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estas-my.sharepoint.com/personal/tobhi_vestas_com/Documents/Documents/Git Projects/AME_Engineering/TowerXML/tower_bolt_package/"/>
    </mc:Choice>
  </mc:AlternateContent>
  <xr:revisionPtr revIDLastSave="118" documentId="8_{0F91ACB0-F880-41C2-810A-1880212CA0A3}" xr6:coauthVersionLast="47" xr6:coauthVersionMax="47" xr10:uidLastSave="{606E061A-F256-444B-ACFF-9EB99CF80EF0}"/>
  <bookViews>
    <workbookView xWindow="-120" yWindow="-120" windowWidth="29040" windowHeight="17640" activeTab="2" xr2:uid="{00000000-000D-0000-FFFF-FFFF00000000}"/>
  </bookViews>
  <sheets>
    <sheet name="Dashboard" sheetId="1" r:id="rId1"/>
    <sheet name="Header Validation" sheetId="2" r:id="rId2"/>
    <sheet name="Bolt Analysis" sheetId="3" r:id="rId3"/>
    <sheet name="Headers" sheetId="4" r:id="rId4"/>
    <sheet name="First Round" sheetId="5" r:id="rId5"/>
    <sheet name="Second Round" sheetId="6" r:id="rId6"/>
    <sheet name="Failure Criteria" sheetId="7" r:id="rId7"/>
    <sheet name="Canned Respons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24" i="3" l="1" a="1"/>
  <c r="Q224" i="3" s="1"/>
  <c r="Q240" i="3" a="1"/>
  <c r="Q240" i="3" s="1"/>
  <c r="Q256" i="3" a="1"/>
  <c r="Q256" i="3" s="1"/>
  <c r="P11" i="3" a="1"/>
  <c r="P11" i="3" s="1"/>
  <c r="P12" i="3" a="1"/>
  <c r="P12" i="3" s="1"/>
  <c r="P17" i="3" a="1"/>
  <c r="P17" i="3" s="1"/>
  <c r="P27" i="3" a="1"/>
  <c r="P27" i="3" s="1"/>
  <c r="P28" i="3" a="1"/>
  <c r="P28" i="3" s="1"/>
  <c r="P33" i="3" a="1"/>
  <c r="P33" i="3" s="1"/>
  <c r="P43" i="3" a="1"/>
  <c r="P43" i="3" s="1"/>
  <c r="P44" i="3" a="1"/>
  <c r="P44" i="3" s="1"/>
  <c r="P49" i="3" a="1"/>
  <c r="P49" i="3" s="1"/>
  <c r="P59" i="3" a="1"/>
  <c r="P59" i="3" s="1"/>
  <c r="P60" i="3" a="1"/>
  <c r="P60" i="3" s="1"/>
  <c r="P65" i="3" a="1"/>
  <c r="P65" i="3" s="1"/>
  <c r="P75" i="3" a="1"/>
  <c r="P75" i="3" s="1"/>
  <c r="P76" i="3" a="1"/>
  <c r="P76" i="3" s="1"/>
  <c r="P81" i="3" a="1"/>
  <c r="P81" i="3" s="1"/>
  <c r="P91" i="3" a="1"/>
  <c r="P91" i="3" s="1"/>
  <c r="P92" i="3" a="1"/>
  <c r="P92" i="3" s="1"/>
  <c r="P97" i="3" a="1"/>
  <c r="P97" i="3" s="1"/>
  <c r="P107" i="3" a="1"/>
  <c r="P107" i="3" s="1"/>
  <c r="P108" i="3" a="1"/>
  <c r="P108" i="3" s="1"/>
  <c r="P113" i="3" a="1"/>
  <c r="P113" i="3" s="1"/>
  <c r="P123" i="3" a="1"/>
  <c r="P123" i="3" s="1"/>
  <c r="P124" i="3" a="1"/>
  <c r="P124" i="3" s="1"/>
  <c r="P129" i="3" a="1"/>
  <c r="P129" i="3" s="1"/>
  <c r="P139" i="3" a="1"/>
  <c r="P139" i="3" s="1"/>
  <c r="P140" i="3" a="1"/>
  <c r="P140" i="3" s="1"/>
  <c r="P145" i="3" a="1"/>
  <c r="P145" i="3" s="1"/>
  <c r="P155" i="3" a="1"/>
  <c r="P155" i="3" s="1"/>
  <c r="P156" i="3" a="1"/>
  <c r="P156" i="3" s="1"/>
  <c r="P161" i="3" a="1"/>
  <c r="P161" i="3" s="1"/>
  <c r="P162" i="3" a="1"/>
  <c r="P162" i="3" s="1"/>
  <c r="P171" i="3" a="1"/>
  <c r="P171" i="3" s="1"/>
  <c r="P172" i="3" a="1"/>
  <c r="P172" i="3" s="1"/>
  <c r="P177" i="3" a="1"/>
  <c r="P177" i="3" s="1"/>
  <c r="P178" i="3" a="1"/>
  <c r="P178" i="3" s="1"/>
  <c r="P187" i="3" a="1"/>
  <c r="P187" i="3" s="1"/>
  <c r="P188" i="3" a="1"/>
  <c r="P188" i="3" s="1"/>
  <c r="P193" i="3" a="1"/>
  <c r="P193" i="3" s="1"/>
  <c r="P194" i="3" a="1"/>
  <c r="P194" i="3" s="1"/>
  <c r="P203" i="3" a="1"/>
  <c r="P203" i="3" s="1"/>
  <c r="P204" i="3" a="1"/>
  <c r="P204" i="3" s="1"/>
  <c r="P209" i="3" a="1"/>
  <c r="P209" i="3" s="1"/>
  <c r="P210" i="3" a="1"/>
  <c r="P210" i="3" s="1"/>
  <c r="P220" i="3" a="1"/>
  <c r="P220" i="3" s="1"/>
  <c r="P222" i="3" a="1"/>
  <c r="P222" i="3" s="1"/>
  <c r="P225" i="3" a="1"/>
  <c r="P225" i="3" s="1"/>
  <c r="P236" i="3" a="1"/>
  <c r="P236" i="3" s="1"/>
  <c r="P238" i="3" a="1"/>
  <c r="P238" i="3" s="1"/>
  <c r="P241" i="3" a="1"/>
  <c r="P241" i="3" s="1"/>
  <c r="P246" i="3" a="1"/>
  <c r="P246" i="3" s="1"/>
  <c r="P252" i="3" a="1"/>
  <c r="P252" i="3" s="1"/>
  <c r="P254" i="3" a="1"/>
  <c r="P254" i="3" s="1"/>
  <c r="P257" i="3" a="1"/>
  <c r="P257" i="3" s="1"/>
  <c r="P261" i="3" a="1"/>
  <c r="P261" i="3" s="1"/>
  <c r="P262" i="3" a="1"/>
  <c r="P262" i="3" s="1"/>
  <c r="M119" i="3"/>
  <c r="M191" i="3"/>
  <c r="M261" i="3"/>
  <c r="L119" i="3"/>
  <c r="L191" i="3"/>
  <c r="L261" i="3"/>
  <c r="O264" i="3"/>
  <c r="N264" i="3"/>
  <c r="E264" i="3"/>
  <c r="D264" i="3"/>
  <c r="C264" i="3"/>
  <c r="Q264" i="3" s="1" a="1"/>
  <c r="Q264" i="3" s="1"/>
  <c r="B264" i="3"/>
  <c r="P264" i="3" s="1" a="1"/>
  <c r="P264" i="3" s="1"/>
  <c r="O263" i="3"/>
  <c r="N263" i="3"/>
  <c r="E263" i="3"/>
  <c r="D263" i="3"/>
  <c r="C263" i="3"/>
  <c r="Q263" i="3" s="1" a="1"/>
  <c r="Q263" i="3" s="1"/>
  <c r="B263" i="3"/>
  <c r="P263" i="3" s="1" a="1"/>
  <c r="P263" i="3" s="1"/>
  <c r="O262" i="3"/>
  <c r="N262" i="3"/>
  <c r="E262" i="3"/>
  <c r="D262" i="3"/>
  <c r="C262" i="3"/>
  <c r="Q262" i="3" s="1" a="1"/>
  <c r="Q262" i="3" s="1"/>
  <c r="B262" i="3"/>
  <c r="J262" i="3" s="1"/>
  <c r="F262" i="3" s="1" a="1"/>
  <c r="F262" i="3" s="1"/>
  <c r="M262" i="3" s="1"/>
  <c r="O261" i="3"/>
  <c r="N261" i="3"/>
  <c r="E261" i="3"/>
  <c r="D261" i="3"/>
  <c r="C261" i="3"/>
  <c r="Q261" i="3" s="1" a="1"/>
  <c r="Q261" i="3" s="1"/>
  <c r="B261" i="3"/>
  <c r="J261" i="3" s="1"/>
  <c r="F261" i="3" s="1" a="1"/>
  <c r="F261" i="3" s="1"/>
  <c r="O260" i="3"/>
  <c r="N260" i="3"/>
  <c r="E260" i="3"/>
  <c r="D260" i="3"/>
  <c r="C260" i="3"/>
  <c r="Q260" i="3" s="1" a="1"/>
  <c r="Q260" i="3" s="1"/>
  <c r="B260" i="3"/>
  <c r="P260" i="3" s="1" a="1"/>
  <c r="P260" i="3" s="1"/>
  <c r="O259" i="3"/>
  <c r="N259" i="3"/>
  <c r="E259" i="3"/>
  <c r="D259" i="3"/>
  <c r="C259" i="3"/>
  <c r="Q259" i="3" s="1" a="1"/>
  <c r="Q259" i="3" s="1"/>
  <c r="B259" i="3"/>
  <c r="P259" i="3" s="1" a="1"/>
  <c r="P259" i="3" s="1"/>
  <c r="O258" i="3"/>
  <c r="N258" i="3"/>
  <c r="E258" i="3"/>
  <c r="D258" i="3"/>
  <c r="C258" i="3"/>
  <c r="Q258" i="3" s="1" a="1"/>
  <c r="Q258" i="3" s="1"/>
  <c r="B258" i="3"/>
  <c r="P258" i="3" s="1" a="1"/>
  <c r="P258" i="3" s="1"/>
  <c r="O257" i="3"/>
  <c r="N257" i="3"/>
  <c r="E257" i="3"/>
  <c r="D257" i="3"/>
  <c r="C257" i="3"/>
  <c r="Q257" i="3" s="1" a="1"/>
  <c r="Q257" i="3" s="1"/>
  <c r="B257" i="3"/>
  <c r="O256" i="3"/>
  <c r="N256" i="3"/>
  <c r="E256" i="3"/>
  <c r="D256" i="3"/>
  <c r="C256" i="3"/>
  <c r="B256" i="3"/>
  <c r="P256" i="3" s="1" a="1"/>
  <c r="P256" i="3" s="1"/>
  <c r="O255" i="3"/>
  <c r="N255" i="3"/>
  <c r="E255" i="3"/>
  <c r="D255" i="3"/>
  <c r="C255" i="3"/>
  <c r="Q255" i="3" s="1" a="1"/>
  <c r="Q255" i="3" s="1"/>
  <c r="B255" i="3"/>
  <c r="P255" i="3" s="1" a="1"/>
  <c r="P255" i="3" s="1"/>
  <c r="O254" i="3"/>
  <c r="N254" i="3"/>
  <c r="E254" i="3"/>
  <c r="D254" i="3"/>
  <c r="C254" i="3"/>
  <c r="Q254" i="3" s="1" a="1"/>
  <c r="Q254" i="3" s="1"/>
  <c r="B254" i="3"/>
  <c r="O253" i="3"/>
  <c r="N253" i="3"/>
  <c r="E253" i="3"/>
  <c r="D253" i="3"/>
  <c r="C253" i="3"/>
  <c r="Q253" i="3" s="1" a="1"/>
  <c r="Q253" i="3" s="1"/>
  <c r="B253" i="3"/>
  <c r="P253" i="3" s="1" a="1"/>
  <c r="P253" i="3" s="1"/>
  <c r="O252" i="3"/>
  <c r="N252" i="3"/>
  <c r="E252" i="3"/>
  <c r="D252" i="3"/>
  <c r="C252" i="3"/>
  <c r="Q252" i="3" s="1" a="1"/>
  <c r="Q252" i="3" s="1"/>
  <c r="B252" i="3"/>
  <c r="O251" i="3"/>
  <c r="N251" i="3"/>
  <c r="E251" i="3"/>
  <c r="D251" i="3"/>
  <c r="C251" i="3"/>
  <c r="Q251" i="3" s="1" a="1"/>
  <c r="Q251" i="3" s="1"/>
  <c r="B251" i="3"/>
  <c r="P251" i="3" s="1" a="1"/>
  <c r="P251" i="3" s="1"/>
  <c r="O250" i="3"/>
  <c r="N250" i="3"/>
  <c r="E250" i="3"/>
  <c r="D250" i="3"/>
  <c r="C250" i="3"/>
  <c r="Q250" i="3" s="1" a="1"/>
  <c r="Q250" i="3" s="1"/>
  <c r="B250" i="3"/>
  <c r="P250" i="3" s="1" a="1"/>
  <c r="P250" i="3" s="1"/>
  <c r="O249" i="3"/>
  <c r="N249" i="3"/>
  <c r="E249" i="3"/>
  <c r="D249" i="3"/>
  <c r="C249" i="3"/>
  <c r="Q249" i="3" s="1" a="1"/>
  <c r="Q249" i="3" s="1"/>
  <c r="B249" i="3"/>
  <c r="P249" i="3" s="1" a="1"/>
  <c r="P249" i="3" s="1"/>
  <c r="O248" i="3"/>
  <c r="N248" i="3"/>
  <c r="E248" i="3"/>
  <c r="D248" i="3"/>
  <c r="C248" i="3"/>
  <c r="Q248" i="3" s="1" a="1"/>
  <c r="Q248" i="3" s="1"/>
  <c r="B248" i="3"/>
  <c r="P248" i="3" s="1" a="1"/>
  <c r="P248" i="3" s="1"/>
  <c r="O247" i="3"/>
  <c r="N247" i="3"/>
  <c r="E247" i="3"/>
  <c r="D247" i="3"/>
  <c r="C247" i="3"/>
  <c r="Q247" i="3" s="1" a="1"/>
  <c r="Q247" i="3" s="1"/>
  <c r="B247" i="3"/>
  <c r="P247" i="3" s="1" a="1"/>
  <c r="P247" i="3" s="1"/>
  <c r="O246" i="3"/>
  <c r="N246" i="3"/>
  <c r="E246" i="3"/>
  <c r="D246" i="3"/>
  <c r="C246" i="3"/>
  <c r="Q246" i="3" s="1" a="1"/>
  <c r="Q246" i="3" s="1"/>
  <c r="B246" i="3"/>
  <c r="O245" i="3"/>
  <c r="N245" i="3"/>
  <c r="E245" i="3"/>
  <c r="D245" i="3"/>
  <c r="C245" i="3"/>
  <c r="Q245" i="3" s="1" a="1"/>
  <c r="Q245" i="3" s="1"/>
  <c r="B245" i="3"/>
  <c r="P245" i="3" s="1" a="1"/>
  <c r="P245" i="3" s="1"/>
  <c r="O244" i="3"/>
  <c r="N244" i="3"/>
  <c r="E244" i="3"/>
  <c r="D244" i="3"/>
  <c r="C244" i="3"/>
  <c r="Q244" i="3" s="1" a="1"/>
  <c r="Q244" i="3" s="1"/>
  <c r="B244" i="3"/>
  <c r="P244" i="3" s="1" a="1"/>
  <c r="P244" i="3" s="1"/>
  <c r="O243" i="3"/>
  <c r="N243" i="3"/>
  <c r="E243" i="3"/>
  <c r="D243" i="3"/>
  <c r="C243" i="3"/>
  <c r="Q243" i="3" s="1" a="1"/>
  <c r="Q243" i="3" s="1"/>
  <c r="B243" i="3"/>
  <c r="P243" i="3" s="1" a="1"/>
  <c r="P243" i="3" s="1"/>
  <c r="O242" i="3"/>
  <c r="N242" i="3"/>
  <c r="E242" i="3"/>
  <c r="D242" i="3"/>
  <c r="C242" i="3"/>
  <c r="Q242" i="3" s="1" a="1"/>
  <c r="Q242" i="3" s="1"/>
  <c r="B242" i="3"/>
  <c r="P242" i="3" s="1" a="1"/>
  <c r="P242" i="3" s="1"/>
  <c r="O241" i="3"/>
  <c r="N241" i="3"/>
  <c r="E241" i="3"/>
  <c r="D241" i="3"/>
  <c r="C241" i="3"/>
  <c r="Q241" i="3" s="1" a="1"/>
  <c r="Q241" i="3" s="1"/>
  <c r="B241" i="3"/>
  <c r="O240" i="3"/>
  <c r="N240" i="3"/>
  <c r="E240" i="3"/>
  <c r="D240" i="3"/>
  <c r="C240" i="3"/>
  <c r="B240" i="3"/>
  <c r="P240" i="3" s="1" a="1"/>
  <c r="P240" i="3" s="1"/>
  <c r="O239" i="3"/>
  <c r="N239" i="3"/>
  <c r="E239" i="3"/>
  <c r="D239" i="3"/>
  <c r="C239" i="3"/>
  <c r="Q239" i="3" s="1" a="1"/>
  <c r="Q239" i="3" s="1"/>
  <c r="B239" i="3"/>
  <c r="P239" i="3" s="1" a="1"/>
  <c r="P239" i="3" s="1"/>
  <c r="O238" i="3"/>
  <c r="N238" i="3"/>
  <c r="E238" i="3"/>
  <c r="D238" i="3"/>
  <c r="C238" i="3"/>
  <c r="Q238" i="3" s="1" a="1"/>
  <c r="Q238" i="3" s="1"/>
  <c r="B238" i="3"/>
  <c r="O237" i="3"/>
  <c r="N237" i="3"/>
  <c r="E237" i="3"/>
  <c r="D237" i="3"/>
  <c r="C237" i="3"/>
  <c r="Q237" i="3" s="1" a="1"/>
  <c r="Q237" i="3" s="1"/>
  <c r="B237" i="3"/>
  <c r="P237" i="3" s="1" a="1"/>
  <c r="P237" i="3" s="1"/>
  <c r="O236" i="3"/>
  <c r="N236" i="3"/>
  <c r="E236" i="3"/>
  <c r="D236" i="3"/>
  <c r="C236" i="3"/>
  <c r="Q236" i="3" s="1" a="1"/>
  <c r="Q236" i="3" s="1"/>
  <c r="B236" i="3"/>
  <c r="O235" i="3"/>
  <c r="N235" i="3"/>
  <c r="E235" i="3"/>
  <c r="D235" i="3"/>
  <c r="C235" i="3"/>
  <c r="Q235" i="3" s="1" a="1"/>
  <c r="Q235" i="3" s="1"/>
  <c r="B235" i="3"/>
  <c r="P235" i="3" s="1" a="1"/>
  <c r="P235" i="3" s="1"/>
  <c r="O234" i="3"/>
  <c r="N234" i="3"/>
  <c r="E234" i="3"/>
  <c r="D234" i="3"/>
  <c r="C234" i="3"/>
  <c r="Q234" i="3" s="1" a="1"/>
  <c r="Q234" i="3" s="1"/>
  <c r="B234" i="3"/>
  <c r="P234" i="3" s="1" a="1"/>
  <c r="P234" i="3" s="1"/>
  <c r="O233" i="3"/>
  <c r="N233" i="3"/>
  <c r="E233" i="3"/>
  <c r="D233" i="3"/>
  <c r="C233" i="3"/>
  <c r="Q233" i="3" s="1" a="1"/>
  <c r="Q233" i="3" s="1"/>
  <c r="B233" i="3"/>
  <c r="P233" i="3" s="1" a="1"/>
  <c r="P233" i="3" s="1"/>
  <c r="O232" i="3"/>
  <c r="N232" i="3"/>
  <c r="E232" i="3"/>
  <c r="D232" i="3"/>
  <c r="C232" i="3"/>
  <c r="Q232" i="3" s="1" a="1"/>
  <c r="Q232" i="3" s="1"/>
  <c r="B232" i="3"/>
  <c r="P232" i="3" s="1" a="1"/>
  <c r="P232" i="3" s="1"/>
  <c r="O231" i="3"/>
  <c r="N231" i="3"/>
  <c r="E231" i="3"/>
  <c r="D231" i="3"/>
  <c r="C231" i="3"/>
  <c r="Q231" i="3" s="1" a="1"/>
  <c r="Q231" i="3" s="1"/>
  <c r="B231" i="3"/>
  <c r="P231" i="3" s="1" a="1"/>
  <c r="P231" i="3" s="1"/>
  <c r="O230" i="3"/>
  <c r="N230" i="3"/>
  <c r="E230" i="3"/>
  <c r="D230" i="3"/>
  <c r="C230" i="3"/>
  <c r="Q230" i="3" s="1" a="1"/>
  <c r="Q230" i="3" s="1"/>
  <c r="B230" i="3"/>
  <c r="P230" i="3" s="1" a="1"/>
  <c r="P230" i="3" s="1"/>
  <c r="O229" i="3"/>
  <c r="N229" i="3"/>
  <c r="E229" i="3"/>
  <c r="D229" i="3"/>
  <c r="C229" i="3"/>
  <c r="Q229" i="3" s="1" a="1"/>
  <c r="Q229" i="3" s="1"/>
  <c r="B229" i="3"/>
  <c r="P229" i="3" s="1" a="1"/>
  <c r="P229" i="3" s="1"/>
  <c r="O228" i="3"/>
  <c r="N228" i="3"/>
  <c r="E228" i="3"/>
  <c r="D228" i="3"/>
  <c r="C228" i="3"/>
  <c r="Q228" i="3" s="1" a="1"/>
  <c r="Q228" i="3" s="1"/>
  <c r="B228" i="3"/>
  <c r="P228" i="3" s="1" a="1"/>
  <c r="P228" i="3" s="1"/>
  <c r="O227" i="3"/>
  <c r="N227" i="3"/>
  <c r="E227" i="3"/>
  <c r="D227" i="3"/>
  <c r="C227" i="3"/>
  <c r="Q227" i="3" s="1" a="1"/>
  <c r="Q227" i="3" s="1"/>
  <c r="B227" i="3"/>
  <c r="P227" i="3" s="1" a="1"/>
  <c r="P227" i="3" s="1"/>
  <c r="O226" i="3"/>
  <c r="N226" i="3"/>
  <c r="E226" i="3"/>
  <c r="D226" i="3"/>
  <c r="C226" i="3"/>
  <c r="Q226" i="3" s="1" a="1"/>
  <c r="Q226" i="3" s="1"/>
  <c r="B226" i="3"/>
  <c r="P226" i="3" s="1" a="1"/>
  <c r="P226" i="3" s="1"/>
  <c r="O225" i="3"/>
  <c r="N225" i="3"/>
  <c r="E225" i="3"/>
  <c r="D225" i="3"/>
  <c r="C225" i="3"/>
  <c r="Q225" i="3" s="1" a="1"/>
  <c r="Q225" i="3" s="1"/>
  <c r="B225" i="3"/>
  <c r="O224" i="3"/>
  <c r="N224" i="3"/>
  <c r="E224" i="3"/>
  <c r="D224" i="3"/>
  <c r="C224" i="3"/>
  <c r="B224" i="3"/>
  <c r="P224" i="3" s="1" a="1"/>
  <c r="P224" i="3" s="1"/>
  <c r="O223" i="3"/>
  <c r="N223" i="3"/>
  <c r="E223" i="3"/>
  <c r="D223" i="3"/>
  <c r="C223" i="3"/>
  <c r="Q223" i="3" s="1" a="1"/>
  <c r="Q223" i="3" s="1"/>
  <c r="B223" i="3"/>
  <c r="P223" i="3" s="1" a="1"/>
  <c r="P223" i="3" s="1"/>
  <c r="O222" i="3"/>
  <c r="N222" i="3"/>
  <c r="E222" i="3"/>
  <c r="D222" i="3"/>
  <c r="C222" i="3"/>
  <c r="Q222" i="3" s="1" a="1"/>
  <c r="Q222" i="3" s="1"/>
  <c r="B222" i="3"/>
  <c r="O221" i="3"/>
  <c r="N221" i="3"/>
  <c r="E221" i="3"/>
  <c r="D221" i="3"/>
  <c r="C221" i="3"/>
  <c r="Q221" i="3" s="1" a="1"/>
  <c r="Q221" i="3" s="1"/>
  <c r="B221" i="3"/>
  <c r="P221" i="3" s="1" a="1"/>
  <c r="P221" i="3" s="1"/>
  <c r="O220" i="3"/>
  <c r="N220" i="3"/>
  <c r="E220" i="3"/>
  <c r="D220" i="3"/>
  <c r="C220" i="3"/>
  <c r="Q220" i="3" s="1" a="1"/>
  <c r="Q220" i="3" s="1"/>
  <c r="B220" i="3"/>
  <c r="O219" i="3"/>
  <c r="N219" i="3"/>
  <c r="E219" i="3"/>
  <c r="D219" i="3"/>
  <c r="C219" i="3"/>
  <c r="Q219" i="3" s="1" a="1"/>
  <c r="Q219" i="3" s="1"/>
  <c r="B219" i="3"/>
  <c r="P219" i="3" s="1" a="1"/>
  <c r="P219" i="3" s="1"/>
  <c r="O218" i="3"/>
  <c r="N218" i="3"/>
  <c r="E218" i="3"/>
  <c r="D218" i="3"/>
  <c r="C218" i="3"/>
  <c r="Q218" i="3" s="1" a="1"/>
  <c r="Q218" i="3" s="1"/>
  <c r="B218" i="3"/>
  <c r="P218" i="3" s="1" a="1"/>
  <c r="P218" i="3" s="1"/>
  <c r="O217" i="3"/>
  <c r="N217" i="3"/>
  <c r="E217" i="3"/>
  <c r="D217" i="3"/>
  <c r="C217" i="3"/>
  <c r="Q217" i="3" s="1" a="1"/>
  <c r="Q217" i="3" s="1"/>
  <c r="B217" i="3"/>
  <c r="P217" i="3" s="1" a="1"/>
  <c r="P217" i="3" s="1"/>
  <c r="O216" i="3"/>
  <c r="N216" i="3"/>
  <c r="J216" i="3"/>
  <c r="E216" i="3"/>
  <c r="D216" i="3"/>
  <c r="C216" i="3"/>
  <c r="Q216" i="3" s="1" a="1"/>
  <c r="Q216" i="3" s="1"/>
  <c r="B216" i="3"/>
  <c r="P216" i="3" s="1" a="1"/>
  <c r="P216" i="3" s="1"/>
  <c r="O215" i="3"/>
  <c r="N215" i="3"/>
  <c r="E215" i="3"/>
  <c r="D215" i="3"/>
  <c r="C215" i="3"/>
  <c r="Q215" i="3" s="1" a="1"/>
  <c r="Q215" i="3" s="1"/>
  <c r="B215" i="3"/>
  <c r="P215" i="3" s="1" a="1"/>
  <c r="P215" i="3" s="1"/>
  <c r="O214" i="3"/>
  <c r="N214" i="3"/>
  <c r="E214" i="3"/>
  <c r="D214" i="3"/>
  <c r="C214" i="3"/>
  <c r="Q214" i="3" s="1" a="1"/>
  <c r="Q214" i="3" s="1"/>
  <c r="B214" i="3"/>
  <c r="P214" i="3" s="1" a="1"/>
  <c r="P214" i="3" s="1"/>
  <c r="O213" i="3"/>
  <c r="N213" i="3"/>
  <c r="E213" i="3"/>
  <c r="D213" i="3"/>
  <c r="C213" i="3"/>
  <c r="Q213" i="3" s="1" a="1"/>
  <c r="Q213" i="3" s="1"/>
  <c r="B213" i="3"/>
  <c r="P213" i="3" s="1" a="1"/>
  <c r="P213" i="3" s="1"/>
  <c r="O212" i="3"/>
  <c r="N212" i="3"/>
  <c r="E212" i="3"/>
  <c r="D212" i="3"/>
  <c r="C212" i="3"/>
  <c r="Q212" i="3" s="1" a="1"/>
  <c r="Q212" i="3" s="1"/>
  <c r="B212" i="3"/>
  <c r="P212" i="3" s="1" a="1"/>
  <c r="P212" i="3" s="1"/>
  <c r="O211" i="3"/>
  <c r="N211" i="3"/>
  <c r="E211" i="3"/>
  <c r="D211" i="3"/>
  <c r="C211" i="3"/>
  <c r="Q211" i="3" s="1" a="1"/>
  <c r="Q211" i="3" s="1"/>
  <c r="B211" i="3"/>
  <c r="P211" i="3" s="1" a="1"/>
  <c r="P211" i="3" s="1"/>
  <c r="O210" i="3"/>
  <c r="N210" i="3"/>
  <c r="E210" i="3"/>
  <c r="D210" i="3"/>
  <c r="C210" i="3"/>
  <c r="Q210" i="3" s="1" a="1"/>
  <c r="Q210" i="3" s="1"/>
  <c r="B210" i="3"/>
  <c r="O209" i="3"/>
  <c r="N209" i="3"/>
  <c r="E209" i="3"/>
  <c r="D209" i="3"/>
  <c r="C209" i="3"/>
  <c r="Q209" i="3" s="1" a="1"/>
  <c r="Q209" i="3" s="1"/>
  <c r="B209" i="3"/>
  <c r="O208" i="3"/>
  <c r="N208" i="3"/>
  <c r="E208" i="3"/>
  <c r="D208" i="3"/>
  <c r="C208" i="3"/>
  <c r="Q208" i="3" s="1" a="1"/>
  <c r="Q208" i="3" s="1"/>
  <c r="B208" i="3"/>
  <c r="P208" i="3" s="1" a="1"/>
  <c r="P208" i="3" s="1"/>
  <c r="O207" i="3"/>
  <c r="N207" i="3"/>
  <c r="E207" i="3"/>
  <c r="D207" i="3"/>
  <c r="C207" i="3"/>
  <c r="Q207" i="3" s="1" a="1"/>
  <c r="Q207" i="3" s="1"/>
  <c r="B207" i="3"/>
  <c r="P207" i="3" s="1" a="1"/>
  <c r="P207" i="3" s="1"/>
  <c r="O206" i="3"/>
  <c r="N206" i="3"/>
  <c r="E206" i="3"/>
  <c r="D206" i="3"/>
  <c r="C206" i="3"/>
  <c r="Q206" i="3" s="1" a="1"/>
  <c r="Q206" i="3" s="1"/>
  <c r="B206" i="3"/>
  <c r="P206" i="3" s="1" a="1"/>
  <c r="P206" i="3" s="1"/>
  <c r="O205" i="3"/>
  <c r="N205" i="3"/>
  <c r="E205" i="3"/>
  <c r="D205" i="3"/>
  <c r="C205" i="3"/>
  <c r="Q205" i="3" s="1" a="1"/>
  <c r="Q205" i="3" s="1"/>
  <c r="B205" i="3"/>
  <c r="P205" i="3" s="1" a="1"/>
  <c r="P205" i="3" s="1"/>
  <c r="O204" i="3"/>
  <c r="N204" i="3"/>
  <c r="E204" i="3"/>
  <c r="D204" i="3"/>
  <c r="C204" i="3"/>
  <c r="Q204" i="3" s="1" a="1"/>
  <c r="Q204" i="3" s="1"/>
  <c r="B204" i="3"/>
  <c r="O203" i="3"/>
  <c r="N203" i="3"/>
  <c r="E203" i="3"/>
  <c r="D203" i="3"/>
  <c r="C203" i="3"/>
  <c r="Q203" i="3" s="1" a="1"/>
  <c r="Q203" i="3" s="1"/>
  <c r="B203" i="3"/>
  <c r="O202" i="3"/>
  <c r="N202" i="3"/>
  <c r="E202" i="3"/>
  <c r="D202" i="3"/>
  <c r="C202" i="3"/>
  <c r="Q202" i="3" s="1" a="1"/>
  <c r="Q202" i="3" s="1"/>
  <c r="B202" i="3"/>
  <c r="P202" i="3" s="1" a="1"/>
  <c r="P202" i="3" s="1"/>
  <c r="O201" i="3"/>
  <c r="N201" i="3"/>
  <c r="E201" i="3"/>
  <c r="D201" i="3"/>
  <c r="C201" i="3"/>
  <c r="Q201" i="3" s="1" a="1"/>
  <c r="Q201" i="3" s="1"/>
  <c r="B201" i="3"/>
  <c r="P201" i="3" s="1" a="1"/>
  <c r="P201" i="3" s="1"/>
  <c r="O200" i="3"/>
  <c r="N200" i="3"/>
  <c r="E200" i="3"/>
  <c r="D200" i="3"/>
  <c r="C200" i="3"/>
  <c r="Q200" i="3" s="1" a="1"/>
  <c r="Q200" i="3" s="1"/>
  <c r="B200" i="3"/>
  <c r="P200" i="3" s="1" a="1"/>
  <c r="P200" i="3" s="1"/>
  <c r="O199" i="3"/>
  <c r="N199" i="3"/>
  <c r="E199" i="3"/>
  <c r="D199" i="3"/>
  <c r="C199" i="3"/>
  <c r="Q199" i="3" s="1" a="1"/>
  <c r="Q199" i="3" s="1"/>
  <c r="B199" i="3"/>
  <c r="P199" i="3" s="1" a="1"/>
  <c r="P199" i="3" s="1"/>
  <c r="O198" i="3"/>
  <c r="N198" i="3"/>
  <c r="E198" i="3"/>
  <c r="D198" i="3"/>
  <c r="C198" i="3"/>
  <c r="Q198" i="3" s="1" a="1"/>
  <c r="Q198" i="3" s="1"/>
  <c r="B198" i="3"/>
  <c r="P198" i="3" s="1" a="1"/>
  <c r="P198" i="3" s="1"/>
  <c r="O197" i="3"/>
  <c r="N197" i="3"/>
  <c r="E197" i="3"/>
  <c r="D197" i="3"/>
  <c r="C197" i="3"/>
  <c r="Q197" i="3" s="1" a="1"/>
  <c r="Q197" i="3" s="1"/>
  <c r="B197" i="3"/>
  <c r="P197" i="3" s="1" a="1"/>
  <c r="P197" i="3" s="1"/>
  <c r="O196" i="3"/>
  <c r="N196" i="3"/>
  <c r="E196" i="3"/>
  <c r="D196" i="3"/>
  <c r="C196" i="3"/>
  <c r="Q196" i="3" s="1" a="1"/>
  <c r="Q196" i="3" s="1"/>
  <c r="B196" i="3"/>
  <c r="P196" i="3" s="1" a="1"/>
  <c r="P196" i="3" s="1"/>
  <c r="O195" i="3"/>
  <c r="N195" i="3"/>
  <c r="E195" i="3"/>
  <c r="D195" i="3"/>
  <c r="C195" i="3"/>
  <c r="Q195" i="3" s="1" a="1"/>
  <c r="Q195" i="3" s="1"/>
  <c r="B195" i="3"/>
  <c r="P195" i="3" s="1" a="1"/>
  <c r="P195" i="3" s="1"/>
  <c r="O194" i="3"/>
  <c r="N194" i="3"/>
  <c r="E194" i="3"/>
  <c r="D194" i="3"/>
  <c r="C194" i="3"/>
  <c r="Q194" i="3" s="1" a="1"/>
  <c r="Q194" i="3" s="1"/>
  <c r="B194" i="3"/>
  <c r="O193" i="3"/>
  <c r="N193" i="3"/>
  <c r="E193" i="3"/>
  <c r="D193" i="3"/>
  <c r="C193" i="3"/>
  <c r="Q193" i="3" s="1" a="1"/>
  <c r="Q193" i="3" s="1"/>
  <c r="B193" i="3"/>
  <c r="O192" i="3"/>
  <c r="N192" i="3"/>
  <c r="E192" i="3"/>
  <c r="D192" i="3"/>
  <c r="C192" i="3"/>
  <c r="Q192" i="3" s="1" a="1"/>
  <c r="Q192" i="3" s="1"/>
  <c r="B192" i="3"/>
  <c r="P192" i="3" s="1" a="1"/>
  <c r="P192" i="3" s="1"/>
  <c r="O191" i="3"/>
  <c r="N191" i="3"/>
  <c r="E191" i="3"/>
  <c r="D191" i="3"/>
  <c r="C191" i="3"/>
  <c r="Q191" i="3" s="1" a="1"/>
  <c r="Q191" i="3" s="1"/>
  <c r="B191" i="3"/>
  <c r="J191" i="3" s="1"/>
  <c r="F191" i="3" s="1" a="1"/>
  <c r="F191" i="3" s="1"/>
  <c r="O190" i="3"/>
  <c r="N190" i="3"/>
  <c r="E190" i="3"/>
  <c r="D190" i="3"/>
  <c r="C190" i="3"/>
  <c r="Q190" i="3" s="1" a="1"/>
  <c r="Q190" i="3" s="1"/>
  <c r="B190" i="3"/>
  <c r="P190" i="3" s="1" a="1"/>
  <c r="P190" i="3" s="1"/>
  <c r="O189" i="3"/>
  <c r="N189" i="3"/>
  <c r="E189" i="3"/>
  <c r="D189" i="3"/>
  <c r="C189" i="3"/>
  <c r="Q189" i="3" s="1" a="1"/>
  <c r="Q189" i="3" s="1"/>
  <c r="B189" i="3"/>
  <c r="P189" i="3" s="1" a="1"/>
  <c r="P189" i="3" s="1"/>
  <c r="O188" i="3"/>
  <c r="N188" i="3"/>
  <c r="E188" i="3"/>
  <c r="D188" i="3"/>
  <c r="C188" i="3"/>
  <c r="Q188" i="3" s="1" a="1"/>
  <c r="Q188" i="3" s="1"/>
  <c r="B188" i="3"/>
  <c r="O187" i="3"/>
  <c r="N187" i="3"/>
  <c r="E187" i="3"/>
  <c r="D187" i="3"/>
  <c r="C187" i="3"/>
  <c r="Q187" i="3" s="1" a="1"/>
  <c r="Q187" i="3" s="1"/>
  <c r="B187" i="3"/>
  <c r="O186" i="3"/>
  <c r="N186" i="3"/>
  <c r="E186" i="3"/>
  <c r="D186" i="3"/>
  <c r="C186" i="3"/>
  <c r="Q186" i="3" s="1" a="1"/>
  <c r="Q186" i="3" s="1"/>
  <c r="B186" i="3"/>
  <c r="P186" i="3" s="1" a="1"/>
  <c r="P186" i="3" s="1"/>
  <c r="O185" i="3"/>
  <c r="N185" i="3"/>
  <c r="E185" i="3"/>
  <c r="D185" i="3"/>
  <c r="C185" i="3"/>
  <c r="Q185" i="3" s="1" a="1"/>
  <c r="Q185" i="3" s="1"/>
  <c r="B185" i="3"/>
  <c r="P185" i="3" s="1" a="1"/>
  <c r="P185" i="3" s="1"/>
  <c r="O184" i="3"/>
  <c r="N184" i="3"/>
  <c r="E184" i="3"/>
  <c r="D184" i="3"/>
  <c r="C184" i="3"/>
  <c r="Q184" i="3" s="1" a="1"/>
  <c r="Q184" i="3" s="1"/>
  <c r="B184" i="3"/>
  <c r="P184" i="3" s="1" a="1"/>
  <c r="P184" i="3" s="1"/>
  <c r="O183" i="3"/>
  <c r="N183" i="3"/>
  <c r="E183" i="3"/>
  <c r="D183" i="3"/>
  <c r="C183" i="3"/>
  <c r="Q183" i="3" s="1" a="1"/>
  <c r="Q183" i="3" s="1"/>
  <c r="B183" i="3"/>
  <c r="P183" i="3" s="1" a="1"/>
  <c r="P183" i="3" s="1"/>
  <c r="O182" i="3"/>
  <c r="N182" i="3"/>
  <c r="E182" i="3"/>
  <c r="D182" i="3"/>
  <c r="C182" i="3"/>
  <c r="Q182" i="3" s="1" a="1"/>
  <c r="Q182" i="3" s="1"/>
  <c r="B182" i="3"/>
  <c r="P182" i="3" s="1" a="1"/>
  <c r="P182" i="3" s="1"/>
  <c r="O181" i="3"/>
  <c r="N181" i="3"/>
  <c r="E181" i="3"/>
  <c r="D181" i="3"/>
  <c r="C181" i="3"/>
  <c r="Q181" i="3" s="1" a="1"/>
  <c r="Q181" i="3" s="1"/>
  <c r="B181" i="3"/>
  <c r="P181" i="3" s="1" a="1"/>
  <c r="P181" i="3" s="1"/>
  <c r="O180" i="3"/>
  <c r="N180" i="3"/>
  <c r="E180" i="3"/>
  <c r="D180" i="3"/>
  <c r="C180" i="3"/>
  <c r="Q180" i="3" s="1" a="1"/>
  <c r="Q180" i="3" s="1"/>
  <c r="B180" i="3"/>
  <c r="P180" i="3" s="1" a="1"/>
  <c r="P180" i="3" s="1"/>
  <c r="O179" i="3"/>
  <c r="N179" i="3"/>
  <c r="E179" i="3"/>
  <c r="D179" i="3"/>
  <c r="C179" i="3"/>
  <c r="Q179" i="3" s="1" a="1"/>
  <c r="Q179" i="3" s="1"/>
  <c r="B179" i="3"/>
  <c r="P179" i="3" s="1" a="1"/>
  <c r="P179" i="3" s="1"/>
  <c r="O178" i="3"/>
  <c r="N178" i="3"/>
  <c r="E178" i="3"/>
  <c r="D178" i="3"/>
  <c r="C178" i="3"/>
  <c r="Q178" i="3" s="1" a="1"/>
  <c r="Q178" i="3" s="1"/>
  <c r="B178" i="3"/>
  <c r="O177" i="3"/>
  <c r="N177" i="3"/>
  <c r="E177" i="3"/>
  <c r="D177" i="3"/>
  <c r="C177" i="3"/>
  <c r="Q177" i="3" s="1" a="1"/>
  <c r="Q177" i="3" s="1"/>
  <c r="B177" i="3"/>
  <c r="O176" i="3"/>
  <c r="N176" i="3"/>
  <c r="E176" i="3"/>
  <c r="D176" i="3"/>
  <c r="C176" i="3"/>
  <c r="Q176" i="3" s="1" a="1"/>
  <c r="Q176" i="3" s="1"/>
  <c r="B176" i="3"/>
  <c r="P176" i="3" s="1" a="1"/>
  <c r="P176" i="3" s="1"/>
  <c r="O175" i="3"/>
  <c r="N175" i="3"/>
  <c r="E175" i="3"/>
  <c r="D175" i="3"/>
  <c r="C175" i="3"/>
  <c r="Q175" i="3" s="1" a="1"/>
  <c r="Q175" i="3" s="1"/>
  <c r="B175" i="3"/>
  <c r="P175" i="3" s="1" a="1"/>
  <c r="P175" i="3" s="1"/>
  <c r="O174" i="3"/>
  <c r="N174" i="3"/>
  <c r="E174" i="3"/>
  <c r="D174" i="3"/>
  <c r="C174" i="3"/>
  <c r="Q174" i="3" s="1" a="1"/>
  <c r="Q174" i="3" s="1"/>
  <c r="B174" i="3"/>
  <c r="P174" i="3" s="1" a="1"/>
  <c r="P174" i="3" s="1"/>
  <c r="O173" i="3"/>
  <c r="N173" i="3"/>
  <c r="E173" i="3"/>
  <c r="D173" i="3"/>
  <c r="C173" i="3"/>
  <c r="Q173" i="3" s="1" a="1"/>
  <c r="Q173" i="3" s="1"/>
  <c r="B173" i="3"/>
  <c r="P173" i="3" s="1" a="1"/>
  <c r="P173" i="3" s="1"/>
  <c r="O172" i="3"/>
  <c r="N172" i="3"/>
  <c r="E172" i="3"/>
  <c r="D172" i="3"/>
  <c r="C172" i="3"/>
  <c r="Q172" i="3" s="1" a="1"/>
  <c r="Q172" i="3" s="1"/>
  <c r="B172" i="3"/>
  <c r="O171" i="3"/>
  <c r="N171" i="3"/>
  <c r="E171" i="3"/>
  <c r="D171" i="3"/>
  <c r="C171" i="3"/>
  <c r="Q171" i="3" s="1" a="1"/>
  <c r="Q171" i="3" s="1"/>
  <c r="B171" i="3"/>
  <c r="O170" i="3"/>
  <c r="N170" i="3"/>
  <c r="E170" i="3"/>
  <c r="D170" i="3"/>
  <c r="C170" i="3"/>
  <c r="Q170" i="3" s="1" a="1"/>
  <c r="Q170" i="3" s="1"/>
  <c r="B170" i="3"/>
  <c r="P170" i="3" s="1" a="1"/>
  <c r="P170" i="3" s="1"/>
  <c r="O169" i="3"/>
  <c r="N169" i="3"/>
  <c r="E169" i="3"/>
  <c r="D169" i="3"/>
  <c r="C169" i="3"/>
  <c r="Q169" i="3" s="1" a="1"/>
  <c r="Q169" i="3" s="1"/>
  <c r="B169" i="3"/>
  <c r="P169" i="3" s="1" a="1"/>
  <c r="P169" i="3" s="1"/>
  <c r="O168" i="3"/>
  <c r="N168" i="3"/>
  <c r="E168" i="3"/>
  <c r="D168" i="3"/>
  <c r="C168" i="3"/>
  <c r="Q168" i="3" s="1" a="1"/>
  <c r="Q168" i="3" s="1"/>
  <c r="B168" i="3"/>
  <c r="P168" i="3" s="1" a="1"/>
  <c r="P168" i="3" s="1"/>
  <c r="O167" i="3"/>
  <c r="N167" i="3"/>
  <c r="E167" i="3"/>
  <c r="D167" i="3"/>
  <c r="C167" i="3"/>
  <c r="Q167" i="3" s="1" a="1"/>
  <c r="Q167" i="3" s="1"/>
  <c r="B167" i="3"/>
  <c r="P167" i="3" s="1" a="1"/>
  <c r="P167" i="3" s="1"/>
  <c r="O166" i="3"/>
  <c r="N166" i="3"/>
  <c r="E166" i="3"/>
  <c r="D166" i="3"/>
  <c r="C166" i="3"/>
  <c r="Q166" i="3" s="1" a="1"/>
  <c r="Q166" i="3" s="1"/>
  <c r="B166" i="3"/>
  <c r="P166" i="3" s="1" a="1"/>
  <c r="P166" i="3" s="1"/>
  <c r="O165" i="3"/>
  <c r="N165" i="3"/>
  <c r="E165" i="3"/>
  <c r="D165" i="3"/>
  <c r="C165" i="3"/>
  <c r="Q165" i="3" s="1" a="1"/>
  <c r="Q165" i="3" s="1"/>
  <c r="B165" i="3"/>
  <c r="P165" i="3" s="1" a="1"/>
  <c r="P165" i="3" s="1"/>
  <c r="O164" i="3"/>
  <c r="N164" i="3"/>
  <c r="E164" i="3"/>
  <c r="D164" i="3"/>
  <c r="C164" i="3"/>
  <c r="Q164" i="3" s="1" a="1"/>
  <c r="Q164" i="3" s="1"/>
  <c r="B164" i="3"/>
  <c r="P164" i="3" s="1" a="1"/>
  <c r="P164" i="3" s="1"/>
  <c r="O163" i="3"/>
  <c r="N163" i="3"/>
  <c r="E163" i="3"/>
  <c r="D163" i="3"/>
  <c r="C163" i="3"/>
  <c r="Q163" i="3" s="1" a="1"/>
  <c r="Q163" i="3" s="1"/>
  <c r="B163" i="3"/>
  <c r="P163" i="3" s="1" a="1"/>
  <c r="P163" i="3" s="1"/>
  <c r="O162" i="3"/>
  <c r="N162" i="3"/>
  <c r="E162" i="3"/>
  <c r="D162" i="3"/>
  <c r="C162" i="3"/>
  <c r="Q162" i="3" s="1" a="1"/>
  <c r="Q162" i="3" s="1"/>
  <c r="B162" i="3"/>
  <c r="O161" i="3"/>
  <c r="N161" i="3"/>
  <c r="E161" i="3"/>
  <c r="D161" i="3"/>
  <c r="C161" i="3"/>
  <c r="Q161" i="3" s="1" a="1"/>
  <c r="Q161" i="3" s="1"/>
  <c r="B161" i="3"/>
  <c r="O160" i="3"/>
  <c r="N160" i="3"/>
  <c r="E160" i="3"/>
  <c r="D160" i="3"/>
  <c r="C160" i="3"/>
  <c r="Q160" i="3" s="1" a="1"/>
  <c r="Q160" i="3" s="1"/>
  <c r="B160" i="3"/>
  <c r="P160" i="3" s="1" a="1"/>
  <c r="P160" i="3" s="1"/>
  <c r="O159" i="3"/>
  <c r="N159" i="3"/>
  <c r="E159" i="3"/>
  <c r="D159" i="3"/>
  <c r="C159" i="3"/>
  <c r="Q159" i="3" s="1" a="1"/>
  <c r="Q159" i="3" s="1"/>
  <c r="B159" i="3"/>
  <c r="P159" i="3" s="1" a="1"/>
  <c r="P159" i="3" s="1"/>
  <c r="O158" i="3"/>
  <c r="N158" i="3"/>
  <c r="E158" i="3"/>
  <c r="D158" i="3"/>
  <c r="C158" i="3"/>
  <c r="Q158" i="3" s="1" a="1"/>
  <c r="Q158" i="3" s="1"/>
  <c r="B158" i="3"/>
  <c r="P158" i="3" s="1" a="1"/>
  <c r="P158" i="3" s="1"/>
  <c r="O157" i="3"/>
  <c r="N157" i="3"/>
  <c r="E157" i="3"/>
  <c r="D157" i="3"/>
  <c r="C157" i="3"/>
  <c r="Q157" i="3" s="1" a="1"/>
  <c r="Q157" i="3" s="1"/>
  <c r="B157" i="3"/>
  <c r="P157" i="3" s="1" a="1"/>
  <c r="P157" i="3" s="1"/>
  <c r="O156" i="3"/>
  <c r="N156" i="3"/>
  <c r="E156" i="3"/>
  <c r="D156" i="3"/>
  <c r="C156" i="3"/>
  <c r="Q156" i="3" s="1" a="1"/>
  <c r="Q156" i="3" s="1"/>
  <c r="B156" i="3"/>
  <c r="O155" i="3"/>
  <c r="N155" i="3"/>
  <c r="E155" i="3"/>
  <c r="D155" i="3"/>
  <c r="C155" i="3"/>
  <c r="Q155" i="3" s="1" a="1"/>
  <c r="Q155" i="3" s="1"/>
  <c r="B155" i="3"/>
  <c r="O154" i="3"/>
  <c r="N154" i="3"/>
  <c r="E154" i="3"/>
  <c r="D154" i="3"/>
  <c r="C154" i="3"/>
  <c r="Q154" i="3" s="1" a="1"/>
  <c r="Q154" i="3" s="1"/>
  <c r="B154" i="3"/>
  <c r="O153" i="3"/>
  <c r="N153" i="3"/>
  <c r="E153" i="3"/>
  <c r="D153" i="3"/>
  <c r="C153" i="3"/>
  <c r="Q153" i="3" s="1" a="1"/>
  <c r="Q153" i="3" s="1"/>
  <c r="B153" i="3"/>
  <c r="P153" i="3" s="1" a="1"/>
  <c r="P153" i="3" s="1"/>
  <c r="O152" i="3"/>
  <c r="N152" i="3"/>
  <c r="E152" i="3"/>
  <c r="D152" i="3"/>
  <c r="C152" i="3"/>
  <c r="Q152" i="3" s="1" a="1"/>
  <c r="Q152" i="3" s="1"/>
  <c r="B152" i="3"/>
  <c r="P152" i="3" s="1" a="1"/>
  <c r="P152" i="3" s="1"/>
  <c r="O151" i="3"/>
  <c r="N151" i="3"/>
  <c r="E151" i="3"/>
  <c r="D151" i="3"/>
  <c r="C151" i="3"/>
  <c r="Q151" i="3" s="1" a="1"/>
  <c r="Q151" i="3" s="1"/>
  <c r="B151" i="3"/>
  <c r="P151" i="3" s="1" a="1"/>
  <c r="P151" i="3" s="1"/>
  <c r="O150" i="3"/>
  <c r="N150" i="3"/>
  <c r="E150" i="3"/>
  <c r="D150" i="3"/>
  <c r="C150" i="3"/>
  <c r="Q150" i="3" s="1" a="1"/>
  <c r="Q150" i="3" s="1"/>
  <c r="B150" i="3"/>
  <c r="P150" i="3" s="1" a="1"/>
  <c r="P150" i="3" s="1"/>
  <c r="O149" i="3"/>
  <c r="N149" i="3"/>
  <c r="E149" i="3"/>
  <c r="D149" i="3"/>
  <c r="C149" i="3"/>
  <c r="Q149" i="3" s="1" a="1"/>
  <c r="Q149" i="3" s="1"/>
  <c r="B149" i="3"/>
  <c r="P149" i="3" s="1" a="1"/>
  <c r="P149" i="3" s="1"/>
  <c r="O148" i="3"/>
  <c r="N148" i="3"/>
  <c r="E148" i="3"/>
  <c r="D148" i="3"/>
  <c r="C148" i="3"/>
  <c r="Q148" i="3" s="1" a="1"/>
  <c r="Q148" i="3" s="1"/>
  <c r="B148" i="3"/>
  <c r="P148" i="3" s="1" a="1"/>
  <c r="P148" i="3" s="1"/>
  <c r="O147" i="3"/>
  <c r="N147" i="3"/>
  <c r="E147" i="3"/>
  <c r="D147" i="3"/>
  <c r="C147" i="3"/>
  <c r="Q147" i="3" s="1" a="1"/>
  <c r="Q147" i="3" s="1"/>
  <c r="B147" i="3"/>
  <c r="P147" i="3" s="1" a="1"/>
  <c r="P147" i="3" s="1"/>
  <c r="O146" i="3"/>
  <c r="N146" i="3"/>
  <c r="E146" i="3"/>
  <c r="D146" i="3"/>
  <c r="C146" i="3"/>
  <c r="Q146" i="3" s="1" a="1"/>
  <c r="Q146" i="3" s="1"/>
  <c r="B146" i="3"/>
  <c r="P146" i="3" s="1" a="1"/>
  <c r="P146" i="3" s="1"/>
  <c r="O145" i="3"/>
  <c r="N145" i="3"/>
  <c r="E145" i="3"/>
  <c r="D145" i="3"/>
  <c r="C145" i="3"/>
  <c r="Q145" i="3" s="1" a="1"/>
  <c r="Q145" i="3" s="1"/>
  <c r="B145" i="3"/>
  <c r="O144" i="3"/>
  <c r="N144" i="3"/>
  <c r="E144" i="3"/>
  <c r="D144" i="3"/>
  <c r="C144" i="3"/>
  <c r="Q144" i="3" s="1" a="1"/>
  <c r="Q144" i="3" s="1"/>
  <c r="B144" i="3"/>
  <c r="P144" i="3" s="1" a="1"/>
  <c r="P144" i="3" s="1"/>
  <c r="O143" i="3"/>
  <c r="N143" i="3"/>
  <c r="E143" i="3"/>
  <c r="D143" i="3"/>
  <c r="C143" i="3"/>
  <c r="Q143" i="3" s="1" a="1"/>
  <c r="Q143" i="3" s="1"/>
  <c r="B143" i="3"/>
  <c r="P143" i="3" s="1" a="1"/>
  <c r="P143" i="3" s="1"/>
  <c r="O142" i="3"/>
  <c r="N142" i="3"/>
  <c r="E142" i="3"/>
  <c r="D142" i="3"/>
  <c r="C142" i="3"/>
  <c r="Q142" i="3" s="1" a="1"/>
  <c r="Q142" i="3" s="1"/>
  <c r="B142" i="3"/>
  <c r="P142" i="3" s="1" a="1"/>
  <c r="P142" i="3" s="1"/>
  <c r="O141" i="3"/>
  <c r="N141" i="3"/>
  <c r="E141" i="3"/>
  <c r="D141" i="3"/>
  <c r="C141" i="3"/>
  <c r="Q141" i="3" s="1" a="1"/>
  <c r="Q141" i="3" s="1"/>
  <c r="B141" i="3"/>
  <c r="P141" i="3" s="1" a="1"/>
  <c r="P141" i="3" s="1"/>
  <c r="O140" i="3"/>
  <c r="N140" i="3"/>
  <c r="E140" i="3"/>
  <c r="D140" i="3"/>
  <c r="C140" i="3"/>
  <c r="Q140" i="3" s="1" a="1"/>
  <c r="Q140" i="3" s="1"/>
  <c r="B140" i="3"/>
  <c r="O139" i="3"/>
  <c r="N139" i="3"/>
  <c r="E139" i="3"/>
  <c r="D139" i="3"/>
  <c r="C139" i="3"/>
  <c r="Q139" i="3" s="1" a="1"/>
  <c r="Q139" i="3" s="1"/>
  <c r="B139" i="3"/>
  <c r="O138" i="3"/>
  <c r="N138" i="3"/>
  <c r="E138" i="3"/>
  <c r="D138" i="3"/>
  <c r="C138" i="3"/>
  <c r="Q138" i="3" s="1" a="1"/>
  <c r="Q138" i="3" s="1"/>
  <c r="B138" i="3"/>
  <c r="P138" i="3" s="1" a="1"/>
  <c r="P138" i="3" s="1"/>
  <c r="O137" i="3"/>
  <c r="N137" i="3"/>
  <c r="E137" i="3"/>
  <c r="D137" i="3"/>
  <c r="C137" i="3"/>
  <c r="Q137" i="3" s="1" a="1"/>
  <c r="Q137" i="3" s="1"/>
  <c r="B137" i="3"/>
  <c r="P137" i="3" s="1" a="1"/>
  <c r="P137" i="3" s="1"/>
  <c r="O136" i="3"/>
  <c r="N136" i="3"/>
  <c r="E136" i="3"/>
  <c r="D136" i="3"/>
  <c r="C136" i="3"/>
  <c r="Q136" i="3" s="1" a="1"/>
  <c r="Q136" i="3" s="1"/>
  <c r="B136" i="3"/>
  <c r="P136" i="3" s="1" a="1"/>
  <c r="P136" i="3" s="1"/>
  <c r="O135" i="3"/>
  <c r="N135" i="3"/>
  <c r="E135" i="3"/>
  <c r="D135" i="3"/>
  <c r="C135" i="3"/>
  <c r="Q135" i="3" s="1" a="1"/>
  <c r="Q135" i="3" s="1"/>
  <c r="B135" i="3"/>
  <c r="P135" i="3" s="1" a="1"/>
  <c r="P135" i="3" s="1"/>
  <c r="O134" i="3"/>
  <c r="N134" i="3"/>
  <c r="E134" i="3"/>
  <c r="D134" i="3"/>
  <c r="C134" i="3"/>
  <c r="Q134" i="3" s="1" a="1"/>
  <c r="Q134" i="3" s="1"/>
  <c r="B134" i="3"/>
  <c r="P134" i="3" s="1" a="1"/>
  <c r="P134" i="3" s="1"/>
  <c r="O133" i="3"/>
  <c r="N133" i="3"/>
  <c r="E133" i="3"/>
  <c r="D133" i="3"/>
  <c r="C133" i="3"/>
  <c r="Q133" i="3" s="1" a="1"/>
  <c r="Q133" i="3" s="1"/>
  <c r="B133" i="3"/>
  <c r="P133" i="3" s="1" a="1"/>
  <c r="P133" i="3" s="1"/>
  <c r="O132" i="3"/>
  <c r="N132" i="3"/>
  <c r="E132" i="3"/>
  <c r="D132" i="3"/>
  <c r="C132" i="3"/>
  <c r="Q132" i="3" s="1" a="1"/>
  <c r="Q132" i="3" s="1"/>
  <c r="B132" i="3"/>
  <c r="P132" i="3" s="1" a="1"/>
  <c r="P132" i="3" s="1"/>
  <c r="O131" i="3"/>
  <c r="N131" i="3"/>
  <c r="E131" i="3"/>
  <c r="D131" i="3"/>
  <c r="C131" i="3"/>
  <c r="Q131" i="3" s="1" a="1"/>
  <c r="Q131" i="3" s="1"/>
  <c r="B131" i="3"/>
  <c r="P131" i="3" s="1" a="1"/>
  <c r="P131" i="3" s="1"/>
  <c r="O130" i="3"/>
  <c r="N130" i="3"/>
  <c r="E130" i="3"/>
  <c r="D130" i="3"/>
  <c r="C130" i="3"/>
  <c r="Q130" i="3" s="1" a="1"/>
  <c r="Q130" i="3" s="1"/>
  <c r="B130" i="3"/>
  <c r="P130" i="3" s="1" a="1"/>
  <c r="P130" i="3" s="1"/>
  <c r="O129" i="3"/>
  <c r="N129" i="3"/>
  <c r="E129" i="3"/>
  <c r="D129" i="3"/>
  <c r="C129" i="3"/>
  <c r="Q129" i="3" s="1" a="1"/>
  <c r="Q129" i="3" s="1"/>
  <c r="B129" i="3"/>
  <c r="O128" i="3"/>
  <c r="N128" i="3"/>
  <c r="E128" i="3"/>
  <c r="D128" i="3"/>
  <c r="C128" i="3"/>
  <c r="Q128" i="3" s="1" a="1"/>
  <c r="Q128" i="3" s="1"/>
  <c r="B128" i="3"/>
  <c r="P128" i="3" s="1" a="1"/>
  <c r="P128" i="3" s="1"/>
  <c r="O127" i="3"/>
  <c r="N127" i="3"/>
  <c r="E127" i="3"/>
  <c r="D127" i="3"/>
  <c r="C127" i="3"/>
  <c r="Q127" i="3" s="1" a="1"/>
  <c r="Q127" i="3" s="1"/>
  <c r="B127" i="3"/>
  <c r="P127" i="3" s="1" a="1"/>
  <c r="P127" i="3" s="1"/>
  <c r="O126" i="3"/>
  <c r="N126" i="3"/>
  <c r="E126" i="3"/>
  <c r="D126" i="3"/>
  <c r="C126" i="3"/>
  <c r="Q126" i="3" s="1" a="1"/>
  <c r="Q126" i="3" s="1"/>
  <c r="B126" i="3"/>
  <c r="O125" i="3"/>
  <c r="N125" i="3"/>
  <c r="E125" i="3"/>
  <c r="D125" i="3"/>
  <c r="C125" i="3"/>
  <c r="Q125" i="3" s="1" a="1"/>
  <c r="Q125" i="3" s="1"/>
  <c r="B125" i="3"/>
  <c r="P125" i="3" s="1" a="1"/>
  <c r="P125" i="3" s="1"/>
  <c r="O124" i="3"/>
  <c r="N124" i="3"/>
  <c r="E124" i="3"/>
  <c r="D124" i="3"/>
  <c r="C124" i="3"/>
  <c r="Q124" i="3" s="1" a="1"/>
  <c r="Q124" i="3" s="1"/>
  <c r="B124" i="3"/>
  <c r="O123" i="3"/>
  <c r="N123" i="3"/>
  <c r="E123" i="3"/>
  <c r="D123" i="3"/>
  <c r="C123" i="3"/>
  <c r="Q123" i="3" s="1" a="1"/>
  <c r="Q123" i="3" s="1"/>
  <c r="B123" i="3"/>
  <c r="O122" i="3"/>
  <c r="N122" i="3"/>
  <c r="E122" i="3"/>
  <c r="D122" i="3"/>
  <c r="C122" i="3"/>
  <c r="Q122" i="3" s="1" a="1"/>
  <c r="Q122" i="3" s="1"/>
  <c r="B122" i="3"/>
  <c r="O121" i="3"/>
  <c r="N121" i="3"/>
  <c r="E121" i="3"/>
  <c r="D121" i="3"/>
  <c r="C121" i="3"/>
  <c r="Q121" i="3" s="1" a="1"/>
  <c r="Q121" i="3" s="1"/>
  <c r="B121" i="3"/>
  <c r="P121" i="3" s="1" a="1"/>
  <c r="P121" i="3" s="1"/>
  <c r="O120" i="3"/>
  <c r="N120" i="3"/>
  <c r="E120" i="3"/>
  <c r="D120" i="3"/>
  <c r="C120" i="3"/>
  <c r="Q120" i="3" s="1" a="1"/>
  <c r="Q120" i="3" s="1"/>
  <c r="B120" i="3"/>
  <c r="P120" i="3" s="1" a="1"/>
  <c r="P120" i="3" s="1"/>
  <c r="O119" i="3"/>
  <c r="N119" i="3"/>
  <c r="E119" i="3"/>
  <c r="D119" i="3"/>
  <c r="C119" i="3"/>
  <c r="Q119" i="3" s="1" a="1"/>
  <c r="Q119" i="3" s="1"/>
  <c r="B119" i="3"/>
  <c r="J119" i="3" s="1"/>
  <c r="F119" i="3" s="1" a="1"/>
  <c r="F119" i="3" s="1"/>
  <c r="O118" i="3"/>
  <c r="N118" i="3"/>
  <c r="E118" i="3"/>
  <c r="D118" i="3"/>
  <c r="C118" i="3"/>
  <c r="Q118" i="3" s="1" a="1"/>
  <c r="Q118" i="3" s="1"/>
  <c r="B118" i="3"/>
  <c r="P118" i="3" s="1" a="1"/>
  <c r="P118" i="3" s="1"/>
  <c r="O117" i="3"/>
  <c r="N117" i="3"/>
  <c r="E117" i="3"/>
  <c r="D117" i="3"/>
  <c r="C117" i="3"/>
  <c r="Q117" i="3" s="1" a="1"/>
  <c r="Q117" i="3" s="1"/>
  <c r="B117" i="3"/>
  <c r="P117" i="3" s="1" a="1"/>
  <c r="P117" i="3" s="1"/>
  <c r="O116" i="3"/>
  <c r="N116" i="3"/>
  <c r="E116" i="3"/>
  <c r="D116" i="3"/>
  <c r="C116" i="3"/>
  <c r="Q116" i="3" s="1" a="1"/>
  <c r="Q116" i="3" s="1"/>
  <c r="B116" i="3"/>
  <c r="P116" i="3" s="1" a="1"/>
  <c r="P116" i="3" s="1"/>
  <c r="O115" i="3"/>
  <c r="N115" i="3"/>
  <c r="E115" i="3"/>
  <c r="D115" i="3"/>
  <c r="C115" i="3"/>
  <c r="Q115" i="3" s="1" a="1"/>
  <c r="Q115" i="3" s="1"/>
  <c r="B115" i="3"/>
  <c r="P115" i="3" s="1" a="1"/>
  <c r="P115" i="3" s="1"/>
  <c r="O114" i="3"/>
  <c r="N114" i="3"/>
  <c r="E114" i="3"/>
  <c r="D114" i="3"/>
  <c r="C114" i="3"/>
  <c r="Q114" i="3" s="1" a="1"/>
  <c r="Q114" i="3" s="1"/>
  <c r="B114" i="3"/>
  <c r="P114" i="3" s="1" a="1"/>
  <c r="P114" i="3" s="1"/>
  <c r="O113" i="3"/>
  <c r="N113" i="3"/>
  <c r="E113" i="3"/>
  <c r="D113" i="3"/>
  <c r="C113" i="3"/>
  <c r="Q113" i="3" s="1" a="1"/>
  <c r="Q113" i="3" s="1"/>
  <c r="B113" i="3"/>
  <c r="O112" i="3"/>
  <c r="N112" i="3"/>
  <c r="E112" i="3"/>
  <c r="D112" i="3"/>
  <c r="C112" i="3"/>
  <c r="Q112" i="3" s="1" a="1"/>
  <c r="Q112" i="3" s="1"/>
  <c r="B112" i="3"/>
  <c r="P112" i="3" s="1" a="1"/>
  <c r="P112" i="3" s="1"/>
  <c r="O111" i="3"/>
  <c r="N111" i="3"/>
  <c r="E111" i="3"/>
  <c r="D111" i="3"/>
  <c r="C111" i="3"/>
  <c r="Q111" i="3" s="1" a="1"/>
  <c r="Q111" i="3" s="1"/>
  <c r="B111" i="3"/>
  <c r="P111" i="3" s="1" a="1"/>
  <c r="P111" i="3" s="1"/>
  <c r="O110" i="3"/>
  <c r="N110" i="3"/>
  <c r="E110" i="3"/>
  <c r="D110" i="3"/>
  <c r="C110" i="3"/>
  <c r="Q110" i="3" s="1" a="1"/>
  <c r="Q110" i="3" s="1"/>
  <c r="B110" i="3"/>
  <c r="P110" i="3" s="1" a="1"/>
  <c r="P110" i="3" s="1"/>
  <c r="O109" i="3"/>
  <c r="N109" i="3"/>
  <c r="E109" i="3"/>
  <c r="D109" i="3"/>
  <c r="C109" i="3"/>
  <c r="Q109" i="3" s="1" a="1"/>
  <c r="Q109" i="3" s="1"/>
  <c r="B109" i="3"/>
  <c r="O108" i="3"/>
  <c r="N108" i="3"/>
  <c r="E108" i="3"/>
  <c r="D108" i="3"/>
  <c r="C108" i="3"/>
  <c r="Q108" i="3" s="1" a="1"/>
  <c r="Q108" i="3" s="1"/>
  <c r="B108" i="3"/>
  <c r="O107" i="3"/>
  <c r="N107" i="3"/>
  <c r="E107" i="3"/>
  <c r="D107" i="3"/>
  <c r="C107" i="3"/>
  <c r="Q107" i="3" s="1" a="1"/>
  <c r="Q107" i="3" s="1"/>
  <c r="B107" i="3"/>
  <c r="O106" i="3"/>
  <c r="N106" i="3"/>
  <c r="E106" i="3"/>
  <c r="D106" i="3"/>
  <c r="C106" i="3"/>
  <c r="Q106" i="3" s="1" a="1"/>
  <c r="Q106" i="3" s="1"/>
  <c r="B106" i="3"/>
  <c r="P106" i="3" s="1" a="1"/>
  <c r="P106" i="3" s="1"/>
  <c r="O105" i="3"/>
  <c r="N105" i="3"/>
  <c r="E105" i="3"/>
  <c r="D105" i="3"/>
  <c r="C105" i="3"/>
  <c r="Q105" i="3" s="1" a="1"/>
  <c r="Q105" i="3" s="1"/>
  <c r="B105" i="3"/>
  <c r="P105" i="3" s="1" a="1"/>
  <c r="P105" i="3" s="1"/>
  <c r="O104" i="3"/>
  <c r="N104" i="3"/>
  <c r="E104" i="3"/>
  <c r="D104" i="3"/>
  <c r="C104" i="3"/>
  <c r="Q104" i="3" s="1" a="1"/>
  <c r="Q104" i="3" s="1"/>
  <c r="B104" i="3"/>
  <c r="P104" i="3" s="1" a="1"/>
  <c r="P104" i="3" s="1"/>
  <c r="O103" i="3"/>
  <c r="N103" i="3"/>
  <c r="E103" i="3"/>
  <c r="D103" i="3"/>
  <c r="C103" i="3"/>
  <c r="Q103" i="3" s="1" a="1"/>
  <c r="Q103" i="3" s="1"/>
  <c r="B103" i="3"/>
  <c r="P103" i="3" s="1" a="1"/>
  <c r="P103" i="3" s="1"/>
  <c r="O102" i="3"/>
  <c r="N102" i="3"/>
  <c r="E102" i="3"/>
  <c r="D102" i="3"/>
  <c r="C102" i="3"/>
  <c r="Q102" i="3" s="1" a="1"/>
  <c r="Q102" i="3" s="1"/>
  <c r="B102" i="3"/>
  <c r="P102" i="3" s="1" a="1"/>
  <c r="P102" i="3" s="1"/>
  <c r="O101" i="3"/>
  <c r="N101" i="3"/>
  <c r="E101" i="3"/>
  <c r="D101" i="3"/>
  <c r="C101" i="3"/>
  <c r="Q101" i="3" s="1" a="1"/>
  <c r="Q101" i="3" s="1"/>
  <c r="B101" i="3"/>
  <c r="P101" i="3" s="1" a="1"/>
  <c r="P101" i="3" s="1"/>
  <c r="O100" i="3"/>
  <c r="N100" i="3"/>
  <c r="E100" i="3"/>
  <c r="D100" i="3"/>
  <c r="C100" i="3"/>
  <c r="Q100" i="3" s="1" a="1"/>
  <c r="Q100" i="3" s="1"/>
  <c r="B100" i="3"/>
  <c r="P100" i="3" s="1" a="1"/>
  <c r="P100" i="3" s="1"/>
  <c r="O99" i="3"/>
  <c r="N99" i="3"/>
  <c r="E99" i="3"/>
  <c r="D99" i="3"/>
  <c r="C99" i="3"/>
  <c r="Q99" i="3" s="1" a="1"/>
  <c r="Q99" i="3" s="1"/>
  <c r="B99" i="3"/>
  <c r="P99" i="3" s="1" a="1"/>
  <c r="P99" i="3" s="1"/>
  <c r="O98" i="3"/>
  <c r="N98" i="3"/>
  <c r="E98" i="3"/>
  <c r="D98" i="3"/>
  <c r="C98" i="3"/>
  <c r="Q98" i="3" s="1" a="1"/>
  <c r="Q98" i="3" s="1"/>
  <c r="B98" i="3"/>
  <c r="P98" i="3" s="1" a="1"/>
  <c r="P98" i="3" s="1"/>
  <c r="O97" i="3"/>
  <c r="N97" i="3"/>
  <c r="E97" i="3"/>
  <c r="D97" i="3"/>
  <c r="C97" i="3"/>
  <c r="Q97" i="3" s="1" a="1"/>
  <c r="Q97" i="3" s="1"/>
  <c r="B97" i="3"/>
  <c r="O96" i="3"/>
  <c r="N96" i="3"/>
  <c r="E96" i="3"/>
  <c r="D96" i="3"/>
  <c r="C96" i="3"/>
  <c r="Q96" i="3" s="1" a="1"/>
  <c r="Q96" i="3" s="1"/>
  <c r="B96" i="3"/>
  <c r="P96" i="3" s="1" a="1"/>
  <c r="P96" i="3" s="1"/>
  <c r="O95" i="3"/>
  <c r="N95" i="3"/>
  <c r="E95" i="3"/>
  <c r="D95" i="3"/>
  <c r="C95" i="3"/>
  <c r="Q95" i="3" s="1" a="1"/>
  <c r="Q95" i="3" s="1"/>
  <c r="B95" i="3"/>
  <c r="P95" i="3" s="1" a="1"/>
  <c r="P95" i="3" s="1"/>
  <c r="O94" i="3"/>
  <c r="N94" i="3"/>
  <c r="E94" i="3"/>
  <c r="D94" i="3"/>
  <c r="C94" i="3"/>
  <c r="Q94" i="3" s="1" a="1"/>
  <c r="Q94" i="3" s="1"/>
  <c r="B94" i="3"/>
  <c r="P94" i="3" s="1" a="1"/>
  <c r="P94" i="3" s="1"/>
  <c r="O93" i="3"/>
  <c r="N93" i="3"/>
  <c r="E93" i="3"/>
  <c r="D93" i="3"/>
  <c r="C93" i="3"/>
  <c r="Q93" i="3" s="1" a="1"/>
  <c r="Q93" i="3" s="1"/>
  <c r="B93" i="3"/>
  <c r="P93" i="3" s="1" a="1"/>
  <c r="P93" i="3" s="1"/>
  <c r="O92" i="3"/>
  <c r="N92" i="3"/>
  <c r="E92" i="3"/>
  <c r="D92" i="3"/>
  <c r="C92" i="3"/>
  <c r="Q92" i="3" s="1" a="1"/>
  <c r="Q92" i="3" s="1"/>
  <c r="B92" i="3"/>
  <c r="O91" i="3"/>
  <c r="N91" i="3"/>
  <c r="E91" i="3"/>
  <c r="D91" i="3"/>
  <c r="C91" i="3"/>
  <c r="Q91" i="3" s="1" a="1"/>
  <c r="Q91" i="3" s="1"/>
  <c r="B91" i="3"/>
  <c r="O90" i="3"/>
  <c r="N90" i="3"/>
  <c r="E90" i="3"/>
  <c r="D90" i="3"/>
  <c r="C90" i="3"/>
  <c r="Q90" i="3" s="1" a="1"/>
  <c r="Q90" i="3" s="1"/>
  <c r="B90" i="3"/>
  <c r="P90" i="3" s="1" a="1"/>
  <c r="P90" i="3" s="1"/>
  <c r="O89" i="3"/>
  <c r="N89" i="3"/>
  <c r="E89" i="3"/>
  <c r="D89" i="3"/>
  <c r="C89" i="3"/>
  <c r="Q89" i="3" s="1" a="1"/>
  <c r="Q89" i="3" s="1"/>
  <c r="B89" i="3"/>
  <c r="P89" i="3" s="1" a="1"/>
  <c r="P89" i="3" s="1"/>
  <c r="O88" i="3"/>
  <c r="N88" i="3"/>
  <c r="E88" i="3"/>
  <c r="D88" i="3"/>
  <c r="C88" i="3"/>
  <c r="Q88" i="3" s="1" a="1"/>
  <c r="Q88" i="3" s="1"/>
  <c r="B88" i="3"/>
  <c r="P88" i="3" s="1" a="1"/>
  <c r="P88" i="3" s="1"/>
  <c r="O87" i="3"/>
  <c r="N87" i="3"/>
  <c r="E87" i="3"/>
  <c r="D87" i="3"/>
  <c r="C87" i="3"/>
  <c r="Q87" i="3" s="1" a="1"/>
  <c r="Q87" i="3" s="1"/>
  <c r="B87" i="3"/>
  <c r="P87" i="3" s="1" a="1"/>
  <c r="P87" i="3" s="1"/>
  <c r="O86" i="3"/>
  <c r="N86" i="3"/>
  <c r="E86" i="3"/>
  <c r="D86" i="3"/>
  <c r="C86" i="3"/>
  <c r="Q86" i="3" s="1" a="1"/>
  <c r="Q86" i="3" s="1"/>
  <c r="B86" i="3"/>
  <c r="P86" i="3" s="1" a="1"/>
  <c r="P86" i="3" s="1"/>
  <c r="O85" i="3"/>
  <c r="N85" i="3"/>
  <c r="E85" i="3"/>
  <c r="D85" i="3"/>
  <c r="C85" i="3"/>
  <c r="Q85" i="3" s="1" a="1"/>
  <c r="Q85" i="3" s="1"/>
  <c r="B85" i="3"/>
  <c r="P85" i="3" s="1" a="1"/>
  <c r="P85" i="3" s="1"/>
  <c r="O84" i="3"/>
  <c r="N84" i="3"/>
  <c r="E84" i="3"/>
  <c r="D84" i="3"/>
  <c r="C84" i="3"/>
  <c r="Q84" i="3" s="1" a="1"/>
  <c r="Q84" i="3" s="1"/>
  <c r="B84" i="3"/>
  <c r="P84" i="3" s="1" a="1"/>
  <c r="P84" i="3" s="1"/>
  <c r="O83" i="3"/>
  <c r="N83" i="3"/>
  <c r="E83" i="3"/>
  <c r="D83" i="3"/>
  <c r="C83" i="3"/>
  <c r="Q83" i="3" s="1" a="1"/>
  <c r="Q83" i="3" s="1"/>
  <c r="B83" i="3"/>
  <c r="P83" i="3" s="1" a="1"/>
  <c r="P83" i="3" s="1"/>
  <c r="O82" i="3"/>
  <c r="N82" i="3"/>
  <c r="E82" i="3"/>
  <c r="D82" i="3"/>
  <c r="C82" i="3"/>
  <c r="Q82" i="3" s="1" a="1"/>
  <c r="Q82" i="3" s="1"/>
  <c r="B82" i="3"/>
  <c r="P82" i="3" s="1" a="1"/>
  <c r="P82" i="3" s="1"/>
  <c r="O81" i="3"/>
  <c r="N81" i="3"/>
  <c r="E81" i="3"/>
  <c r="D81" i="3"/>
  <c r="C81" i="3"/>
  <c r="Q81" i="3" s="1" a="1"/>
  <c r="Q81" i="3" s="1"/>
  <c r="B81" i="3"/>
  <c r="O80" i="3"/>
  <c r="N80" i="3"/>
  <c r="E80" i="3"/>
  <c r="D80" i="3"/>
  <c r="C80" i="3"/>
  <c r="Q80" i="3" s="1" a="1"/>
  <c r="Q80" i="3" s="1"/>
  <c r="B80" i="3"/>
  <c r="P80" i="3" s="1" a="1"/>
  <c r="P80" i="3" s="1"/>
  <c r="O79" i="3"/>
  <c r="N79" i="3"/>
  <c r="E79" i="3"/>
  <c r="D79" i="3"/>
  <c r="C79" i="3"/>
  <c r="Q79" i="3" s="1" a="1"/>
  <c r="Q79" i="3" s="1"/>
  <c r="B79" i="3"/>
  <c r="P79" i="3" s="1" a="1"/>
  <c r="P79" i="3" s="1"/>
  <c r="O78" i="3"/>
  <c r="N78" i="3"/>
  <c r="E78" i="3"/>
  <c r="D78" i="3"/>
  <c r="C78" i="3"/>
  <c r="Q78" i="3" s="1" a="1"/>
  <c r="Q78" i="3" s="1"/>
  <c r="B78" i="3"/>
  <c r="P78" i="3" s="1" a="1"/>
  <c r="P78" i="3" s="1"/>
  <c r="O77" i="3"/>
  <c r="N77" i="3"/>
  <c r="E77" i="3"/>
  <c r="D77" i="3"/>
  <c r="C77" i="3"/>
  <c r="Q77" i="3" s="1" a="1"/>
  <c r="Q77" i="3" s="1"/>
  <c r="B77" i="3"/>
  <c r="P77" i="3" s="1" a="1"/>
  <c r="P77" i="3" s="1"/>
  <c r="O76" i="3"/>
  <c r="N76" i="3"/>
  <c r="E76" i="3"/>
  <c r="D76" i="3"/>
  <c r="C76" i="3"/>
  <c r="Q76" i="3" s="1" a="1"/>
  <c r="Q76" i="3" s="1"/>
  <c r="B76" i="3"/>
  <c r="O75" i="3"/>
  <c r="N75" i="3"/>
  <c r="E75" i="3"/>
  <c r="D75" i="3"/>
  <c r="C75" i="3"/>
  <c r="Q75" i="3" s="1" a="1"/>
  <c r="Q75" i="3" s="1"/>
  <c r="B75" i="3"/>
  <c r="O74" i="3"/>
  <c r="N74" i="3"/>
  <c r="E74" i="3"/>
  <c r="D74" i="3"/>
  <c r="C74" i="3"/>
  <c r="Q74" i="3" s="1" a="1"/>
  <c r="Q74" i="3" s="1"/>
  <c r="B74" i="3"/>
  <c r="O73" i="3"/>
  <c r="N73" i="3"/>
  <c r="E73" i="3"/>
  <c r="D73" i="3"/>
  <c r="C73" i="3"/>
  <c r="Q73" i="3" s="1" a="1"/>
  <c r="Q73" i="3" s="1"/>
  <c r="B73" i="3"/>
  <c r="P73" i="3" s="1" a="1"/>
  <c r="P73" i="3" s="1"/>
  <c r="O72" i="3"/>
  <c r="N72" i="3"/>
  <c r="E72" i="3"/>
  <c r="D72" i="3"/>
  <c r="C72" i="3"/>
  <c r="Q72" i="3" s="1" a="1"/>
  <c r="Q72" i="3" s="1"/>
  <c r="B72" i="3"/>
  <c r="P72" i="3" s="1" a="1"/>
  <c r="P72" i="3" s="1"/>
  <c r="O71" i="3"/>
  <c r="N71" i="3"/>
  <c r="E71" i="3"/>
  <c r="D71" i="3"/>
  <c r="C71" i="3"/>
  <c r="Q71" i="3" s="1" a="1"/>
  <c r="Q71" i="3" s="1"/>
  <c r="B71" i="3"/>
  <c r="P71" i="3" s="1" a="1"/>
  <c r="P71" i="3" s="1"/>
  <c r="O70" i="3"/>
  <c r="N70" i="3"/>
  <c r="E70" i="3"/>
  <c r="D70" i="3"/>
  <c r="C70" i="3"/>
  <c r="Q70" i="3" s="1" a="1"/>
  <c r="Q70" i="3" s="1"/>
  <c r="B70" i="3"/>
  <c r="P70" i="3" s="1" a="1"/>
  <c r="P70" i="3" s="1"/>
  <c r="O69" i="3"/>
  <c r="N69" i="3"/>
  <c r="E69" i="3"/>
  <c r="D69" i="3"/>
  <c r="C69" i="3"/>
  <c r="Q69" i="3" s="1" a="1"/>
  <c r="Q69" i="3" s="1"/>
  <c r="B69" i="3"/>
  <c r="P69" i="3" s="1" a="1"/>
  <c r="P69" i="3" s="1"/>
  <c r="O68" i="3"/>
  <c r="N68" i="3"/>
  <c r="E68" i="3"/>
  <c r="D68" i="3"/>
  <c r="C68" i="3"/>
  <c r="Q68" i="3" s="1" a="1"/>
  <c r="Q68" i="3" s="1"/>
  <c r="B68" i="3"/>
  <c r="P68" i="3" s="1" a="1"/>
  <c r="P68" i="3" s="1"/>
  <c r="O67" i="3"/>
  <c r="N67" i="3"/>
  <c r="E67" i="3"/>
  <c r="D67" i="3"/>
  <c r="C67" i="3"/>
  <c r="Q67" i="3" s="1" a="1"/>
  <c r="Q67" i="3" s="1"/>
  <c r="B67" i="3"/>
  <c r="P67" i="3" s="1" a="1"/>
  <c r="P67" i="3" s="1"/>
  <c r="O66" i="3"/>
  <c r="N66" i="3"/>
  <c r="E66" i="3"/>
  <c r="D66" i="3"/>
  <c r="C66" i="3"/>
  <c r="Q66" i="3" s="1" a="1"/>
  <c r="Q66" i="3" s="1"/>
  <c r="B66" i="3"/>
  <c r="P66" i="3" s="1" a="1"/>
  <c r="P66" i="3" s="1"/>
  <c r="O65" i="3"/>
  <c r="N65" i="3"/>
  <c r="E65" i="3"/>
  <c r="D65" i="3"/>
  <c r="C65" i="3"/>
  <c r="Q65" i="3" s="1" a="1"/>
  <c r="Q65" i="3" s="1"/>
  <c r="B65" i="3"/>
  <c r="O64" i="3"/>
  <c r="N64" i="3"/>
  <c r="E64" i="3"/>
  <c r="D64" i="3"/>
  <c r="C64" i="3"/>
  <c r="Q64" i="3" s="1" a="1"/>
  <c r="Q64" i="3" s="1"/>
  <c r="B64" i="3"/>
  <c r="P64" i="3" s="1" a="1"/>
  <c r="P64" i="3" s="1"/>
  <c r="O63" i="3"/>
  <c r="N63" i="3"/>
  <c r="E63" i="3"/>
  <c r="D63" i="3"/>
  <c r="C63" i="3"/>
  <c r="Q63" i="3" s="1" a="1"/>
  <c r="Q63" i="3" s="1"/>
  <c r="B63" i="3"/>
  <c r="P63" i="3" s="1" a="1"/>
  <c r="P63" i="3" s="1"/>
  <c r="O62" i="3"/>
  <c r="N62" i="3"/>
  <c r="E62" i="3"/>
  <c r="D62" i="3"/>
  <c r="C62" i="3"/>
  <c r="Q62" i="3" s="1" a="1"/>
  <c r="Q62" i="3" s="1"/>
  <c r="B62" i="3"/>
  <c r="P62" i="3" s="1" a="1"/>
  <c r="P62" i="3" s="1"/>
  <c r="O61" i="3"/>
  <c r="N61" i="3"/>
  <c r="E61" i="3"/>
  <c r="D61" i="3"/>
  <c r="C61" i="3"/>
  <c r="Q61" i="3" s="1" a="1"/>
  <c r="Q61" i="3" s="1"/>
  <c r="B61" i="3"/>
  <c r="P61" i="3" s="1" a="1"/>
  <c r="P61" i="3" s="1"/>
  <c r="O60" i="3"/>
  <c r="N60" i="3"/>
  <c r="E60" i="3"/>
  <c r="D60" i="3"/>
  <c r="C60" i="3"/>
  <c r="Q60" i="3" s="1" a="1"/>
  <c r="Q60" i="3" s="1"/>
  <c r="B60" i="3"/>
  <c r="O59" i="3"/>
  <c r="N59" i="3"/>
  <c r="E59" i="3"/>
  <c r="D59" i="3"/>
  <c r="C59" i="3"/>
  <c r="Q59" i="3" s="1" a="1"/>
  <c r="Q59" i="3" s="1"/>
  <c r="B59" i="3"/>
  <c r="O58" i="3"/>
  <c r="N58" i="3"/>
  <c r="E58" i="3"/>
  <c r="D58" i="3"/>
  <c r="C58" i="3"/>
  <c r="Q58" i="3" s="1" a="1"/>
  <c r="Q58" i="3" s="1"/>
  <c r="B58" i="3"/>
  <c r="P58" i="3" s="1" a="1"/>
  <c r="P58" i="3" s="1"/>
  <c r="O57" i="3"/>
  <c r="N57" i="3"/>
  <c r="E57" i="3"/>
  <c r="D57" i="3"/>
  <c r="C57" i="3"/>
  <c r="Q57" i="3" s="1" a="1"/>
  <c r="Q57" i="3" s="1"/>
  <c r="B57" i="3"/>
  <c r="P57" i="3" s="1" a="1"/>
  <c r="P57" i="3" s="1"/>
  <c r="O56" i="3"/>
  <c r="N56" i="3"/>
  <c r="E56" i="3"/>
  <c r="D56" i="3"/>
  <c r="C56" i="3"/>
  <c r="Q56" i="3" s="1" a="1"/>
  <c r="Q56" i="3" s="1"/>
  <c r="B56" i="3"/>
  <c r="P56" i="3" s="1" a="1"/>
  <c r="P56" i="3" s="1"/>
  <c r="O55" i="3"/>
  <c r="N55" i="3"/>
  <c r="E55" i="3"/>
  <c r="D55" i="3"/>
  <c r="C55" i="3"/>
  <c r="Q55" i="3" s="1" a="1"/>
  <c r="Q55" i="3" s="1"/>
  <c r="B55" i="3"/>
  <c r="P55" i="3" s="1" a="1"/>
  <c r="P55" i="3" s="1"/>
  <c r="O54" i="3"/>
  <c r="N54" i="3"/>
  <c r="E54" i="3"/>
  <c r="D54" i="3"/>
  <c r="C54" i="3"/>
  <c r="Q54" i="3" s="1" a="1"/>
  <c r="Q54" i="3" s="1"/>
  <c r="B54" i="3"/>
  <c r="O53" i="3"/>
  <c r="N53" i="3"/>
  <c r="E53" i="3"/>
  <c r="D53" i="3"/>
  <c r="C53" i="3"/>
  <c r="Q53" i="3" s="1" a="1"/>
  <c r="Q53" i="3" s="1"/>
  <c r="B53" i="3"/>
  <c r="P53" i="3" s="1" a="1"/>
  <c r="P53" i="3" s="1"/>
  <c r="O52" i="3"/>
  <c r="N52" i="3"/>
  <c r="E52" i="3"/>
  <c r="D52" i="3"/>
  <c r="C52" i="3"/>
  <c r="Q52" i="3" s="1" a="1"/>
  <c r="Q52" i="3" s="1"/>
  <c r="B52" i="3"/>
  <c r="P52" i="3" s="1" a="1"/>
  <c r="P52" i="3" s="1"/>
  <c r="O51" i="3"/>
  <c r="N51" i="3"/>
  <c r="E51" i="3"/>
  <c r="D51" i="3"/>
  <c r="C51" i="3"/>
  <c r="Q51" i="3" s="1" a="1"/>
  <c r="Q51" i="3" s="1"/>
  <c r="B51" i="3"/>
  <c r="P51" i="3" s="1" a="1"/>
  <c r="P51" i="3" s="1"/>
  <c r="O50" i="3"/>
  <c r="N50" i="3"/>
  <c r="E50" i="3"/>
  <c r="D50" i="3"/>
  <c r="C50" i="3"/>
  <c r="Q50" i="3" s="1" a="1"/>
  <c r="Q50" i="3" s="1"/>
  <c r="B50" i="3"/>
  <c r="P50" i="3" s="1" a="1"/>
  <c r="P50" i="3" s="1"/>
  <c r="O49" i="3"/>
  <c r="N49" i="3"/>
  <c r="E49" i="3"/>
  <c r="D49" i="3"/>
  <c r="C49" i="3"/>
  <c r="Q49" i="3" s="1" a="1"/>
  <c r="Q49" i="3" s="1"/>
  <c r="B49" i="3"/>
  <c r="O48" i="3"/>
  <c r="N48" i="3"/>
  <c r="E48" i="3"/>
  <c r="D48" i="3"/>
  <c r="C48" i="3"/>
  <c r="Q48" i="3" s="1" a="1"/>
  <c r="Q48" i="3" s="1"/>
  <c r="B48" i="3"/>
  <c r="P48" i="3" s="1" a="1"/>
  <c r="P48" i="3" s="1"/>
  <c r="O47" i="3"/>
  <c r="N47" i="3"/>
  <c r="E47" i="3"/>
  <c r="D47" i="3"/>
  <c r="C47" i="3"/>
  <c r="Q47" i="3" s="1" a="1"/>
  <c r="Q47" i="3" s="1"/>
  <c r="B47" i="3"/>
  <c r="P47" i="3" s="1" a="1"/>
  <c r="P47" i="3" s="1"/>
  <c r="O46" i="3"/>
  <c r="N46" i="3"/>
  <c r="E46" i="3"/>
  <c r="D46" i="3"/>
  <c r="C46" i="3"/>
  <c r="Q46" i="3" s="1" a="1"/>
  <c r="Q46" i="3" s="1"/>
  <c r="B46" i="3"/>
  <c r="P46" i="3" s="1" a="1"/>
  <c r="P46" i="3" s="1"/>
  <c r="O45" i="3"/>
  <c r="N45" i="3"/>
  <c r="E45" i="3"/>
  <c r="D45" i="3"/>
  <c r="C45" i="3"/>
  <c r="Q45" i="3" s="1" a="1"/>
  <c r="Q45" i="3" s="1"/>
  <c r="B45" i="3"/>
  <c r="P45" i="3" s="1" a="1"/>
  <c r="P45" i="3" s="1"/>
  <c r="O44" i="3"/>
  <c r="N44" i="3"/>
  <c r="E44" i="3"/>
  <c r="D44" i="3"/>
  <c r="C44" i="3"/>
  <c r="Q44" i="3" s="1" a="1"/>
  <c r="Q44" i="3" s="1"/>
  <c r="B44" i="3"/>
  <c r="O43" i="3"/>
  <c r="N43" i="3"/>
  <c r="E43" i="3"/>
  <c r="D43" i="3"/>
  <c r="C43" i="3"/>
  <c r="Q43" i="3" s="1" a="1"/>
  <c r="Q43" i="3" s="1"/>
  <c r="B43" i="3"/>
  <c r="O42" i="3"/>
  <c r="N42" i="3"/>
  <c r="E42" i="3"/>
  <c r="D42" i="3"/>
  <c r="C42" i="3"/>
  <c r="Q42" i="3" s="1" a="1"/>
  <c r="Q42" i="3" s="1"/>
  <c r="B42" i="3"/>
  <c r="P42" i="3" s="1" a="1"/>
  <c r="P42" i="3" s="1"/>
  <c r="O41" i="3"/>
  <c r="N41" i="3"/>
  <c r="E41" i="3"/>
  <c r="D41" i="3"/>
  <c r="C41" i="3"/>
  <c r="Q41" i="3" s="1" a="1"/>
  <c r="Q41" i="3" s="1"/>
  <c r="B41" i="3"/>
  <c r="P41" i="3" s="1" a="1"/>
  <c r="P41" i="3" s="1"/>
  <c r="O40" i="3"/>
  <c r="N40" i="3"/>
  <c r="E40" i="3"/>
  <c r="D40" i="3"/>
  <c r="C40" i="3"/>
  <c r="Q40" i="3" s="1" a="1"/>
  <c r="Q40" i="3" s="1"/>
  <c r="B40" i="3"/>
  <c r="P40" i="3" s="1" a="1"/>
  <c r="P40" i="3" s="1"/>
  <c r="O39" i="3"/>
  <c r="N39" i="3"/>
  <c r="E39" i="3"/>
  <c r="D39" i="3"/>
  <c r="C39" i="3"/>
  <c r="Q39" i="3" s="1" a="1"/>
  <c r="Q39" i="3" s="1"/>
  <c r="B39" i="3"/>
  <c r="P39" i="3" s="1" a="1"/>
  <c r="P39" i="3" s="1"/>
  <c r="O38" i="3"/>
  <c r="N38" i="3"/>
  <c r="E38" i="3"/>
  <c r="D38" i="3"/>
  <c r="C38" i="3"/>
  <c r="Q38" i="3" s="1" a="1"/>
  <c r="Q38" i="3" s="1"/>
  <c r="B38" i="3"/>
  <c r="P38" i="3" s="1" a="1"/>
  <c r="P38" i="3" s="1"/>
  <c r="O37" i="3"/>
  <c r="N37" i="3"/>
  <c r="E37" i="3"/>
  <c r="D37" i="3"/>
  <c r="C37" i="3"/>
  <c r="Q37" i="3" s="1" a="1"/>
  <c r="Q37" i="3" s="1"/>
  <c r="B37" i="3"/>
  <c r="P37" i="3" s="1" a="1"/>
  <c r="P37" i="3" s="1"/>
  <c r="O36" i="3"/>
  <c r="N36" i="3"/>
  <c r="E36" i="3"/>
  <c r="D36" i="3"/>
  <c r="C36" i="3"/>
  <c r="Q36" i="3" s="1" a="1"/>
  <c r="Q36" i="3" s="1"/>
  <c r="B36" i="3"/>
  <c r="P36" i="3" s="1" a="1"/>
  <c r="P36" i="3" s="1"/>
  <c r="O35" i="3"/>
  <c r="N35" i="3"/>
  <c r="E35" i="3"/>
  <c r="D35" i="3"/>
  <c r="C35" i="3"/>
  <c r="Q35" i="3" s="1" a="1"/>
  <c r="Q35" i="3" s="1"/>
  <c r="B35" i="3"/>
  <c r="P35" i="3" s="1" a="1"/>
  <c r="P35" i="3" s="1"/>
  <c r="O34" i="3"/>
  <c r="N34" i="3"/>
  <c r="E34" i="3"/>
  <c r="D34" i="3"/>
  <c r="C34" i="3"/>
  <c r="Q34" i="3" s="1" a="1"/>
  <c r="Q34" i="3" s="1"/>
  <c r="B34" i="3"/>
  <c r="P34" i="3" s="1" a="1"/>
  <c r="P34" i="3" s="1"/>
  <c r="O33" i="3"/>
  <c r="N33" i="3"/>
  <c r="E33" i="3"/>
  <c r="D33" i="3"/>
  <c r="C33" i="3"/>
  <c r="Q33" i="3" s="1" a="1"/>
  <c r="Q33" i="3" s="1"/>
  <c r="B33" i="3"/>
  <c r="O32" i="3"/>
  <c r="N32" i="3"/>
  <c r="E32" i="3"/>
  <c r="D32" i="3"/>
  <c r="C32" i="3"/>
  <c r="Q32" i="3" s="1" a="1"/>
  <c r="Q32" i="3" s="1"/>
  <c r="B32" i="3"/>
  <c r="P32" i="3" s="1" a="1"/>
  <c r="P32" i="3" s="1"/>
  <c r="O31" i="3"/>
  <c r="N31" i="3"/>
  <c r="E31" i="3"/>
  <c r="D31" i="3"/>
  <c r="C31" i="3"/>
  <c r="Q31" i="3" s="1" a="1"/>
  <c r="Q31" i="3" s="1"/>
  <c r="B31" i="3"/>
  <c r="O30" i="3"/>
  <c r="N30" i="3"/>
  <c r="E30" i="3"/>
  <c r="D30" i="3"/>
  <c r="C30" i="3"/>
  <c r="Q30" i="3" s="1" a="1"/>
  <c r="Q30" i="3" s="1"/>
  <c r="B30" i="3"/>
  <c r="O29" i="3"/>
  <c r="N29" i="3"/>
  <c r="E29" i="3"/>
  <c r="D29" i="3"/>
  <c r="C29" i="3"/>
  <c r="Q29" i="3" s="1" a="1"/>
  <c r="Q29" i="3" s="1"/>
  <c r="B29" i="3"/>
  <c r="P29" i="3" s="1" a="1"/>
  <c r="P29" i="3" s="1"/>
  <c r="O28" i="3"/>
  <c r="N28" i="3"/>
  <c r="E28" i="3"/>
  <c r="D28" i="3"/>
  <c r="C28" i="3"/>
  <c r="Q28" i="3" s="1" a="1"/>
  <c r="Q28" i="3" s="1"/>
  <c r="B28" i="3"/>
  <c r="O27" i="3"/>
  <c r="N27" i="3"/>
  <c r="E27" i="3"/>
  <c r="D27" i="3"/>
  <c r="C27" i="3"/>
  <c r="Q27" i="3" s="1" a="1"/>
  <c r="Q27" i="3" s="1"/>
  <c r="B27" i="3"/>
  <c r="O26" i="3"/>
  <c r="N26" i="3"/>
  <c r="E26" i="3"/>
  <c r="D26" i="3"/>
  <c r="C26" i="3"/>
  <c r="Q26" i="3" s="1" a="1"/>
  <c r="Q26" i="3" s="1"/>
  <c r="B26" i="3"/>
  <c r="P26" i="3" s="1" a="1"/>
  <c r="P26" i="3" s="1"/>
  <c r="O25" i="3"/>
  <c r="N25" i="3"/>
  <c r="E25" i="3"/>
  <c r="D25" i="3"/>
  <c r="C25" i="3"/>
  <c r="Q25" i="3" s="1" a="1"/>
  <c r="Q25" i="3" s="1"/>
  <c r="B25" i="3"/>
  <c r="P25" i="3" s="1" a="1"/>
  <c r="P25" i="3" s="1"/>
  <c r="O24" i="3"/>
  <c r="N24" i="3"/>
  <c r="E24" i="3"/>
  <c r="D24" i="3"/>
  <c r="C24" i="3"/>
  <c r="Q24" i="3" s="1" a="1"/>
  <c r="Q24" i="3" s="1"/>
  <c r="B24" i="3"/>
  <c r="P24" i="3" s="1" a="1"/>
  <c r="P24" i="3" s="1"/>
  <c r="O23" i="3"/>
  <c r="N23" i="3"/>
  <c r="E23" i="3"/>
  <c r="D23" i="3"/>
  <c r="C23" i="3"/>
  <c r="Q23" i="3" s="1" a="1"/>
  <c r="Q23" i="3" s="1"/>
  <c r="B23" i="3"/>
  <c r="P23" i="3" s="1" a="1"/>
  <c r="P23" i="3" s="1"/>
  <c r="O22" i="3"/>
  <c r="N22" i="3"/>
  <c r="E22" i="3"/>
  <c r="D22" i="3"/>
  <c r="C22" i="3"/>
  <c r="Q22" i="3" s="1" a="1"/>
  <c r="Q22" i="3" s="1"/>
  <c r="B22" i="3"/>
  <c r="P22" i="3" s="1" a="1"/>
  <c r="P22" i="3" s="1"/>
  <c r="O21" i="3"/>
  <c r="N21" i="3"/>
  <c r="E21" i="3"/>
  <c r="D21" i="3"/>
  <c r="C21" i="3"/>
  <c r="Q21" i="3" s="1" a="1"/>
  <c r="Q21" i="3" s="1"/>
  <c r="B21" i="3"/>
  <c r="P21" i="3" s="1" a="1"/>
  <c r="P21" i="3" s="1"/>
  <c r="O20" i="3"/>
  <c r="N20" i="3"/>
  <c r="E20" i="3"/>
  <c r="D20" i="3"/>
  <c r="C20" i="3"/>
  <c r="Q20" i="3" s="1" a="1"/>
  <c r="Q20" i="3" s="1"/>
  <c r="B20" i="3"/>
  <c r="P20" i="3" s="1" a="1"/>
  <c r="P20" i="3" s="1"/>
  <c r="O19" i="3"/>
  <c r="N19" i="3"/>
  <c r="E19" i="3"/>
  <c r="D19" i="3"/>
  <c r="C19" i="3"/>
  <c r="Q19" i="3" s="1" a="1"/>
  <c r="Q19" i="3" s="1"/>
  <c r="B19" i="3"/>
  <c r="P19" i="3" s="1" a="1"/>
  <c r="P19" i="3" s="1"/>
  <c r="O18" i="3"/>
  <c r="N18" i="3"/>
  <c r="E18" i="3"/>
  <c r="D18" i="3"/>
  <c r="C18" i="3"/>
  <c r="Q18" i="3" s="1" a="1"/>
  <c r="Q18" i="3" s="1"/>
  <c r="B18" i="3"/>
  <c r="O17" i="3"/>
  <c r="N17" i="3"/>
  <c r="E17" i="3"/>
  <c r="D17" i="3"/>
  <c r="C17" i="3"/>
  <c r="Q17" i="3" s="1" a="1"/>
  <c r="Q17" i="3" s="1"/>
  <c r="B17" i="3"/>
  <c r="O16" i="3"/>
  <c r="N16" i="3"/>
  <c r="E16" i="3"/>
  <c r="D16" i="3"/>
  <c r="C16" i="3"/>
  <c r="Q16" i="3" s="1" a="1"/>
  <c r="Q16" i="3" s="1"/>
  <c r="B16" i="3"/>
  <c r="P16" i="3" s="1" a="1"/>
  <c r="P16" i="3" s="1"/>
  <c r="O15" i="3"/>
  <c r="N15" i="3"/>
  <c r="E15" i="3"/>
  <c r="D15" i="3"/>
  <c r="C15" i="3"/>
  <c r="Q15" i="3" s="1" a="1"/>
  <c r="Q15" i="3" s="1"/>
  <c r="B15" i="3"/>
  <c r="P15" i="3" s="1" a="1"/>
  <c r="P15" i="3" s="1"/>
  <c r="O14" i="3"/>
  <c r="N14" i="3"/>
  <c r="E14" i="3"/>
  <c r="D14" i="3"/>
  <c r="C14" i="3"/>
  <c r="Q14" i="3" s="1" a="1"/>
  <c r="Q14" i="3" s="1"/>
  <c r="B14" i="3"/>
  <c r="P14" i="3" s="1" a="1"/>
  <c r="P14" i="3" s="1"/>
  <c r="O13" i="3"/>
  <c r="N13" i="3"/>
  <c r="E13" i="3"/>
  <c r="D13" i="3"/>
  <c r="C13" i="3"/>
  <c r="Q13" i="3" s="1" a="1"/>
  <c r="Q13" i="3" s="1"/>
  <c r="B13" i="3"/>
  <c r="P13" i="3" s="1" a="1"/>
  <c r="P13" i="3" s="1"/>
  <c r="O12" i="3"/>
  <c r="N12" i="3"/>
  <c r="E12" i="3"/>
  <c r="D12" i="3"/>
  <c r="C12" i="3"/>
  <c r="Q12" i="3" s="1" a="1"/>
  <c r="Q12" i="3" s="1"/>
  <c r="B12" i="3"/>
  <c r="O11" i="3"/>
  <c r="N11" i="3"/>
  <c r="E11" i="3"/>
  <c r="D11" i="3"/>
  <c r="C11" i="3"/>
  <c r="Q11" i="3" s="1" a="1"/>
  <c r="Q11" i="3" s="1"/>
  <c r="B11" i="3"/>
  <c r="O10" i="3"/>
  <c r="N10" i="3"/>
  <c r="E10" i="3"/>
  <c r="D10" i="3"/>
  <c r="C10" i="3"/>
  <c r="Q10" i="3" s="1" a="1"/>
  <c r="Q10" i="3" s="1"/>
  <c r="B10" i="3"/>
  <c r="P10" i="3" s="1" a="1"/>
  <c r="P10" i="3" s="1"/>
  <c r="I37" i="2"/>
  <c r="H37" i="2"/>
  <c r="D37" i="2"/>
  <c r="C37" i="2"/>
  <c r="I36" i="2"/>
  <c r="H36" i="2"/>
  <c r="D36" i="2"/>
  <c r="C36" i="2"/>
  <c r="E36" i="2" s="1"/>
  <c r="I35" i="2"/>
  <c r="H35" i="2"/>
  <c r="D35" i="2"/>
  <c r="C35" i="2"/>
  <c r="E35" i="2" s="1"/>
  <c r="I34" i="2"/>
  <c r="H34" i="2"/>
  <c r="D34" i="2"/>
  <c r="C34" i="2"/>
  <c r="I33" i="2"/>
  <c r="H33" i="2"/>
  <c r="D33" i="2"/>
  <c r="C33" i="2"/>
  <c r="E33" i="2" s="1"/>
  <c r="I32" i="2"/>
  <c r="H32" i="2"/>
  <c r="D32" i="2"/>
  <c r="C32" i="2"/>
  <c r="I31" i="2"/>
  <c r="H31" i="2"/>
  <c r="D31" i="2"/>
  <c r="C31" i="2"/>
  <c r="I30" i="2"/>
  <c r="H30" i="2"/>
  <c r="D30" i="2"/>
  <c r="C30" i="2"/>
  <c r="I29" i="2"/>
  <c r="H29" i="2"/>
  <c r="D29" i="2"/>
  <c r="C29" i="2"/>
  <c r="E29" i="2" s="1"/>
  <c r="I28" i="2"/>
  <c r="H28" i="2"/>
  <c r="D28" i="2"/>
  <c r="C28" i="2"/>
  <c r="E28" i="2" s="1"/>
  <c r="I27" i="2"/>
  <c r="H27" i="2"/>
  <c r="D27" i="2"/>
  <c r="C27" i="2"/>
  <c r="I26" i="2"/>
  <c r="H26" i="2"/>
  <c r="D26" i="2"/>
  <c r="C26" i="2"/>
  <c r="I25" i="2"/>
  <c r="H25" i="2"/>
  <c r="D25" i="2"/>
  <c r="C25" i="2"/>
  <c r="I24" i="2"/>
  <c r="H24" i="2"/>
  <c r="D24" i="2"/>
  <c r="C24" i="2"/>
  <c r="E24" i="2" s="1"/>
  <c r="I23" i="2"/>
  <c r="H23" i="2"/>
  <c r="D23" i="2"/>
  <c r="C23" i="2"/>
  <c r="I22" i="2"/>
  <c r="H22" i="2"/>
  <c r="D22" i="2"/>
  <c r="C22" i="2"/>
  <c r="I21" i="2"/>
  <c r="H21" i="2"/>
  <c r="D21" i="2"/>
  <c r="C21" i="2"/>
  <c r="E21" i="2" s="1"/>
  <c r="I20" i="2"/>
  <c r="H20" i="2"/>
  <c r="D20" i="2"/>
  <c r="C20" i="2"/>
  <c r="I19" i="2"/>
  <c r="H19" i="2"/>
  <c r="D19" i="2"/>
  <c r="C19" i="2"/>
  <c r="I18" i="2"/>
  <c r="H18" i="2"/>
  <c r="D18" i="2"/>
  <c r="C18" i="2"/>
  <c r="I17" i="2"/>
  <c r="H17" i="2"/>
  <c r="D17" i="2"/>
  <c r="C17" i="2"/>
  <c r="E17" i="2" s="1"/>
  <c r="I16" i="2"/>
  <c r="H16" i="2"/>
  <c r="D16" i="2"/>
  <c r="C16" i="2"/>
  <c r="I15" i="2"/>
  <c r="H15" i="2"/>
  <c r="D15" i="2"/>
  <c r="C15" i="2"/>
  <c r="I14" i="2"/>
  <c r="H14" i="2"/>
  <c r="D14" i="2"/>
  <c r="C14" i="2"/>
  <c r="I13" i="2"/>
  <c r="H13" i="2"/>
  <c r="D13" i="2"/>
  <c r="C13" i="2"/>
  <c r="E13" i="2" s="1"/>
  <c r="I12" i="2"/>
  <c r="H12" i="2"/>
  <c r="D12" i="2"/>
  <c r="C12" i="2"/>
  <c r="E12" i="2" s="1"/>
  <c r="I11" i="2"/>
  <c r="H11" i="2"/>
  <c r="D11" i="2"/>
  <c r="C11" i="2"/>
  <c r="I10" i="2"/>
  <c r="H10" i="2"/>
  <c r="D10" i="2"/>
  <c r="C10" i="2"/>
  <c r="I9" i="2"/>
  <c r="H9" i="2"/>
  <c r="D9" i="2"/>
  <c r="C9" i="2"/>
  <c r="I8" i="2"/>
  <c r="H8" i="2"/>
  <c r="D8" i="2"/>
  <c r="C8" i="2"/>
  <c r="I7" i="2"/>
  <c r="H7" i="2"/>
  <c r="D7" i="2"/>
  <c r="C7" i="2"/>
  <c r="I6" i="2"/>
  <c r="H6" i="2"/>
  <c r="D6" i="2"/>
  <c r="C6" i="2"/>
  <c r="I5" i="2"/>
  <c r="H5" i="2"/>
  <c r="D5" i="2"/>
  <c r="C5" i="2"/>
  <c r="E5" i="2" s="1"/>
  <c r="I4" i="2"/>
  <c r="H4" i="2"/>
  <c r="D4" i="2"/>
  <c r="C4" i="2"/>
  <c r="J16" i="1" a="1"/>
  <c r="J16" i="1" s="1"/>
  <c r="I16" i="1" a="1"/>
  <c r="I16" i="1" s="1"/>
  <c r="H16" i="1" a="1"/>
  <c r="H16" i="1" s="1"/>
  <c r="J14" i="1" a="1"/>
  <c r="J14" i="1"/>
  <c r="I14" i="1" a="1"/>
  <c r="I14" i="1" s="1"/>
  <c r="H14" i="1" a="1"/>
  <c r="H14" i="1" s="1"/>
  <c r="I216" i="3" l="1"/>
  <c r="L216" i="3"/>
  <c r="J126" i="3"/>
  <c r="L126" i="3" s="1"/>
  <c r="P126" i="3" a="1"/>
  <c r="P126" i="3" s="1"/>
  <c r="J54" i="3"/>
  <c r="P54" i="3" a="1"/>
  <c r="P54" i="3" s="1"/>
  <c r="J30" i="3"/>
  <c r="P30" i="3" a="1"/>
  <c r="P30" i="3" s="1"/>
  <c r="J109" i="3"/>
  <c r="P109" i="3" a="1"/>
  <c r="P109" i="3" s="1"/>
  <c r="J172" i="3"/>
  <c r="P119" i="3" a="1"/>
  <c r="P119" i="3" s="1"/>
  <c r="J31" i="3"/>
  <c r="L262" i="3"/>
  <c r="J18" i="3"/>
  <c r="J74" i="3"/>
  <c r="J122" i="3"/>
  <c r="J154" i="3"/>
  <c r="J263" i="3"/>
  <c r="P18" i="3" a="1"/>
  <c r="P18" i="3" s="1"/>
  <c r="P191" i="3" a="1"/>
  <c r="P191" i="3" s="1"/>
  <c r="P31" i="3" a="1"/>
  <c r="P31" i="3" s="1"/>
  <c r="J91" i="3"/>
  <c r="P154" i="3" a="1"/>
  <c r="P154" i="3" s="1"/>
  <c r="P122" i="3" a="1"/>
  <c r="P122" i="3" s="1"/>
  <c r="P74" i="3" a="1"/>
  <c r="P74" i="3" s="1"/>
  <c r="J214" i="3"/>
  <c r="F216" i="3" a="1"/>
  <c r="F216" i="3" s="1"/>
  <c r="M216" i="3" s="1"/>
  <c r="J251" i="3"/>
  <c r="J16" i="3"/>
  <c r="J138" i="3"/>
  <c r="L138" i="3" s="1"/>
  <c r="J75" i="3"/>
  <c r="J131" i="3"/>
  <c r="L131" i="3" s="1"/>
  <c r="J83" i="3"/>
  <c r="J151" i="3"/>
  <c r="L151" i="3" s="1"/>
  <c r="J240" i="3"/>
  <c r="L240" i="3" s="1"/>
  <c r="J161" i="3"/>
  <c r="L161" i="3" s="1"/>
  <c r="J210" i="3"/>
  <c r="L210" i="3" s="1"/>
  <c r="F126" i="3" a="1"/>
  <c r="F126" i="3" s="1"/>
  <c r="M126" i="3" s="1"/>
  <c r="J163" i="3"/>
  <c r="E19" i="2"/>
  <c r="J187" i="3"/>
  <c r="J224" i="3"/>
  <c r="L224" i="3" s="1"/>
  <c r="J234" i="3"/>
  <c r="I122" i="3"/>
  <c r="J23" i="3"/>
  <c r="J50" i="3"/>
  <c r="J113" i="3"/>
  <c r="J106" i="3"/>
  <c r="J141" i="3"/>
  <c r="J192" i="3"/>
  <c r="J218" i="3"/>
  <c r="L218" i="3" s="1"/>
  <c r="J87" i="3"/>
  <c r="I154" i="3"/>
  <c r="E37" i="2"/>
  <c r="J65" i="3"/>
  <c r="J176" i="3"/>
  <c r="L176" i="3" s="1"/>
  <c r="J200" i="3"/>
  <c r="J207" i="3"/>
  <c r="J188" i="3"/>
  <c r="J198" i="3"/>
  <c r="L198" i="3" s="1"/>
  <c r="J205" i="3"/>
  <c r="J233" i="3"/>
  <c r="L233" i="3" s="1"/>
  <c r="J254" i="3"/>
  <c r="L254" i="3" s="1"/>
  <c r="E6" i="2"/>
  <c r="E10" i="2"/>
  <c r="E22" i="2"/>
  <c r="E26" i="2"/>
  <c r="J25" i="3"/>
  <c r="J243" i="3"/>
  <c r="J51" i="3"/>
  <c r="J90" i="3"/>
  <c r="J125" i="3"/>
  <c r="J159" i="3"/>
  <c r="J232" i="3"/>
  <c r="L232" i="3" s="1"/>
  <c r="K16" i="1"/>
  <c r="J230" i="3"/>
  <c r="J246" i="3"/>
  <c r="J250" i="3"/>
  <c r="I250" i="3" s="1"/>
  <c r="J29" i="3"/>
  <c r="E2" i="3"/>
  <c r="E3" i="3" s="1"/>
  <c r="J32" i="3"/>
  <c r="J34" i="3"/>
  <c r="J58" i="3"/>
  <c r="J81" i="3"/>
  <c r="J228" i="3"/>
  <c r="J244" i="3"/>
  <c r="D7" i="3"/>
  <c r="J38" i="3"/>
  <c r="J47" i="3"/>
  <c r="J56" i="3"/>
  <c r="J79" i="3"/>
  <c r="J97" i="3"/>
  <c r="J135" i="3"/>
  <c r="L135" i="3" s="1"/>
  <c r="J155" i="3"/>
  <c r="J180" i="3"/>
  <c r="J248" i="3"/>
  <c r="L248" i="3" s="1"/>
  <c r="J260" i="3"/>
  <c r="J264" i="3"/>
  <c r="L264" i="3" s="1"/>
  <c r="E7" i="3"/>
  <c r="J203" i="3"/>
  <c r="J139" i="3"/>
  <c r="J147" i="3"/>
  <c r="J162" i="3"/>
  <c r="C7" i="3"/>
  <c r="J14" i="3"/>
  <c r="I151" i="3"/>
  <c r="J235" i="3"/>
  <c r="J17" i="3"/>
  <c r="I172" i="3"/>
  <c r="J222" i="3"/>
  <c r="J231" i="3"/>
  <c r="J247" i="3"/>
  <c r="J107" i="3"/>
  <c r="J129" i="3"/>
  <c r="L129" i="3" s="1"/>
  <c r="J143" i="3"/>
  <c r="J145" i="3"/>
  <c r="L145" i="3" s="1"/>
  <c r="J164" i="3"/>
  <c r="J168" i="3"/>
  <c r="J179" i="3"/>
  <c r="E6" i="3"/>
  <c r="J15" i="3"/>
  <c r="J24" i="3"/>
  <c r="J26" i="3"/>
  <c r="D2" i="3"/>
  <c r="D3" i="3" s="1"/>
  <c r="J35" i="3"/>
  <c r="L35" i="3" s="1"/>
  <c r="J94" i="3"/>
  <c r="L94" i="3" s="1"/>
  <c r="J103" i="3"/>
  <c r="J123" i="3"/>
  <c r="J127" i="3"/>
  <c r="J171" i="3"/>
  <c r="L171" i="3" s="1"/>
  <c r="J177" i="3"/>
  <c r="I262" i="3"/>
  <c r="I243" i="3"/>
  <c r="I261" i="3"/>
  <c r="I139" i="3"/>
  <c r="J182" i="3"/>
  <c r="L182" i="3" s="1"/>
  <c r="I141" i="3"/>
  <c r="J256" i="3"/>
  <c r="L256" i="3" s="1"/>
  <c r="J215" i="3"/>
  <c r="J227" i="3"/>
  <c r="J22" i="3"/>
  <c r="J259" i="3"/>
  <c r="J219" i="3"/>
  <c r="J190" i="3"/>
  <c r="L190" i="3" s="1"/>
  <c r="J211" i="3"/>
  <c r="J238" i="3"/>
  <c r="J249" i="3"/>
  <c r="L249" i="3" s="1"/>
  <c r="I251" i="3"/>
  <c r="K14" i="1"/>
  <c r="J199" i="3"/>
  <c r="I263" i="3"/>
  <c r="E14" i="2"/>
  <c r="E18" i="2"/>
  <c r="E30" i="2"/>
  <c r="E7" i="2"/>
  <c r="E34" i="2"/>
  <c r="E4" i="2"/>
  <c r="B5" i="1" s="1" a="1"/>
  <c r="E23" i="2"/>
  <c r="E8" i="2"/>
  <c r="E16" i="2"/>
  <c r="I7" i="3" s="1"/>
  <c r="J7" i="3" s="1"/>
  <c r="M5" i="1" s="1"/>
  <c r="E20" i="2"/>
  <c r="E9" i="2"/>
  <c r="E32" i="2"/>
  <c r="I90" i="3"/>
  <c r="I30" i="3"/>
  <c r="I187" i="3"/>
  <c r="B6" i="3"/>
  <c r="J13" i="3"/>
  <c r="J21" i="3"/>
  <c r="J28" i="3"/>
  <c r="J41" i="3"/>
  <c r="J48" i="3"/>
  <c r="I54" i="3"/>
  <c r="C2" i="3"/>
  <c r="C3" i="3" s="1"/>
  <c r="I6" i="1" s="1"/>
  <c r="J66" i="3"/>
  <c r="E27" i="2"/>
  <c r="B4" i="3"/>
  <c r="H8" i="1" s="1"/>
  <c r="J27" i="3"/>
  <c r="J43" i="3"/>
  <c r="J70" i="3"/>
  <c r="J20" i="3"/>
  <c r="I51" i="3"/>
  <c r="J12" i="3"/>
  <c r="J63" i="3"/>
  <c r="J40" i="3"/>
  <c r="E11" i="2"/>
  <c r="E31" i="2"/>
  <c r="C6" i="3"/>
  <c r="J10" i="3"/>
  <c r="D6" i="3"/>
  <c r="C4" i="3"/>
  <c r="I8" i="1" s="1"/>
  <c r="J11" i="3"/>
  <c r="J19" i="3"/>
  <c r="B2" i="3"/>
  <c r="B3" i="3" s="1"/>
  <c r="H6" i="1" s="1"/>
  <c r="E15" i="2"/>
  <c r="J39" i="3"/>
  <c r="J42" i="3"/>
  <c r="E25" i="2"/>
  <c r="B7" i="3"/>
  <c r="J45" i="3"/>
  <c r="J60" i="3"/>
  <c r="J67" i="3"/>
  <c r="J69" i="3"/>
  <c r="J36" i="3"/>
  <c r="J52" i="3"/>
  <c r="I75" i="3"/>
  <c r="J77" i="3"/>
  <c r="J130" i="3"/>
  <c r="J169" i="3"/>
  <c r="J156" i="3"/>
  <c r="J204" i="3"/>
  <c r="J117" i="3"/>
  <c r="I126" i="3"/>
  <c r="J134" i="3"/>
  <c r="I143" i="3"/>
  <c r="J33" i="3"/>
  <c r="J49" i="3"/>
  <c r="J76" i="3"/>
  <c r="J95" i="3"/>
  <c r="I123" i="3"/>
  <c r="I131" i="3"/>
  <c r="J166" i="3"/>
  <c r="J62" i="3"/>
  <c r="J85" i="3"/>
  <c r="J99" i="3"/>
  <c r="J108" i="3"/>
  <c r="J146" i="3"/>
  <c r="J186" i="3"/>
  <c r="J46" i="3"/>
  <c r="J61" i="3"/>
  <c r="J98" i="3"/>
  <c r="J133" i="3"/>
  <c r="J142" i="3"/>
  <c r="J150" i="3"/>
  <c r="J178" i="3"/>
  <c r="J183" i="3"/>
  <c r="J197" i="3"/>
  <c r="J44" i="3"/>
  <c r="J59" i="3"/>
  <c r="J84" i="3"/>
  <c r="J111" i="3"/>
  <c r="J115" i="3"/>
  <c r="I119" i="3"/>
  <c r="J173" i="3"/>
  <c r="J185" i="3"/>
  <c r="J217" i="3"/>
  <c r="J68" i="3"/>
  <c r="J102" i="3"/>
  <c r="J170" i="3"/>
  <c r="J124" i="3"/>
  <c r="J165" i="3"/>
  <c r="I97" i="3"/>
  <c r="J114" i="3"/>
  <c r="J78" i="3"/>
  <c r="J82" i="3"/>
  <c r="J93" i="3"/>
  <c r="J149" i="3"/>
  <c r="J157" i="3"/>
  <c r="I168" i="3"/>
  <c r="J55" i="3"/>
  <c r="J71" i="3"/>
  <c r="J110" i="3"/>
  <c r="J118" i="3"/>
  <c r="I127" i="3"/>
  <c r="I207" i="3"/>
  <c r="J101" i="3"/>
  <c r="I177" i="3"/>
  <c r="J37" i="3"/>
  <c r="J53" i="3"/>
  <c r="J86" i="3"/>
  <c r="J92" i="3"/>
  <c r="J140" i="3"/>
  <c r="I180" i="3"/>
  <c r="J184" i="3"/>
  <c r="I191" i="3"/>
  <c r="J202" i="3"/>
  <c r="J100" i="3"/>
  <c r="J116" i="3"/>
  <c r="J132" i="3"/>
  <c r="J148" i="3"/>
  <c r="J196" i="3"/>
  <c r="J213" i="3"/>
  <c r="J189" i="3"/>
  <c r="J209" i="3"/>
  <c r="J64" i="3"/>
  <c r="J80" i="3"/>
  <c r="J96" i="3"/>
  <c r="J112" i="3"/>
  <c r="J128" i="3"/>
  <c r="J144" i="3"/>
  <c r="J160" i="3"/>
  <c r="J194" i="3"/>
  <c r="I244" i="3"/>
  <c r="J158" i="3"/>
  <c r="J193" i="3"/>
  <c r="J212" i="3"/>
  <c r="I234" i="3"/>
  <c r="J57" i="3"/>
  <c r="J73" i="3"/>
  <c r="J89" i="3"/>
  <c r="J105" i="3"/>
  <c r="J121" i="3"/>
  <c r="J137" i="3"/>
  <c r="J153" i="3"/>
  <c r="J167" i="3"/>
  <c r="J175" i="3"/>
  <c r="J206" i="3"/>
  <c r="I230" i="3"/>
  <c r="I247" i="3"/>
  <c r="J72" i="3"/>
  <c r="J88" i="3"/>
  <c r="J104" i="3"/>
  <c r="J120" i="3"/>
  <c r="J136" i="3"/>
  <c r="J152" i="3"/>
  <c r="J195" i="3"/>
  <c r="J201" i="3"/>
  <c r="J174" i="3"/>
  <c r="J181" i="3"/>
  <c r="I214" i="3"/>
  <c r="I228" i="3"/>
  <c r="I260" i="3"/>
  <c r="J221" i="3"/>
  <c r="J237" i="3"/>
  <c r="J253" i="3"/>
  <c r="J208" i="3"/>
  <c r="J220" i="3"/>
  <c r="J236" i="3"/>
  <c r="J252" i="3"/>
  <c r="J223" i="3"/>
  <c r="J239" i="3"/>
  <c r="J255" i="3"/>
  <c r="J226" i="3"/>
  <c r="J242" i="3"/>
  <c r="J258" i="3"/>
  <c r="J229" i="3"/>
  <c r="J245" i="3"/>
  <c r="J225" i="3"/>
  <c r="J241" i="3"/>
  <c r="J257" i="3"/>
  <c r="F194" i="3" l="1" a="1"/>
  <c r="F194" i="3" s="1"/>
  <c r="M194" i="3" s="1"/>
  <c r="L194" i="3"/>
  <c r="F112" i="3" a="1"/>
  <c r="F112" i="3" s="1"/>
  <c r="M112" i="3" s="1"/>
  <c r="L112" i="3"/>
  <c r="F39" i="3" a="1"/>
  <c r="F39" i="3" s="1"/>
  <c r="M39" i="3" s="1"/>
  <c r="L39" i="3"/>
  <c r="F80" i="3" a="1"/>
  <c r="F80" i="3" s="1"/>
  <c r="M80" i="3" s="1"/>
  <c r="L80" i="3"/>
  <c r="F78" i="3" a="1"/>
  <c r="F78" i="3" s="1"/>
  <c r="M78" i="3" s="1"/>
  <c r="L78" i="3"/>
  <c r="F136" i="3" a="1"/>
  <c r="F136" i="3" s="1"/>
  <c r="M136" i="3" s="1"/>
  <c r="L136" i="3"/>
  <c r="F44" i="3" a="1"/>
  <c r="F44" i="3" s="1"/>
  <c r="M44" i="3" s="1"/>
  <c r="L44" i="3"/>
  <c r="F104" i="3" a="1"/>
  <c r="F104" i="3" s="1"/>
  <c r="M104" i="3" s="1"/>
  <c r="L104" i="3"/>
  <c r="F177" i="3" a="1"/>
  <c r="F177" i="3" s="1"/>
  <c r="M177" i="3" s="1"/>
  <c r="L177" i="3"/>
  <c r="F257" i="3" a="1"/>
  <c r="F257" i="3" s="1"/>
  <c r="M257" i="3" s="1"/>
  <c r="L257" i="3"/>
  <c r="F237" i="3" a="1"/>
  <c r="F237" i="3" s="1"/>
  <c r="M237" i="3" s="1"/>
  <c r="L237" i="3"/>
  <c r="F158" i="3" a="1"/>
  <c r="F158" i="3" s="1"/>
  <c r="M158" i="3" s="1"/>
  <c r="L158" i="3"/>
  <c r="F132" i="3" a="1"/>
  <c r="F132" i="3" s="1"/>
  <c r="M132" i="3" s="1"/>
  <c r="L132" i="3"/>
  <c r="F118" i="3" a="1"/>
  <c r="F118" i="3" s="1"/>
  <c r="M118" i="3" s="1"/>
  <c r="L118" i="3"/>
  <c r="F102" i="3" a="1"/>
  <c r="F102" i="3" s="1"/>
  <c r="M102" i="3" s="1"/>
  <c r="L102" i="3"/>
  <c r="F142" i="3" a="1"/>
  <c r="F142" i="3" s="1"/>
  <c r="M142" i="3" s="1"/>
  <c r="L142" i="3"/>
  <c r="F95" i="3" a="1"/>
  <c r="F95" i="3" s="1"/>
  <c r="M95" i="3" s="1"/>
  <c r="L95" i="3"/>
  <c r="F69" i="3" a="1"/>
  <c r="F69" i="3" s="1"/>
  <c r="M69" i="3" s="1"/>
  <c r="L69" i="3"/>
  <c r="F41" i="3" a="1"/>
  <c r="F41" i="3" s="1"/>
  <c r="M41" i="3" s="1"/>
  <c r="L41" i="3"/>
  <c r="F219" i="3" a="1"/>
  <c r="F219" i="3" s="1"/>
  <c r="M219" i="3" s="1"/>
  <c r="L219" i="3"/>
  <c r="F103" i="3" a="1"/>
  <c r="F103" i="3" s="1"/>
  <c r="M103" i="3" s="1"/>
  <c r="L103" i="3"/>
  <c r="F231" i="3" a="1"/>
  <c r="F231" i="3" s="1"/>
  <c r="M231" i="3" s="1"/>
  <c r="L231" i="3"/>
  <c r="F180" i="3" a="1"/>
  <c r="F180" i="3" s="1"/>
  <c r="M180" i="3" s="1"/>
  <c r="L180" i="3"/>
  <c r="F29" i="3" a="1"/>
  <c r="F29" i="3" s="1"/>
  <c r="M29" i="3" s="1"/>
  <c r="L29" i="3"/>
  <c r="F113" i="3" a="1"/>
  <c r="F113" i="3" s="1"/>
  <c r="M113" i="3" s="1"/>
  <c r="L113" i="3"/>
  <c r="F75" i="3" a="1"/>
  <c r="F75" i="3" s="1"/>
  <c r="M75" i="3" s="1"/>
  <c r="L75" i="3"/>
  <c r="F74" i="3" a="1"/>
  <c r="F74" i="3" s="1"/>
  <c r="M74" i="3" s="1"/>
  <c r="L74" i="3"/>
  <c r="F217" i="3" a="1"/>
  <c r="F217" i="3" s="1"/>
  <c r="M217" i="3" s="1"/>
  <c r="L217" i="3"/>
  <c r="F23" i="3" a="1"/>
  <c r="F23" i="3" s="1"/>
  <c r="M23" i="3" s="1"/>
  <c r="L23" i="3"/>
  <c r="F16" i="3" a="1"/>
  <c r="F16" i="3" s="1"/>
  <c r="M16" i="3" s="1"/>
  <c r="L16" i="3"/>
  <c r="F245" i="3" a="1"/>
  <c r="F245" i="3" s="1"/>
  <c r="M245" i="3" s="1"/>
  <c r="L245" i="3"/>
  <c r="F167" i="3" a="1"/>
  <c r="F167" i="3" s="1"/>
  <c r="M167" i="3" s="1"/>
  <c r="L167" i="3"/>
  <c r="F160" i="3" a="1"/>
  <c r="F160" i="3" s="1"/>
  <c r="M160" i="3" s="1"/>
  <c r="L160" i="3"/>
  <c r="F202" i="3" a="1"/>
  <c r="F202" i="3" s="1"/>
  <c r="M202" i="3" s="1"/>
  <c r="L202" i="3"/>
  <c r="F55" i="3" a="1"/>
  <c r="F55" i="3" s="1"/>
  <c r="M55" i="3" s="1"/>
  <c r="L55" i="3"/>
  <c r="F185" i="3" a="1"/>
  <c r="F185" i="3" s="1"/>
  <c r="M185" i="3" s="1"/>
  <c r="L185" i="3"/>
  <c r="F61" i="3" a="1"/>
  <c r="F61" i="3" s="1"/>
  <c r="M61" i="3" s="1"/>
  <c r="L61" i="3"/>
  <c r="F33" i="3" a="1"/>
  <c r="F33" i="3" s="1"/>
  <c r="M33" i="3" s="1"/>
  <c r="L33" i="3"/>
  <c r="F45" i="3" a="1"/>
  <c r="F45" i="3" s="1"/>
  <c r="M45" i="3" s="1"/>
  <c r="L45" i="3"/>
  <c r="F63" i="3" a="1"/>
  <c r="F63" i="3" s="1"/>
  <c r="M63" i="3" s="1"/>
  <c r="L63" i="3"/>
  <c r="F13" i="3" a="1"/>
  <c r="F13" i="3" s="1"/>
  <c r="M13" i="3" s="1"/>
  <c r="L13" i="3"/>
  <c r="F227" i="3" a="1"/>
  <c r="F227" i="3" s="1"/>
  <c r="M227" i="3" s="1"/>
  <c r="L227" i="3"/>
  <c r="F17" i="3" a="1"/>
  <c r="F17" i="3" s="1"/>
  <c r="M17" i="3" s="1"/>
  <c r="L17" i="3"/>
  <c r="F97" i="3" a="1"/>
  <c r="F97" i="3" s="1"/>
  <c r="M97" i="3" s="1"/>
  <c r="L97" i="3"/>
  <c r="F230" i="3" a="1"/>
  <c r="F230" i="3" s="1"/>
  <c r="M230" i="3" s="1"/>
  <c r="L230" i="3"/>
  <c r="F251" i="3" a="1"/>
  <c r="F251" i="3" s="1"/>
  <c r="M251" i="3" s="1"/>
  <c r="L251" i="3"/>
  <c r="F31" i="3" a="1"/>
  <c r="F31" i="3" s="1"/>
  <c r="M31" i="3" s="1"/>
  <c r="L31" i="3"/>
  <c r="F206" i="3" a="1"/>
  <c r="F206" i="3" s="1"/>
  <c r="M206" i="3" s="1"/>
  <c r="L206" i="3"/>
  <c r="F259" i="3" a="1"/>
  <c r="F259" i="3" s="1"/>
  <c r="M259" i="3" s="1"/>
  <c r="L259" i="3"/>
  <c r="F71" i="3" a="1"/>
  <c r="F71" i="3" s="1"/>
  <c r="M71" i="3" s="1"/>
  <c r="L71" i="3"/>
  <c r="F246" i="3" a="1"/>
  <c r="F246" i="3" s="1"/>
  <c r="M246" i="3" s="1"/>
  <c r="L246" i="3"/>
  <c r="F173" i="3" a="1"/>
  <c r="F173" i="3" s="1"/>
  <c r="M173" i="3" s="1"/>
  <c r="L173" i="3"/>
  <c r="F188" i="3" a="1"/>
  <c r="F188" i="3" s="1"/>
  <c r="M188" i="3" s="1"/>
  <c r="L188" i="3"/>
  <c r="F234" i="3" a="1"/>
  <c r="F234" i="3" s="1"/>
  <c r="M234" i="3" s="1"/>
  <c r="L234" i="3"/>
  <c r="F68" i="3" a="1"/>
  <c r="F68" i="3" s="1"/>
  <c r="M68" i="3" s="1"/>
  <c r="L68" i="3"/>
  <c r="F98" i="3" a="1"/>
  <c r="F98" i="3" s="1"/>
  <c r="M98" i="3" s="1"/>
  <c r="L98" i="3"/>
  <c r="F205" i="3" a="1"/>
  <c r="F205" i="3" s="1"/>
  <c r="M205" i="3" s="1"/>
  <c r="L205" i="3"/>
  <c r="F229" i="3" a="1"/>
  <c r="F229" i="3" s="1"/>
  <c r="M229" i="3" s="1"/>
  <c r="L229" i="3"/>
  <c r="F153" i="3" a="1"/>
  <c r="F153" i="3" s="1"/>
  <c r="M153" i="3" s="1"/>
  <c r="L153" i="3"/>
  <c r="F144" i="3" a="1"/>
  <c r="F144" i="3" s="1"/>
  <c r="M144" i="3" s="1"/>
  <c r="L144" i="3"/>
  <c r="F46" i="3" a="1"/>
  <c r="F46" i="3" s="1"/>
  <c r="M46" i="3" s="1"/>
  <c r="L46" i="3"/>
  <c r="F12" i="3" a="1"/>
  <c r="F12" i="3" s="1"/>
  <c r="M12" i="3" s="1"/>
  <c r="L12" i="3"/>
  <c r="F215" i="3" a="1"/>
  <c r="F215" i="3" s="1"/>
  <c r="M215" i="3" s="1"/>
  <c r="L215" i="3"/>
  <c r="F26" i="3" a="1"/>
  <c r="F26" i="3" s="1"/>
  <c r="M26" i="3" s="1"/>
  <c r="L26" i="3"/>
  <c r="F235" i="3" a="1"/>
  <c r="F235" i="3" s="1"/>
  <c r="M235" i="3" s="1"/>
  <c r="L235" i="3"/>
  <c r="F79" i="3" a="1"/>
  <c r="F79" i="3" s="1"/>
  <c r="M79" i="3" s="1"/>
  <c r="L79" i="3"/>
  <c r="F258" i="3" a="1"/>
  <c r="F258" i="3" s="1"/>
  <c r="M258" i="3" s="1"/>
  <c r="L258" i="3"/>
  <c r="F181" i="3" a="1"/>
  <c r="F181" i="3" s="1"/>
  <c r="M181" i="3" s="1"/>
  <c r="L181" i="3"/>
  <c r="F137" i="3" a="1"/>
  <c r="F137" i="3" s="1"/>
  <c r="M137" i="3" s="1"/>
  <c r="L137" i="3"/>
  <c r="F128" i="3" a="1"/>
  <c r="F128" i="3" s="1"/>
  <c r="M128" i="3" s="1"/>
  <c r="L128" i="3"/>
  <c r="F184" i="3" a="1"/>
  <c r="F184" i="3" s="1"/>
  <c r="M184" i="3" s="1"/>
  <c r="L184" i="3"/>
  <c r="F157" i="3" a="1"/>
  <c r="F157" i="3" s="1"/>
  <c r="M157" i="3" s="1"/>
  <c r="L157" i="3"/>
  <c r="F186" i="3" a="1"/>
  <c r="F186" i="3" s="1"/>
  <c r="M186" i="3" s="1"/>
  <c r="L186" i="3"/>
  <c r="F134" i="3" a="1"/>
  <c r="F134" i="3" s="1"/>
  <c r="M134" i="3" s="1"/>
  <c r="L134" i="3"/>
  <c r="I29" i="3"/>
  <c r="F24" i="3" a="1"/>
  <c r="F24" i="3" s="1"/>
  <c r="M24" i="3" s="1"/>
  <c r="L24" i="3"/>
  <c r="F56" i="3" a="1"/>
  <c r="F56" i="3" s="1"/>
  <c r="M56" i="3" s="1"/>
  <c r="L56" i="3"/>
  <c r="F207" i="3" a="1"/>
  <c r="F207" i="3" s="1"/>
  <c r="M207" i="3" s="1"/>
  <c r="L207" i="3"/>
  <c r="F214" i="3" a="1"/>
  <c r="F214" i="3" s="1"/>
  <c r="M214" i="3" s="1"/>
  <c r="L214" i="3"/>
  <c r="F172" i="3" a="1"/>
  <c r="F172" i="3" s="1"/>
  <c r="M172" i="3" s="1"/>
  <c r="L172" i="3"/>
  <c r="F133" i="3" a="1"/>
  <c r="F133" i="3" s="1"/>
  <c r="M133" i="3" s="1"/>
  <c r="L133" i="3"/>
  <c r="F49" i="3" a="1"/>
  <c r="F49" i="3" s="1"/>
  <c r="M49" i="3" s="1"/>
  <c r="L49" i="3"/>
  <c r="F42" i="3" a="1"/>
  <c r="F42" i="3" s="1"/>
  <c r="M42" i="3" s="1"/>
  <c r="L42" i="3"/>
  <c r="F20" i="3" a="1"/>
  <c r="F20" i="3" s="1"/>
  <c r="M20" i="3" s="1"/>
  <c r="L20" i="3"/>
  <c r="F15" i="3" a="1"/>
  <c r="F15" i="3" s="1"/>
  <c r="M15" i="3" s="1"/>
  <c r="L15" i="3"/>
  <c r="F14" i="3" a="1"/>
  <c r="F14" i="3" s="1"/>
  <c r="M14" i="3" s="1"/>
  <c r="L14" i="3"/>
  <c r="F47" i="3" a="1"/>
  <c r="F47" i="3" s="1"/>
  <c r="M47" i="3" s="1"/>
  <c r="L47" i="3"/>
  <c r="F159" i="3" a="1"/>
  <c r="F159" i="3" s="1"/>
  <c r="M159" i="3" s="1"/>
  <c r="L159" i="3"/>
  <c r="F200" i="3" a="1"/>
  <c r="F200" i="3" s="1"/>
  <c r="M200" i="3" s="1"/>
  <c r="L200" i="3"/>
  <c r="F187" i="3" a="1"/>
  <c r="F187" i="3" s="1"/>
  <c r="M187" i="3" s="1"/>
  <c r="L187" i="3"/>
  <c r="F116" i="3" a="1"/>
  <c r="F116" i="3" s="1"/>
  <c r="M116" i="3" s="1"/>
  <c r="L116" i="3"/>
  <c r="F67" i="3" a="1"/>
  <c r="F67" i="3" s="1"/>
  <c r="M67" i="3" s="1"/>
  <c r="L67" i="3"/>
  <c r="F96" i="3" a="1"/>
  <c r="F96" i="3" s="1"/>
  <c r="M96" i="3" s="1"/>
  <c r="L96" i="3"/>
  <c r="F70" i="3" a="1"/>
  <c r="F70" i="3" s="1"/>
  <c r="M70" i="3" s="1"/>
  <c r="L70" i="3"/>
  <c r="F38" i="3" a="1"/>
  <c r="F38" i="3" s="1"/>
  <c r="M38" i="3" s="1"/>
  <c r="L38" i="3"/>
  <c r="F125" i="3" a="1"/>
  <c r="F125" i="3" s="1"/>
  <c r="M125" i="3" s="1"/>
  <c r="L125" i="3"/>
  <c r="F109" i="3" a="1"/>
  <c r="F109" i="3" s="1"/>
  <c r="M109" i="3" s="1"/>
  <c r="L109" i="3"/>
  <c r="F18" i="3" a="1"/>
  <c r="F18" i="3" s="1"/>
  <c r="M18" i="3" s="1"/>
  <c r="L18" i="3"/>
  <c r="F100" i="3" a="1"/>
  <c r="F100" i="3" s="1"/>
  <c r="M100" i="3" s="1"/>
  <c r="L100" i="3"/>
  <c r="F115" i="3" a="1"/>
  <c r="F115" i="3" s="1"/>
  <c r="M115" i="3" s="1"/>
  <c r="L115" i="3"/>
  <c r="F201" i="3" a="1"/>
  <c r="F201" i="3" s="1"/>
  <c r="M201" i="3" s="1"/>
  <c r="L201" i="3"/>
  <c r="F84" i="3" a="1"/>
  <c r="F84" i="3" s="1"/>
  <c r="M84" i="3" s="1"/>
  <c r="L84" i="3"/>
  <c r="F99" i="3" a="1"/>
  <c r="F99" i="3" s="1"/>
  <c r="M99" i="3" s="1"/>
  <c r="L99" i="3"/>
  <c r="F204" i="3" a="1"/>
  <c r="F204" i="3" s="1"/>
  <c r="M204" i="3" s="1"/>
  <c r="L204" i="3"/>
  <c r="F43" i="3" a="1"/>
  <c r="F43" i="3" s="1"/>
  <c r="M43" i="3" s="1"/>
  <c r="L43" i="3"/>
  <c r="F199" i="3" a="1"/>
  <c r="F199" i="3" s="1"/>
  <c r="M199" i="3" s="1"/>
  <c r="L199" i="3"/>
  <c r="F179" i="3" a="1"/>
  <c r="F179" i="3" s="1"/>
  <c r="M179" i="3" s="1"/>
  <c r="L179" i="3"/>
  <c r="F162" i="3" a="1"/>
  <c r="F162" i="3" s="1"/>
  <c r="M162" i="3" s="1"/>
  <c r="L162" i="3"/>
  <c r="F90" i="3" a="1"/>
  <c r="F90" i="3" s="1"/>
  <c r="M90" i="3" s="1"/>
  <c r="L90" i="3"/>
  <c r="F65" i="3" a="1"/>
  <c r="F65" i="3" s="1"/>
  <c r="M65" i="3" s="1"/>
  <c r="L65" i="3"/>
  <c r="F163" i="3" a="1"/>
  <c r="F163" i="3" s="1"/>
  <c r="M163" i="3" s="1"/>
  <c r="L163" i="3"/>
  <c r="F76" i="3" a="1"/>
  <c r="F76" i="3" s="1"/>
  <c r="M76" i="3" s="1"/>
  <c r="L76" i="3"/>
  <c r="F22" i="3" a="1"/>
  <c r="F22" i="3" s="1"/>
  <c r="M22" i="3" s="1"/>
  <c r="L22" i="3"/>
  <c r="F174" i="3" a="1"/>
  <c r="F174" i="3" s="1"/>
  <c r="M174" i="3" s="1"/>
  <c r="L174" i="3"/>
  <c r="F105" i="3" a="1"/>
  <c r="F105" i="3" s="1"/>
  <c r="M105" i="3" s="1"/>
  <c r="L105" i="3"/>
  <c r="F27" i="3" a="1"/>
  <c r="F27" i="3" s="1"/>
  <c r="M27" i="3" s="1"/>
  <c r="L27" i="3"/>
  <c r="I23" i="3"/>
  <c r="F168" i="3" a="1"/>
  <c r="F168" i="3" s="1"/>
  <c r="M168" i="3" s="1"/>
  <c r="L168" i="3"/>
  <c r="F147" i="3" a="1"/>
  <c r="F147" i="3" s="1"/>
  <c r="M147" i="3" s="1"/>
  <c r="L147" i="3"/>
  <c r="F244" i="3" a="1"/>
  <c r="F244" i="3" s="1"/>
  <c r="M244" i="3" s="1"/>
  <c r="L244" i="3"/>
  <c r="F51" i="3" a="1"/>
  <c r="F51" i="3" s="1"/>
  <c r="M51" i="3" s="1"/>
  <c r="L51" i="3"/>
  <c r="F91" i="3" a="1"/>
  <c r="F91" i="3" s="1"/>
  <c r="M91" i="3" s="1"/>
  <c r="L91" i="3"/>
  <c r="F30" i="3" a="1"/>
  <c r="F30" i="3" s="1"/>
  <c r="M30" i="3" s="1"/>
  <c r="L30" i="3"/>
  <c r="F60" i="3" a="1"/>
  <c r="F60" i="3" s="1"/>
  <c r="M60" i="3" s="1"/>
  <c r="L60" i="3"/>
  <c r="F146" i="3" a="1"/>
  <c r="F146" i="3" s="1"/>
  <c r="M146" i="3" s="1"/>
  <c r="L146" i="3"/>
  <c r="F108" i="3" a="1"/>
  <c r="F108" i="3" s="1"/>
  <c r="M108" i="3" s="1"/>
  <c r="L108" i="3"/>
  <c r="F92" i="3" a="1"/>
  <c r="F92" i="3" s="1"/>
  <c r="M92" i="3" s="1"/>
  <c r="L92" i="3"/>
  <c r="F64" i="3" a="1"/>
  <c r="F64" i="3" s="1"/>
  <c r="M64" i="3" s="1"/>
  <c r="L64" i="3"/>
  <c r="F59" i="3" a="1"/>
  <c r="F59" i="3" s="1"/>
  <c r="M59" i="3" s="1"/>
  <c r="L59" i="3"/>
  <c r="F169" i="3" a="1"/>
  <c r="F169" i="3" s="1"/>
  <c r="M169" i="3" s="1"/>
  <c r="L169" i="3"/>
  <c r="F139" i="3" a="1"/>
  <c r="F139" i="3" s="1"/>
  <c r="M139" i="3" s="1"/>
  <c r="L139" i="3"/>
  <c r="F228" i="3" a="1"/>
  <c r="F228" i="3" s="1"/>
  <c r="M228" i="3" s="1"/>
  <c r="L228" i="3"/>
  <c r="F243" i="3" a="1"/>
  <c r="F243" i="3" s="1"/>
  <c r="M243" i="3" s="1"/>
  <c r="L243" i="3"/>
  <c r="F110" i="3" a="1"/>
  <c r="F110" i="3" s="1"/>
  <c r="M110" i="3" s="1"/>
  <c r="L110" i="3"/>
  <c r="F28" i="3" a="1"/>
  <c r="F28" i="3" s="1"/>
  <c r="M28" i="3" s="1"/>
  <c r="L28" i="3"/>
  <c r="F225" i="3" a="1"/>
  <c r="F225" i="3" s="1"/>
  <c r="M225" i="3" s="1"/>
  <c r="L225" i="3"/>
  <c r="F226" i="3" a="1"/>
  <c r="F226" i="3" s="1"/>
  <c r="M226" i="3" s="1"/>
  <c r="L226" i="3"/>
  <c r="F93" i="3" a="1"/>
  <c r="F93" i="3" s="1"/>
  <c r="M93" i="3" s="1"/>
  <c r="L93" i="3"/>
  <c r="F89" i="3" a="1"/>
  <c r="F89" i="3" s="1"/>
  <c r="M89" i="3" s="1"/>
  <c r="L89" i="3"/>
  <c r="F73" i="3" a="1"/>
  <c r="F73" i="3" s="1"/>
  <c r="M73" i="3" s="1"/>
  <c r="L73" i="3"/>
  <c r="F85" i="3" a="1"/>
  <c r="F85" i="3" s="1"/>
  <c r="M85" i="3" s="1"/>
  <c r="L85" i="3"/>
  <c r="F53" i="3" a="1"/>
  <c r="F53" i="3" s="1"/>
  <c r="M53" i="3" s="1"/>
  <c r="L53" i="3"/>
  <c r="F19" i="3" a="1"/>
  <c r="F19" i="3" s="1"/>
  <c r="M19" i="3" s="1"/>
  <c r="L19" i="3"/>
  <c r="F252" i="3" a="1"/>
  <c r="F252" i="3" s="1"/>
  <c r="M252" i="3" s="1"/>
  <c r="L252" i="3"/>
  <c r="F120" i="3" a="1"/>
  <c r="F120" i="3" s="1"/>
  <c r="M120" i="3" s="1"/>
  <c r="L120" i="3"/>
  <c r="F209" i="3" a="1"/>
  <c r="F209" i="3" s="1"/>
  <c r="M209" i="3" s="1"/>
  <c r="L209" i="3"/>
  <c r="F37" i="3" a="1"/>
  <c r="F37" i="3" s="1"/>
  <c r="M37" i="3" s="1"/>
  <c r="L37" i="3"/>
  <c r="F114" i="3" a="1"/>
  <c r="F114" i="3" s="1"/>
  <c r="M114" i="3" s="1"/>
  <c r="L114" i="3"/>
  <c r="F197" i="3" a="1"/>
  <c r="F197" i="3" s="1"/>
  <c r="M197" i="3" s="1"/>
  <c r="L197" i="3"/>
  <c r="F166" i="3" a="1"/>
  <c r="F166" i="3" s="1"/>
  <c r="M166" i="3" s="1"/>
  <c r="L166" i="3"/>
  <c r="F130" i="3" a="1"/>
  <c r="F130" i="3" s="1"/>
  <c r="M130" i="3" s="1"/>
  <c r="L130" i="3"/>
  <c r="F11" i="3" a="1"/>
  <c r="F11" i="3" s="1"/>
  <c r="M11" i="3" s="1"/>
  <c r="L11" i="3"/>
  <c r="I125" i="3"/>
  <c r="F203" i="3" a="1"/>
  <c r="F203" i="3" s="1"/>
  <c r="M203" i="3" s="1"/>
  <c r="L203" i="3"/>
  <c r="F81" i="3" a="1"/>
  <c r="F81" i="3" s="1"/>
  <c r="M81" i="3" s="1"/>
  <c r="L81" i="3"/>
  <c r="F25" i="3" a="1"/>
  <c r="F25" i="3" s="1"/>
  <c r="M25" i="3" s="1"/>
  <c r="L25" i="3"/>
  <c r="F87" i="3" a="1"/>
  <c r="F87" i="3" s="1"/>
  <c r="M87" i="3" s="1"/>
  <c r="L87" i="3"/>
  <c r="F54" i="3" a="1"/>
  <c r="F54" i="3" s="1"/>
  <c r="M54" i="3" s="1"/>
  <c r="L54" i="3"/>
  <c r="F222" i="3" a="1"/>
  <c r="F222" i="3" s="1"/>
  <c r="M222" i="3" s="1"/>
  <c r="L222" i="3"/>
  <c r="F242" i="3" a="1"/>
  <c r="F242" i="3" s="1"/>
  <c r="M242" i="3" s="1"/>
  <c r="L242" i="3"/>
  <c r="I16" i="3"/>
  <c r="F239" i="3" a="1"/>
  <c r="F239" i="3" s="1"/>
  <c r="M239" i="3" s="1"/>
  <c r="L239" i="3"/>
  <c r="F221" i="3" a="1"/>
  <c r="F221" i="3" s="1"/>
  <c r="M221" i="3" s="1"/>
  <c r="L221" i="3"/>
  <c r="F50" i="3" a="1"/>
  <c r="F50" i="3" s="1"/>
  <c r="M50" i="3" s="1"/>
  <c r="L50" i="3"/>
  <c r="F175" i="3" a="1"/>
  <c r="F175" i="3" s="1"/>
  <c r="M175" i="3" s="1"/>
  <c r="L175" i="3"/>
  <c r="F149" i="3" a="1"/>
  <c r="F149" i="3" s="1"/>
  <c r="M149" i="3" s="1"/>
  <c r="L149" i="3"/>
  <c r="F140" i="3" a="1"/>
  <c r="F140" i="3" s="1"/>
  <c r="M140" i="3" s="1"/>
  <c r="L140" i="3"/>
  <c r="F195" i="3" a="1"/>
  <c r="F195" i="3" s="1"/>
  <c r="M195" i="3" s="1"/>
  <c r="L195" i="3"/>
  <c r="F212" i="3" a="1"/>
  <c r="F212" i="3" s="1"/>
  <c r="M212" i="3" s="1"/>
  <c r="L212" i="3"/>
  <c r="F183" i="3" a="1"/>
  <c r="F183" i="3" s="1"/>
  <c r="M183" i="3" s="1"/>
  <c r="L183" i="3"/>
  <c r="F143" i="3" a="1"/>
  <c r="F143" i="3" s="1"/>
  <c r="M143" i="3" s="1"/>
  <c r="L143" i="3"/>
  <c r="F220" i="3" a="1"/>
  <c r="F220" i="3" s="1"/>
  <c r="M220" i="3" s="1"/>
  <c r="L220" i="3"/>
  <c r="I200" i="3"/>
  <c r="F165" i="3" a="1"/>
  <c r="F165" i="3" s="1"/>
  <c r="M165" i="3" s="1"/>
  <c r="L165" i="3"/>
  <c r="F238" i="3" a="1"/>
  <c r="F238" i="3" s="1"/>
  <c r="M238" i="3" s="1"/>
  <c r="L238" i="3"/>
  <c r="F34" i="3" a="1"/>
  <c r="F34" i="3" s="1"/>
  <c r="M34" i="3" s="1"/>
  <c r="L34" i="3"/>
  <c r="F192" i="3" a="1"/>
  <c r="F192" i="3" s="1"/>
  <c r="M192" i="3" s="1"/>
  <c r="L192" i="3"/>
  <c r="F263" i="3" a="1"/>
  <c r="F263" i="3" s="1"/>
  <c r="M263" i="3" s="1"/>
  <c r="L263" i="3"/>
  <c r="F155" i="3" a="1"/>
  <c r="F155" i="3" s="1"/>
  <c r="M155" i="3" s="1"/>
  <c r="L155" i="3"/>
  <c r="F21" i="3" a="1"/>
  <c r="F21" i="3" s="1"/>
  <c r="M21" i="3" s="1"/>
  <c r="L21" i="3"/>
  <c r="F121" i="3" a="1"/>
  <c r="F121" i="3" s="1"/>
  <c r="M121" i="3" s="1"/>
  <c r="L121" i="3"/>
  <c r="F117" i="3" a="1"/>
  <c r="F117" i="3" s="1"/>
  <c r="M117" i="3" s="1"/>
  <c r="L117" i="3"/>
  <c r="F82" i="3" a="1"/>
  <c r="F82" i="3" s="1"/>
  <c r="M82" i="3" s="1"/>
  <c r="L82" i="3"/>
  <c r="F86" i="3" a="1"/>
  <c r="F86" i="3" s="1"/>
  <c r="M86" i="3" s="1"/>
  <c r="L86" i="3"/>
  <c r="F223" i="3" a="1"/>
  <c r="F223" i="3" s="1"/>
  <c r="M223" i="3" s="1"/>
  <c r="L223" i="3"/>
  <c r="I155" i="3"/>
  <c r="F164" i="3" a="1"/>
  <c r="F164" i="3" s="1"/>
  <c r="M164" i="3" s="1"/>
  <c r="L164" i="3"/>
  <c r="F189" i="3" a="1"/>
  <c r="F189" i="3" s="1"/>
  <c r="M189" i="3" s="1"/>
  <c r="L189" i="3"/>
  <c r="I159" i="3"/>
  <c r="F66" i="3" a="1"/>
  <c r="F66" i="3" s="1"/>
  <c r="M66" i="3" s="1"/>
  <c r="L66" i="3"/>
  <c r="F58" i="3" a="1"/>
  <c r="F58" i="3" s="1"/>
  <c r="M58" i="3" s="1"/>
  <c r="L58" i="3"/>
  <c r="F88" i="3" a="1"/>
  <c r="F88" i="3" s="1"/>
  <c r="M88" i="3" s="1"/>
  <c r="L88" i="3"/>
  <c r="F213" i="3" a="1"/>
  <c r="F213" i="3" s="1"/>
  <c r="M213" i="3" s="1"/>
  <c r="L213" i="3"/>
  <c r="F101" i="3" a="1"/>
  <c r="F101" i="3" s="1"/>
  <c r="M101" i="3" s="1"/>
  <c r="L101" i="3"/>
  <c r="F178" i="3" a="1"/>
  <c r="F178" i="3" s="1"/>
  <c r="M178" i="3" s="1"/>
  <c r="L178" i="3"/>
  <c r="I135" i="3"/>
  <c r="F208" i="3" a="1"/>
  <c r="F208" i="3" s="1"/>
  <c r="M208" i="3" s="1"/>
  <c r="L208" i="3"/>
  <c r="F72" i="3" a="1"/>
  <c r="F72" i="3" s="1"/>
  <c r="M72" i="3" s="1"/>
  <c r="L72" i="3"/>
  <c r="I205" i="3"/>
  <c r="F196" i="3" a="1"/>
  <c r="F196" i="3" s="1"/>
  <c r="M196" i="3" s="1"/>
  <c r="L196" i="3"/>
  <c r="F124" i="3" a="1"/>
  <c r="F124" i="3" s="1"/>
  <c r="M124" i="3" s="1"/>
  <c r="L124" i="3"/>
  <c r="I163" i="3"/>
  <c r="F52" i="3" a="1"/>
  <c r="F52" i="3" s="1"/>
  <c r="M52" i="3" s="1"/>
  <c r="L52" i="3"/>
  <c r="F10" i="3" a="1"/>
  <c r="F10" i="3" s="1"/>
  <c r="M10" i="3" s="1"/>
  <c r="L10" i="3"/>
  <c r="F211" i="3" a="1"/>
  <c r="F211" i="3" s="1"/>
  <c r="M211" i="3" s="1"/>
  <c r="L211" i="3"/>
  <c r="F127" i="3" a="1"/>
  <c r="F127" i="3" s="1"/>
  <c r="M127" i="3" s="1"/>
  <c r="L127" i="3"/>
  <c r="F107" i="3" a="1"/>
  <c r="F107" i="3" s="1"/>
  <c r="M107" i="3" s="1"/>
  <c r="L107" i="3"/>
  <c r="F260" i="3" a="1"/>
  <c r="F260" i="3" s="1"/>
  <c r="M260" i="3" s="1"/>
  <c r="L260" i="3"/>
  <c r="F32" i="3" a="1"/>
  <c r="F32" i="3" s="1"/>
  <c r="M32" i="3" s="1"/>
  <c r="L32" i="3"/>
  <c r="F141" i="3" a="1"/>
  <c r="F141" i="3" s="1"/>
  <c r="M141" i="3" s="1"/>
  <c r="L141" i="3"/>
  <c r="F83" i="3" a="1"/>
  <c r="F83" i="3" s="1"/>
  <c r="M83" i="3" s="1"/>
  <c r="L83" i="3"/>
  <c r="F154" i="3" a="1"/>
  <c r="F154" i="3" s="1"/>
  <c r="M154" i="3" s="1"/>
  <c r="L154" i="3"/>
  <c r="F241" i="3" a="1"/>
  <c r="F241" i="3" s="1"/>
  <c r="M241" i="3" s="1"/>
  <c r="L241" i="3"/>
  <c r="F250" i="3" a="1"/>
  <c r="F250" i="3" s="1"/>
  <c r="M250" i="3" s="1"/>
  <c r="L250" i="3"/>
  <c r="F40" i="3" a="1"/>
  <c r="F40" i="3" s="1"/>
  <c r="M40" i="3" s="1"/>
  <c r="L40" i="3"/>
  <c r="F111" i="3" a="1"/>
  <c r="F111" i="3" s="1"/>
  <c r="M111" i="3" s="1"/>
  <c r="L111" i="3"/>
  <c r="F255" i="3" a="1"/>
  <c r="F255" i="3" s="1"/>
  <c r="M255" i="3" s="1"/>
  <c r="L255" i="3"/>
  <c r="F152" i="3" a="1"/>
  <c r="F152" i="3" s="1"/>
  <c r="M152" i="3" s="1"/>
  <c r="L152" i="3"/>
  <c r="F156" i="3" a="1"/>
  <c r="F156" i="3" s="1"/>
  <c r="M156" i="3" s="1"/>
  <c r="L156" i="3"/>
  <c r="F57" i="3" a="1"/>
  <c r="F57" i="3" s="1"/>
  <c r="M57" i="3" s="1"/>
  <c r="L57" i="3"/>
  <c r="F62" i="3" a="1"/>
  <c r="F62" i="3" s="1"/>
  <c r="M62" i="3" s="1"/>
  <c r="L62" i="3"/>
  <c r="F236" i="3" a="1"/>
  <c r="F236" i="3" s="1"/>
  <c r="M236" i="3" s="1"/>
  <c r="L236" i="3"/>
  <c r="F77" i="3" a="1"/>
  <c r="F77" i="3" s="1"/>
  <c r="M77" i="3" s="1"/>
  <c r="L77" i="3"/>
  <c r="F253" i="3" a="1"/>
  <c r="F253" i="3" s="1"/>
  <c r="M253" i="3" s="1"/>
  <c r="L253" i="3"/>
  <c r="F193" i="3" a="1"/>
  <c r="F193" i="3" s="1"/>
  <c r="M193" i="3" s="1"/>
  <c r="L193" i="3"/>
  <c r="F148" i="3" a="1"/>
  <c r="F148" i="3" s="1"/>
  <c r="M148" i="3" s="1"/>
  <c r="L148" i="3"/>
  <c r="F170" i="3" a="1"/>
  <c r="F170" i="3" s="1"/>
  <c r="M170" i="3" s="1"/>
  <c r="L170" i="3"/>
  <c r="F150" i="3" a="1"/>
  <c r="F150" i="3" s="1"/>
  <c r="M150" i="3" s="1"/>
  <c r="L150" i="3"/>
  <c r="F36" i="3" a="1"/>
  <c r="F36" i="3" s="1"/>
  <c r="M36" i="3" s="1"/>
  <c r="L36" i="3"/>
  <c r="F48" i="3" a="1"/>
  <c r="F48" i="3" s="1"/>
  <c r="M48" i="3" s="1"/>
  <c r="L48" i="3"/>
  <c r="F123" i="3" a="1"/>
  <c r="F123" i="3" s="1"/>
  <c r="M123" i="3" s="1"/>
  <c r="L123" i="3"/>
  <c r="F247" i="3" a="1"/>
  <c r="F247" i="3" s="1"/>
  <c r="M247" i="3" s="1"/>
  <c r="L247" i="3"/>
  <c r="F106" i="3" a="1"/>
  <c r="F106" i="3" s="1"/>
  <c r="M106" i="3" s="1"/>
  <c r="L106" i="3"/>
  <c r="F122" i="3" a="1"/>
  <c r="F122" i="3" s="1"/>
  <c r="M122" i="3" s="1"/>
  <c r="L122" i="3"/>
  <c r="F135" i="3" a="1"/>
  <c r="F135" i="3" s="1"/>
  <c r="M135" i="3" s="1"/>
  <c r="I254" i="3"/>
  <c r="F254" i="3" a="1"/>
  <c r="F254" i="3" s="1"/>
  <c r="M254" i="3" s="1"/>
  <c r="I218" i="3"/>
  <c r="F218" i="3" a="1"/>
  <c r="F218" i="3" s="1"/>
  <c r="M218" i="3" s="1"/>
  <c r="F233" i="3" a="1"/>
  <c r="F233" i="3" s="1"/>
  <c r="M233" i="3" s="1"/>
  <c r="I210" i="3"/>
  <c r="F210" i="3" a="1"/>
  <c r="F210" i="3" s="1"/>
  <c r="M210" i="3" s="1"/>
  <c r="F198" i="3" a="1"/>
  <c r="F198" i="3" s="1"/>
  <c r="M198" i="3" s="1"/>
  <c r="I240" i="3"/>
  <c r="F240" i="3" a="1"/>
  <c r="F240" i="3" s="1"/>
  <c r="M240" i="3" s="1"/>
  <c r="I182" i="3"/>
  <c r="F182" i="3" a="1"/>
  <c r="F182" i="3" s="1"/>
  <c r="M182" i="3" s="1"/>
  <c r="F151" i="3" a="1"/>
  <c r="F151" i="3" s="1"/>
  <c r="M151" i="3" s="1"/>
  <c r="I162" i="3"/>
  <c r="I161" i="3"/>
  <c r="F161" i="3" a="1"/>
  <c r="F161" i="3" s="1"/>
  <c r="M161" i="3" s="1"/>
  <c r="I26" i="3"/>
  <c r="I145" i="3"/>
  <c r="F145" i="3" a="1"/>
  <c r="F145" i="3" s="1"/>
  <c r="M145" i="3" s="1"/>
  <c r="F131" i="3" a="1"/>
  <c r="F131" i="3" s="1"/>
  <c r="M131" i="3" s="1"/>
  <c r="I171" i="3"/>
  <c r="F171" i="3" a="1"/>
  <c r="F171" i="3" s="1"/>
  <c r="M171" i="3" s="1"/>
  <c r="I176" i="3"/>
  <c r="F176" i="3" a="1"/>
  <c r="F176" i="3" s="1"/>
  <c r="M176" i="3" s="1"/>
  <c r="I79" i="3"/>
  <c r="I50" i="3"/>
  <c r="I129" i="3"/>
  <c r="F129" i="3" a="1"/>
  <c r="F129" i="3" s="1"/>
  <c r="M129" i="3" s="1"/>
  <c r="I232" i="3"/>
  <c r="F232" i="3" a="1"/>
  <c r="F232" i="3" s="1"/>
  <c r="M232" i="3" s="1"/>
  <c r="I246" i="3"/>
  <c r="I199" i="3"/>
  <c r="I188" i="3"/>
  <c r="I56" i="3"/>
  <c r="I249" i="3"/>
  <c r="F249" i="3" a="1"/>
  <c r="F249" i="3" s="1"/>
  <c r="M249" i="3" s="1"/>
  <c r="I179" i="3"/>
  <c r="I264" i="3"/>
  <c r="F264" i="3" a="1"/>
  <c r="F264" i="3" s="1"/>
  <c r="M264" i="3" s="1"/>
  <c r="I224" i="3"/>
  <c r="F224" i="3" a="1"/>
  <c r="F224" i="3" s="1"/>
  <c r="M224" i="3" s="1"/>
  <c r="F138" i="3" a="1"/>
  <c r="F138" i="3" s="1"/>
  <c r="M138" i="3" s="1"/>
  <c r="I138" i="3"/>
  <c r="F94" i="3" a="1"/>
  <c r="F94" i="3" s="1"/>
  <c r="M94" i="3" s="1"/>
  <c r="I248" i="3"/>
  <c r="F248" i="3" a="1"/>
  <c r="F248" i="3" s="1"/>
  <c r="M248" i="3" s="1"/>
  <c r="I190" i="3"/>
  <c r="F190" i="3" a="1"/>
  <c r="F190" i="3" s="1"/>
  <c r="M190" i="3" s="1"/>
  <c r="F35" i="3" a="1"/>
  <c r="F35" i="3" s="1"/>
  <c r="M35" i="3" s="1"/>
  <c r="I47" i="3"/>
  <c r="I106" i="3"/>
  <c r="I14" i="3"/>
  <c r="I256" i="3"/>
  <c r="F256" i="3" a="1"/>
  <c r="F256" i="3" s="1"/>
  <c r="M256" i="3" s="1"/>
  <c r="I198" i="3"/>
  <c r="I58" i="3"/>
  <c r="I192" i="3"/>
  <c r="I233" i="3"/>
  <c r="I24" i="3"/>
  <c r="I34" i="3"/>
  <c r="I203" i="3"/>
  <c r="I235" i="3"/>
  <c r="I222" i="3"/>
  <c r="I215" i="3"/>
  <c r="I164" i="3"/>
  <c r="I211" i="3"/>
  <c r="I231" i="3"/>
  <c r="I147" i="3"/>
  <c r="I259" i="3"/>
  <c r="I238" i="3"/>
  <c r="I227" i="3"/>
  <c r="I83" i="3"/>
  <c r="I219" i="3"/>
  <c r="B5" i="1"/>
  <c r="D5" i="1"/>
  <c r="E17" i="1"/>
  <c r="E5" i="1"/>
  <c r="C18" i="1"/>
  <c r="D16" i="1"/>
  <c r="C6" i="1"/>
  <c r="B8" i="1"/>
  <c r="D8" i="1"/>
  <c r="D9" i="1"/>
  <c r="D17" i="1"/>
  <c r="E9" i="1"/>
  <c r="C10" i="1"/>
  <c r="B12" i="1"/>
  <c r="D12" i="1"/>
  <c r="B16" i="1"/>
  <c r="D13" i="1"/>
  <c r="E13" i="1"/>
  <c r="C14" i="1"/>
  <c r="E16" i="1"/>
  <c r="B15" i="1"/>
  <c r="C9" i="1"/>
  <c r="E12" i="1"/>
  <c r="B11" i="1"/>
  <c r="C5" i="1"/>
  <c r="E8" i="1"/>
  <c r="B7" i="1"/>
  <c r="B17" i="1"/>
  <c r="C16" i="1"/>
  <c r="E14" i="1"/>
  <c r="B13" i="1"/>
  <c r="C12" i="1"/>
  <c r="E10" i="1"/>
  <c r="B9" i="1"/>
  <c r="D10" i="1"/>
  <c r="C8" i="1"/>
  <c r="E6" i="1"/>
  <c r="E7" i="1"/>
  <c r="E15" i="1"/>
  <c r="D18" i="1"/>
  <c r="E11" i="1"/>
  <c r="D14" i="1"/>
  <c r="D15" i="1"/>
  <c r="D6" i="1"/>
  <c r="D11" i="1"/>
  <c r="B18" i="1"/>
  <c r="D7" i="1"/>
  <c r="B14" i="1"/>
  <c r="C15" i="1"/>
  <c r="B10" i="1"/>
  <c r="C11" i="1"/>
  <c r="B6" i="1"/>
  <c r="C7" i="1"/>
  <c r="C17" i="1"/>
  <c r="E18" i="1"/>
  <c r="C13" i="1"/>
  <c r="I94" i="3"/>
  <c r="I74" i="3"/>
  <c r="I87" i="3"/>
  <c r="I91" i="3"/>
  <c r="I32" i="3"/>
  <c r="I25" i="3"/>
  <c r="I22" i="3"/>
  <c r="I18" i="3"/>
  <c r="I103" i="3"/>
  <c r="I31" i="3"/>
  <c r="I65" i="3"/>
  <c r="I17" i="3"/>
  <c r="I48" i="3"/>
  <c r="I178" i="3"/>
  <c r="I73" i="3"/>
  <c r="I144" i="3"/>
  <c r="I239" i="3"/>
  <c r="I57" i="3"/>
  <c r="I128" i="3"/>
  <c r="I140" i="3"/>
  <c r="I102" i="3"/>
  <c r="I174" i="3"/>
  <c r="I98" i="3"/>
  <c r="I35" i="3"/>
  <c r="I157" i="3"/>
  <c r="I223" i="3"/>
  <c r="I148" i="3"/>
  <c r="I149" i="3"/>
  <c r="I252" i="3"/>
  <c r="I201" i="3"/>
  <c r="I96" i="3"/>
  <c r="I132" i="3"/>
  <c r="I113" i="3"/>
  <c r="I165" i="3"/>
  <c r="I68" i="3"/>
  <c r="I156" i="3"/>
  <c r="J4" i="3"/>
  <c r="K4" i="3" s="1"/>
  <c r="J2" i="3"/>
  <c r="J3" i="3" s="1"/>
  <c r="K3" i="3" s="1"/>
  <c r="I28" i="3"/>
  <c r="I38" i="3"/>
  <c r="I194" i="3"/>
  <c r="I196" i="3"/>
  <c r="I53" i="3"/>
  <c r="I236" i="3"/>
  <c r="I195" i="3"/>
  <c r="I116" i="3"/>
  <c r="I93" i="3"/>
  <c r="I42" i="3"/>
  <c r="I15" i="3"/>
  <c r="I225" i="3"/>
  <c r="I226" i="3"/>
  <c r="I89" i="3"/>
  <c r="I160" i="3"/>
  <c r="I220" i="3"/>
  <c r="I118" i="3"/>
  <c r="I217" i="3"/>
  <c r="I44" i="3"/>
  <c r="I150" i="3"/>
  <c r="I46" i="3"/>
  <c r="I95" i="3"/>
  <c r="I134" i="3"/>
  <c r="I39" i="3"/>
  <c r="I21" i="3"/>
  <c r="I241" i="3"/>
  <c r="I204" i="3"/>
  <c r="I20" i="3"/>
  <c r="I255" i="3"/>
  <c r="I152" i="3"/>
  <c r="I209" i="3"/>
  <c r="I202" i="3"/>
  <c r="I82" i="3"/>
  <c r="I185" i="3"/>
  <c r="I197" i="3"/>
  <c r="I186" i="3"/>
  <c r="I208" i="3"/>
  <c r="I193" i="3"/>
  <c r="I124" i="3"/>
  <c r="I142" i="3"/>
  <c r="I76" i="3"/>
  <c r="I245" i="3"/>
  <c r="I136" i="3"/>
  <c r="I206" i="3"/>
  <c r="I158" i="3"/>
  <c r="I189" i="3"/>
  <c r="I78" i="3"/>
  <c r="I66" i="3"/>
  <c r="I212" i="3"/>
  <c r="I229" i="3"/>
  <c r="I253" i="3"/>
  <c r="I175" i="3"/>
  <c r="I92" i="3"/>
  <c r="I55" i="3"/>
  <c r="I173" i="3"/>
  <c r="I169" i="3"/>
  <c r="I60" i="3"/>
  <c r="I19" i="3"/>
  <c r="I109" i="3"/>
  <c r="I101" i="3"/>
  <c r="I133" i="3"/>
  <c r="I146" i="3"/>
  <c r="I85" i="3"/>
  <c r="I11" i="3"/>
  <c r="I63" i="3"/>
  <c r="I153" i="3"/>
  <c r="I213" i="3"/>
  <c r="I170" i="3"/>
  <c r="I62" i="3"/>
  <c r="I117" i="3"/>
  <c r="I130" i="3"/>
  <c r="I12" i="3"/>
  <c r="I167" i="3"/>
  <c r="I137" i="3"/>
  <c r="I166" i="3"/>
  <c r="I45" i="3"/>
  <c r="I184" i="3"/>
  <c r="I258" i="3"/>
  <c r="I237" i="3"/>
  <c r="I86" i="3"/>
  <c r="I111" i="3"/>
  <c r="I183" i="3"/>
  <c r="I257" i="3"/>
  <c r="I242" i="3"/>
  <c r="I221" i="3"/>
  <c r="I181" i="3"/>
  <c r="I81" i="3"/>
  <c r="I107" i="3"/>
  <c r="I108" i="3"/>
  <c r="I59" i="3" l="1"/>
  <c r="I115" i="3"/>
  <c r="I13" i="3"/>
  <c r="I105" i="3"/>
  <c r="I27" i="3"/>
  <c r="I69" i="3"/>
  <c r="I121" i="3"/>
  <c r="I67" i="3"/>
  <c r="I72" i="3"/>
  <c r="I99" i="3"/>
  <c r="I110" i="3"/>
  <c r="I100" i="3"/>
  <c r="I104" i="3"/>
  <c r="I36" i="3"/>
  <c r="I41" i="3"/>
  <c r="I114" i="3"/>
  <c r="I33" i="3"/>
  <c r="I120" i="3"/>
  <c r="I70" i="3"/>
  <c r="I43" i="3"/>
  <c r="I71" i="3"/>
  <c r="I80" i="3"/>
  <c r="I52" i="3"/>
  <c r="I37" i="3"/>
  <c r="I112" i="3"/>
  <c r="I84" i="3"/>
  <c r="I88" i="3"/>
  <c r="I40" i="3"/>
  <c r="I49" i="3"/>
  <c r="I61" i="3"/>
  <c r="I77" i="3"/>
  <c r="I64" i="3"/>
  <c r="J6" i="1"/>
  <c r="K6" i="1"/>
  <c r="F6" i="3"/>
  <c r="F7" i="3"/>
  <c r="F2" i="3"/>
  <c r="F3" i="3" s="1"/>
  <c r="I10" i="3"/>
  <c r="K8" i="1"/>
  <c r="J8" i="1"/>
  <c r="B24" i="1" l="1" a="1"/>
  <c r="B229" i="1" s="1"/>
  <c r="E229" i="1" s="1"/>
  <c r="B166" i="1" l="1"/>
  <c r="F166" i="1" s="1"/>
  <c r="B187" i="1"/>
  <c r="L187" i="1" s="1"/>
  <c r="J229" i="1"/>
  <c r="B170" i="1"/>
  <c r="O170" i="1" s="1"/>
  <c r="B73" i="1"/>
  <c r="C73" i="1" s="1"/>
  <c r="B153" i="1"/>
  <c r="C153" i="1" s="1"/>
  <c r="B107" i="1"/>
  <c r="H107" i="1" s="1"/>
  <c r="B143" i="1"/>
  <c r="E143" i="1" s="1"/>
  <c r="B84" i="1"/>
  <c r="J84" i="1" s="1"/>
  <c r="B34" i="1"/>
  <c r="M34" i="1" s="1"/>
  <c r="B141" i="1"/>
  <c r="D141" i="1" s="1"/>
  <c r="B273" i="1"/>
  <c r="F273" i="1" s="1"/>
  <c r="B86" i="1"/>
  <c r="B214" i="1"/>
  <c r="O214" i="1" s="1"/>
  <c r="B48" i="1"/>
  <c r="G48" i="1" s="1"/>
  <c r="D229" i="1"/>
  <c r="N229" i="1"/>
  <c r="B259" i="1"/>
  <c r="I259" i="1" s="1"/>
  <c r="B79" i="1"/>
  <c r="D79" i="1" s="1"/>
  <c r="B137" i="1"/>
  <c r="J137" i="1" s="1"/>
  <c r="B263" i="1"/>
  <c r="N263" i="1" s="1"/>
  <c r="B172" i="1"/>
  <c r="H172" i="1" s="1"/>
  <c r="I229" i="1"/>
  <c r="H229" i="1"/>
  <c r="B158" i="1"/>
  <c r="M158" i="1" s="1"/>
  <c r="B262" i="1"/>
  <c r="H262" i="1" s="1"/>
  <c r="B245" i="1"/>
  <c r="G245" i="1" s="1"/>
  <c r="F229" i="1"/>
  <c r="B128" i="1"/>
  <c r="E128" i="1" s="1"/>
  <c r="B235" i="1"/>
  <c r="D235" i="1" s="1"/>
  <c r="B64" i="1"/>
  <c r="M64" i="1" s="1"/>
  <c r="B197" i="1"/>
  <c r="B81" i="1"/>
  <c r="D81" i="1" s="1"/>
  <c r="B119" i="1"/>
  <c r="C119" i="1" s="1"/>
  <c r="B138" i="1"/>
  <c r="N138" i="1" s="1"/>
  <c r="B24" i="1"/>
  <c r="O24" i="1" s="1"/>
  <c r="M107" i="1"/>
  <c r="C107" i="1"/>
  <c r="N107" i="1"/>
  <c r="N273" i="1"/>
  <c r="D107" i="1"/>
  <c r="G229" i="1"/>
  <c r="K229" i="1"/>
  <c r="O229" i="1"/>
  <c r="L229" i="1"/>
  <c r="M229" i="1"/>
  <c r="C229" i="1"/>
  <c r="B142" i="1"/>
  <c r="B113" i="1"/>
  <c r="B183" i="1"/>
  <c r="B199" i="1"/>
  <c r="B93" i="1"/>
  <c r="F93" i="1" s="1"/>
  <c r="B260" i="1"/>
  <c r="B124" i="1"/>
  <c r="B243" i="1"/>
  <c r="B32" i="1"/>
  <c r="N32" i="1" s="1"/>
  <c r="B41" i="1"/>
  <c r="B89" i="1"/>
  <c r="B63" i="1"/>
  <c r="H63" i="1" s="1"/>
  <c r="B53" i="1"/>
  <c r="B123" i="1"/>
  <c r="B175" i="1"/>
  <c r="B55" i="1"/>
  <c r="B237" i="1"/>
  <c r="H237" i="1" s="1"/>
  <c r="B74" i="1"/>
  <c r="E74" i="1" s="1"/>
  <c r="B59" i="1"/>
  <c r="J59" i="1" s="1"/>
  <c r="B52" i="1"/>
  <c r="H52" i="1" s="1"/>
  <c r="B206" i="1"/>
  <c r="B267" i="1"/>
  <c r="O267" i="1" s="1"/>
  <c r="B104" i="1"/>
  <c r="B200" i="1"/>
  <c r="L200" i="1" s="1"/>
  <c r="B168" i="1"/>
  <c r="B157" i="1"/>
  <c r="K157" i="1" s="1"/>
  <c r="B40" i="1"/>
  <c r="B162" i="1"/>
  <c r="B149" i="1"/>
  <c r="B210" i="1"/>
  <c r="L210" i="1" s="1"/>
  <c r="B225" i="1"/>
  <c r="F225" i="1" s="1"/>
  <c r="B155" i="1"/>
  <c r="B139" i="1"/>
  <c r="B264" i="1"/>
  <c r="J264" i="1" s="1"/>
  <c r="B266" i="1"/>
  <c r="B72" i="1"/>
  <c r="B58" i="1"/>
  <c r="B120" i="1"/>
  <c r="B136" i="1"/>
  <c r="B156" i="1"/>
  <c r="O156" i="1" s="1"/>
  <c r="B71" i="1"/>
  <c r="I71" i="1" s="1"/>
  <c r="B249" i="1"/>
  <c r="C249" i="1" s="1"/>
  <c r="B251" i="1"/>
  <c r="L251" i="1" s="1"/>
  <c r="B57" i="1"/>
  <c r="D57" i="1" s="1"/>
  <c r="B43" i="1"/>
  <c r="K43" i="1" s="1"/>
  <c r="B105" i="1"/>
  <c r="D105" i="1" s="1"/>
  <c r="B121" i="1"/>
  <c r="K121" i="1" s="1"/>
  <c r="B125" i="1"/>
  <c r="L125" i="1" s="1"/>
  <c r="B188" i="1"/>
  <c r="E188" i="1" s="1"/>
  <c r="B234" i="1"/>
  <c r="B252" i="1"/>
  <c r="B42" i="1"/>
  <c r="B44" i="1"/>
  <c r="B90" i="1"/>
  <c r="K90" i="1" s="1"/>
  <c r="B106" i="1"/>
  <c r="B80" i="1"/>
  <c r="K80" i="1" s="1"/>
  <c r="B82" i="1"/>
  <c r="N82" i="1" s="1"/>
  <c r="B189" i="1"/>
  <c r="G189" i="1" s="1"/>
  <c r="B191" i="1"/>
  <c r="G191" i="1" s="1"/>
  <c r="B87" i="1"/>
  <c r="B270" i="1"/>
  <c r="B45" i="1"/>
  <c r="O45" i="1" s="1"/>
  <c r="B61" i="1"/>
  <c r="B35" i="1"/>
  <c r="B69" i="1"/>
  <c r="B223" i="1"/>
  <c r="B271" i="1"/>
  <c r="B36" i="1"/>
  <c r="B248" i="1"/>
  <c r="O248" i="1" s="1"/>
  <c r="B129" i="1"/>
  <c r="C129" i="1" s="1"/>
  <c r="B131" i="1"/>
  <c r="M131" i="1" s="1"/>
  <c r="B208" i="1"/>
  <c r="B194" i="1"/>
  <c r="F194" i="1" s="1"/>
  <c r="B256" i="1"/>
  <c r="B272" i="1"/>
  <c r="N272" i="1" s="1"/>
  <c r="B146" i="1"/>
  <c r="J146" i="1" s="1"/>
  <c r="B151" i="1"/>
  <c r="K151" i="1" s="1"/>
  <c r="B201" i="1"/>
  <c r="L201" i="1" s="1"/>
  <c r="B204" i="1"/>
  <c r="N204" i="1" s="1"/>
  <c r="B101" i="1"/>
  <c r="B122" i="1"/>
  <c r="K122" i="1" s="1"/>
  <c r="B164" i="1"/>
  <c r="L164" i="1" s="1"/>
  <c r="B198" i="1"/>
  <c r="G198" i="1" s="1"/>
  <c r="B212" i="1"/>
  <c r="O212" i="1" s="1"/>
  <c r="B228" i="1"/>
  <c r="B144" i="1"/>
  <c r="B209" i="1"/>
  <c r="H209" i="1" s="1"/>
  <c r="B171" i="1"/>
  <c r="B174" i="1"/>
  <c r="B167" i="1"/>
  <c r="B258" i="1"/>
  <c r="B182" i="1"/>
  <c r="B78" i="1"/>
  <c r="B230" i="1"/>
  <c r="L230" i="1" s="1"/>
  <c r="B246" i="1"/>
  <c r="J246" i="1" s="1"/>
  <c r="N84" i="1"/>
  <c r="M84" i="1"/>
  <c r="G170" i="1"/>
  <c r="J198" i="1"/>
  <c r="B126" i="1"/>
  <c r="B111" i="1"/>
  <c r="B127" i="1"/>
  <c r="B98" i="1"/>
  <c r="B219" i="1"/>
  <c r="B265" i="1"/>
  <c r="B221" i="1"/>
  <c r="B169" i="1"/>
  <c r="B27" i="1"/>
  <c r="B261" i="1"/>
  <c r="B247" i="1"/>
  <c r="B154" i="1"/>
  <c r="B75" i="1"/>
  <c r="B215" i="1"/>
  <c r="B91" i="1"/>
  <c r="B95" i="1"/>
  <c r="B96" i="1"/>
  <c r="B112" i="1"/>
  <c r="B83" i="1"/>
  <c r="B220" i="1"/>
  <c r="B250" i="1"/>
  <c r="B222" i="1"/>
  <c r="B109" i="1"/>
  <c r="B28" i="1"/>
  <c r="B49" i="1"/>
  <c r="B269" i="1"/>
  <c r="B110" i="1"/>
  <c r="B76" i="1"/>
  <c r="B184" i="1"/>
  <c r="B92" i="1"/>
  <c r="B65" i="1"/>
  <c r="B66" i="1"/>
  <c r="B67" i="1"/>
  <c r="B85" i="1"/>
  <c r="B190" i="1"/>
  <c r="B236" i="1"/>
  <c r="B176" i="1"/>
  <c r="B117" i="1"/>
  <c r="B253" i="1"/>
  <c r="B115" i="1"/>
  <c r="B239" i="1"/>
  <c r="B232" i="1"/>
  <c r="B46" i="1"/>
  <c r="B202" i="1"/>
  <c r="B62" i="1"/>
  <c r="B108" i="1"/>
  <c r="B50" i="1"/>
  <c r="O50" i="1" s="1"/>
  <c r="B51" i="1"/>
  <c r="B68" i="1"/>
  <c r="B102" i="1"/>
  <c r="B159" i="1"/>
  <c r="B205" i="1"/>
  <c r="B161" i="1"/>
  <c r="B56" i="1"/>
  <c r="B254" i="1"/>
  <c r="B26" i="1"/>
  <c r="B224" i="1"/>
  <c r="M224" i="1" s="1"/>
  <c r="B116" i="1"/>
  <c r="B231" i="1"/>
  <c r="B145" i="1"/>
  <c r="B31" i="1"/>
  <c r="B39" i="1"/>
  <c r="B37" i="1"/>
  <c r="B70" i="1"/>
  <c r="B233" i="1"/>
  <c r="B33" i="1"/>
  <c r="B114" i="1"/>
  <c r="B160" i="1"/>
  <c r="B132" i="1"/>
  <c r="B268" i="1"/>
  <c r="B193" i="1"/>
  <c r="B207" i="1"/>
  <c r="B179" i="1"/>
  <c r="B60" i="1"/>
  <c r="B241" i="1"/>
  <c r="B29" i="1"/>
  <c r="B257" i="1"/>
  <c r="B140" i="1"/>
  <c r="B54" i="1"/>
  <c r="B77" i="1"/>
  <c r="B218" i="1"/>
  <c r="B135" i="1"/>
  <c r="B99" i="1"/>
  <c r="B130" i="1"/>
  <c r="B133" i="1"/>
  <c r="B238" i="1"/>
  <c r="B178" i="1"/>
  <c r="B177" i="1"/>
  <c r="B180" i="1"/>
  <c r="B103" i="1"/>
  <c r="B226" i="1"/>
  <c r="B30" i="1"/>
  <c r="B242" i="1"/>
  <c r="B38" i="1"/>
  <c r="B216" i="1"/>
  <c r="B244" i="1"/>
  <c r="B203" i="1"/>
  <c r="B217" i="1"/>
  <c r="B100" i="1"/>
  <c r="B134" i="1"/>
  <c r="B150" i="1"/>
  <c r="B192" i="1"/>
  <c r="B163" i="1"/>
  <c r="B147" i="1"/>
  <c r="B181" i="1"/>
  <c r="B240" i="1"/>
  <c r="I240" i="1" s="1"/>
  <c r="B211" i="1"/>
  <c r="B255" i="1"/>
  <c r="B227" i="1"/>
  <c r="B185" i="1"/>
  <c r="B186" i="1"/>
  <c r="B94" i="1"/>
  <c r="B173" i="1"/>
  <c r="B97" i="1"/>
  <c r="B118" i="1"/>
  <c r="B25" i="1"/>
  <c r="B47" i="1"/>
  <c r="B148" i="1"/>
  <c r="B165" i="1"/>
  <c r="B88" i="1"/>
  <c r="B152" i="1"/>
  <c r="B196" i="1"/>
  <c r="B213" i="1"/>
  <c r="B195" i="1"/>
  <c r="I158" i="1"/>
  <c r="O158" i="1"/>
  <c r="I245" i="1"/>
  <c r="F153" i="1"/>
  <c r="C141" i="1"/>
  <c r="O245" i="1"/>
  <c r="E158" i="1"/>
  <c r="G158" i="1"/>
  <c r="O153" i="1"/>
  <c r="N158" i="1"/>
  <c r="M125" i="1"/>
  <c r="N245" i="1"/>
  <c r="K245" i="1"/>
  <c r="E245" i="1"/>
  <c r="L191" i="1"/>
  <c r="C245" i="1"/>
  <c r="H141" i="1" l="1"/>
  <c r="J141" i="1"/>
  <c r="M141" i="1"/>
  <c r="E141" i="1"/>
  <c r="I141" i="1"/>
  <c r="L141" i="1"/>
  <c r="F245" i="1"/>
  <c r="H245" i="1"/>
  <c r="N141" i="1"/>
  <c r="F141" i="1"/>
  <c r="D245" i="1"/>
  <c r="J245" i="1"/>
  <c r="M245" i="1"/>
  <c r="G141" i="1"/>
  <c r="O141" i="1"/>
  <c r="L245" i="1"/>
  <c r="K141" i="1"/>
  <c r="M153" i="1"/>
  <c r="L74" i="1"/>
  <c r="N153" i="1"/>
  <c r="I143" i="1"/>
  <c r="K172" i="1"/>
  <c r="D156" i="1"/>
  <c r="H153" i="1"/>
  <c r="F249" i="1"/>
  <c r="O74" i="1"/>
  <c r="J164" i="1"/>
  <c r="J131" i="1"/>
  <c r="I249" i="1"/>
  <c r="F158" i="1"/>
  <c r="K158" i="1"/>
  <c r="O125" i="1"/>
  <c r="F204" i="1"/>
  <c r="D125" i="1"/>
  <c r="E225" i="1"/>
  <c r="C158" i="1"/>
  <c r="D158" i="1"/>
  <c r="H225" i="1"/>
  <c r="L158" i="1"/>
  <c r="H84" i="1"/>
  <c r="E121" i="1"/>
  <c r="L84" i="1"/>
  <c r="D84" i="1"/>
  <c r="H158" i="1"/>
  <c r="O84" i="1"/>
  <c r="G121" i="1"/>
  <c r="H121" i="1"/>
  <c r="M204" i="1"/>
  <c r="M225" i="1"/>
  <c r="I121" i="1"/>
  <c r="G225" i="1"/>
  <c r="E24" i="1"/>
  <c r="O121" i="1"/>
  <c r="E263" i="1"/>
  <c r="O263" i="1"/>
  <c r="G128" i="1"/>
  <c r="C121" i="1"/>
  <c r="N121" i="1"/>
  <c r="C246" i="1"/>
  <c r="J235" i="1"/>
  <c r="H235" i="1"/>
  <c r="E204" i="1"/>
  <c r="J209" i="1"/>
  <c r="L263" i="1"/>
  <c r="K263" i="1"/>
  <c r="I263" i="1"/>
  <c r="G263" i="1"/>
  <c r="D263" i="1"/>
  <c r="M73" i="1"/>
  <c r="L73" i="1"/>
  <c r="K73" i="1"/>
  <c r="N187" i="1"/>
  <c r="O246" i="1"/>
  <c r="M263" i="1"/>
  <c r="D166" i="1"/>
  <c r="C81" i="1"/>
  <c r="N81" i="1"/>
  <c r="F81" i="1"/>
  <c r="G81" i="1"/>
  <c r="J34" i="1"/>
  <c r="K262" i="1"/>
  <c r="C262" i="1"/>
  <c r="L209" i="1"/>
  <c r="D128" i="1"/>
  <c r="D262" i="1"/>
  <c r="N262" i="1"/>
  <c r="H164" i="1"/>
  <c r="K131" i="1"/>
  <c r="F143" i="1"/>
  <c r="F138" i="1"/>
  <c r="E138" i="1"/>
  <c r="L131" i="1"/>
  <c r="D138" i="1"/>
  <c r="C138" i="1"/>
  <c r="C131" i="1"/>
  <c r="M262" i="1"/>
  <c r="L153" i="1"/>
  <c r="O262" i="1"/>
  <c r="C128" i="1"/>
  <c r="M138" i="1"/>
  <c r="E209" i="1"/>
  <c r="L138" i="1"/>
  <c r="I262" i="1"/>
  <c r="F262" i="1"/>
  <c r="I138" i="1"/>
  <c r="G209" i="1"/>
  <c r="I34" i="1"/>
  <c r="K74" i="1"/>
  <c r="M128" i="1"/>
  <c r="L143" i="1"/>
  <c r="K138" i="1"/>
  <c r="G187" i="1"/>
  <c r="G262" i="1"/>
  <c r="J128" i="1"/>
  <c r="G138" i="1"/>
  <c r="D187" i="1"/>
  <c r="G125" i="1"/>
  <c r="O249" i="1"/>
  <c r="E262" i="1"/>
  <c r="F128" i="1"/>
  <c r="E194" i="1"/>
  <c r="J240" i="1"/>
  <c r="C143" i="1"/>
  <c r="G107" i="1"/>
  <c r="E107" i="1"/>
  <c r="L240" i="1"/>
  <c r="J262" i="1"/>
  <c r="L107" i="1"/>
  <c r="O107" i="1"/>
  <c r="K107" i="1"/>
  <c r="F170" i="1"/>
  <c r="C137" i="1"/>
  <c r="J125" i="1"/>
  <c r="C170" i="1"/>
  <c r="K34" i="1"/>
  <c r="I170" i="1"/>
  <c r="K204" i="1"/>
  <c r="K170" i="1"/>
  <c r="O34" i="1"/>
  <c r="L170" i="1"/>
  <c r="E172" i="1"/>
  <c r="D172" i="1"/>
  <c r="D249" i="1"/>
  <c r="K249" i="1"/>
  <c r="J172" i="1"/>
  <c r="O137" i="1"/>
  <c r="M172" i="1"/>
  <c r="N137" i="1"/>
  <c r="E153" i="1"/>
  <c r="H128" i="1"/>
  <c r="F172" i="1"/>
  <c r="H137" i="1"/>
  <c r="J249" i="1"/>
  <c r="O128" i="1"/>
  <c r="N172" i="1"/>
  <c r="K137" i="1"/>
  <c r="L128" i="1"/>
  <c r="H249" i="1"/>
  <c r="G153" i="1"/>
  <c r="J189" i="1"/>
  <c r="L172" i="1"/>
  <c r="J170" i="1"/>
  <c r="I153" i="1"/>
  <c r="M156" i="1"/>
  <c r="O143" i="1"/>
  <c r="D143" i="1"/>
  <c r="J24" i="1"/>
  <c r="N170" i="1"/>
  <c r="L249" i="1"/>
  <c r="N249" i="1"/>
  <c r="N128" i="1"/>
  <c r="D153" i="1"/>
  <c r="J153" i="1"/>
  <c r="H143" i="1"/>
  <c r="H204" i="1"/>
  <c r="H170" i="1"/>
  <c r="N24" i="1"/>
  <c r="D170" i="1"/>
  <c r="G143" i="1"/>
  <c r="K24" i="1"/>
  <c r="E170" i="1"/>
  <c r="M143" i="1"/>
  <c r="M170" i="1"/>
  <c r="K153" i="1"/>
  <c r="O187" i="1"/>
  <c r="J187" i="1"/>
  <c r="H34" i="1"/>
  <c r="G34" i="1"/>
  <c r="C34" i="1"/>
  <c r="L34" i="1"/>
  <c r="D34" i="1"/>
  <c r="L188" i="1"/>
  <c r="F34" i="1"/>
  <c r="K105" i="1"/>
  <c r="L262" i="1"/>
  <c r="D204" i="1"/>
  <c r="D129" i="1"/>
  <c r="I237" i="1"/>
  <c r="N34" i="1"/>
  <c r="E34" i="1"/>
  <c r="F105" i="1"/>
  <c r="M93" i="1"/>
  <c r="G235" i="1"/>
  <c r="E235" i="1"/>
  <c r="I235" i="1"/>
  <c r="C105" i="1"/>
  <c r="F235" i="1"/>
  <c r="O235" i="1"/>
  <c r="D214" i="1"/>
  <c r="M105" i="1"/>
  <c r="N235" i="1"/>
  <c r="K214" i="1"/>
  <c r="D248" i="1"/>
  <c r="M248" i="1"/>
  <c r="I105" i="1"/>
  <c r="L235" i="1"/>
  <c r="G214" i="1"/>
  <c r="M235" i="1"/>
  <c r="H214" i="1"/>
  <c r="J93" i="1"/>
  <c r="C235" i="1"/>
  <c r="K235" i="1"/>
  <c r="O105" i="1"/>
  <c r="N151" i="1"/>
  <c r="G105" i="1"/>
  <c r="L105" i="1"/>
  <c r="I45" i="1"/>
  <c r="N240" i="1"/>
  <c r="E105" i="1"/>
  <c r="C201" i="1"/>
  <c r="O172" i="1"/>
  <c r="L151" i="1"/>
  <c r="L43" i="1"/>
  <c r="D131" i="1"/>
  <c r="H131" i="1"/>
  <c r="G151" i="1"/>
  <c r="O43" i="1"/>
  <c r="O131" i="1"/>
  <c r="F43" i="1"/>
  <c r="I131" i="1"/>
  <c r="D209" i="1"/>
  <c r="K81" i="1"/>
  <c r="J158" i="1"/>
  <c r="E151" i="1"/>
  <c r="O151" i="1"/>
  <c r="E32" i="1"/>
  <c r="K166" i="1"/>
  <c r="E189" i="1"/>
  <c r="F32" i="1"/>
  <c r="N71" i="1"/>
  <c r="N156" i="1"/>
  <c r="J71" i="1"/>
  <c r="C189" i="1"/>
  <c r="L32" i="1"/>
  <c r="E156" i="1"/>
  <c r="F189" i="1"/>
  <c r="E71" i="1"/>
  <c r="F156" i="1"/>
  <c r="H71" i="1"/>
  <c r="L156" i="1"/>
  <c r="H48" i="1"/>
  <c r="E249" i="1"/>
  <c r="K156" i="1"/>
  <c r="N198" i="1"/>
  <c r="G82" i="1"/>
  <c r="E81" i="1"/>
  <c r="J166" i="1"/>
  <c r="D82" i="1"/>
  <c r="D71" i="1"/>
  <c r="I198" i="1"/>
  <c r="L157" i="1"/>
  <c r="C166" i="1"/>
  <c r="K71" i="1"/>
  <c r="K194" i="1"/>
  <c r="L71" i="1"/>
  <c r="M71" i="1"/>
  <c r="G156" i="1"/>
  <c r="M249" i="1"/>
  <c r="G157" i="1"/>
  <c r="M81" i="1"/>
  <c r="O71" i="1"/>
  <c r="C71" i="1"/>
  <c r="F157" i="1"/>
  <c r="I156" i="1"/>
  <c r="D198" i="1"/>
  <c r="N157" i="1"/>
  <c r="F200" i="1"/>
  <c r="M129" i="1"/>
  <c r="O129" i="1"/>
  <c r="K129" i="1"/>
  <c r="L129" i="1"/>
  <c r="I129" i="1"/>
  <c r="G80" i="1"/>
  <c r="C267" i="1"/>
  <c r="L80" i="1"/>
  <c r="H200" i="1"/>
  <c r="K119" i="1"/>
  <c r="N129" i="1"/>
  <c r="F267" i="1"/>
  <c r="F90" i="1"/>
  <c r="H129" i="1"/>
  <c r="L90" i="1"/>
  <c r="G129" i="1"/>
  <c r="J90" i="1"/>
  <c r="N267" i="1"/>
  <c r="F129" i="1"/>
  <c r="O90" i="1"/>
  <c r="K267" i="1"/>
  <c r="G90" i="1"/>
  <c r="E267" i="1"/>
  <c r="E90" i="1"/>
  <c r="I267" i="1"/>
  <c r="I172" i="1"/>
  <c r="N90" i="1"/>
  <c r="H267" i="1"/>
  <c r="C172" i="1"/>
  <c r="G267" i="1"/>
  <c r="K45" i="1"/>
  <c r="K200" i="1"/>
  <c r="H251" i="1"/>
  <c r="F251" i="1"/>
  <c r="J200" i="1"/>
  <c r="H73" i="1"/>
  <c r="N200" i="1"/>
  <c r="D259" i="1"/>
  <c r="C48" i="1"/>
  <c r="N48" i="1"/>
  <c r="D48" i="1"/>
  <c r="C200" i="1"/>
  <c r="I48" i="1"/>
  <c r="F201" i="1"/>
  <c r="D251" i="1"/>
  <c r="I230" i="1"/>
  <c r="J272" i="1"/>
  <c r="O80" i="1"/>
  <c r="K273" i="1"/>
  <c r="L48" i="1"/>
  <c r="O48" i="1"/>
  <c r="J230" i="1"/>
  <c r="M80" i="1"/>
  <c r="L273" i="1"/>
  <c r="I119" i="1"/>
  <c r="J105" i="1"/>
  <c r="H156" i="1"/>
  <c r="G194" i="1"/>
  <c r="J80" i="1"/>
  <c r="C157" i="1"/>
  <c r="M187" i="1"/>
  <c r="D119" i="1"/>
  <c r="J214" i="1"/>
  <c r="M273" i="1"/>
  <c r="J201" i="1"/>
  <c r="C80" i="1"/>
  <c r="M119" i="1"/>
  <c r="M251" i="1"/>
  <c r="K64" i="1"/>
  <c r="K191" i="1"/>
  <c r="C64" i="1"/>
  <c r="K187" i="1"/>
  <c r="F57" i="1"/>
  <c r="N57" i="1"/>
  <c r="C57" i="1"/>
  <c r="M57" i="1"/>
  <c r="E272" i="1"/>
  <c r="I204" i="1"/>
  <c r="O225" i="1"/>
  <c r="M74" i="1"/>
  <c r="D64" i="1"/>
  <c r="H64" i="1"/>
  <c r="G259" i="1"/>
  <c r="O57" i="1"/>
  <c r="F191" i="1"/>
  <c r="E146" i="1"/>
  <c r="E43" i="1"/>
  <c r="E64" i="1"/>
  <c r="L259" i="1"/>
  <c r="K251" i="1"/>
  <c r="L57" i="1"/>
  <c r="M246" i="1"/>
  <c r="E164" i="1"/>
  <c r="O272" i="1"/>
  <c r="H146" i="1"/>
  <c r="H43" i="1"/>
  <c r="C151" i="1"/>
  <c r="N64" i="1"/>
  <c r="J259" i="1"/>
  <c r="C272" i="1"/>
  <c r="F48" i="1"/>
  <c r="M43" i="1"/>
  <c r="N43" i="1"/>
  <c r="I43" i="1"/>
  <c r="J121" i="1"/>
  <c r="O251" i="1"/>
  <c r="I246" i="1"/>
  <c r="M164" i="1"/>
  <c r="L272" i="1"/>
  <c r="G146" i="1"/>
  <c r="H82" i="1"/>
  <c r="C210" i="1"/>
  <c r="C204" i="1"/>
  <c r="L64" i="1"/>
  <c r="H187" i="1"/>
  <c r="C263" i="1"/>
  <c r="K143" i="1"/>
  <c r="N191" i="1"/>
  <c r="G251" i="1"/>
  <c r="G43" i="1"/>
  <c r="H246" i="1"/>
  <c r="O164" i="1"/>
  <c r="I272" i="1"/>
  <c r="C146" i="1"/>
  <c r="O82" i="1"/>
  <c r="N210" i="1"/>
  <c r="N146" i="1"/>
  <c r="I32" i="1"/>
  <c r="I64" i="1"/>
  <c r="F187" i="1"/>
  <c r="J263" i="1"/>
  <c r="J143" i="1"/>
  <c r="C251" i="1"/>
  <c r="D43" i="1"/>
  <c r="E251" i="1"/>
  <c r="J43" i="1"/>
  <c r="L246" i="1"/>
  <c r="K272" i="1"/>
  <c r="F146" i="1"/>
  <c r="F82" i="1"/>
  <c r="F210" i="1"/>
  <c r="N74" i="1"/>
  <c r="M32" i="1"/>
  <c r="E187" i="1"/>
  <c r="H263" i="1"/>
  <c r="N143" i="1"/>
  <c r="G57" i="1"/>
  <c r="I146" i="1"/>
  <c r="C50" i="1"/>
  <c r="E48" i="1"/>
  <c r="C43" i="1"/>
  <c r="N251" i="1"/>
  <c r="J48" i="1"/>
  <c r="O204" i="1"/>
  <c r="M194" i="1"/>
  <c r="M151" i="1"/>
  <c r="L146" i="1"/>
  <c r="J63" i="1"/>
  <c r="C187" i="1"/>
  <c r="F263" i="1"/>
  <c r="I63" i="1"/>
  <c r="K57" i="1"/>
  <c r="H57" i="1"/>
  <c r="J64" i="1"/>
  <c r="J57" i="1"/>
  <c r="K63" i="1"/>
  <c r="D121" i="1"/>
  <c r="L121" i="1"/>
  <c r="F121" i="1"/>
  <c r="M121" i="1"/>
  <c r="E191" i="1"/>
  <c r="D151" i="1"/>
  <c r="O191" i="1"/>
  <c r="M63" i="1"/>
  <c r="O64" i="1"/>
  <c r="I187" i="1"/>
  <c r="G119" i="1"/>
  <c r="E214" i="1"/>
  <c r="G172" i="1"/>
  <c r="N73" i="1"/>
  <c r="D191" i="1"/>
  <c r="G63" i="1"/>
  <c r="F64" i="1"/>
  <c r="M191" i="1"/>
  <c r="G64" i="1"/>
  <c r="H197" i="1"/>
  <c r="O197" i="1"/>
  <c r="K197" i="1"/>
  <c r="L197" i="1"/>
  <c r="C197" i="1"/>
  <c r="G197" i="1"/>
  <c r="D197" i="1"/>
  <c r="N197" i="1"/>
  <c r="I189" i="1"/>
  <c r="E210" i="1"/>
  <c r="K237" i="1"/>
  <c r="C84" i="1"/>
  <c r="J197" i="1"/>
  <c r="I166" i="1"/>
  <c r="I81" i="1"/>
  <c r="M48" i="1"/>
  <c r="K48" i="1"/>
  <c r="D45" i="1"/>
  <c r="H210" i="1"/>
  <c r="E197" i="1"/>
  <c r="N166" i="1"/>
  <c r="J81" i="1"/>
  <c r="F214" i="1"/>
  <c r="C214" i="1"/>
  <c r="I214" i="1"/>
  <c r="L214" i="1"/>
  <c r="N214" i="1"/>
  <c r="M214" i="1"/>
  <c r="I197" i="1"/>
  <c r="K128" i="1"/>
  <c r="I128" i="1"/>
  <c r="D86" i="1"/>
  <c r="E86" i="1"/>
  <c r="G86" i="1"/>
  <c r="J86" i="1"/>
  <c r="H86" i="1"/>
  <c r="M86" i="1"/>
  <c r="I86" i="1"/>
  <c r="C86" i="1"/>
  <c r="O230" i="1"/>
  <c r="N201" i="1"/>
  <c r="G45" i="1"/>
  <c r="I157" i="1"/>
  <c r="H81" i="1"/>
  <c r="M197" i="1"/>
  <c r="K86" i="1"/>
  <c r="E166" i="1"/>
  <c r="M166" i="1"/>
  <c r="J273" i="1"/>
  <c r="D273" i="1"/>
  <c r="H273" i="1"/>
  <c r="E273" i="1"/>
  <c r="I273" i="1"/>
  <c r="O273" i="1"/>
  <c r="G273" i="1"/>
  <c r="C273" i="1"/>
  <c r="H230" i="1"/>
  <c r="O201" i="1"/>
  <c r="E45" i="1"/>
  <c r="E157" i="1"/>
  <c r="M52" i="1"/>
  <c r="F197" i="1"/>
  <c r="L86" i="1"/>
  <c r="G166" i="1"/>
  <c r="O224" i="1"/>
  <c r="C122" i="1"/>
  <c r="N230" i="1"/>
  <c r="D122" i="1"/>
  <c r="I201" i="1"/>
  <c r="J74" i="1"/>
  <c r="F86" i="1"/>
  <c r="L166" i="1"/>
  <c r="L122" i="1"/>
  <c r="F79" i="1"/>
  <c r="O86" i="1"/>
  <c r="H50" i="1"/>
  <c r="O122" i="1"/>
  <c r="K201" i="1"/>
  <c r="H74" i="1"/>
  <c r="L81" i="1"/>
  <c r="I84" i="1"/>
  <c r="E79" i="1"/>
  <c r="N86" i="1"/>
  <c r="J224" i="1"/>
  <c r="F122" i="1"/>
  <c r="O188" i="1"/>
  <c r="F74" i="1"/>
  <c r="K84" i="1"/>
  <c r="O79" i="1"/>
  <c r="J107" i="1"/>
  <c r="F107" i="1"/>
  <c r="H122" i="1"/>
  <c r="I122" i="1"/>
  <c r="M188" i="1"/>
  <c r="G249" i="1"/>
  <c r="G84" i="1"/>
  <c r="M79" i="1"/>
  <c r="I107" i="1"/>
  <c r="K188" i="1"/>
  <c r="E237" i="1"/>
  <c r="F84" i="1"/>
  <c r="J79" i="1"/>
  <c r="O73" i="1"/>
  <c r="E73" i="1"/>
  <c r="F73" i="1"/>
  <c r="I73" i="1"/>
  <c r="J73" i="1"/>
  <c r="D73" i="1"/>
  <c r="G73" i="1"/>
  <c r="I188" i="1"/>
  <c r="C237" i="1"/>
  <c r="O81" i="1"/>
  <c r="E84" i="1"/>
  <c r="I24" i="1"/>
  <c r="L24" i="1"/>
  <c r="H24" i="1"/>
  <c r="M24" i="1"/>
  <c r="C24" i="1"/>
  <c r="F24" i="1"/>
  <c r="D24" i="1"/>
  <c r="G24" i="1"/>
  <c r="L137" i="1"/>
  <c r="E137" i="1"/>
  <c r="I137" i="1"/>
  <c r="D137" i="1"/>
  <c r="M137" i="1"/>
  <c r="F137" i="1"/>
  <c r="G137" i="1"/>
  <c r="G188" i="1"/>
  <c r="D237" i="1"/>
  <c r="H138" i="1"/>
  <c r="J138" i="1"/>
  <c r="N79" i="1"/>
  <c r="H79" i="1"/>
  <c r="L79" i="1"/>
  <c r="K79" i="1"/>
  <c r="C79" i="1"/>
  <c r="G79" i="1"/>
  <c r="I79" i="1"/>
  <c r="F188" i="1"/>
  <c r="M237" i="1"/>
  <c r="O138" i="1"/>
  <c r="N119" i="1"/>
  <c r="O119" i="1"/>
  <c r="L119" i="1"/>
  <c r="J119" i="1"/>
  <c r="H119" i="1"/>
  <c r="E119" i="1"/>
  <c r="F119" i="1"/>
  <c r="E259" i="1"/>
  <c r="M259" i="1"/>
  <c r="O259" i="1"/>
  <c r="H259" i="1"/>
  <c r="K259" i="1"/>
  <c r="F259" i="1"/>
  <c r="N259" i="1"/>
  <c r="C259" i="1"/>
  <c r="H166" i="1"/>
  <c r="O166" i="1"/>
  <c r="G52" i="1"/>
  <c r="F228" i="1"/>
  <c r="G228" i="1"/>
  <c r="J228" i="1"/>
  <c r="H228" i="1"/>
  <c r="D228" i="1"/>
  <c r="M228" i="1"/>
  <c r="I228" i="1"/>
  <c r="L228" i="1"/>
  <c r="O228" i="1"/>
  <c r="C228" i="1"/>
  <c r="K228" i="1"/>
  <c r="E228" i="1"/>
  <c r="N228" i="1"/>
  <c r="G248" i="1"/>
  <c r="L248" i="1"/>
  <c r="N248" i="1"/>
  <c r="M44" i="1"/>
  <c r="C44" i="1"/>
  <c r="K44" i="1"/>
  <c r="L44" i="1"/>
  <c r="N44" i="1"/>
  <c r="G44" i="1"/>
  <c r="D44" i="1"/>
  <c r="H44" i="1"/>
  <c r="I44" i="1"/>
  <c r="E44" i="1"/>
  <c r="F44" i="1"/>
  <c r="J44" i="1"/>
  <c r="O44" i="1"/>
  <c r="C58" i="1"/>
  <c r="M58" i="1"/>
  <c r="N58" i="1"/>
  <c r="H58" i="1"/>
  <c r="O58" i="1"/>
  <c r="J58" i="1"/>
  <c r="E58" i="1"/>
  <c r="I58" i="1"/>
  <c r="G58" i="1"/>
  <c r="L58" i="1"/>
  <c r="D58" i="1"/>
  <c r="K58" i="1"/>
  <c r="F58" i="1"/>
  <c r="C206" i="1"/>
  <c r="K206" i="1"/>
  <c r="D206" i="1"/>
  <c r="H206" i="1"/>
  <c r="G206" i="1"/>
  <c r="O206" i="1"/>
  <c r="I206" i="1"/>
  <c r="M206" i="1"/>
  <c r="N206" i="1"/>
  <c r="E206" i="1"/>
  <c r="L206" i="1"/>
  <c r="F206" i="1"/>
  <c r="J206" i="1"/>
  <c r="I52" i="1"/>
  <c r="I164" i="1"/>
  <c r="F164" i="1"/>
  <c r="D164" i="1"/>
  <c r="N164" i="1"/>
  <c r="I223" i="1"/>
  <c r="L223" i="1"/>
  <c r="J223" i="1"/>
  <c r="C223" i="1"/>
  <c r="O223" i="1"/>
  <c r="F223" i="1"/>
  <c r="M223" i="1"/>
  <c r="N223" i="1"/>
  <c r="G223" i="1"/>
  <c r="E223" i="1"/>
  <c r="H223" i="1"/>
  <c r="K223" i="1"/>
  <c r="D223" i="1"/>
  <c r="G234" i="1"/>
  <c r="M234" i="1"/>
  <c r="F234" i="1"/>
  <c r="K234" i="1"/>
  <c r="L234" i="1"/>
  <c r="J234" i="1"/>
  <c r="H234" i="1"/>
  <c r="E234" i="1"/>
  <c r="D234" i="1"/>
  <c r="O234" i="1"/>
  <c r="N234" i="1"/>
  <c r="I234" i="1"/>
  <c r="C234" i="1"/>
  <c r="M264" i="1"/>
  <c r="O264" i="1"/>
  <c r="L264" i="1"/>
  <c r="H264" i="1"/>
  <c r="G264" i="1"/>
  <c r="C264" i="1"/>
  <c r="I74" i="1"/>
  <c r="C74" i="1"/>
  <c r="D113" i="1"/>
  <c r="E113" i="1"/>
  <c r="M113" i="1"/>
  <c r="J113" i="1"/>
  <c r="F113" i="1"/>
  <c r="N113" i="1"/>
  <c r="K113" i="1"/>
  <c r="G113" i="1"/>
  <c r="I113" i="1"/>
  <c r="L113" i="1"/>
  <c r="O113" i="1"/>
  <c r="C113" i="1"/>
  <c r="H113" i="1"/>
  <c r="D42" i="1"/>
  <c r="M42" i="1"/>
  <c r="N42" i="1"/>
  <c r="F42" i="1"/>
  <c r="K42" i="1"/>
  <c r="G42" i="1"/>
  <c r="E42" i="1"/>
  <c r="H42" i="1"/>
  <c r="I42" i="1"/>
  <c r="J42" i="1"/>
  <c r="C42" i="1"/>
  <c r="O42" i="1"/>
  <c r="L42" i="1"/>
  <c r="K266" i="1"/>
  <c r="J266" i="1"/>
  <c r="C266" i="1"/>
  <c r="G266" i="1"/>
  <c r="H266" i="1"/>
  <c r="L266" i="1"/>
  <c r="N266" i="1"/>
  <c r="O266" i="1"/>
  <c r="D266" i="1"/>
  <c r="E266" i="1"/>
  <c r="M266" i="1"/>
  <c r="I266" i="1"/>
  <c r="F266" i="1"/>
  <c r="E248" i="1"/>
  <c r="D74" i="1"/>
  <c r="K52" i="1"/>
  <c r="M122" i="1"/>
  <c r="J122" i="1"/>
  <c r="G122" i="1"/>
  <c r="E122" i="1"/>
  <c r="N122" i="1"/>
  <c r="E69" i="1"/>
  <c r="O69" i="1"/>
  <c r="G69" i="1"/>
  <c r="M69" i="1"/>
  <c r="F69" i="1"/>
  <c r="I69" i="1"/>
  <c r="C69" i="1"/>
  <c r="L69" i="1"/>
  <c r="J69" i="1"/>
  <c r="N69" i="1"/>
  <c r="K69" i="1"/>
  <c r="D69" i="1"/>
  <c r="H69" i="1"/>
  <c r="J188" i="1"/>
  <c r="D188" i="1"/>
  <c r="H188" i="1"/>
  <c r="C188" i="1"/>
  <c r="N188" i="1"/>
  <c r="E139" i="1"/>
  <c r="K139" i="1"/>
  <c r="O139" i="1"/>
  <c r="G139" i="1"/>
  <c r="M139" i="1"/>
  <c r="C139" i="1"/>
  <c r="H139" i="1"/>
  <c r="F139" i="1"/>
  <c r="I139" i="1"/>
  <c r="J139" i="1"/>
  <c r="D139" i="1"/>
  <c r="N139" i="1"/>
  <c r="L139" i="1"/>
  <c r="F237" i="1"/>
  <c r="G237" i="1"/>
  <c r="J237" i="1"/>
  <c r="N237" i="1"/>
  <c r="L237" i="1"/>
  <c r="O237" i="1"/>
  <c r="O142" i="1"/>
  <c r="C142" i="1"/>
  <c r="F142" i="1"/>
  <c r="L142" i="1"/>
  <c r="I142" i="1"/>
  <c r="J142" i="1"/>
  <c r="N142" i="1"/>
  <c r="M142" i="1"/>
  <c r="K142" i="1"/>
  <c r="D142" i="1"/>
  <c r="E142" i="1"/>
  <c r="H142" i="1"/>
  <c r="G142" i="1"/>
  <c r="C248" i="1"/>
  <c r="L198" i="1"/>
  <c r="N101" i="1"/>
  <c r="E101" i="1"/>
  <c r="M101" i="1"/>
  <c r="I101" i="1"/>
  <c r="H101" i="1"/>
  <c r="O101" i="1"/>
  <c r="F101" i="1"/>
  <c r="K101" i="1"/>
  <c r="L101" i="1"/>
  <c r="D101" i="1"/>
  <c r="C101" i="1"/>
  <c r="J101" i="1"/>
  <c r="G101" i="1"/>
  <c r="F35" i="1"/>
  <c r="G35" i="1"/>
  <c r="M35" i="1"/>
  <c r="D35" i="1"/>
  <c r="E35" i="1"/>
  <c r="J35" i="1"/>
  <c r="I35" i="1"/>
  <c r="L35" i="1"/>
  <c r="O35" i="1"/>
  <c r="K35" i="1"/>
  <c r="H35" i="1"/>
  <c r="N35" i="1"/>
  <c r="C35" i="1"/>
  <c r="C125" i="1"/>
  <c r="K125" i="1"/>
  <c r="F125" i="1"/>
  <c r="H125" i="1"/>
  <c r="C155" i="1"/>
  <c r="O155" i="1"/>
  <c r="G155" i="1"/>
  <c r="L155" i="1"/>
  <c r="M155" i="1"/>
  <c r="K155" i="1"/>
  <c r="E155" i="1"/>
  <c r="D155" i="1"/>
  <c r="J155" i="1"/>
  <c r="F155" i="1"/>
  <c r="H155" i="1"/>
  <c r="N155" i="1"/>
  <c r="I155" i="1"/>
  <c r="G55" i="1"/>
  <c r="L55" i="1"/>
  <c r="D55" i="1"/>
  <c r="N55" i="1"/>
  <c r="O55" i="1"/>
  <c r="J55" i="1"/>
  <c r="K55" i="1"/>
  <c r="I55" i="1"/>
  <c r="M55" i="1"/>
  <c r="F55" i="1"/>
  <c r="E55" i="1"/>
  <c r="H55" i="1"/>
  <c r="C55" i="1"/>
  <c r="L52" i="1"/>
  <c r="F52" i="1"/>
  <c r="O52" i="1"/>
  <c r="C52" i="1"/>
  <c r="D52" i="1"/>
  <c r="E52" i="1"/>
  <c r="N52" i="1"/>
  <c r="F248" i="1"/>
  <c r="F246" i="1"/>
  <c r="K246" i="1"/>
  <c r="N246" i="1"/>
  <c r="D246" i="1"/>
  <c r="E246" i="1"/>
  <c r="G246" i="1"/>
  <c r="L204" i="1"/>
  <c r="G204" i="1"/>
  <c r="J204" i="1"/>
  <c r="I61" i="1"/>
  <c r="C61" i="1"/>
  <c r="M61" i="1"/>
  <c r="G61" i="1"/>
  <c r="J61" i="1"/>
  <c r="N61" i="1"/>
  <c r="K61" i="1"/>
  <c r="H61" i="1"/>
  <c r="E61" i="1"/>
  <c r="D61" i="1"/>
  <c r="F61" i="1"/>
  <c r="L61" i="1"/>
  <c r="O61" i="1"/>
  <c r="J225" i="1"/>
  <c r="I225" i="1"/>
  <c r="N225" i="1"/>
  <c r="C225" i="1"/>
  <c r="D225" i="1"/>
  <c r="L225" i="1"/>
  <c r="K225" i="1"/>
  <c r="L175" i="1"/>
  <c r="C175" i="1"/>
  <c r="D175" i="1"/>
  <c r="N175" i="1"/>
  <c r="F175" i="1"/>
  <c r="M175" i="1"/>
  <c r="E175" i="1"/>
  <c r="K175" i="1"/>
  <c r="G175" i="1"/>
  <c r="O175" i="1"/>
  <c r="H175" i="1"/>
  <c r="J175" i="1"/>
  <c r="I175" i="1"/>
  <c r="E72" i="1"/>
  <c r="I72" i="1"/>
  <c r="N72" i="1"/>
  <c r="M72" i="1"/>
  <c r="L72" i="1"/>
  <c r="F72" i="1"/>
  <c r="G72" i="1"/>
  <c r="C72" i="1"/>
  <c r="O72" i="1"/>
  <c r="J72" i="1"/>
  <c r="D72" i="1"/>
  <c r="H72" i="1"/>
  <c r="K72" i="1"/>
  <c r="H248" i="1"/>
  <c r="I212" i="1"/>
  <c r="K164" i="1"/>
  <c r="N264" i="1"/>
  <c r="E230" i="1"/>
  <c r="M230" i="1"/>
  <c r="K230" i="1"/>
  <c r="F230" i="1"/>
  <c r="G230" i="1"/>
  <c r="C230" i="1"/>
  <c r="D230" i="1"/>
  <c r="G201" i="1"/>
  <c r="M201" i="1"/>
  <c r="D201" i="1"/>
  <c r="E201" i="1"/>
  <c r="H201" i="1"/>
  <c r="M45" i="1"/>
  <c r="C45" i="1"/>
  <c r="N45" i="1"/>
  <c r="H45" i="1"/>
  <c r="J45" i="1"/>
  <c r="L45" i="1"/>
  <c r="F45" i="1"/>
  <c r="N105" i="1"/>
  <c r="H105" i="1"/>
  <c r="K210" i="1"/>
  <c r="G210" i="1"/>
  <c r="O210" i="1"/>
  <c r="D210" i="1"/>
  <c r="J210" i="1"/>
  <c r="M210" i="1"/>
  <c r="I210" i="1"/>
  <c r="G123" i="1"/>
  <c r="I123" i="1"/>
  <c r="M123" i="1"/>
  <c r="H123" i="1"/>
  <c r="K123" i="1"/>
  <c r="D123" i="1"/>
  <c r="J123" i="1"/>
  <c r="N123" i="1"/>
  <c r="E123" i="1"/>
  <c r="F123" i="1"/>
  <c r="C123" i="1"/>
  <c r="L123" i="1"/>
  <c r="O123" i="1"/>
  <c r="K198" i="1"/>
  <c r="E198" i="1"/>
  <c r="F198" i="1"/>
  <c r="G183" i="1"/>
  <c r="L183" i="1"/>
  <c r="O183" i="1"/>
  <c r="J183" i="1"/>
  <c r="C183" i="1"/>
  <c r="H183" i="1"/>
  <c r="I183" i="1"/>
  <c r="K183" i="1"/>
  <c r="N183" i="1"/>
  <c r="D183" i="1"/>
  <c r="F183" i="1"/>
  <c r="M183" i="1"/>
  <c r="E183" i="1"/>
  <c r="D93" i="1"/>
  <c r="H224" i="1"/>
  <c r="D212" i="1"/>
  <c r="C164" i="1"/>
  <c r="I125" i="1"/>
  <c r="F264" i="1"/>
  <c r="O78" i="1"/>
  <c r="I78" i="1"/>
  <c r="H78" i="1"/>
  <c r="J78" i="1"/>
  <c r="N78" i="1"/>
  <c r="D78" i="1"/>
  <c r="L78" i="1"/>
  <c r="K78" i="1"/>
  <c r="G78" i="1"/>
  <c r="M78" i="1"/>
  <c r="E78" i="1"/>
  <c r="C78" i="1"/>
  <c r="F78" i="1"/>
  <c r="H151" i="1"/>
  <c r="J151" i="1"/>
  <c r="I151" i="1"/>
  <c r="F151" i="1"/>
  <c r="M270" i="1"/>
  <c r="O270" i="1"/>
  <c r="N270" i="1"/>
  <c r="J270" i="1"/>
  <c r="I270" i="1"/>
  <c r="F270" i="1"/>
  <c r="D270" i="1"/>
  <c r="G270" i="1"/>
  <c r="C270" i="1"/>
  <c r="K270" i="1"/>
  <c r="H270" i="1"/>
  <c r="L270" i="1"/>
  <c r="E270" i="1"/>
  <c r="D149" i="1"/>
  <c r="G149" i="1"/>
  <c r="O149" i="1"/>
  <c r="E149" i="1"/>
  <c r="I149" i="1"/>
  <c r="L149" i="1"/>
  <c r="N149" i="1"/>
  <c r="H149" i="1"/>
  <c r="J149" i="1"/>
  <c r="C149" i="1"/>
  <c r="M149" i="1"/>
  <c r="K149" i="1"/>
  <c r="F149" i="1"/>
  <c r="K53" i="1"/>
  <c r="L53" i="1"/>
  <c r="I53" i="1"/>
  <c r="M53" i="1"/>
  <c r="O53" i="1"/>
  <c r="G53" i="1"/>
  <c r="D53" i="1"/>
  <c r="N53" i="1"/>
  <c r="F53" i="1"/>
  <c r="E53" i="1"/>
  <c r="J53" i="1"/>
  <c r="H53" i="1"/>
  <c r="C53" i="1"/>
  <c r="H59" i="1"/>
  <c r="D59" i="1"/>
  <c r="E59" i="1"/>
  <c r="C59" i="1"/>
  <c r="N59" i="1"/>
  <c r="O59" i="1"/>
  <c r="G93" i="1"/>
  <c r="K248" i="1"/>
  <c r="N125" i="1"/>
  <c r="D264" i="1"/>
  <c r="G59" i="1"/>
  <c r="C182" i="1"/>
  <c r="O182" i="1"/>
  <c r="M182" i="1"/>
  <c r="K182" i="1"/>
  <c r="N182" i="1"/>
  <c r="I182" i="1"/>
  <c r="G182" i="1"/>
  <c r="D182" i="1"/>
  <c r="J182" i="1"/>
  <c r="L182" i="1"/>
  <c r="F182" i="1"/>
  <c r="E182" i="1"/>
  <c r="H182" i="1"/>
  <c r="K146" i="1"/>
  <c r="O146" i="1"/>
  <c r="D146" i="1"/>
  <c r="M146" i="1"/>
  <c r="N87" i="1"/>
  <c r="G87" i="1"/>
  <c r="M87" i="1"/>
  <c r="L87" i="1"/>
  <c r="I87" i="1"/>
  <c r="E87" i="1"/>
  <c r="O87" i="1"/>
  <c r="D87" i="1"/>
  <c r="F87" i="1"/>
  <c r="C87" i="1"/>
  <c r="H87" i="1"/>
  <c r="J87" i="1"/>
  <c r="K87" i="1"/>
  <c r="E57" i="1"/>
  <c r="I57" i="1"/>
  <c r="J162" i="1"/>
  <c r="K162" i="1"/>
  <c r="M162" i="1"/>
  <c r="N162" i="1"/>
  <c r="F162" i="1"/>
  <c r="L162" i="1"/>
  <c r="G162" i="1"/>
  <c r="O162" i="1"/>
  <c r="D162" i="1"/>
  <c r="I162" i="1"/>
  <c r="C162" i="1"/>
  <c r="H162" i="1"/>
  <c r="E162" i="1"/>
  <c r="L63" i="1"/>
  <c r="C63" i="1"/>
  <c r="N63" i="1"/>
  <c r="E63" i="1"/>
  <c r="O63" i="1"/>
  <c r="D63" i="1"/>
  <c r="F63" i="1"/>
  <c r="K212" i="1"/>
  <c r="H212" i="1"/>
  <c r="F212" i="1"/>
  <c r="J212" i="1"/>
  <c r="L212" i="1"/>
  <c r="E212" i="1"/>
  <c r="C212" i="1"/>
  <c r="M199" i="1"/>
  <c r="L199" i="1"/>
  <c r="N199" i="1"/>
  <c r="H199" i="1"/>
  <c r="F199" i="1"/>
  <c r="K199" i="1"/>
  <c r="O199" i="1"/>
  <c r="C199" i="1"/>
  <c r="I199" i="1"/>
  <c r="E199" i="1"/>
  <c r="D199" i="1"/>
  <c r="G199" i="1"/>
  <c r="J199" i="1"/>
  <c r="J52" i="1"/>
  <c r="O93" i="1"/>
  <c r="G212" i="1"/>
  <c r="E125" i="1"/>
  <c r="E264" i="1"/>
  <c r="K59" i="1"/>
  <c r="H93" i="1"/>
  <c r="I258" i="1"/>
  <c r="C258" i="1"/>
  <c r="D258" i="1"/>
  <c r="H258" i="1"/>
  <c r="J258" i="1"/>
  <c r="K258" i="1"/>
  <c r="O258" i="1"/>
  <c r="G258" i="1"/>
  <c r="F258" i="1"/>
  <c r="E258" i="1"/>
  <c r="M258" i="1"/>
  <c r="N258" i="1"/>
  <c r="L258" i="1"/>
  <c r="G272" i="1"/>
  <c r="D272" i="1"/>
  <c r="H272" i="1"/>
  <c r="F272" i="1"/>
  <c r="M272" i="1"/>
  <c r="H191" i="1"/>
  <c r="I191" i="1"/>
  <c r="J191" i="1"/>
  <c r="C191" i="1"/>
  <c r="J251" i="1"/>
  <c r="I251" i="1"/>
  <c r="H40" i="1"/>
  <c r="M40" i="1"/>
  <c r="D40" i="1"/>
  <c r="K40" i="1"/>
  <c r="N40" i="1"/>
  <c r="F40" i="1"/>
  <c r="J40" i="1"/>
  <c r="E40" i="1"/>
  <c r="C40" i="1"/>
  <c r="G40" i="1"/>
  <c r="L40" i="1"/>
  <c r="O40" i="1"/>
  <c r="I40" i="1"/>
  <c r="F89" i="1"/>
  <c r="I89" i="1"/>
  <c r="K89" i="1"/>
  <c r="D89" i="1"/>
  <c r="M89" i="1"/>
  <c r="O89" i="1"/>
  <c r="L89" i="1"/>
  <c r="J89" i="1"/>
  <c r="C89" i="1"/>
  <c r="H89" i="1"/>
  <c r="G89" i="1"/>
  <c r="E89" i="1"/>
  <c r="N89" i="1"/>
  <c r="N36" i="1"/>
  <c r="E36" i="1"/>
  <c r="J36" i="1"/>
  <c r="K36" i="1"/>
  <c r="I36" i="1"/>
  <c r="M36" i="1"/>
  <c r="O36" i="1"/>
  <c r="D36" i="1"/>
  <c r="C36" i="1"/>
  <c r="L36" i="1"/>
  <c r="G36" i="1"/>
  <c r="H36" i="1"/>
  <c r="F36" i="1"/>
  <c r="C252" i="1"/>
  <c r="G252" i="1"/>
  <c r="M252" i="1"/>
  <c r="H252" i="1"/>
  <c r="J252" i="1"/>
  <c r="D252" i="1"/>
  <c r="I252" i="1"/>
  <c r="O252" i="1"/>
  <c r="K252" i="1"/>
  <c r="E252" i="1"/>
  <c r="F252" i="1"/>
  <c r="N252" i="1"/>
  <c r="L252" i="1"/>
  <c r="I93" i="1"/>
  <c r="J248" i="1"/>
  <c r="M212" i="1"/>
  <c r="I264" i="1"/>
  <c r="I59" i="1"/>
  <c r="N93" i="1"/>
  <c r="I167" i="1"/>
  <c r="J167" i="1"/>
  <c r="C167" i="1"/>
  <c r="D167" i="1"/>
  <c r="L167" i="1"/>
  <c r="G167" i="1"/>
  <c r="O167" i="1"/>
  <c r="M167" i="1"/>
  <c r="F167" i="1"/>
  <c r="N167" i="1"/>
  <c r="K167" i="1"/>
  <c r="E167" i="1"/>
  <c r="H167" i="1"/>
  <c r="E256" i="1"/>
  <c r="I256" i="1"/>
  <c r="J256" i="1"/>
  <c r="N256" i="1"/>
  <c r="M256" i="1"/>
  <c r="D256" i="1"/>
  <c r="C256" i="1"/>
  <c r="G256" i="1"/>
  <c r="K256" i="1"/>
  <c r="L256" i="1"/>
  <c r="F256" i="1"/>
  <c r="O256" i="1"/>
  <c r="H256" i="1"/>
  <c r="M189" i="1"/>
  <c r="N189" i="1"/>
  <c r="D189" i="1"/>
  <c r="L189" i="1"/>
  <c r="H189" i="1"/>
  <c r="O189" i="1"/>
  <c r="K189" i="1"/>
  <c r="H157" i="1"/>
  <c r="O157" i="1"/>
  <c r="D157" i="1"/>
  <c r="M157" i="1"/>
  <c r="J157" i="1"/>
  <c r="F41" i="1"/>
  <c r="O41" i="1"/>
  <c r="L41" i="1"/>
  <c r="C41" i="1"/>
  <c r="I41" i="1"/>
  <c r="N41" i="1"/>
  <c r="J41" i="1"/>
  <c r="G41" i="1"/>
  <c r="M41" i="1"/>
  <c r="H41" i="1"/>
  <c r="E41" i="1"/>
  <c r="K41" i="1"/>
  <c r="D41" i="1"/>
  <c r="H198" i="1"/>
  <c r="E93" i="1"/>
  <c r="L93" i="1"/>
  <c r="N212" i="1"/>
  <c r="K264" i="1"/>
  <c r="F59" i="1"/>
  <c r="C93" i="1"/>
  <c r="M174" i="1"/>
  <c r="G174" i="1"/>
  <c r="L174" i="1"/>
  <c r="O174" i="1"/>
  <c r="I174" i="1"/>
  <c r="K174" i="1"/>
  <c r="H174" i="1"/>
  <c r="J174" i="1"/>
  <c r="N174" i="1"/>
  <c r="C174" i="1"/>
  <c r="E174" i="1"/>
  <c r="F174" i="1"/>
  <c r="D174" i="1"/>
  <c r="L194" i="1"/>
  <c r="H194" i="1"/>
  <c r="D194" i="1"/>
  <c r="C194" i="1"/>
  <c r="J194" i="1"/>
  <c r="I194" i="1"/>
  <c r="O194" i="1"/>
  <c r="N194" i="1"/>
  <c r="L82" i="1"/>
  <c r="I82" i="1"/>
  <c r="J82" i="1"/>
  <c r="C82" i="1"/>
  <c r="E82" i="1"/>
  <c r="K82" i="1"/>
  <c r="M82" i="1"/>
  <c r="G71" i="1"/>
  <c r="F71" i="1"/>
  <c r="N168" i="1"/>
  <c r="E168" i="1"/>
  <c r="O168" i="1"/>
  <c r="I168" i="1"/>
  <c r="J168" i="1"/>
  <c r="M168" i="1"/>
  <c r="C168" i="1"/>
  <c r="D168" i="1"/>
  <c r="K168" i="1"/>
  <c r="G168" i="1"/>
  <c r="H168" i="1"/>
  <c r="F168" i="1"/>
  <c r="L168" i="1"/>
  <c r="G32" i="1"/>
  <c r="K32" i="1"/>
  <c r="D32" i="1"/>
  <c r="H32" i="1"/>
  <c r="C32" i="1"/>
  <c r="J32" i="1"/>
  <c r="O32" i="1"/>
  <c r="G271" i="1"/>
  <c r="D271" i="1"/>
  <c r="O271" i="1"/>
  <c r="I271" i="1"/>
  <c r="J271" i="1"/>
  <c r="M271" i="1"/>
  <c r="K271" i="1"/>
  <c r="E271" i="1"/>
  <c r="F271" i="1"/>
  <c r="H271" i="1"/>
  <c r="C271" i="1"/>
  <c r="N271" i="1"/>
  <c r="L271" i="1"/>
  <c r="O198" i="1"/>
  <c r="L59" i="1"/>
  <c r="G164" i="1"/>
  <c r="N171" i="1"/>
  <c r="C171" i="1"/>
  <c r="F171" i="1"/>
  <c r="G171" i="1"/>
  <c r="O171" i="1"/>
  <c r="D171" i="1"/>
  <c r="E171" i="1"/>
  <c r="H171" i="1"/>
  <c r="I171" i="1"/>
  <c r="J171" i="1"/>
  <c r="L171" i="1"/>
  <c r="K171" i="1"/>
  <c r="M171" i="1"/>
  <c r="L208" i="1"/>
  <c r="D208" i="1"/>
  <c r="K208" i="1"/>
  <c r="O208" i="1"/>
  <c r="C208" i="1"/>
  <c r="F208" i="1"/>
  <c r="E208" i="1"/>
  <c r="G208" i="1"/>
  <c r="M208" i="1"/>
  <c r="I208" i="1"/>
  <c r="N208" i="1"/>
  <c r="H208" i="1"/>
  <c r="J208" i="1"/>
  <c r="N80" i="1"/>
  <c r="H80" i="1"/>
  <c r="E80" i="1"/>
  <c r="I80" i="1"/>
  <c r="D80" i="1"/>
  <c r="F80" i="1"/>
  <c r="J156" i="1"/>
  <c r="C156" i="1"/>
  <c r="G200" i="1"/>
  <c r="D200" i="1"/>
  <c r="I200" i="1"/>
  <c r="M200" i="1"/>
  <c r="E200" i="1"/>
  <c r="O200" i="1"/>
  <c r="N243" i="1"/>
  <c r="I243" i="1"/>
  <c r="D243" i="1"/>
  <c r="C243" i="1"/>
  <c r="K243" i="1"/>
  <c r="M243" i="1"/>
  <c r="J243" i="1"/>
  <c r="H243" i="1"/>
  <c r="O243" i="1"/>
  <c r="L243" i="1"/>
  <c r="G243" i="1"/>
  <c r="E243" i="1"/>
  <c r="F243" i="1"/>
  <c r="M198" i="1"/>
  <c r="M59" i="1"/>
  <c r="K209" i="1"/>
  <c r="M209" i="1"/>
  <c r="N209" i="1"/>
  <c r="O209" i="1"/>
  <c r="F209" i="1"/>
  <c r="I209" i="1"/>
  <c r="C209" i="1"/>
  <c r="G131" i="1"/>
  <c r="F131" i="1"/>
  <c r="N131" i="1"/>
  <c r="E131" i="1"/>
  <c r="J106" i="1"/>
  <c r="H106" i="1"/>
  <c r="L106" i="1"/>
  <c r="M106" i="1"/>
  <c r="F106" i="1"/>
  <c r="N106" i="1"/>
  <c r="C106" i="1"/>
  <c r="I106" i="1"/>
  <c r="K106" i="1"/>
  <c r="E106" i="1"/>
  <c r="D106" i="1"/>
  <c r="G106" i="1"/>
  <c r="O106" i="1"/>
  <c r="C136" i="1"/>
  <c r="N136" i="1"/>
  <c r="E136" i="1"/>
  <c r="D136" i="1"/>
  <c r="M136" i="1"/>
  <c r="G136" i="1"/>
  <c r="K136" i="1"/>
  <c r="I136" i="1"/>
  <c r="O136" i="1"/>
  <c r="L136" i="1"/>
  <c r="J136" i="1"/>
  <c r="F136" i="1"/>
  <c r="H136" i="1"/>
  <c r="O104" i="1"/>
  <c r="E104" i="1"/>
  <c r="C104" i="1"/>
  <c r="H104" i="1"/>
  <c r="N104" i="1"/>
  <c r="K104" i="1"/>
  <c r="M104" i="1"/>
  <c r="I104" i="1"/>
  <c r="D104" i="1"/>
  <c r="F104" i="1"/>
  <c r="G104" i="1"/>
  <c r="J104" i="1"/>
  <c r="L104" i="1"/>
  <c r="H124" i="1"/>
  <c r="O124" i="1"/>
  <c r="N124" i="1"/>
  <c r="F124" i="1"/>
  <c r="K124" i="1"/>
  <c r="E124" i="1"/>
  <c r="L124" i="1"/>
  <c r="J124" i="1"/>
  <c r="M124" i="1"/>
  <c r="D124" i="1"/>
  <c r="I124" i="1"/>
  <c r="G124" i="1"/>
  <c r="C124" i="1"/>
  <c r="K93" i="1"/>
  <c r="I248" i="1"/>
  <c r="C198" i="1"/>
  <c r="G74" i="1"/>
  <c r="G144" i="1"/>
  <c r="M144" i="1"/>
  <c r="H144" i="1"/>
  <c r="K144" i="1"/>
  <c r="E144" i="1"/>
  <c r="C144" i="1"/>
  <c r="F144" i="1"/>
  <c r="D144" i="1"/>
  <c r="N144" i="1"/>
  <c r="O144" i="1"/>
  <c r="I144" i="1"/>
  <c r="L144" i="1"/>
  <c r="J144" i="1"/>
  <c r="E129" i="1"/>
  <c r="J129" i="1"/>
  <c r="M90" i="1"/>
  <c r="C90" i="1"/>
  <c r="D90" i="1"/>
  <c r="I90" i="1"/>
  <c r="H90" i="1"/>
  <c r="M120" i="1"/>
  <c r="I120" i="1"/>
  <c r="C120" i="1"/>
  <c r="O120" i="1"/>
  <c r="F120" i="1"/>
  <c r="K120" i="1"/>
  <c r="H120" i="1"/>
  <c r="D120" i="1"/>
  <c r="L120" i="1"/>
  <c r="G120" i="1"/>
  <c r="J120" i="1"/>
  <c r="N120" i="1"/>
  <c r="E120" i="1"/>
  <c r="J267" i="1"/>
  <c r="M267" i="1"/>
  <c r="D267" i="1"/>
  <c r="L267" i="1"/>
  <c r="L260" i="1"/>
  <c r="M260" i="1"/>
  <c r="I260" i="1"/>
  <c r="K260" i="1"/>
  <c r="O260" i="1"/>
  <c r="G260" i="1"/>
  <c r="E260" i="1"/>
  <c r="H260" i="1"/>
  <c r="F260" i="1"/>
  <c r="J260" i="1"/>
  <c r="C260" i="1"/>
  <c r="D260" i="1"/>
  <c r="N260" i="1"/>
  <c r="F60" i="1"/>
  <c r="O60" i="1"/>
  <c r="C60" i="1"/>
  <c r="E60" i="1"/>
  <c r="M60" i="1"/>
  <c r="D60" i="1"/>
  <c r="K60" i="1"/>
  <c r="N60" i="1"/>
  <c r="H60" i="1"/>
  <c r="I60" i="1"/>
  <c r="G60" i="1"/>
  <c r="J60" i="1"/>
  <c r="L60" i="1"/>
  <c r="G240" i="1"/>
  <c r="D88" i="1"/>
  <c r="N88" i="1"/>
  <c r="E88" i="1"/>
  <c r="J88" i="1"/>
  <c r="M88" i="1"/>
  <c r="G88" i="1"/>
  <c r="K88" i="1"/>
  <c r="I88" i="1"/>
  <c r="L88" i="1"/>
  <c r="C88" i="1"/>
  <c r="F88" i="1"/>
  <c r="H88" i="1"/>
  <c r="O88" i="1"/>
  <c r="M147" i="1"/>
  <c r="F147" i="1"/>
  <c r="H147" i="1"/>
  <c r="O147" i="1"/>
  <c r="D147" i="1"/>
  <c r="E147" i="1"/>
  <c r="L147" i="1"/>
  <c r="J147" i="1"/>
  <c r="C147" i="1"/>
  <c r="N147" i="1"/>
  <c r="I147" i="1"/>
  <c r="K147" i="1"/>
  <c r="G147" i="1"/>
  <c r="L177" i="1"/>
  <c r="O177" i="1"/>
  <c r="E177" i="1"/>
  <c r="C177" i="1"/>
  <c r="H177" i="1"/>
  <c r="K177" i="1"/>
  <c r="D177" i="1"/>
  <c r="I177" i="1"/>
  <c r="J177" i="1"/>
  <c r="N177" i="1"/>
  <c r="F177" i="1"/>
  <c r="G177" i="1"/>
  <c r="M177" i="1"/>
  <c r="O207" i="1"/>
  <c r="G207" i="1"/>
  <c r="K207" i="1"/>
  <c r="H207" i="1"/>
  <c r="D207" i="1"/>
  <c r="E207" i="1"/>
  <c r="C207" i="1"/>
  <c r="M207" i="1"/>
  <c r="L207" i="1"/>
  <c r="I207" i="1"/>
  <c r="N207" i="1"/>
  <c r="J207" i="1"/>
  <c r="F207" i="1"/>
  <c r="D26" i="1"/>
  <c r="I26" i="1"/>
  <c r="J26" i="1"/>
  <c r="N26" i="1"/>
  <c r="K26" i="1"/>
  <c r="C26" i="1"/>
  <c r="L26" i="1"/>
  <c r="E26" i="1"/>
  <c r="M26" i="1"/>
  <c r="G26" i="1"/>
  <c r="H26" i="1"/>
  <c r="F26" i="1"/>
  <c r="O26" i="1"/>
  <c r="O115" i="1"/>
  <c r="L115" i="1"/>
  <c r="N115" i="1"/>
  <c r="D115" i="1"/>
  <c r="E115" i="1"/>
  <c r="G115" i="1"/>
  <c r="H115" i="1"/>
  <c r="M115" i="1"/>
  <c r="I115" i="1"/>
  <c r="C115" i="1"/>
  <c r="J115" i="1"/>
  <c r="F115" i="1"/>
  <c r="K115" i="1"/>
  <c r="D28" i="1"/>
  <c r="N28" i="1"/>
  <c r="L28" i="1"/>
  <c r="E28" i="1"/>
  <c r="H28" i="1"/>
  <c r="J28" i="1"/>
  <c r="C28" i="1"/>
  <c r="G28" i="1"/>
  <c r="I28" i="1"/>
  <c r="F28" i="1"/>
  <c r="K28" i="1"/>
  <c r="M28" i="1"/>
  <c r="O28" i="1"/>
  <c r="J169" i="1"/>
  <c r="M169" i="1"/>
  <c r="E169" i="1"/>
  <c r="N169" i="1"/>
  <c r="D169" i="1"/>
  <c r="F169" i="1"/>
  <c r="G169" i="1"/>
  <c r="I169" i="1"/>
  <c r="O169" i="1"/>
  <c r="H169" i="1"/>
  <c r="K169" i="1"/>
  <c r="C169" i="1"/>
  <c r="L169" i="1"/>
  <c r="M163" i="1"/>
  <c r="C163" i="1"/>
  <c r="E163" i="1"/>
  <c r="H163" i="1"/>
  <c r="I163" i="1"/>
  <c r="L163" i="1"/>
  <c r="D163" i="1"/>
  <c r="K163" i="1"/>
  <c r="N163" i="1"/>
  <c r="O163" i="1"/>
  <c r="F163" i="1"/>
  <c r="G163" i="1"/>
  <c r="J163" i="1"/>
  <c r="K178" i="1"/>
  <c r="H178" i="1"/>
  <c r="L178" i="1"/>
  <c r="N178" i="1"/>
  <c r="G178" i="1"/>
  <c r="I178" i="1"/>
  <c r="D178" i="1"/>
  <c r="O178" i="1"/>
  <c r="E178" i="1"/>
  <c r="F178" i="1"/>
  <c r="J178" i="1"/>
  <c r="M178" i="1"/>
  <c r="C178" i="1"/>
  <c r="M193" i="1"/>
  <c r="H193" i="1"/>
  <c r="D193" i="1"/>
  <c r="J193" i="1"/>
  <c r="F193" i="1"/>
  <c r="G193" i="1"/>
  <c r="E193" i="1"/>
  <c r="C193" i="1"/>
  <c r="O193" i="1"/>
  <c r="N193" i="1"/>
  <c r="L193" i="1"/>
  <c r="I193" i="1"/>
  <c r="K193" i="1"/>
  <c r="K253" i="1"/>
  <c r="O253" i="1"/>
  <c r="C253" i="1"/>
  <c r="H253" i="1"/>
  <c r="D253" i="1"/>
  <c r="M253" i="1"/>
  <c r="I253" i="1"/>
  <c r="L253" i="1"/>
  <c r="E253" i="1"/>
  <c r="J253" i="1"/>
  <c r="F253" i="1"/>
  <c r="G253" i="1"/>
  <c r="N253" i="1"/>
  <c r="E109" i="1"/>
  <c r="C109" i="1"/>
  <c r="F109" i="1"/>
  <c r="O109" i="1"/>
  <c r="H109" i="1"/>
  <c r="G109" i="1"/>
  <c r="M109" i="1"/>
  <c r="J109" i="1"/>
  <c r="D109" i="1"/>
  <c r="I109" i="1"/>
  <c r="K109" i="1"/>
  <c r="L109" i="1"/>
  <c r="N109" i="1"/>
  <c r="D148" i="1"/>
  <c r="J148" i="1"/>
  <c r="E148" i="1"/>
  <c r="H148" i="1"/>
  <c r="N148" i="1"/>
  <c r="F148" i="1"/>
  <c r="I148" i="1"/>
  <c r="K148" i="1"/>
  <c r="L148" i="1"/>
  <c r="M148" i="1"/>
  <c r="O148" i="1"/>
  <c r="C148" i="1"/>
  <c r="G148" i="1"/>
  <c r="G192" i="1"/>
  <c r="F192" i="1"/>
  <c r="E192" i="1"/>
  <c r="C192" i="1"/>
  <c r="K192" i="1"/>
  <c r="J192" i="1"/>
  <c r="I192" i="1"/>
  <c r="L192" i="1"/>
  <c r="M192" i="1"/>
  <c r="D192" i="1"/>
  <c r="N192" i="1"/>
  <c r="H192" i="1"/>
  <c r="O192" i="1"/>
  <c r="J238" i="1"/>
  <c r="D238" i="1"/>
  <c r="M238" i="1"/>
  <c r="N238" i="1"/>
  <c r="C238" i="1"/>
  <c r="E238" i="1"/>
  <c r="G238" i="1"/>
  <c r="H238" i="1"/>
  <c r="F238" i="1"/>
  <c r="I238" i="1"/>
  <c r="K238" i="1"/>
  <c r="O238" i="1"/>
  <c r="L238" i="1"/>
  <c r="O268" i="1"/>
  <c r="C268" i="1"/>
  <c r="E268" i="1"/>
  <c r="D268" i="1"/>
  <c r="J268" i="1"/>
  <c r="I268" i="1"/>
  <c r="K268" i="1"/>
  <c r="M268" i="1"/>
  <c r="L268" i="1"/>
  <c r="F268" i="1"/>
  <c r="G268" i="1"/>
  <c r="N268" i="1"/>
  <c r="H268" i="1"/>
  <c r="O56" i="1"/>
  <c r="E56" i="1"/>
  <c r="G56" i="1"/>
  <c r="K56" i="1"/>
  <c r="M56" i="1"/>
  <c r="I56" i="1"/>
  <c r="C56" i="1"/>
  <c r="F56" i="1"/>
  <c r="L56" i="1"/>
  <c r="J56" i="1"/>
  <c r="D56" i="1"/>
  <c r="H56" i="1"/>
  <c r="N56" i="1"/>
  <c r="E117" i="1"/>
  <c r="D117" i="1"/>
  <c r="H117" i="1"/>
  <c r="O117" i="1"/>
  <c r="F117" i="1"/>
  <c r="C117" i="1"/>
  <c r="M117" i="1"/>
  <c r="J117" i="1"/>
  <c r="I117" i="1"/>
  <c r="N117" i="1"/>
  <c r="K117" i="1"/>
  <c r="L117" i="1"/>
  <c r="G117" i="1"/>
  <c r="C222" i="1"/>
  <c r="I222" i="1"/>
  <c r="D222" i="1"/>
  <c r="J222" i="1"/>
  <c r="E222" i="1"/>
  <c r="H222" i="1"/>
  <c r="N222" i="1"/>
  <c r="K222" i="1"/>
  <c r="O222" i="1"/>
  <c r="M222" i="1"/>
  <c r="F222" i="1"/>
  <c r="G222" i="1"/>
  <c r="L222" i="1"/>
  <c r="K265" i="1"/>
  <c r="E265" i="1"/>
  <c r="C265" i="1"/>
  <c r="I265" i="1"/>
  <c r="F265" i="1"/>
  <c r="H265" i="1"/>
  <c r="L265" i="1"/>
  <c r="D265" i="1"/>
  <c r="O265" i="1"/>
  <c r="M265" i="1"/>
  <c r="J265" i="1"/>
  <c r="G265" i="1"/>
  <c r="N265" i="1"/>
  <c r="F221" i="1"/>
  <c r="D221" i="1"/>
  <c r="E221" i="1"/>
  <c r="C221" i="1"/>
  <c r="G221" i="1"/>
  <c r="K221" i="1"/>
  <c r="H221" i="1"/>
  <c r="L221" i="1"/>
  <c r="N221" i="1"/>
  <c r="O221" i="1"/>
  <c r="I221" i="1"/>
  <c r="M221" i="1"/>
  <c r="J221" i="1"/>
  <c r="I47" i="1"/>
  <c r="H47" i="1"/>
  <c r="N47" i="1"/>
  <c r="D47" i="1"/>
  <c r="J47" i="1"/>
  <c r="O47" i="1"/>
  <c r="K47" i="1"/>
  <c r="C47" i="1"/>
  <c r="L47" i="1"/>
  <c r="M47" i="1"/>
  <c r="F47" i="1"/>
  <c r="G47" i="1"/>
  <c r="E47" i="1"/>
  <c r="M150" i="1"/>
  <c r="C150" i="1"/>
  <c r="F150" i="1"/>
  <c r="G150" i="1"/>
  <c r="H150" i="1"/>
  <c r="E150" i="1"/>
  <c r="J150" i="1"/>
  <c r="I150" i="1"/>
  <c r="K150" i="1"/>
  <c r="N150" i="1"/>
  <c r="O150" i="1"/>
  <c r="L150" i="1"/>
  <c r="D150" i="1"/>
  <c r="F133" i="1"/>
  <c r="I133" i="1"/>
  <c r="L133" i="1"/>
  <c r="C133" i="1"/>
  <c r="M133" i="1"/>
  <c r="E133" i="1"/>
  <c r="G133" i="1"/>
  <c r="O133" i="1"/>
  <c r="D133" i="1"/>
  <c r="J133" i="1"/>
  <c r="H133" i="1"/>
  <c r="K133" i="1"/>
  <c r="N133" i="1"/>
  <c r="N161" i="1"/>
  <c r="K161" i="1"/>
  <c r="O161" i="1"/>
  <c r="D161" i="1"/>
  <c r="G161" i="1"/>
  <c r="H161" i="1"/>
  <c r="C161" i="1"/>
  <c r="J161" i="1"/>
  <c r="F161" i="1"/>
  <c r="M161" i="1"/>
  <c r="L161" i="1"/>
  <c r="I161" i="1"/>
  <c r="E161" i="1"/>
  <c r="E176" i="1"/>
  <c r="D176" i="1"/>
  <c r="N176" i="1"/>
  <c r="O176" i="1"/>
  <c r="I176" i="1"/>
  <c r="C176" i="1"/>
  <c r="L176" i="1"/>
  <c r="F176" i="1"/>
  <c r="H176" i="1"/>
  <c r="M176" i="1"/>
  <c r="K176" i="1"/>
  <c r="G176" i="1"/>
  <c r="J176" i="1"/>
  <c r="I250" i="1"/>
  <c r="L250" i="1"/>
  <c r="H250" i="1"/>
  <c r="M250" i="1"/>
  <c r="N250" i="1"/>
  <c r="O250" i="1"/>
  <c r="E250" i="1"/>
  <c r="F250" i="1"/>
  <c r="J250" i="1"/>
  <c r="K250" i="1"/>
  <c r="G250" i="1"/>
  <c r="C250" i="1"/>
  <c r="D250" i="1"/>
  <c r="C219" i="1"/>
  <c r="J219" i="1"/>
  <c r="N219" i="1"/>
  <c r="O219" i="1"/>
  <c r="H219" i="1"/>
  <c r="K219" i="1"/>
  <c r="D219" i="1"/>
  <c r="I219" i="1"/>
  <c r="M219" i="1"/>
  <c r="F219" i="1"/>
  <c r="L219" i="1"/>
  <c r="G219" i="1"/>
  <c r="E219" i="1"/>
  <c r="C165" i="1"/>
  <c r="L165" i="1"/>
  <c r="N165" i="1"/>
  <c r="M165" i="1"/>
  <c r="O165" i="1"/>
  <c r="G165" i="1"/>
  <c r="K165" i="1"/>
  <c r="E165" i="1"/>
  <c r="J165" i="1"/>
  <c r="D165" i="1"/>
  <c r="F165" i="1"/>
  <c r="I165" i="1"/>
  <c r="H165" i="1"/>
  <c r="J132" i="1"/>
  <c r="H132" i="1"/>
  <c r="M132" i="1"/>
  <c r="N132" i="1"/>
  <c r="D132" i="1"/>
  <c r="E132" i="1"/>
  <c r="L132" i="1"/>
  <c r="O132" i="1"/>
  <c r="C132" i="1"/>
  <c r="G132" i="1"/>
  <c r="I132" i="1"/>
  <c r="K132" i="1"/>
  <c r="F132" i="1"/>
  <c r="I25" i="1"/>
  <c r="K25" i="1"/>
  <c r="N25" i="1"/>
  <c r="M25" i="1"/>
  <c r="O25" i="1"/>
  <c r="C25" i="1"/>
  <c r="H25" i="1"/>
  <c r="L25" i="1"/>
  <c r="F25" i="1"/>
  <c r="G25" i="1"/>
  <c r="J25" i="1"/>
  <c r="D25" i="1"/>
  <c r="E25" i="1"/>
  <c r="L134" i="1"/>
  <c r="O134" i="1"/>
  <c r="N134" i="1"/>
  <c r="K134" i="1"/>
  <c r="D134" i="1"/>
  <c r="E134" i="1"/>
  <c r="F134" i="1"/>
  <c r="H134" i="1"/>
  <c r="I134" i="1"/>
  <c r="J134" i="1"/>
  <c r="M134" i="1"/>
  <c r="G134" i="1"/>
  <c r="C134" i="1"/>
  <c r="J130" i="1"/>
  <c r="F130" i="1"/>
  <c r="I130" i="1"/>
  <c r="E130" i="1"/>
  <c r="C130" i="1"/>
  <c r="G130" i="1"/>
  <c r="O130" i="1"/>
  <c r="H130" i="1"/>
  <c r="M130" i="1"/>
  <c r="D130" i="1"/>
  <c r="K130" i="1"/>
  <c r="L130" i="1"/>
  <c r="N130" i="1"/>
  <c r="M160" i="1"/>
  <c r="O160" i="1"/>
  <c r="I160" i="1"/>
  <c r="K160" i="1"/>
  <c r="C160" i="1"/>
  <c r="H160" i="1"/>
  <c r="E160" i="1"/>
  <c r="F160" i="1"/>
  <c r="G160" i="1"/>
  <c r="L160" i="1"/>
  <c r="J160" i="1"/>
  <c r="D160" i="1"/>
  <c r="N160" i="1"/>
  <c r="M205" i="1"/>
  <c r="H205" i="1"/>
  <c r="G205" i="1"/>
  <c r="I205" i="1"/>
  <c r="C205" i="1"/>
  <c r="E205" i="1"/>
  <c r="L205" i="1"/>
  <c r="K205" i="1"/>
  <c r="O205" i="1"/>
  <c r="F205" i="1"/>
  <c r="D205" i="1"/>
  <c r="N205" i="1"/>
  <c r="J205" i="1"/>
  <c r="N236" i="1"/>
  <c r="H236" i="1"/>
  <c r="M236" i="1"/>
  <c r="E236" i="1"/>
  <c r="G236" i="1"/>
  <c r="O236" i="1"/>
  <c r="D236" i="1"/>
  <c r="F236" i="1"/>
  <c r="I236" i="1"/>
  <c r="L236" i="1"/>
  <c r="K236" i="1"/>
  <c r="J236" i="1"/>
  <c r="C236" i="1"/>
  <c r="F220" i="1"/>
  <c r="N220" i="1"/>
  <c r="K220" i="1"/>
  <c r="G220" i="1"/>
  <c r="O220" i="1"/>
  <c r="E220" i="1"/>
  <c r="D220" i="1"/>
  <c r="I220" i="1"/>
  <c r="L220" i="1"/>
  <c r="J220" i="1"/>
  <c r="M220" i="1"/>
  <c r="H220" i="1"/>
  <c r="C220" i="1"/>
  <c r="F98" i="1"/>
  <c r="L98" i="1"/>
  <c r="M98" i="1"/>
  <c r="K98" i="1"/>
  <c r="D98" i="1"/>
  <c r="E98" i="1"/>
  <c r="G98" i="1"/>
  <c r="I98" i="1"/>
  <c r="O98" i="1"/>
  <c r="J98" i="1"/>
  <c r="N98" i="1"/>
  <c r="H98" i="1"/>
  <c r="C98" i="1"/>
  <c r="O118" i="1"/>
  <c r="C118" i="1"/>
  <c r="N118" i="1"/>
  <c r="J118" i="1"/>
  <c r="F118" i="1"/>
  <c r="H118" i="1"/>
  <c r="K118" i="1"/>
  <c r="I118" i="1"/>
  <c r="M118" i="1"/>
  <c r="G118" i="1"/>
  <c r="L118" i="1"/>
  <c r="D118" i="1"/>
  <c r="E118" i="1"/>
  <c r="H100" i="1"/>
  <c r="M100" i="1"/>
  <c r="O100" i="1"/>
  <c r="E100" i="1"/>
  <c r="J100" i="1"/>
  <c r="G100" i="1"/>
  <c r="I100" i="1"/>
  <c r="N100" i="1"/>
  <c r="L100" i="1"/>
  <c r="K100" i="1"/>
  <c r="D100" i="1"/>
  <c r="C100" i="1"/>
  <c r="F100" i="1"/>
  <c r="C99" i="1"/>
  <c r="I99" i="1"/>
  <c r="J99" i="1"/>
  <c r="F99" i="1"/>
  <c r="L99" i="1"/>
  <c r="N99" i="1"/>
  <c r="O99" i="1"/>
  <c r="D99" i="1"/>
  <c r="E99" i="1"/>
  <c r="G99" i="1"/>
  <c r="M99" i="1"/>
  <c r="K99" i="1"/>
  <c r="H99" i="1"/>
  <c r="F114" i="1"/>
  <c r="N114" i="1"/>
  <c r="C114" i="1"/>
  <c r="H114" i="1"/>
  <c r="G114" i="1"/>
  <c r="I114" i="1"/>
  <c r="J114" i="1"/>
  <c r="D114" i="1"/>
  <c r="M114" i="1"/>
  <c r="O114" i="1"/>
  <c r="E114" i="1"/>
  <c r="L114" i="1"/>
  <c r="K114" i="1"/>
  <c r="L159" i="1"/>
  <c r="N159" i="1"/>
  <c r="D159" i="1"/>
  <c r="K159" i="1"/>
  <c r="J159" i="1"/>
  <c r="M159" i="1"/>
  <c r="H159" i="1"/>
  <c r="I159" i="1"/>
  <c r="C159" i="1"/>
  <c r="O159" i="1"/>
  <c r="G159" i="1"/>
  <c r="E159" i="1"/>
  <c r="F159" i="1"/>
  <c r="D190" i="1"/>
  <c r="I190" i="1"/>
  <c r="L190" i="1"/>
  <c r="O190" i="1"/>
  <c r="C190" i="1"/>
  <c r="E190" i="1"/>
  <c r="K190" i="1"/>
  <c r="M190" i="1"/>
  <c r="N190" i="1"/>
  <c r="G190" i="1"/>
  <c r="H190" i="1"/>
  <c r="J190" i="1"/>
  <c r="F190" i="1"/>
  <c r="C83" i="1"/>
  <c r="J83" i="1"/>
  <c r="K83" i="1"/>
  <c r="I83" i="1"/>
  <c r="L83" i="1"/>
  <c r="D83" i="1"/>
  <c r="G83" i="1"/>
  <c r="E83" i="1"/>
  <c r="F83" i="1"/>
  <c r="O83" i="1"/>
  <c r="M83" i="1"/>
  <c r="N83" i="1"/>
  <c r="H83" i="1"/>
  <c r="E127" i="1"/>
  <c r="F127" i="1"/>
  <c r="G127" i="1"/>
  <c r="M127" i="1"/>
  <c r="O127" i="1"/>
  <c r="D127" i="1"/>
  <c r="I127" i="1"/>
  <c r="L127" i="1"/>
  <c r="J127" i="1"/>
  <c r="H127" i="1"/>
  <c r="K127" i="1"/>
  <c r="C127" i="1"/>
  <c r="N127" i="1"/>
  <c r="N97" i="1"/>
  <c r="O97" i="1"/>
  <c r="J97" i="1"/>
  <c r="I97" i="1"/>
  <c r="E97" i="1"/>
  <c r="K97" i="1"/>
  <c r="L97" i="1"/>
  <c r="D97" i="1"/>
  <c r="F97" i="1"/>
  <c r="G97" i="1"/>
  <c r="C97" i="1"/>
  <c r="H97" i="1"/>
  <c r="M97" i="1"/>
  <c r="G217" i="1"/>
  <c r="N217" i="1"/>
  <c r="D217" i="1"/>
  <c r="K217" i="1"/>
  <c r="L217" i="1"/>
  <c r="O217" i="1"/>
  <c r="M217" i="1"/>
  <c r="C217" i="1"/>
  <c r="E217" i="1"/>
  <c r="F217" i="1"/>
  <c r="J217" i="1"/>
  <c r="H217" i="1"/>
  <c r="I217" i="1"/>
  <c r="M135" i="1"/>
  <c r="H135" i="1"/>
  <c r="K135" i="1"/>
  <c r="J135" i="1"/>
  <c r="L135" i="1"/>
  <c r="N135" i="1"/>
  <c r="G135" i="1"/>
  <c r="F135" i="1"/>
  <c r="D135" i="1"/>
  <c r="I135" i="1"/>
  <c r="E135" i="1"/>
  <c r="C135" i="1"/>
  <c r="O135" i="1"/>
  <c r="I33" i="1"/>
  <c r="O33" i="1"/>
  <c r="K33" i="1"/>
  <c r="J33" i="1"/>
  <c r="N33" i="1"/>
  <c r="L33" i="1"/>
  <c r="F33" i="1"/>
  <c r="M33" i="1"/>
  <c r="C33" i="1"/>
  <c r="H33" i="1"/>
  <c r="D33" i="1"/>
  <c r="G33" i="1"/>
  <c r="E33" i="1"/>
  <c r="J102" i="1"/>
  <c r="D102" i="1"/>
  <c r="C102" i="1"/>
  <c r="O102" i="1"/>
  <c r="K102" i="1"/>
  <c r="N102" i="1"/>
  <c r="M102" i="1"/>
  <c r="E102" i="1"/>
  <c r="F102" i="1"/>
  <c r="I102" i="1"/>
  <c r="G102" i="1"/>
  <c r="L102" i="1"/>
  <c r="H102" i="1"/>
  <c r="J85" i="1"/>
  <c r="C85" i="1"/>
  <c r="L85" i="1"/>
  <c r="H85" i="1"/>
  <c r="I85" i="1"/>
  <c r="M85" i="1"/>
  <c r="E85" i="1"/>
  <c r="D85" i="1"/>
  <c r="G85" i="1"/>
  <c r="N85" i="1"/>
  <c r="O85" i="1"/>
  <c r="F85" i="1"/>
  <c r="K85" i="1"/>
  <c r="I112" i="1"/>
  <c r="L112" i="1"/>
  <c r="F112" i="1"/>
  <c r="H112" i="1"/>
  <c r="E112" i="1"/>
  <c r="G112" i="1"/>
  <c r="C112" i="1"/>
  <c r="M112" i="1"/>
  <c r="O112" i="1"/>
  <c r="J112" i="1"/>
  <c r="K112" i="1"/>
  <c r="D112" i="1"/>
  <c r="N112" i="1"/>
  <c r="J111" i="1"/>
  <c r="K111" i="1"/>
  <c r="H111" i="1"/>
  <c r="I111" i="1"/>
  <c r="N111" i="1"/>
  <c r="G111" i="1"/>
  <c r="E111" i="1"/>
  <c r="C111" i="1"/>
  <c r="L111" i="1"/>
  <c r="O111" i="1"/>
  <c r="M111" i="1"/>
  <c r="D111" i="1"/>
  <c r="F111" i="1"/>
  <c r="E240" i="1"/>
  <c r="H240" i="1"/>
  <c r="J173" i="1"/>
  <c r="L173" i="1"/>
  <c r="O173" i="1"/>
  <c r="N173" i="1"/>
  <c r="C173" i="1"/>
  <c r="H173" i="1"/>
  <c r="F173" i="1"/>
  <c r="G173" i="1"/>
  <c r="I173" i="1"/>
  <c r="M173" i="1"/>
  <c r="D173" i="1"/>
  <c r="E173" i="1"/>
  <c r="K173" i="1"/>
  <c r="O203" i="1"/>
  <c r="E203" i="1"/>
  <c r="M203" i="1"/>
  <c r="J203" i="1"/>
  <c r="C203" i="1"/>
  <c r="F203" i="1"/>
  <c r="I203" i="1"/>
  <c r="K203" i="1"/>
  <c r="L203" i="1"/>
  <c r="H203" i="1"/>
  <c r="D203" i="1"/>
  <c r="N203" i="1"/>
  <c r="G203" i="1"/>
  <c r="N218" i="1"/>
  <c r="K218" i="1"/>
  <c r="C218" i="1"/>
  <c r="E218" i="1"/>
  <c r="F218" i="1"/>
  <c r="D218" i="1"/>
  <c r="M218" i="1"/>
  <c r="G218" i="1"/>
  <c r="I218" i="1"/>
  <c r="L218" i="1"/>
  <c r="J218" i="1"/>
  <c r="O218" i="1"/>
  <c r="H218" i="1"/>
  <c r="N233" i="1"/>
  <c r="J233" i="1"/>
  <c r="L233" i="1"/>
  <c r="O233" i="1"/>
  <c r="K233" i="1"/>
  <c r="E233" i="1"/>
  <c r="D233" i="1"/>
  <c r="F233" i="1"/>
  <c r="M233" i="1"/>
  <c r="C233" i="1"/>
  <c r="I233" i="1"/>
  <c r="G233" i="1"/>
  <c r="H233" i="1"/>
  <c r="D68" i="1"/>
  <c r="K68" i="1"/>
  <c r="I68" i="1"/>
  <c r="E68" i="1"/>
  <c r="M68" i="1"/>
  <c r="F68" i="1"/>
  <c r="J68" i="1"/>
  <c r="N68" i="1"/>
  <c r="C68" i="1"/>
  <c r="H68" i="1"/>
  <c r="L68" i="1"/>
  <c r="O68" i="1"/>
  <c r="G68" i="1"/>
  <c r="O67" i="1"/>
  <c r="M67" i="1"/>
  <c r="C67" i="1"/>
  <c r="G67" i="1"/>
  <c r="I67" i="1"/>
  <c r="K67" i="1"/>
  <c r="F67" i="1"/>
  <c r="E67" i="1"/>
  <c r="N67" i="1"/>
  <c r="D67" i="1"/>
  <c r="H67" i="1"/>
  <c r="L67" i="1"/>
  <c r="J67" i="1"/>
  <c r="M96" i="1"/>
  <c r="E96" i="1"/>
  <c r="F96" i="1"/>
  <c r="H96" i="1"/>
  <c r="J96" i="1"/>
  <c r="N96" i="1"/>
  <c r="O96" i="1"/>
  <c r="C96" i="1"/>
  <c r="I96" i="1"/>
  <c r="G96" i="1"/>
  <c r="D96" i="1"/>
  <c r="L96" i="1"/>
  <c r="K96" i="1"/>
  <c r="J126" i="1"/>
  <c r="D126" i="1"/>
  <c r="C126" i="1"/>
  <c r="G126" i="1"/>
  <c r="M126" i="1"/>
  <c r="L126" i="1"/>
  <c r="H126" i="1"/>
  <c r="I126" i="1"/>
  <c r="E126" i="1"/>
  <c r="F126" i="1"/>
  <c r="O126" i="1"/>
  <c r="K126" i="1"/>
  <c r="N126" i="1"/>
  <c r="I94" i="1"/>
  <c r="C94" i="1"/>
  <c r="H94" i="1"/>
  <c r="E94" i="1"/>
  <c r="D94" i="1"/>
  <c r="F94" i="1"/>
  <c r="O94" i="1"/>
  <c r="G94" i="1"/>
  <c r="J94" i="1"/>
  <c r="L94" i="1"/>
  <c r="M94" i="1"/>
  <c r="N94" i="1"/>
  <c r="K94" i="1"/>
  <c r="N244" i="1"/>
  <c r="C244" i="1"/>
  <c r="I244" i="1"/>
  <c r="F244" i="1"/>
  <c r="D244" i="1"/>
  <c r="E244" i="1"/>
  <c r="K244" i="1"/>
  <c r="G244" i="1"/>
  <c r="J244" i="1"/>
  <c r="H244" i="1"/>
  <c r="O244" i="1"/>
  <c r="M244" i="1"/>
  <c r="L244" i="1"/>
  <c r="H77" i="1"/>
  <c r="C77" i="1"/>
  <c r="D77" i="1"/>
  <c r="K77" i="1"/>
  <c r="L77" i="1"/>
  <c r="G77" i="1"/>
  <c r="M77" i="1"/>
  <c r="E77" i="1"/>
  <c r="J77" i="1"/>
  <c r="N77" i="1"/>
  <c r="F77" i="1"/>
  <c r="O77" i="1"/>
  <c r="I77" i="1"/>
  <c r="E70" i="1"/>
  <c r="C70" i="1"/>
  <c r="K70" i="1"/>
  <c r="I70" i="1"/>
  <c r="F70" i="1"/>
  <c r="M70" i="1"/>
  <c r="N70" i="1"/>
  <c r="O70" i="1"/>
  <c r="L70" i="1"/>
  <c r="D70" i="1"/>
  <c r="H70" i="1"/>
  <c r="G70" i="1"/>
  <c r="J70" i="1"/>
  <c r="M51" i="1"/>
  <c r="E51" i="1"/>
  <c r="N51" i="1"/>
  <c r="J51" i="1"/>
  <c r="H51" i="1"/>
  <c r="G51" i="1"/>
  <c r="L51" i="1"/>
  <c r="I51" i="1"/>
  <c r="D51" i="1"/>
  <c r="K51" i="1"/>
  <c r="F51" i="1"/>
  <c r="O51" i="1"/>
  <c r="C51" i="1"/>
  <c r="E66" i="1"/>
  <c r="L66" i="1"/>
  <c r="M66" i="1"/>
  <c r="G66" i="1"/>
  <c r="I66" i="1"/>
  <c r="K66" i="1"/>
  <c r="N66" i="1"/>
  <c r="H66" i="1"/>
  <c r="F66" i="1"/>
  <c r="J66" i="1"/>
  <c r="D66" i="1"/>
  <c r="O66" i="1"/>
  <c r="C66" i="1"/>
  <c r="E95" i="1"/>
  <c r="G95" i="1"/>
  <c r="N95" i="1"/>
  <c r="M95" i="1"/>
  <c r="I95" i="1"/>
  <c r="J95" i="1"/>
  <c r="O95" i="1"/>
  <c r="F95" i="1"/>
  <c r="H95" i="1"/>
  <c r="L95" i="1"/>
  <c r="C95" i="1"/>
  <c r="K95" i="1"/>
  <c r="D95" i="1"/>
  <c r="E186" i="1"/>
  <c r="F186" i="1"/>
  <c r="N186" i="1"/>
  <c r="I186" i="1"/>
  <c r="O186" i="1"/>
  <c r="D186" i="1"/>
  <c r="H186" i="1"/>
  <c r="L186" i="1"/>
  <c r="K186" i="1"/>
  <c r="M186" i="1"/>
  <c r="G186" i="1"/>
  <c r="J186" i="1"/>
  <c r="C186" i="1"/>
  <c r="L216" i="1"/>
  <c r="H216" i="1"/>
  <c r="I216" i="1"/>
  <c r="K216" i="1"/>
  <c r="N216" i="1"/>
  <c r="E216" i="1"/>
  <c r="C216" i="1"/>
  <c r="D216" i="1"/>
  <c r="J216" i="1"/>
  <c r="F216" i="1"/>
  <c r="G216" i="1"/>
  <c r="O216" i="1"/>
  <c r="M216" i="1"/>
  <c r="C54" i="1"/>
  <c r="H54" i="1"/>
  <c r="K54" i="1"/>
  <c r="D54" i="1"/>
  <c r="E54" i="1"/>
  <c r="M54" i="1"/>
  <c r="I54" i="1"/>
  <c r="N54" i="1"/>
  <c r="F54" i="1"/>
  <c r="G54" i="1"/>
  <c r="J54" i="1"/>
  <c r="O54" i="1"/>
  <c r="L54" i="1"/>
  <c r="H37" i="1"/>
  <c r="I37" i="1"/>
  <c r="G37" i="1"/>
  <c r="F37" i="1"/>
  <c r="J37" i="1"/>
  <c r="C37" i="1"/>
  <c r="N37" i="1"/>
  <c r="E37" i="1"/>
  <c r="K37" i="1"/>
  <c r="O37" i="1"/>
  <c r="L37" i="1"/>
  <c r="D37" i="1"/>
  <c r="M37" i="1"/>
  <c r="M50" i="1"/>
  <c r="E50" i="1"/>
  <c r="L50" i="1"/>
  <c r="N50" i="1"/>
  <c r="I50" i="1"/>
  <c r="K50" i="1"/>
  <c r="G50" i="1"/>
  <c r="D50" i="1"/>
  <c r="J50" i="1"/>
  <c r="F50" i="1"/>
  <c r="O65" i="1"/>
  <c r="F65" i="1"/>
  <c r="M65" i="1"/>
  <c r="N65" i="1"/>
  <c r="H65" i="1"/>
  <c r="G65" i="1"/>
  <c r="C65" i="1"/>
  <c r="K65" i="1"/>
  <c r="L65" i="1"/>
  <c r="I65" i="1"/>
  <c r="J65" i="1"/>
  <c r="E65" i="1"/>
  <c r="D65" i="1"/>
  <c r="N91" i="1"/>
  <c r="L91" i="1"/>
  <c r="D91" i="1"/>
  <c r="E91" i="1"/>
  <c r="F91" i="1"/>
  <c r="K91" i="1"/>
  <c r="O91" i="1"/>
  <c r="J91" i="1"/>
  <c r="M91" i="1"/>
  <c r="C91" i="1"/>
  <c r="I91" i="1"/>
  <c r="H91" i="1"/>
  <c r="G91" i="1"/>
  <c r="E254" i="1"/>
  <c r="M254" i="1"/>
  <c r="C254" i="1"/>
  <c r="D254" i="1"/>
  <c r="G254" i="1"/>
  <c r="H254" i="1"/>
  <c r="J254" i="1"/>
  <c r="L254" i="1"/>
  <c r="F254" i="1"/>
  <c r="I254" i="1"/>
  <c r="N254" i="1"/>
  <c r="K254" i="1"/>
  <c r="O254" i="1"/>
  <c r="N185" i="1"/>
  <c r="F185" i="1"/>
  <c r="M185" i="1"/>
  <c r="C185" i="1"/>
  <c r="E185" i="1"/>
  <c r="J185" i="1"/>
  <c r="O185" i="1"/>
  <c r="D185" i="1"/>
  <c r="I185" i="1"/>
  <c r="K185" i="1"/>
  <c r="L185" i="1"/>
  <c r="H185" i="1"/>
  <c r="G185" i="1"/>
  <c r="M38" i="1"/>
  <c r="O38" i="1"/>
  <c r="E38" i="1"/>
  <c r="G38" i="1"/>
  <c r="H38" i="1"/>
  <c r="J38" i="1"/>
  <c r="C38" i="1"/>
  <c r="L38" i="1"/>
  <c r="D38" i="1"/>
  <c r="I38" i="1"/>
  <c r="N38" i="1"/>
  <c r="K38" i="1"/>
  <c r="F38" i="1"/>
  <c r="K140" i="1"/>
  <c r="C140" i="1"/>
  <c r="D140" i="1"/>
  <c r="N140" i="1"/>
  <c r="L140" i="1"/>
  <c r="I140" i="1"/>
  <c r="M140" i="1"/>
  <c r="G140" i="1"/>
  <c r="E140" i="1"/>
  <c r="F140" i="1"/>
  <c r="H140" i="1"/>
  <c r="O140" i="1"/>
  <c r="J140" i="1"/>
  <c r="I39" i="1"/>
  <c r="J39" i="1"/>
  <c r="M39" i="1"/>
  <c r="D39" i="1"/>
  <c r="O39" i="1"/>
  <c r="C39" i="1"/>
  <c r="F39" i="1"/>
  <c r="H39" i="1"/>
  <c r="E39" i="1"/>
  <c r="N39" i="1"/>
  <c r="K39" i="1"/>
  <c r="L39" i="1"/>
  <c r="G39" i="1"/>
  <c r="K108" i="1"/>
  <c r="L108" i="1"/>
  <c r="O108" i="1"/>
  <c r="D108" i="1"/>
  <c r="M108" i="1"/>
  <c r="C108" i="1"/>
  <c r="J108" i="1"/>
  <c r="I108" i="1"/>
  <c r="E108" i="1"/>
  <c r="G108" i="1"/>
  <c r="H108" i="1"/>
  <c r="F108" i="1"/>
  <c r="N108" i="1"/>
  <c r="K92" i="1"/>
  <c r="M92" i="1"/>
  <c r="C92" i="1"/>
  <c r="J92" i="1"/>
  <c r="I92" i="1"/>
  <c r="H92" i="1"/>
  <c r="F92" i="1"/>
  <c r="L92" i="1"/>
  <c r="N92" i="1"/>
  <c r="D92" i="1"/>
  <c r="G92" i="1"/>
  <c r="E92" i="1"/>
  <c r="O92" i="1"/>
  <c r="M215" i="1"/>
  <c r="L215" i="1"/>
  <c r="F215" i="1"/>
  <c r="I215" i="1"/>
  <c r="E215" i="1"/>
  <c r="K215" i="1"/>
  <c r="C215" i="1"/>
  <c r="O215" i="1"/>
  <c r="D215" i="1"/>
  <c r="G215" i="1"/>
  <c r="N215" i="1"/>
  <c r="J215" i="1"/>
  <c r="H215" i="1"/>
  <c r="H227" i="1"/>
  <c r="K227" i="1"/>
  <c r="N227" i="1"/>
  <c r="O227" i="1"/>
  <c r="E227" i="1"/>
  <c r="L227" i="1"/>
  <c r="I227" i="1"/>
  <c r="D227" i="1"/>
  <c r="F227" i="1"/>
  <c r="M227" i="1"/>
  <c r="C227" i="1"/>
  <c r="J227" i="1"/>
  <c r="G227" i="1"/>
  <c r="L242" i="1"/>
  <c r="F242" i="1"/>
  <c r="E242" i="1"/>
  <c r="H242" i="1"/>
  <c r="G242" i="1"/>
  <c r="I242" i="1"/>
  <c r="D242" i="1"/>
  <c r="O242" i="1"/>
  <c r="C242" i="1"/>
  <c r="M242" i="1"/>
  <c r="N242" i="1"/>
  <c r="K242" i="1"/>
  <c r="J242" i="1"/>
  <c r="G257" i="1"/>
  <c r="O257" i="1"/>
  <c r="J257" i="1"/>
  <c r="N257" i="1"/>
  <c r="I257" i="1"/>
  <c r="K257" i="1"/>
  <c r="H257" i="1"/>
  <c r="E257" i="1"/>
  <c r="F257" i="1"/>
  <c r="M257" i="1"/>
  <c r="L257" i="1"/>
  <c r="C257" i="1"/>
  <c r="D257" i="1"/>
  <c r="K31" i="1"/>
  <c r="L31" i="1"/>
  <c r="M31" i="1"/>
  <c r="C31" i="1"/>
  <c r="J31" i="1"/>
  <c r="E31" i="1"/>
  <c r="O31" i="1"/>
  <c r="D31" i="1"/>
  <c r="H31" i="1"/>
  <c r="I31" i="1"/>
  <c r="G31" i="1"/>
  <c r="N31" i="1"/>
  <c r="F31" i="1"/>
  <c r="L62" i="1"/>
  <c r="F62" i="1"/>
  <c r="I62" i="1"/>
  <c r="J62" i="1"/>
  <c r="C62" i="1"/>
  <c r="D62" i="1"/>
  <c r="H62" i="1"/>
  <c r="G62" i="1"/>
  <c r="E62" i="1"/>
  <c r="M62" i="1"/>
  <c r="K62" i="1"/>
  <c r="N62" i="1"/>
  <c r="O62" i="1"/>
  <c r="G184" i="1"/>
  <c r="I184" i="1"/>
  <c r="L184" i="1"/>
  <c r="C184" i="1"/>
  <c r="O184" i="1"/>
  <c r="D184" i="1"/>
  <c r="J184" i="1"/>
  <c r="M184" i="1"/>
  <c r="F184" i="1"/>
  <c r="K184" i="1"/>
  <c r="N184" i="1"/>
  <c r="H184" i="1"/>
  <c r="E184" i="1"/>
  <c r="J75" i="1"/>
  <c r="I75" i="1"/>
  <c r="G75" i="1"/>
  <c r="O75" i="1"/>
  <c r="K75" i="1"/>
  <c r="E75" i="1"/>
  <c r="D75" i="1"/>
  <c r="M75" i="1"/>
  <c r="F75" i="1"/>
  <c r="N75" i="1"/>
  <c r="C75" i="1"/>
  <c r="L75" i="1"/>
  <c r="H75" i="1"/>
  <c r="I195" i="1"/>
  <c r="N195" i="1"/>
  <c r="F195" i="1"/>
  <c r="G195" i="1"/>
  <c r="E195" i="1"/>
  <c r="H195" i="1"/>
  <c r="O195" i="1"/>
  <c r="M195" i="1"/>
  <c r="C195" i="1"/>
  <c r="D195" i="1"/>
  <c r="J195" i="1"/>
  <c r="L195" i="1"/>
  <c r="K195" i="1"/>
  <c r="D255" i="1"/>
  <c r="O255" i="1"/>
  <c r="F255" i="1"/>
  <c r="G255" i="1"/>
  <c r="I255" i="1"/>
  <c r="E255" i="1"/>
  <c r="M255" i="1"/>
  <c r="H255" i="1"/>
  <c r="C255" i="1"/>
  <c r="J255" i="1"/>
  <c r="L255" i="1"/>
  <c r="K255" i="1"/>
  <c r="N255" i="1"/>
  <c r="D30" i="1"/>
  <c r="L30" i="1"/>
  <c r="K30" i="1"/>
  <c r="C30" i="1"/>
  <c r="J30" i="1"/>
  <c r="M30" i="1"/>
  <c r="N30" i="1"/>
  <c r="G30" i="1"/>
  <c r="I30" i="1"/>
  <c r="E30" i="1"/>
  <c r="F30" i="1"/>
  <c r="O30" i="1"/>
  <c r="H30" i="1"/>
  <c r="I29" i="1"/>
  <c r="N29" i="1"/>
  <c r="F29" i="1"/>
  <c r="D29" i="1"/>
  <c r="K29" i="1"/>
  <c r="L29" i="1"/>
  <c r="O29" i="1"/>
  <c r="E29" i="1"/>
  <c r="M29" i="1"/>
  <c r="G29" i="1"/>
  <c r="H29" i="1"/>
  <c r="J29" i="1"/>
  <c r="C29" i="1"/>
  <c r="D145" i="1"/>
  <c r="K145" i="1"/>
  <c r="F145" i="1"/>
  <c r="G145" i="1"/>
  <c r="M145" i="1"/>
  <c r="I145" i="1"/>
  <c r="C145" i="1"/>
  <c r="L145" i="1"/>
  <c r="O145" i="1"/>
  <c r="E145" i="1"/>
  <c r="H145" i="1"/>
  <c r="J145" i="1"/>
  <c r="N145" i="1"/>
  <c r="E202" i="1"/>
  <c r="G202" i="1"/>
  <c r="L202" i="1"/>
  <c r="O202" i="1"/>
  <c r="N202" i="1"/>
  <c r="H202" i="1"/>
  <c r="F202" i="1"/>
  <c r="I202" i="1"/>
  <c r="J202" i="1"/>
  <c r="D202" i="1"/>
  <c r="K202" i="1"/>
  <c r="C202" i="1"/>
  <c r="M202" i="1"/>
  <c r="E76" i="1"/>
  <c r="K76" i="1"/>
  <c r="J76" i="1"/>
  <c r="M76" i="1"/>
  <c r="O76" i="1"/>
  <c r="C76" i="1"/>
  <c r="L76" i="1"/>
  <c r="F76" i="1"/>
  <c r="G76" i="1"/>
  <c r="N76" i="1"/>
  <c r="I76" i="1"/>
  <c r="H76" i="1"/>
  <c r="D76" i="1"/>
  <c r="J154" i="1"/>
  <c r="M154" i="1"/>
  <c r="C154" i="1"/>
  <c r="E154" i="1"/>
  <c r="F154" i="1"/>
  <c r="N154" i="1"/>
  <c r="O154" i="1"/>
  <c r="D154" i="1"/>
  <c r="H154" i="1"/>
  <c r="L154" i="1"/>
  <c r="K154" i="1"/>
  <c r="I154" i="1"/>
  <c r="G154" i="1"/>
  <c r="D213" i="1"/>
  <c r="N213" i="1"/>
  <c r="J213" i="1"/>
  <c r="I213" i="1"/>
  <c r="O213" i="1"/>
  <c r="G213" i="1"/>
  <c r="F213" i="1"/>
  <c r="C213" i="1"/>
  <c r="K213" i="1"/>
  <c r="M213" i="1"/>
  <c r="H213" i="1"/>
  <c r="E213" i="1"/>
  <c r="L213" i="1"/>
  <c r="H211" i="1"/>
  <c r="I211" i="1"/>
  <c r="L211" i="1"/>
  <c r="E211" i="1"/>
  <c r="G211" i="1"/>
  <c r="D211" i="1"/>
  <c r="J211" i="1"/>
  <c r="K211" i="1"/>
  <c r="M211" i="1"/>
  <c r="C211" i="1"/>
  <c r="F211" i="1"/>
  <c r="N211" i="1"/>
  <c r="O211" i="1"/>
  <c r="F226" i="1"/>
  <c r="J226" i="1"/>
  <c r="D226" i="1"/>
  <c r="E226" i="1"/>
  <c r="L226" i="1"/>
  <c r="O226" i="1"/>
  <c r="N226" i="1"/>
  <c r="K226" i="1"/>
  <c r="C226" i="1"/>
  <c r="H226" i="1"/>
  <c r="I226" i="1"/>
  <c r="G226" i="1"/>
  <c r="M226" i="1"/>
  <c r="J241" i="1"/>
  <c r="L241" i="1"/>
  <c r="C241" i="1"/>
  <c r="E241" i="1"/>
  <c r="O241" i="1"/>
  <c r="N241" i="1"/>
  <c r="G241" i="1"/>
  <c r="D241" i="1"/>
  <c r="H241" i="1"/>
  <c r="K241" i="1"/>
  <c r="F241" i="1"/>
  <c r="M241" i="1"/>
  <c r="I241" i="1"/>
  <c r="D231" i="1"/>
  <c r="J231" i="1"/>
  <c r="G231" i="1"/>
  <c r="M231" i="1"/>
  <c r="I231" i="1"/>
  <c r="H231" i="1"/>
  <c r="F231" i="1"/>
  <c r="L231" i="1"/>
  <c r="K231" i="1"/>
  <c r="N231" i="1"/>
  <c r="C231" i="1"/>
  <c r="E231" i="1"/>
  <c r="O231" i="1"/>
  <c r="N46" i="1"/>
  <c r="C46" i="1"/>
  <c r="E46" i="1"/>
  <c r="L46" i="1"/>
  <c r="H46" i="1"/>
  <c r="D46" i="1"/>
  <c r="F46" i="1"/>
  <c r="J46" i="1"/>
  <c r="O46" i="1"/>
  <c r="G46" i="1"/>
  <c r="I46" i="1"/>
  <c r="K46" i="1"/>
  <c r="M46" i="1"/>
  <c r="L110" i="1"/>
  <c r="D110" i="1"/>
  <c r="J110" i="1"/>
  <c r="E110" i="1"/>
  <c r="G110" i="1"/>
  <c r="H110" i="1"/>
  <c r="M110" i="1"/>
  <c r="I110" i="1"/>
  <c r="K110" i="1"/>
  <c r="N110" i="1"/>
  <c r="F110" i="1"/>
  <c r="O110" i="1"/>
  <c r="C110" i="1"/>
  <c r="D247" i="1"/>
  <c r="K247" i="1"/>
  <c r="E247" i="1"/>
  <c r="C247" i="1"/>
  <c r="L247" i="1"/>
  <c r="M247" i="1"/>
  <c r="G247" i="1"/>
  <c r="N247" i="1"/>
  <c r="O247" i="1"/>
  <c r="H247" i="1"/>
  <c r="I247" i="1"/>
  <c r="J247" i="1"/>
  <c r="F247" i="1"/>
  <c r="I196" i="1"/>
  <c r="K196" i="1"/>
  <c r="L196" i="1"/>
  <c r="D196" i="1"/>
  <c r="J196" i="1"/>
  <c r="C196" i="1"/>
  <c r="E196" i="1"/>
  <c r="H196" i="1"/>
  <c r="M196" i="1"/>
  <c r="N196" i="1"/>
  <c r="F196" i="1"/>
  <c r="G196" i="1"/>
  <c r="O196" i="1"/>
  <c r="M240" i="1"/>
  <c r="K240" i="1"/>
  <c r="D240" i="1"/>
  <c r="C240" i="1"/>
  <c r="F240" i="1"/>
  <c r="O240" i="1"/>
  <c r="G103" i="1"/>
  <c r="H103" i="1"/>
  <c r="J103" i="1"/>
  <c r="M103" i="1"/>
  <c r="D103" i="1"/>
  <c r="F103" i="1"/>
  <c r="I103" i="1"/>
  <c r="L103" i="1"/>
  <c r="E103" i="1"/>
  <c r="N103" i="1"/>
  <c r="C103" i="1"/>
  <c r="O103" i="1"/>
  <c r="K103" i="1"/>
  <c r="O116" i="1"/>
  <c r="D116" i="1"/>
  <c r="C116" i="1"/>
  <c r="I116" i="1"/>
  <c r="J116" i="1"/>
  <c r="L116" i="1"/>
  <c r="M116" i="1"/>
  <c r="N116" i="1"/>
  <c r="E116" i="1"/>
  <c r="F116" i="1"/>
  <c r="G116" i="1"/>
  <c r="K116" i="1"/>
  <c r="H116" i="1"/>
  <c r="D232" i="1"/>
  <c r="N232" i="1"/>
  <c r="E232" i="1"/>
  <c r="M232" i="1"/>
  <c r="I232" i="1"/>
  <c r="C232" i="1"/>
  <c r="F232" i="1"/>
  <c r="O232" i="1"/>
  <c r="G232" i="1"/>
  <c r="H232" i="1"/>
  <c r="J232" i="1"/>
  <c r="K232" i="1"/>
  <c r="L232" i="1"/>
  <c r="J269" i="1"/>
  <c r="N269" i="1"/>
  <c r="C269" i="1"/>
  <c r="H269" i="1"/>
  <c r="D269" i="1"/>
  <c r="I269" i="1"/>
  <c r="F269" i="1"/>
  <c r="G269" i="1"/>
  <c r="K269" i="1"/>
  <c r="L269" i="1"/>
  <c r="O269" i="1"/>
  <c r="E269" i="1"/>
  <c r="M269" i="1"/>
  <c r="L261" i="1"/>
  <c r="N261" i="1"/>
  <c r="C261" i="1"/>
  <c r="D261" i="1"/>
  <c r="J261" i="1"/>
  <c r="K261" i="1"/>
  <c r="O261" i="1"/>
  <c r="H261" i="1"/>
  <c r="G261" i="1"/>
  <c r="M261" i="1"/>
  <c r="I261" i="1"/>
  <c r="F261" i="1"/>
  <c r="E261" i="1"/>
  <c r="N152" i="1"/>
  <c r="D152" i="1"/>
  <c r="E152" i="1"/>
  <c r="K152" i="1"/>
  <c r="I152" i="1"/>
  <c r="G152" i="1"/>
  <c r="F152" i="1"/>
  <c r="C152" i="1"/>
  <c r="L152" i="1"/>
  <c r="M152" i="1"/>
  <c r="H152" i="1"/>
  <c r="O152" i="1"/>
  <c r="J152" i="1"/>
  <c r="O181" i="1"/>
  <c r="F181" i="1"/>
  <c r="N181" i="1"/>
  <c r="H181" i="1"/>
  <c r="J181" i="1"/>
  <c r="K181" i="1"/>
  <c r="I181" i="1"/>
  <c r="M181" i="1"/>
  <c r="C181" i="1"/>
  <c r="E181" i="1"/>
  <c r="G181" i="1"/>
  <c r="D181" i="1"/>
  <c r="L181" i="1"/>
  <c r="O180" i="1"/>
  <c r="K180" i="1"/>
  <c r="E180" i="1"/>
  <c r="G180" i="1"/>
  <c r="D180" i="1"/>
  <c r="F180" i="1"/>
  <c r="J180" i="1"/>
  <c r="L180" i="1"/>
  <c r="H180" i="1"/>
  <c r="M180" i="1"/>
  <c r="C180" i="1"/>
  <c r="N180" i="1"/>
  <c r="I180" i="1"/>
  <c r="E179" i="1"/>
  <c r="J179" i="1"/>
  <c r="K179" i="1"/>
  <c r="L179" i="1"/>
  <c r="M179" i="1"/>
  <c r="N179" i="1"/>
  <c r="H179" i="1"/>
  <c r="I179" i="1"/>
  <c r="D179" i="1"/>
  <c r="G179" i="1"/>
  <c r="C179" i="1"/>
  <c r="F179" i="1"/>
  <c r="O179" i="1"/>
  <c r="I224" i="1"/>
  <c r="K224" i="1"/>
  <c r="N224" i="1"/>
  <c r="F224" i="1"/>
  <c r="C224" i="1"/>
  <c r="G224" i="1"/>
  <c r="E224" i="1"/>
  <c r="D224" i="1"/>
  <c r="L224" i="1"/>
  <c r="H239" i="1"/>
  <c r="J239" i="1"/>
  <c r="E239" i="1"/>
  <c r="G239" i="1"/>
  <c r="M239" i="1"/>
  <c r="I239" i="1"/>
  <c r="C239" i="1"/>
  <c r="F239" i="1"/>
  <c r="L239" i="1"/>
  <c r="D239" i="1"/>
  <c r="K239" i="1"/>
  <c r="O239" i="1"/>
  <c r="N239" i="1"/>
  <c r="H49" i="1"/>
  <c r="K49" i="1"/>
  <c r="C49" i="1"/>
  <c r="L49" i="1"/>
  <c r="F49" i="1"/>
  <c r="M49" i="1"/>
  <c r="I49" i="1"/>
  <c r="D49" i="1"/>
  <c r="J49" i="1"/>
  <c r="N49" i="1"/>
  <c r="O49" i="1"/>
  <c r="E49" i="1"/>
  <c r="G49" i="1"/>
  <c r="I27" i="1"/>
  <c r="N27" i="1"/>
  <c r="D27" i="1"/>
  <c r="C27" i="1"/>
  <c r="G27" i="1"/>
  <c r="O27" i="1"/>
  <c r="M27" i="1"/>
  <c r="E27" i="1"/>
  <c r="F27" i="1"/>
  <c r="K27" i="1"/>
  <c r="H27" i="1"/>
  <c r="L27" i="1"/>
  <c r="J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<sst xmlns="http://schemas.openxmlformats.org/spreadsheetml/2006/main" count="213" uniqueCount="119">
  <si>
    <t>Flange Bolt Analysis Tool</t>
  </si>
  <si>
    <t>Header Validation</t>
  </si>
  <si>
    <t>Bolt Rotation Angles</t>
  </si>
  <si>
    <t>Required Rotation</t>
  </si>
  <si>
    <t>First Round</t>
  </si>
  <si>
    <t>Second Round</t>
  </si>
  <si>
    <t>Total Rotation</t>
  </si>
  <si>
    <t>Mean Rotation</t>
  </si>
  <si>
    <t>Standard Deviation</t>
  </si>
  <si>
    <t>Rotated Bolts per Cycle</t>
  </si>
  <si>
    <t>Cycle 1</t>
  </si>
  <si>
    <t>Cycle 2</t>
  </si>
  <si>
    <t>Cycle 3</t>
  </si>
  <si>
    <t>Cycle 4+</t>
  </si>
  <si>
    <t>Failed Bolts</t>
  </si>
  <si>
    <t>Bolt #</t>
  </si>
  <si>
    <t>First Round Total</t>
  </si>
  <si>
    <t>Pass/Fail</t>
  </si>
  <si>
    <t>Late Cycles</t>
  </si>
  <si>
    <t>Cycles Recorded</t>
  </si>
  <si>
    <t>Cycle Sums Match</t>
  </si>
  <si>
    <t>Total</t>
  </si>
  <si>
    <t>Cycle 3+</t>
  </si>
  <si>
    <t>Round 1</t>
  </si>
  <si>
    <t>Round 2</t>
  </si>
  <si>
    <t>Header Validations</t>
  </si>
  <si>
    <t>Parameter</t>
  </si>
  <si>
    <t>Approval</t>
  </si>
  <si>
    <t>Criteria</t>
  </si>
  <si>
    <t>Style</t>
  </si>
  <si>
    <t>Pass State</t>
  </si>
  <si>
    <t>Fail State</t>
  </si>
  <si>
    <t>Date</t>
  </si>
  <si>
    <t>72 hrs</t>
  </si>
  <si>
    <t>Fail</t>
  </si>
  <si>
    <t>SoftwareVersion</t>
  </si>
  <si>
    <t>Match</t>
  </si>
  <si>
    <t>Alert</t>
  </si>
  <si>
    <t>ProgramID</t>
  </si>
  <si>
    <t>Substring matching</t>
  </si>
  <si>
    <t>BoltType</t>
  </si>
  <si>
    <t>Unused</t>
  </si>
  <si>
    <t>TurbineVUI</t>
  </si>
  <si>
    <t>TowerVUI</t>
  </si>
  <si>
    <t>BoltVUI</t>
  </si>
  <si>
    <t>TensionerVUI</t>
  </si>
  <si>
    <t>PumpVUI</t>
  </si>
  <si>
    <t>OperatorID</t>
  </si>
  <si>
    <t>OperatorName</t>
  </si>
  <si>
    <t>Company</t>
  </si>
  <si>
    <t>BoltSize</t>
  </si>
  <si>
    <t>BoltQTY</t>
  </si>
  <si>
    <t>ClampingLength</t>
  </si>
  <si>
    <t>FlangeLocation</t>
  </si>
  <si>
    <t>AngleSensorResetForce</t>
  </si>
  <si>
    <t>MinBoltTensioningPressure</t>
  </si>
  <si>
    <t>MinBoltTensioningForce</t>
  </si>
  <si>
    <t>MinNutRotationAngleFirst</t>
  </si>
  <si>
    <t>MaxNutRotationAngleLast</t>
  </si>
  <si>
    <t>MinNutLooseningAngle</t>
  </si>
  <si>
    <t>MinNutTorque</t>
  </si>
  <si>
    <t>InitialMeanSettlement</t>
  </si>
  <si>
    <t>InitialMaxSettlement</t>
  </si>
  <si>
    <t>MinRequiredMeanClampingforce</t>
  </si>
  <si>
    <t>NoFirstTensioningProcess</t>
  </si>
  <si>
    <t>NoLastTensioningProcess</t>
  </si>
  <si>
    <t>TighteningsQTY</t>
  </si>
  <si>
    <t>MeanResidualForce</t>
  </si>
  <si>
    <t>FlangeApprovalTighteningsQTY</t>
  </si>
  <si>
    <t>FlangeApprovalFirstTightening</t>
  </si>
  <si>
    <t>FlangeApprovalLastTightening</t>
  </si>
  <si>
    <t>FlangeApprovalMeanResidualForce</t>
  </si>
  <si>
    <t>Second Round Total</t>
  </si>
  <si>
    <t>Second - Cycle 1</t>
  </si>
  <si>
    <t>Second - Cycle 2</t>
  </si>
  <si>
    <t>Second - Cycle 3+</t>
  </si>
  <si>
    <t># of Bolts</t>
  </si>
  <si>
    <t># of Bolts:</t>
  </si>
  <si>
    <t>Average Rotation</t>
  </si>
  <si>
    <t>Average</t>
  </si>
  <si>
    <t>Bolt</t>
  </si>
  <si>
    <t>-</t>
  </si>
  <si>
    <t>M36</t>
  </si>
  <si>
    <t>M42</t>
  </si>
  <si>
    <t>M48</t>
  </si>
  <si>
    <t>M56</t>
  </si>
  <si>
    <t>M64</t>
  </si>
  <si>
    <t>M72</t>
  </si>
  <si>
    <t>Standard deviation</t>
  </si>
  <si>
    <t>Rotation</t>
  </si>
  <si>
    <t>Min:</t>
  </si>
  <si>
    <t>Max:</t>
  </si>
  <si>
    <t xml:space="preserve">Bolt Size: </t>
  </si>
  <si>
    <t>Bolt Number</t>
  </si>
  <si>
    <t>Rotation Level</t>
  </si>
  <si>
    <t>total_mean_high</t>
  </si>
  <si>
    <t>total_mean_veryhigh</t>
  </si>
  <si>
    <t>Comment</t>
  </si>
  <si>
    <t>total_SD_high</t>
  </si>
  <si>
    <t>total_SD_veryhigh</t>
  </si>
  <si>
    <t>perbolt_rotation_high</t>
  </si>
  <si>
    <t>cycles_high</t>
  </si>
  <si>
    <t>sum_rounding_buffer</t>
  </si>
  <si>
    <t>rd2_cyc3_rotation_high</t>
  </si>
  <si>
    <t>Unit/Multiplier</t>
  </si>
  <si>
    <t>*required_rotation</t>
  </si>
  <si>
    <t>Deg</t>
  </si>
  <si>
    <t>Cycles</t>
  </si>
  <si>
    <t>Threshold for "High" total mean rotation</t>
  </si>
  <si>
    <t>Threshold for "Very/Excessively High" total mean rotation</t>
  </si>
  <si>
    <t>Threshold for "High" total standard deviation</t>
  </si>
  <si>
    <t>Threshold for "High" rotation on each bolt's late cycles</t>
  </si>
  <si>
    <t>Threshold for "High" rotation on each bolt's total rotation</t>
  </si>
  <si>
    <t>Threshold for "High" number of total cycles in either round</t>
  </si>
  <si>
    <t>Allowance for rounding errors in difference between sum of cycles and listed round total rotation</t>
  </si>
  <si>
    <t>Values</t>
  </si>
  <si>
    <t>Label</t>
  </si>
  <si>
    <t>Response Text</t>
  </si>
  <si>
    <t>Lorem ipsum dolor sit amet, consectetur adipiscing elit. Fusce pellentesque nulla lacus, at finibus massa egestas 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</si>
</sst>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9" xfId="0" applyFill="1" applyBorder="1"/>
    <xf numFmtId="0" fontId="4" fillId="3" borderId="9" xfId="0" applyFont="1" applyFill="1" applyBorder="1" applyAlignment="1">
      <alignment horizontal="center"/>
    </xf>
    <xf numFmtId="0" fontId="1" fillId="3" borderId="9" xfId="0" applyFont="1" applyFill="1" applyBorder="1"/>
    <xf numFmtId="0" fontId="0" fillId="4" borderId="9" xfId="0" applyFill="1" applyBorder="1"/>
    <xf numFmtId="0" fontId="4" fillId="3" borderId="9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right"/>
    </xf>
    <xf numFmtId="0" fontId="3" fillId="0" borderId="9" xfId="0" applyFont="1" applyBorder="1"/>
    <xf numFmtId="0" fontId="3" fillId="0" borderId="9" xfId="0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2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2" xfId="0" applyBorder="1" applyAlignment="1">
      <alignment horizontal="center"/>
    </xf>
    <xf numFmtId="0" fontId="1" fillId="5" borderId="0" xfId="0" applyFont="1" applyFill="1"/>
    <xf numFmtId="0" fontId="0" fillId="0" borderId="0" xfId="0" applyAlignment="1">
      <alignment wrapText="1"/>
    </xf>
    <xf numFmtId="0" fontId="1" fillId="4" borderId="9" xfId="0" applyFont="1" applyFill="1" applyBorder="1" applyAlignment="1">
      <alignment horizontal="center" wrapText="1"/>
    </xf>
    <xf numFmtId="0" fontId="0" fillId="0" borderId="14" xfId="0" applyBorder="1"/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2" fontId="0" fillId="0" borderId="8" xfId="0" applyNumberFormat="1" applyBorder="1" applyAlignment="1">
      <alignment horizontal="center" vertical="center"/>
    </xf>
    <xf numFmtId="0" fontId="0" fillId="0" borderId="11" xfId="0" applyBorder="1"/>
    <xf numFmtId="0" fontId="8" fillId="0" borderId="15" xfId="0" applyFont="1" applyBorder="1" applyAlignment="1">
      <alignment horizontal="center" vertical="center"/>
    </xf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0" fillId="0" borderId="13" xfId="0" applyBorder="1"/>
    <xf numFmtId="0" fontId="0" fillId="0" borderId="20" xfId="0" applyBorder="1"/>
    <xf numFmtId="0" fontId="7" fillId="2" borderId="9" xfId="0" applyFont="1" applyFill="1" applyBorder="1" applyAlignment="1">
      <alignment horizontal="center"/>
    </xf>
    <xf numFmtId="0" fontId="0" fillId="0" borderId="21" xfId="0" applyBorder="1"/>
    <xf numFmtId="0" fontId="5" fillId="0" borderId="9" xfId="0" applyFont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25">
    <dxf>
      <font>
        <color theme="0" tint="-0.34998626667073579"/>
      </font>
      <fill>
        <patternFill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0" tint="-0.34998626667073579"/>
      </font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strike val="0"/>
        <color theme="0" tint="-0.24994659260841701"/>
      </font>
      <fill>
        <patternFill>
          <bgColor auto="1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0" tint="-0.14996795556505021"/>
      </font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'Bolt Analysis'!$B$1</c:f>
              <c:strCache>
                <c:ptCount val="1"/>
                <c:pt idx="0">
                  <c:v>First Round Total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yVal>
            <c:numRef>
              <c:f>'Bolt Analysis'!$B$10:$B$125</c:f>
              <c:numCache>
                <c:formatCode>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BA-4CCE-BE97-ADA7C16B8EA8}"/>
            </c:ext>
          </c:extLst>
        </c:ser>
        <c:ser>
          <c:idx val="1"/>
          <c:order val="1"/>
          <c:tx>
            <c:strRef>
              <c:f>'Bolt Analysis'!$C$1</c:f>
              <c:strCache>
                <c:ptCount val="1"/>
                <c:pt idx="0">
                  <c:v>Second Round Total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yVal>
            <c:numRef>
              <c:f>'Bolt Analysis'!$C$10:$C$125</c:f>
              <c:numCache>
                <c:formatCode>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BA-4CCE-BE97-ADA7C16B8EA8}"/>
            </c:ext>
          </c:extLst>
        </c:ser>
        <c:ser>
          <c:idx val="2"/>
          <c:order val="2"/>
          <c:tx>
            <c:v>Total nut rotation angle</c:v>
          </c:tx>
          <c:spPr>
            <a:ln w="22225" cap="rnd" cmpd="sng" algn="ctr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yVal>
            <c:numRef>
              <c:f>'Bolt Analysis'!$J$10:$J$123</c:f>
              <c:numCache>
                <c:formatCode>0</c:formatCode>
                <c:ptCount val="1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BA-4CCE-BE97-ADA7C16B8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650048"/>
        <c:axId val="1045648736"/>
      </c:scatterChart>
      <c:valAx>
        <c:axId val="1045650048"/>
        <c:scaling>
          <c:orientation val="minMax"/>
        </c:scaling>
        <c:delete val="0"/>
        <c:axPos val="b"/>
        <c:majorGridlines>
          <c:spPr>
            <a:ln>
              <a:solidFill>
                <a:schemeClr val="bg2">
                  <a:lumMod val="90000"/>
                </a:schemeClr>
              </a:solidFill>
              <a:prstDash val="solid"/>
            </a:ln>
          </c:spPr>
        </c:majorGridlines>
        <c:minorGridlines>
          <c:spPr>
            <a:ln>
              <a:solidFill>
                <a:schemeClr val="bg2"/>
              </a:solidFill>
              <a:prstDash val="solid"/>
            </a:ln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48736"/>
        <c:crosses val="autoZero"/>
        <c:crossBetween val="midCat"/>
        <c:majorUnit val="4"/>
        <c:minorUnit val="1"/>
      </c:valAx>
      <c:valAx>
        <c:axId val="1045648736"/>
        <c:scaling>
          <c:orientation val="minMax"/>
        </c:scaling>
        <c:delete val="0"/>
        <c:axPos val="l"/>
        <c:majorGridlines>
          <c:spPr>
            <a:ln>
              <a:solidFill>
                <a:schemeClr val="bg2">
                  <a:lumMod val="90000"/>
                </a:schemeClr>
              </a:solidFill>
              <a:prstDash val="solid"/>
            </a:ln>
          </c:spPr>
        </c:majorGridlines>
        <c:minorGridlines>
          <c:spPr>
            <a:ln>
              <a:solidFill>
                <a:schemeClr val="bg2"/>
              </a:solidFill>
              <a:prstDash val="solid"/>
            </a:ln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50048"/>
        <c:crosses val="autoZero"/>
        <c:crossBetween val="midCat"/>
        <c:majorUnit val="20"/>
        <c:minorUnit val="10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'Bolt Analysis'!$B$1</c:f>
              <c:strCache>
                <c:ptCount val="1"/>
                <c:pt idx="0">
                  <c:v>First Round Total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yVal>
            <c:numRef>
              <c:f>'Bolt Analysis'!$B$10:$B$125</c:f>
              <c:numCache>
                <c:formatCode>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E5-4A1F-AD83-253C0A752EEB}"/>
            </c:ext>
          </c:extLst>
        </c:ser>
        <c:ser>
          <c:idx val="1"/>
          <c:order val="1"/>
          <c:tx>
            <c:strRef>
              <c:f>'Bolt Analysis'!$C$1</c:f>
              <c:strCache>
                <c:ptCount val="1"/>
                <c:pt idx="0">
                  <c:v>Second Round Total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yVal>
            <c:numRef>
              <c:f>'Bolt Analysis'!$C$10:$C$125</c:f>
              <c:numCache>
                <c:formatCode>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E5-4A1F-AD83-253C0A752EEB}"/>
            </c:ext>
          </c:extLst>
        </c:ser>
        <c:ser>
          <c:idx val="2"/>
          <c:order val="2"/>
          <c:tx>
            <c:v>Total nut rotation angle</c:v>
          </c:tx>
          <c:spPr>
            <a:ln w="22225" cap="rnd" cmpd="sng" algn="ctr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yVal>
            <c:numRef>
              <c:f>'Bolt Analysis'!$J$10:$J$123</c:f>
              <c:numCache>
                <c:formatCode>0</c:formatCode>
                <c:ptCount val="1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E5-4A1F-AD83-253C0A752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650048"/>
        <c:axId val="1045648736"/>
      </c:scatterChart>
      <c:valAx>
        <c:axId val="1045650048"/>
        <c:scaling>
          <c:orientation val="minMax"/>
        </c:scaling>
        <c:delete val="0"/>
        <c:axPos val="b"/>
        <c:majorGridlines>
          <c:spPr>
            <a:ln>
              <a:solidFill>
                <a:schemeClr val="bg2">
                  <a:lumMod val="90000"/>
                </a:schemeClr>
              </a:solidFill>
              <a:prstDash val="solid"/>
            </a:ln>
          </c:spPr>
        </c:majorGridlines>
        <c:minorGridlines>
          <c:spPr>
            <a:ln>
              <a:solidFill>
                <a:schemeClr val="bg2"/>
              </a:solidFill>
              <a:prstDash val="solid"/>
            </a:ln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48736"/>
        <c:crosses val="autoZero"/>
        <c:crossBetween val="midCat"/>
        <c:majorUnit val="4"/>
        <c:minorUnit val="1"/>
      </c:valAx>
      <c:valAx>
        <c:axId val="1045648736"/>
        <c:scaling>
          <c:orientation val="minMax"/>
        </c:scaling>
        <c:delete val="0"/>
        <c:axPos val="l"/>
        <c:majorGridlines>
          <c:spPr>
            <a:ln>
              <a:solidFill>
                <a:schemeClr val="bg2">
                  <a:lumMod val="90000"/>
                </a:schemeClr>
              </a:solidFill>
              <a:prstDash val="solid"/>
            </a:ln>
          </c:spPr>
        </c:majorGridlines>
        <c:minorGridlines>
          <c:spPr>
            <a:ln>
              <a:solidFill>
                <a:schemeClr val="bg2"/>
              </a:solidFill>
              <a:prstDash val="solid"/>
            </a:ln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50048"/>
        <c:crosses val="autoZero"/>
        <c:crossBetween val="midCat"/>
        <c:majorUnit val="20"/>
        <c:minorUnit val="10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414617</xdr:colOff>
      <xdr:row>4</xdr:row>
      <xdr:rowOff>0</xdr:rowOff>
    </xdr:from>
    <xdr:to>
      <xdr:col>27</xdr:col>
      <xdr:colOff>507624</xdr:colOff>
      <xdr:row>32</xdr:row>
      <xdr:rowOff>21011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268941</xdr:colOff>
      <xdr:row>6</xdr:row>
      <xdr:rowOff>56029</xdr:rowOff>
    </xdr:from>
    <xdr:to>
      <xdr:col>29</xdr:col>
      <xdr:colOff>451596</xdr:colOff>
      <xdr:row>35</xdr:row>
      <xdr:rowOff>121864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73"/>
  <sheetViews>
    <sheetView showGridLines="0" zoomScale="85" zoomScaleNormal="85" workbookViewId="0">
      <selection activeCell="I24" sqref="I24"/>
    </sheetView>
  </sheetViews>
  <sheetFormatPr defaultRowHeight="15" x14ac:dyDescent="0.25"/>
  <cols>
    <col min="2" max="2" width="16" bestFit="1" customWidth="1"/>
    <col min="3" max="4" width="15.7109375" customWidth="1"/>
    <col min="5" max="5" width="9" bestFit="1" customWidth="1"/>
    <col min="8" max="9" width="9.7109375" bestFit="1" customWidth="1"/>
    <col min="10" max="10" width="8.7109375" customWidth="1"/>
  </cols>
  <sheetData>
    <row r="2" spans="2:23" ht="33.75" customHeight="1" x14ac:dyDescent="0.5">
      <c r="B2" s="53" t="s">
        <v>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5"/>
    </row>
    <row r="4" spans="2:23" ht="21" customHeight="1" x14ac:dyDescent="0.35">
      <c r="B4" s="60" t="s">
        <v>1</v>
      </c>
      <c r="C4" s="54"/>
      <c r="D4" s="54"/>
      <c r="E4" s="57"/>
      <c r="G4" s="59" t="s">
        <v>2</v>
      </c>
      <c r="H4" s="54"/>
      <c r="I4" s="54"/>
      <c r="J4" s="57"/>
      <c r="M4" s="56" t="s">
        <v>3</v>
      </c>
      <c r="N4" s="57"/>
    </row>
    <row r="5" spans="2:23" ht="30" customHeight="1" x14ac:dyDescent="0.25">
      <c r="B5" s="22" t="str">
        <f t="array" ref="B5:E18">_xlfn._xlws.FILTER('Header Validation'!$B$3:$E$37, 'Header Validation'!$G$3:$G$37 &lt;&gt; "Unused")</f>
        <v>Parameter</v>
      </c>
      <c r="C5" s="22" t="str">
        <v>First Round</v>
      </c>
      <c r="D5" s="22" t="str">
        <v>Second Round</v>
      </c>
      <c r="E5" s="22" t="str">
        <v>Approval</v>
      </c>
      <c r="G5" s="20"/>
      <c r="H5" s="24" t="s">
        <v>4</v>
      </c>
      <c r="I5" s="24" t="s">
        <v>5</v>
      </c>
      <c r="J5" s="24" t="s">
        <v>6</v>
      </c>
      <c r="M5" s="58" t="str">
        <f>'Bolt Analysis'!J7</f>
        <v>Unknown Size</v>
      </c>
      <c r="N5" s="57"/>
    </row>
    <row r="6" spans="2:23" x14ac:dyDescent="0.25">
      <c r="B6" s="23" t="str">
        <v>Date</v>
      </c>
      <c r="C6" s="30" t="str">
        <v/>
      </c>
      <c r="D6" s="30" t="str">
        <v/>
      </c>
      <c r="E6" s="30" t="e">
        <v>#VALUE!</v>
      </c>
      <c r="G6" s="36" t="s">
        <v>7</v>
      </c>
      <c r="H6" s="61">
        <f>'Bolt Analysis'!B3</f>
        <v>0</v>
      </c>
      <c r="I6" s="61">
        <f>'Bolt Analysis'!C3</f>
        <v>0</v>
      </c>
      <c r="J6" s="52">
        <f>'Bolt Analysis'!J3</f>
        <v>0</v>
      </c>
      <c r="K6" s="52" t="str">
        <f>'Bolt Analysis'!K3</f>
        <v>Low</v>
      </c>
    </row>
    <row r="7" spans="2:23" x14ac:dyDescent="0.25">
      <c r="B7" s="23" t="str">
        <v>SoftwareVersion</v>
      </c>
      <c r="C7" s="30" t="str">
        <v/>
      </c>
      <c r="D7" s="30" t="str">
        <v/>
      </c>
      <c r="E7" s="30" t="str">
        <v>Pass</v>
      </c>
      <c r="G7" s="37"/>
      <c r="H7" s="37"/>
      <c r="I7" s="37"/>
      <c r="J7" s="37"/>
      <c r="K7" s="37"/>
    </row>
    <row r="8" spans="2:23" x14ac:dyDescent="0.25">
      <c r="B8" s="23" t="str">
        <v>ProgramID</v>
      </c>
      <c r="C8" s="30" t="str">
        <v/>
      </c>
      <c r="D8" s="30" t="str">
        <v/>
      </c>
      <c r="E8" s="30" t="str">
        <v>Fail</v>
      </c>
      <c r="G8" s="36" t="s">
        <v>8</v>
      </c>
      <c r="H8" s="61" t="e">
        <f>'Bolt Analysis'!B4</f>
        <v>#DIV/0!</v>
      </c>
      <c r="I8" s="61" t="e">
        <f>'Bolt Analysis'!C4</f>
        <v>#DIV/0!</v>
      </c>
      <c r="J8" s="52" t="e">
        <f>'Bolt Analysis'!J4</f>
        <v>#DIV/0!</v>
      </c>
      <c r="K8" s="52" t="e">
        <f>'Bolt Analysis'!K4</f>
        <v>#DIV/0!</v>
      </c>
    </row>
    <row r="9" spans="2:23" x14ac:dyDescent="0.25">
      <c r="B9" s="23" t="str">
        <v>TowerVUI</v>
      </c>
      <c r="C9" s="30" t="str">
        <v/>
      </c>
      <c r="D9" s="30" t="str">
        <v/>
      </c>
      <c r="E9" s="30" t="str">
        <v>Pass</v>
      </c>
      <c r="G9" s="37"/>
      <c r="H9" s="37"/>
      <c r="I9" s="37"/>
      <c r="J9" s="37"/>
      <c r="K9" s="37"/>
    </row>
    <row r="10" spans="2:23" x14ac:dyDescent="0.25">
      <c r="B10" s="23" t="str">
        <v>BoltVUI</v>
      </c>
      <c r="C10" s="30" t="str">
        <v/>
      </c>
      <c r="D10" s="30" t="str">
        <v/>
      </c>
      <c r="E10" s="30" t="str">
        <v>Pass</v>
      </c>
    </row>
    <row r="11" spans="2:23" x14ac:dyDescent="0.25">
      <c r="B11" s="23" t="str">
        <v>TensionerVUI</v>
      </c>
      <c r="C11" s="30" t="str">
        <v/>
      </c>
      <c r="D11" s="30" t="str">
        <v/>
      </c>
      <c r="E11" s="30" t="str">
        <v>Pass</v>
      </c>
    </row>
    <row r="12" spans="2:23" ht="18.75" customHeight="1" x14ac:dyDescent="0.3">
      <c r="B12" s="23" t="str">
        <v>PumpVUI</v>
      </c>
      <c r="C12" s="30" t="str">
        <v/>
      </c>
      <c r="D12" s="30" t="str">
        <v/>
      </c>
      <c r="E12" s="30" t="str">
        <v>Pass</v>
      </c>
      <c r="G12" s="59" t="s">
        <v>9</v>
      </c>
      <c r="H12" s="54"/>
      <c r="I12" s="54"/>
      <c r="J12" s="54"/>
      <c r="K12" s="57"/>
      <c r="R12" s="17"/>
    </row>
    <row r="13" spans="2:23" x14ac:dyDescent="0.25">
      <c r="B13" s="23" t="str">
        <v>OperatorID</v>
      </c>
      <c r="C13" s="30" t="str">
        <v/>
      </c>
      <c r="D13" s="30" t="str">
        <v/>
      </c>
      <c r="E13" s="30" t="str">
        <v>Pass</v>
      </c>
      <c r="G13" s="20"/>
      <c r="H13" s="21" t="s">
        <v>10</v>
      </c>
      <c r="I13" s="21" t="s">
        <v>11</v>
      </c>
      <c r="J13" s="21" t="s">
        <v>12</v>
      </c>
      <c r="K13" s="21" t="s">
        <v>13</v>
      </c>
    </row>
    <row r="14" spans="2:23" x14ac:dyDescent="0.25">
      <c r="B14" s="23" t="str">
        <v>OperatorName</v>
      </c>
      <c r="C14" s="30" t="str">
        <v/>
      </c>
      <c r="D14" s="30" t="str">
        <v/>
      </c>
      <c r="E14" s="30" t="str">
        <v>Pass</v>
      </c>
      <c r="G14" s="36" t="s">
        <v>4</v>
      </c>
      <c r="H14" s="51" t="e">
        <f t="array" ref="H14">SUM( IF(
          VALUE(
                INDEX(
                      'First Round'!$B$2:$AZ$1048576,
                      0,
                      MATCH(
                            "BoltRotationAngleCycle1",
                            'First Round'!$B$1:$AZ$1,
                            0
                      )
                )
          ) &lt;&gt; 0, 1, 0))</f>
        <v>#N/A</v>
      </c>
      <c r="I14" s="51" t="e">
        <f t="array" ref="I14">SUM( IF(
          VALUE(
                INDEX(
                      'First Round'!$B$2:$AZ$1048576,
                      0,
                      MATCH(
                            "BoltRotationAngleCycle2",
                            'First Round'!$B$1:$AZ$1,
                            0
                      )
                )
          ) &lt;&gt; 0, 1, 0))</f>
        <v>#N/A</v>
      </c>
      <c r="J14" s="51" t="e">
        <f t="array" ref="J14">SUM( IF(
          VALUE(
                INDEX(
                      'First Round'!$B$2:$AZ$1048576,
                      0,
                      MATCH(
                            "BoltRotationAngleCycle3",
                            'First Round'!$B$1:$AZ$1,
                            0
                      )
                )
          ) &lt;&gt; 0, 1, 0))</f>
        <v>#N/A</v>
      </c>
      <c r="K14" s="51">
        <f>COUNTIFS('Bolt Analysis'!$N$10:$N$264, "&gt;3")</f>
        <v>0</v>
      </c>
    </row>
    <row r="15" spans="2:23" x14ac:dyDescent="0.25">
      <c r="B15" s="23" t="str">
        <v>Company</v>
      </c>
      <c r="C15" s="30" t="str">
        <v/>
      </c>
      <c r="D15" s="30" t="str">
        <v/>
      </c>
      <c r="E15" s="30" t="str">
        <v>Pass</v>
      </c>
      <c r="G15" s="37"/>
      <c r="H15" s="37"/>
      <c r="I15" s="37"/>
      <c r="J15" s="37"/>
      <c r="K15" s="37"/>
    </row>
    <row r="16" spans="2:23" x14ac:dyDescent="0.25">
      <c r="B16" s="23" t="str">
        <v>BoltSize</v>
      </c>
      <c r="C16" s="30" t="str">
        <v/>
      </c>
      <c r="D16" s="30" t="str">
        <v/>
      </c>
      <c r="E16" s="30" t="str">
        <v>Pass</v>
      </c>
      <c r="G16" s="36" t="s">
        <v>5</v>
      </c>
      <c r="H16" s="51" t="e">
        <f t="array" ref="H16">SUM( IF(
          VALUE(
                INDEX(
                      'Second Round'!$B$2:$AZ$1048576,
                      0,
                      MATCH(
                            "BoltRotationAngleCycle1",
                            'Second Round'!$B$1:$AZ$1,
                            0
                      )
                )
          ) &lt;&gt; 0, 1, 0))</f>
        <v>#N/A</v>
      </c>
      <c r="I16" s="51" t="e">
        <f t="array" ref="I16">SUM( IF(
          VALUE(
                INDEX(
                      'Second Round'!$B$2:$AZ$1048576,
                      0,
                      MATCH(
                            "BoltRotationAngleCycle2",
                            'Second Round'!$B$1:$AZ$1,
                            0
                      )
                )
          ) &lt;&gt; 0, 1, 0))</f>
        <v>#N/A</v>
      </c>
      <c r="J16" s="51" t="e">
        <f t="array" ref="J16">SUM( IF(
          VALUE(
                INDEX(
                      'Second Round'!$B$2:$AZ$1048576,
                      0,
                      MATCH(
                            "BoltRotationAngleCycle3",
                            'Second Round'!$B$1:$AZ$1,
                            0
                      )
                )
          ) &lt;&gt; 0, 1, 0))</f>
        <v>#N/A</v>
      </c>
      <c r="K16" s="51">
        <f>COUNTIFS('Bolt Analysis'!$O$10:$O$264, "&gt;3")</f>
        <v>0</v>
      </c>
    </row>
    <row r="17" spans="2:15" x14ac:dyDescent="0.25">
      <c r="B17" s="23" t="str">
        <v>BoltQTY</v>
      </c>
      <c r="C17" s="30" t="str">
        <v/>
      </c>
      <c r="D17" s="30" t="str">
        <v/>
      </c>
      <c r="E17" s="30" t="str">
        <v>Pass</v>
      </c>
      <c r="G17" s="37"/>
      <c r="H17" s="37"/>
      <c r="I17" s="37"/>
      <c r="J17" s="37"/>
      <c r="K17" s="37"/>
    </row>
    <row r="18" spans="2:15" x14ac:dyDescent="0.25">
      <c r="B18" s="23" t="str">
        <v>FlangeLocation</v>
      </c>
      <c r="C18" s="30" t="str">
        <v/>
      </c>
      <c r="D18" s="30" t="str">
        <v/>
      </c>
      <c r="E18" s="30" t="str">
        <v>Pass</v>
      </c>
    </row>
    <row r="20" spans="2:15" ht="15" customHeight="1" x14ac:dyDescent="0.25">
      <c r="B20" s="42" t="s">
        <v>14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4"/>
    </row>
    <row r="21" spans="2:15" ht="15" customHeight="1" x14ac:dyDescent="0.25">
      <c r="B21" s="45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1"/>
    </row>
    <row r="22" spans="2:15" x14ac:dyDescent="0.25">
      <c r="B22" s="47" t="s">
        <v>15</v>
      </c>
      <c r="C22" s="49" t="s">
        <v>16</v>
      </c>
      <c r="D22" s="50" t="s">
        <v>5</v>
      </c>
      <c r="E22" s="46"/>
      <c r="F22" s="46"/>
      <c r="G22" s="41"/>
      <c r="H22" s="38" t="s">
        <v>17</v>
      </c>
      <c r="I22" s="38" t="s">
        <v>6</v>
      </c>
      <c r="J22" s="38" t="s">
        <v>94</v>
      </c>
      <c r="K22" s="38" t="s">
        <v>18</v>
      </c>
      <c r="L22" s="40" t="s">
        <v>19</v>
      </c>
      <c r="M22" s="41"/>
      <c r="N22" s="40" t="s">
        <v>20</v>
      </c>
      <c r="O22" s="41"/>
    </row>
    <row r="23" spans="2:15" x14ac:dyDescent="0.25">
      <c r="B23" s="48"/>
      <c r="C23" s="41"/>
      <c r="D23" s="18" t="s">
        <v>21</v>
      </c>
      <c r="E23" s="18" t="s">
        <v>10</v>
      </c>
      <c r="F23" s="18" t="s">
        <v>11</v>
      </c>
      <c r="G23" s="18" t="s">
        <v>22</v>
      </c>
      <c r="H23" s="39"/>
      <c r="I23" s="39"/>
      <c r="J23" s="39"/>
      <c r="K23" s="39"/>
      <c r="L23" s="19" t="s">
        <v>23</v>
      </c>
      <c r="M23" s="19" t="s">
        <v>24</v>
      </c>
      <c r="N23" s="19" t="s">
        <v>23</v>
      </c>
      <c r="O23" s="19" t="s">
        <v>24</v>
      </c>
    </row>
    <row r="24" spans="2:15" x14ac:dyDescent="0.25">
      <c r="B24" s="32" t="str">
        <f t="array" ref="B24:B273">_xlfn.EXPAND(IF(ISERROR( _xlfn._xlws.FILTER('Bolt Analysis'!A$10:A$264, ('Bolt Analysis'!I$10:I$264 = "Alert")+('Bolt Analysis'!I$10:I$264 = "Fail"))), "",  _xlfn._xlws.FILTER('Bolt Analysis'!A$10:A$264, ('Bolt Analysis'!I$10:I$264 = "Alert")+('Bolt Analysis'!I$10:I$264 = "Fail"))), 250, 1, "")</f>
        <v/>
      </c>
      <c r="C24" s="33" t="str">
        <f>IF(ISERROR(VLOOKUP($B24, 'Bolt Analysis'!$A$10:$Q$264, 2)),"", VLOOKUP($B24, 'Bolt Analysis'!$A$10:$Q$264, 2))</f>
        <v/>
      </c>
      <c r="D24" s="33" t="str">
        <f>IF(ISERROR(VLOOKUP($B24, 'Bolt Analysis'!$A$10:$Q$264, 3)),"", VLOOKUP($B24, 'Bolt Analysis'!$A$10:$Q$264, 3))</f>
        <v/>
      </c>
      <c r="E24" s="33" t="str">
        <f>IF(ISERROR(VLOOKUP($B24, 'Bolt Analysis'!$A$10:$Q$264, 4)),"",VLOOKUP($B24, 'Bolt Analysis'!$A$10:$Q$264, 4))</f>
        <v/>
      </c>
      <c r="F24" s="33" t="str">
        <f>IF(ISERROR(VLOOKUP($B24, 'Bolt Analysis'!$A$10:$Q$264, 5)),"",VLOOKUP($B24, 'Bolt Analysis'!$A$10:$Q$264, 5))</f>
        <v/>
      </c>
      <c r="G24" s="33" t="str">
        <f>IF(ISERROR(VLOOKUP($B24, 'Bolt Analysis'!$A$10:$Q$264, 6)),"",VLOOKUP($B24, 'Bolt Analysis'!$A$10:$Q$264, 6))</f>
        <v/>
      </c>
      <c r="H24" s="33" t="str">
        <f>IF(ISERROR(VLOOKUP($B24, 'Bolt Analysis'!$A$10:$Q$264, 9)),"",VLOOKUP($B24, 'Bolt Analysis'!$A$10:$Q$264, 9))</f>
        <v/>
      </c>
      <c r="I24" s="33" t="str">
        <f>IF(ISERROR(VLOOKUP($B24, 'Bolt Analysis'!$A$10:$Q$264, 10)),"",VLOOKUP($B24, 'Bolt Analysis'!$A$10:$Q$264, 10))</f>
        <v/>
      </c>
      <c r="J24" s="33" t="str">
        <f>IF(ISERROR(VLOOKUP($B24, 'Bolt Analysis'!$A$10:$Q$264, 12)),"",VLOOKUP($B24, 'Bolt Analysis'!$A$10:$Q$264, 12))</f>
        <v/>
      </c>
      <c r="K24" s="33" t="str">
        <f>IF(ISERROR(VLOOKUP($B24, 'Bolt Analysis'!$A$10:$Q$264, 13)),"",VLOOKUP($B24, 'Bolt Analysis'!$A$10:$Q$264, 13))</f>
        <v/>
      </c>
      <c r="L24" s="33" t="str">
        <f>IF(ISERROR(VLOOKUP($B24, 'Bolt Analysis'!$A$10:$Q$264, 14)),"",VLOOKUP($B24, 'Bolt Analysis'!$A$10:$Q$264, 14))</f>
        <v/>
      </c>
      <c r="M24" s="33" t="str">
        <f>IF(ISERROR(VLOOKUP($B24, 'Bolt Analysis'!$A$10:$Q$264, 15)),"",VLOOKUP($B24, 'Bolt Analysis'!$A$10:$Q$264, 15))</f>
        <v/>
      </c>
      <c r="N24" s="33" t="str">
        <f>IF(ISERROR(VLOOKUP($B24, 'Bolt Analysis'!$A$10:$Q$264, 16)),"",VLOOKUP($B24, 'Bolt Analysis'!$A$10:$Q$264, 16))</f>
        <v/>
      </c>
      <c r="O24" s="33" t="str">
        <f>IF(ISERROR(VLOOKUP($B24, 'Bolt Analysis'!$A$10:$Q$264, 17)),"",VLOOKUP($B24, 'Bolt Analysis'!$A$10:$Q$264, 17))</f>
        <v/>
      </c>
    </row>
    <row r="25" spans="2:15" x14ac:dyDescent="0.25">
      <c r="B25" s="28" t="str">
        <v/>
      </c>
      <c r="C25" s="33" t="str">
        <f>IF(ISERROR(VLOOKUP($B25, 'Bolt Analysis'!$A$10:$Q$264, 2)),"", VLOOKUP($B25, 'Bolt Analysis'!$A$10:$Q$264, 2))</f>
        <v/>
      </c>
      <c r="D25" s="33" t="str">
        <f>IF(ISERROR(VLOOKUP($B25, 'Bolt Analysis'!$A$10:$Q$264, 3)),"", VLOOKUP($B25, 'Bolt Analysis'!$A$10:$Q$264, 3))</f>
        <v/>
      </c>
      <c r="E25" s="33" t="str">
        <f>IF(ISERROR(VLOOKUP($B25, 'Bolt Analysis'!$A$10:$Q$264, 4)),"",VLOOKUP($B25, 'Bolt Analysis'!$A$10:$Q$264, 4))</f>
        <v/>
      </c>
      <c r="F25" s="33" t="str">
        <f>IF(ISERROR(VLOOKUP($B25, 'Bolt Analysis'!$A$10:$Q$264, 5)),"",VLOOKUP($B25, 'Bolt Analysis'!$A$10:$Q$264, 5))</f>
        <v/>
      </c>
      <c r="G25" s="33" t="str">
        <f>IF(ISERROR(VLOOKUP($B25, 'Bolt Analysis'!$A$10:$Q$264, 6)),"",VLOOKUP($B25, 'Bolt Analysis'!$A$10:$Q$264, 6))</f>
        <v/>
      </c>
      <c r="H25" s="33" t="str">
        <f>IF(ISERROR(VLOOKUP($B25, 'Bolt Analysis'!$A$10:$Q$264, 9)),"",VLOOKUP($B25, 'Bolt Analysis'!$A$10:$Q$264, 9))</f>
        <v/>
      </c>
      <c r="I25" s="33" t="str">
        <f>IF(ISERROR(VLOOKUP($B25, 'Bolt Analysis'!$A$10:$Q$264, 10)),"",VLOOKUP($B25, 'Bolt Analysis'!$A$10:$Q$264, 10))</f>
        <v/>
      </c>
      <c r="J25" s="33" t="str">
        <f>IF(ISERROR(VLOOKUP($B25, 'Bolt Analysis'!$A$10:$Q$264, 12)),"",VLOOKUP($B25, 'Bolt Analysis'!$A$10:$Q$264, 12))</f>
        <v/>
      </c>
      <c r="K25" s="33" t="str">
        <f>IF(ISERROR(VLOOKUP($B25, 'Bolt Analysis'!$A$10:$Q$264, 13)),"",VLOOKUP($B25, 'Bolt Analysis'!$A$10:$Q$264, 13))</f>
        <v/>
      </c>
      <c r="L25" s="33" t="str">
        <f>IF(ISERROR(VLOOKUP($B25, 'Bolt Analysis'!$A$10:$Q$264, 14)),"",VLOOKUP($B25, 'Bolt Analysis'!$A$10:$Q$264, 14))</f>
        <v/>
      </c>
      <c r="M25" s="33" t="str">
        <f>IF(ISERROR(VLOOKUP($B25, 'Bolt Analysis'!$A$10:$Q$264, 15)),"",VLOOKUP($B25, 'Bolt Analysis'!$A$10:$Q$264, 15))</f>
        <v/>
      </c>
      <c r="N25" s="33" t="str">
        <f>IF(ISERROR(VLOOKUP($B25, 'Bolt Analysis'!$A$10:$Q$264, 16)),"",VLOOKUP($B25, 'Bolt Analysis'!$A$10:$Q$264, 16))</f>
        <v/>
      </c>
      <c r="O25" s="33" t="str">
        <f>IF(ISERROR(VLOOKUP($B25, 'Bolt Analysis'!$A$10:$Q$264, 17)),"",VLOOKUP($B25, 'Bolt Analysis'!$A$10:$Q$264, 17))</f>
        <v/>
      </c>
    </row>
    <row r="26" spans="2:15" x14ac:dyDescent="0.25">
      <c r="B26" s="28" t="str">
        <v/>
      </c>
      <c r="C26" s="33" t="str">
        <f>IF(ISERROR(VLOOKUP($B26, 'Bolt Analysis'!$A$10:$Q$264, 2)),"", VLOOKUP($B26, 'Bolt Analysis'!$A$10:$Q$264, 2))</f>
        <v/>
      </c>
      <c r="D26" s="33" t="str">
        <f>IF(ISERROR(VLOOKUP($B26, 'Bolt Analysis'!$A$10:$Q$264, 3)),"", VLOOKUP($B26, 'Bolt Analysis'!$A$10:$Q$264, 3))</f>
        <v/>
      </c>
      <c r="E26" s="33" t="str">
        <f>IF(ISERROR(VLOOKUP($B26, 'Bolt Analysis'!$A$10:$Q$264, 4)),"",VLOOKUP($B26, 'Bolt Analysis'!$A$10:$Q$264, 4))</f>
        <v/>
      </c>
      <c r="F26" s="33" t="str">
        <f>IF(ISERROR(VLOOKUP($B26, 'Bolt Analysis'!$A$10:$Q$264, 5)),"",VLOOKUP($B26, 'Bolt Analysis'!$A$10:$Q$264, 5))</f>
        <v/>
      </c>
      <c r="G26" s="33" t="str">
        <f>IF(ISERROR(VLOOKUP($B26, 'Bolt Analysis'!$A$10:$Q$264, 6)),"",VLOOKUP($B26, 'Bolt Analysis'!$A$10:$Q$264, 6))</f>
        <v/>
      </c>
      <c r="H26" s="33" t="str">
        <f>IF(ISERROR(VLOOKUP($B26, 'Bolt Analysis'!$A$10:$Q$264, 9)),"",VLOOKUP($B26, 'Bolt Analysis'!$A$10:$Q$264, 9))</f>
        <v/>
      </c>
      <c r="I26" s="33" t="str">
        <f>IF(ISERROR(VLOOKUP($B26, 'Bolt Analysis'!$A$10:$Q$264, 10)),"",VLOOKUP($B26, 'Bolt Analysis'!$A$10:$Q$264, 10))</f>
        <v/>
      </c>
      <c r="J26" s="33" t="str">
        <f>IF(ISERROR(VLOOKUP($B26, 'Bolt Analysis'!$A$10:$Q$264, 12)),"",VLOOKUP($B26, 'Bolt Analysis'!$A$10:$Q$264, 12))</f>
        <v/>
      </c>
      <c r="K26" s="33" t="str">
        <f>IF(ISERROR(VLOOKUP($B26, 'Bolt Analysis'!$A$10:$Q$264, 13)),"",VLOOKUP($B26, 'Bolt Analysis'!$A$10:$Q$264, 13))</f>
        <v/>
      </c>
      <c r="L26" s="33" t="str">
        <f>IF(ISERROR(VLOOKUP($B26, 'Bolt Analysis'!$A$10:$Q$264, 14)),"",VLOOKUP($B26, 'Bolt Analysis'!$A$10:$Q$264, 14))</f>
        <v/>
      </c>
      <c r="M26" s="33" t="str">
        <f>IF(ISERROR(VLOOKUP($B26, 'Bolt Analysis'!$A$10:$Q$264, 15)),"",VLOOKUP($B26, 'Bolt Analysis'!$A$10:$Q$264, 15))</f>
        <v/>
      </c>
      <c r="N26" s="33" t="str">
        <f>IF(ISERROR(VLOOKUP($B26, 'Bolt Analysis'!$A$10:$Q$264, 16)),"",VLOOKUP($B26, 'Bolt Analysis'!$A$10:$Q$264, 16))</f>
        <v/>
      </c>
      <c r="O26" s="33" t="str">
        <f>IF(ISERROR(VLOOKUP($B26, 'Bolt Analysis'!$A$10:$Q$264, 17)),"",VLOOKUP($B26, 'Bolt Analysis'!$A$10:$Q$264, 17))</f>
        <v/>
      </c>
    </row>
    <row r="27" spans="2:15" x14ac:dyDescent="0.25">
      <c r="B27" s="28" t="str">
        <v/>
      </c>
      <c r="C27" s="33" t="str">
        <f>IF(ISERROR(VLOOKUP($B27, 'Bolt Analysis'!$A$10:$Q$264, 2)),"", VLOOKUP($B27, 'Bolt Analysis'!$A$10:$Q$264, 2))</f>
        <v/>
      </c>
      <c r="D27" s="33" t="str">
        <f>IF(ISERROR(VLOOKUP($B27, 'Bolt Analysis'!$A$10:$Q$264, 3)),"", VLOOKUP($B27, 'Bolt Analysis'!$A$10:$Q$264, 3))</f>
        <v/>
      </c>
      <c r="E27" s="33" t="str">
        <f>IF(ISERROR(VLOOKUP($B27, 'Bolt Analysis'!$A$10:$Q$264, 4)),"",VLOOKUP($B27, 'Bolt Analysis'!$A$10:$Q$264, 4))</f>
        <v/>
      </c>
      <c r="F27" s="33" t="str">
        <f>IF(ISERROR(VLOOKUP($B27, 'Bolt Analysis'!$A$10:$Q$264, 5)),"",VLOOKUP($B27, 'Bolt Analysis'!$A$10:$Q$264, 5))</f>
        <v/>
      </c>
      <c r="G27" s="33" t="str">
        <f>IF(ISERROR(VLOOKUP($B27, 'Bolt Analysis'!$A$10:$Q$264, 6)),"",VLOOKUP($B27, 'Bolt Analysis'!$A$10:$Q$264, 6))</f>
        <v/>
      </c>
      <c r="H27" s="33" t="str">
        <f>IF(ISERROR(VLOOKUP($B27, 'Bolt Analysis'!$A$10:$Q$264, 9)),"",VLOOKUP($B27, 'Bolt Analysis'!$A$10:$Q$264, 9))</f>
        <v/>
      </c>
      <c r="I27" s="33" t="str">
        <f>IF(ISERROR(VLOOKUP($B27, 'Bolt Analysis'!$A$10:$Q$264, 10)),"",VLOOKUP($B27, 'Bolt Analysis'!$A$10:$Q$264, 10))</f>
        <v/>
      </c>
      <c r="J27" s="33" t="str">
        <f>IF(ISERROR(VLOOKUP($B27, 'Bolt Analysis'!$A$10:$Q$264, 12)),"",VLOOKUP($B27, 'Bolt Analysis'!$A$10:$Q$264, 12))</f>
        <v/>
      </c>
      <c r="K27" s="33" t="str">
        <f>IF(ISERROR(VLOOKUP($B27, 'Bolt Analysis'!$A$10:$Q$264, 13)),"",VLOOKUP($B27, 'Bolt Analysis'!$A$10:$Q$264, 13))</f>
        <v/>
      </c>
      <c r="L27" s="33" t="str">
        <f>IF(ISERROR(VLOOKUP($B27, 'Bolt Analysis'!$A$10:$Q$264, 14)),"",VLOOKUP($B27, 'Bolt Analysis'!$A$10:$Q$264, 14))</f>
        <v/>
      </c>
      <c r="M27" s="33" t="str">
        <f>IF(ISERROR(VLOOKUP($B27, 'Bolt Analysis'!$A$10:$Q$264, 15)),"",VLOOKUP($B27, 'Bolt Analysis'!$A$10:$Q$264, 15))</f>
        <v/>
      </c>
      <c r="N27" s="33" t="str">
        <f>IF(ISERROR(VLOOKUP($B27, 'Bolt Analysis'!$A$10:$Q$264, 16)),"",VLOOKUP($B27, 'Bolt Analysis'!$A$10:$Q$264, 16))</f>
        <v/>
      </c>
      <c r="O27" s="33" t="str">
        <f>IF(ISERROR(VLOOKUP($B27, 'Bolt Analysis'!$A$10:$Q$264, 17)),"",VLOOKUP($B27, 'Bolt Analysis'!$A$10:$Q$264, 17))</f>
        <v/>
      </c>
    </row>
    <row r="28" spans="2:15" x14ac:dyDescent="0.25">
      <c r="B28" s="28" t="str">
        <v/>
      </c>
      <c r="C28" s="33" t="str">
        <f>IF(ISERROR(VLOOKUP($B28, 'Bolt Analysis'!$A$10:$Q$264, 2)),"", VLOOKUP($B28, 'Bolt Analysis'!$A$10:$Q$264, 2))</f>
        <v/>
      </c>
      <c r="D28" s="33" t="str">
        <f>IF(ISERROR(VLOOKUP($B28, 'Bolt Analysis'!$A$10:$Q$264, 3)),"", VLOOKUP($B28, 'Bolt Analysis'!$A$10:$Q$264, 3))</f>
        <v/>
      </c>
      <c r="E28" s="33" t="str">
        <f>IF(ISERROR(VLOOKUP($B28, 'Bolt Analysis'!$A$10:$Q$264, 4)),"",VLOOKUP($B28, 'Bolt Analysis'!$A$10:$Q$264, 4))</f>
        <v/>
      </c>
      <c r="F28" s="33" t="str">
        <f>IF(ISERROR(VLOOKUP($B28, 'Bolt Analysis'!$A$10:$Q$264, 5)),"",VLOOKUP($B28, 'Bolt Analysis'!$A$10:$Q$264, 5))</f>
        <v/>
      </c>
      <c r="G28" s="33" t="str">
        <f>IF(ISERROR(VLOOKUP($B28, 'Bolt Analysis'!$A$10:$Q$264, 6)),"",VLOOKUP($B28, 'Bolt Analysis'!$A$10:$Q$264, 6))</f>
        <v/>
      </c>
      <c r="H28" s="33" t="str">
        <f>IF(ISERROR(VLOOKUP($B28, 'Bolt Analysis'!$A$10:$Q$264, 9)),"",VLOOKUP($B28, 'Bolt Analysis'!$A$10:$Q$264, 9))</f>
        <v/>
      </c>
      <c r="I28" s="33" t="str">
        <f>IF(ISERROR(VLOOKUP($B28, 'Bolt Analysis'!$A$10:$Q$264, 10)),"",VLOOKUP($B28, 'Bolt Analysis'!$A$10:$Q$264, 10))</f>
        <v/>
      </c>
      <c r="J28" s="33" t="str">
        <f>IF(ISERROR(VLOOKUP($B28, 'Bolt Analysis'!$A$10:$Q$264, 12)),"",VLOOKUP($B28, 'Bolt Analysis'!$A$10:$Q$264, 12))</f>
        <v/>
      </c>
      <c r="K28" s="33" t="str">
        <f>IF(ISERROR(VLOOKUP($B28, 'Bolt Analysis'!$A$10:$Q$264, 13)),"",VLOOKUP($B28, 'Bolt Analysis'!$A$10:$Q$264, 13))</f>
        <v/>
      </c>
      <c r="L28" s="33" t="str">
        <f>IF(ISERROR(VLOOKUP($B28, 'Bolt Analysis'!$A$10:$Q$264, 14)),"",VLOOKUP($B28, 'Bolt Analysis'!$A$10:$Q$264, 14))</f>
        <v/>
      </c>
      <c r="M28" s="33" t="str">
        <f>IF(ISERROR(VLOOKUP($B28, 'Bolt Analysis'!$A$10:$Q$264, 15)),"",VLOOKUP($B28, 'Bolt Analysis'!$A$10:$Q$264, 15))</f>
        <v/>
      </c>
      <c r="N28" s="33" t="str">
        <f>IF(ISERROR(VLOOKUP($B28, 'Bolt Analysis'!$A$10:$Q$264, 16)),"",VLOOKUP($B28, 'Bolt Analysis'!$A$10:$Q$264, 16))</f>
        <v/>
      </c>
      <c r="O28" s="33" t="str">
        <f>IF(ISERROR(VLOOKUP($B28, 'Bolt Analysis'!$A$10:$Q$264, 17)),"",VLOOKUP($B28, 'Bolt Analysis'!$A$10:$Q$264, 17))</f>
        <v/>
      </c>
    </row>
    <row r="29" spans="2:15" x14ac:dyDescent="0.25">
      <c r="B29" s="28" t="str">
        <v/>
      </c>
      <c r="C29" s="33" t="str">
        <f>IF(ISERROR(VLOOKUP($B29, 'Bolt Analysis'!$A$10:$Q$264, 2)),"", VLOOKUP($B29, 'Bolt Analysis'!$A$10:$Q$264, 2))</f>
        <v/>
      </c>
      <c r="D29" s="33" t="str">
        <f>IF(ISERROR(VLOOKUP($B29, 'Bolt Analysis'!$A$10:$Q$264, 3)),"", VLOOKUP($B29, 'Bolt Analysis'!$A$10:$Q$264, 3))</f>
        <v/>
      </c>
      <c r="E29" s="33" t="str">
        <f>IF(ISERROR(VLOOKUP($B29, 'Bolt Analysis'!$A$10:$Q$264, 4)),"",VLOOKUP($B29, 'Bolt Analysis'!$A$10:$Q$264, 4))</f>
        <v/>
      </c>
      <c r="F29" s="33" t="str">
        <f>IF(ISERROR(VLOOKUP($B29, 'Bolt Analysis'!$A$10:$Q$264, 5)),"",VLOOKUP($B29, 'Bolt Analysis'!$A$10:$Q$264, 5))</f>
        <v/>
      </c>
      <c r="G29" s="33" t="str">
        <f>IF(ISERROR(VLOOKUP($B29, 'Bolt Analysis'!$A$10:$Q$264, 6)),"",VLOOKUP($B29, 'Bolt Analysis'!$A$10:$Q$264, 6))</f>
        <v/>
      </c>
      <c r="H29" s="33" t="str">
        <f>IF(ISERROR(VLOOKUP($B29, 'Bolt Analysis'!$A$10:$Q$264, 9)),"",VLOOKUP($B29, 'Bolt Analysis'!$A$10:$Q$264, 9))</f>
        <v/>
      </c>
      <c r="I29" s="33" t="str">
        <f>IF(ISERROR(VLOOKUP($B29, 'Bolt Analysis'!$A$10:$Q$264, 10)),"",VLOOKUP($B29, 'Bolt Analysis'!$A$10:$Q$264, 10))</f>
        <v/>
      </c>
      <c r="J29" s="33" t="str">
        <f>IF(ISERROR(VLOOKUP($B29, 'Bolt Analysis'!$A$10:$Q$264, 12)),"",VLOOKUP($B29, 'Bolt Analysis'!$A$10:$Q$264, 12))</f>
        <v/>
      </c>
      <c r="K29" s="33" t="str">
        <f>IF(ISERROR(VLOOKUP($B29, 'Bolt Analysis'!$A$10:$Q$264, 13)),"",VLOOKUP($B29, 'Bolt Analysis'!$A$10:$Q$264, 13))</f>
        <v/>
      </c>
      <c r="L29" s="33" t="str">
        <f>IF(ISERROR(VLOOKUP($B29, 'Bolt Analysis'!$A$10:$Q$264, 14)),"",VLOOKUP($B29, 'Bolt Analysis'!$A$10:$Q$264, 14))</f>
        <v/>
      </c>
      <c r="M29" s="33" t="str">
        <f>IF(ISERROR(VLOOKUP($B29, 'Bolt Analysis'!$A$10:$Q$264, 15)),"",VLOOKUP($B29, 'Bolt Analysis'!$A$10:$Q$264, 15))</f>
        <v/>
      </c>
      <c r="N29" s="33" t="str">
        <f>IF(ISERROR(VLOOKUP($B29, 'Bolt Analysis'!$A$10:$Q$264, 16)),"",VLOOKUP($B29, 'Bolt Analysis'!$A$10:$Q$264, 16))</f>
        <v/>
      </c>
      <c r="O29" s="33" t="str">
        <f>IF(ISERROR(VLOOKUP($B29, 'Bolt Analysis'!$A$10:$Q$264, 17)),"",VLOOKUP($B29, 'Bolt Analysis'!$A$10:$Q$264, 17))</f>
        <v/>
      </c>
    </row>
    <row r="30" spans="2:15" x14ac:dyDescent="0.25">
      <c r="B30" s="28" t="str">
        <v/>
      </c>
      <c r="C30" s="33" t="str">
        <f>IF(ISERROR(VLOOKUP($B30, 'Bolt Analysis'!$A$10:$Q$264, 2)),"", VLOOKUP($B30, 'Bolt Analysis'!$A$10:$Q$264, 2))</f>
        <v/>
      </c>
      <c r="D30" s="33" t="str">
        <f>IF(ISERROR(VLOOKUP($B30, 'Bolt Analysis'!$A$10:$Q$264, 3)),"", VLOOKUP($B30, 'Bolt Analysis'!$A$10:$Q$264, 3))</f>
        <v/>
      </c>
      <c r="E30" s="33" t="str">
        <f>IF(ISERROR(VLOOKUP($B30, 'Bolt Analysis'!$A$10:$Q$264, 4)),"",VLOOKUP($B30, 'Bolt Analysis'!$A$10:$Q$264, 4))</f>
        <v/>
      </c>
      <c r="F30" s="33" t="str">
        <f>IF(ISERROR(VLOOKUP($B30, 'Bolt Analysis'!$A$10:$Q$264, 5)),"",VLOOKUP($B30, 'Bolt Analysis'!$A$10:$Q$264, 5))</f>
        <v/>
      </c>
      <c r="G30" s="33" t="str">
        <f>IF(ISERROR(VLOOKUP($B30, 'Bolt Analysis'!$A$10:$Q$264, 6)),"",VLOOKUP($B30, 'Bolt Analysis'!$A$10:$Q$264, 6))</f>
        <v/>
      </c>
      <c r="H30" s="33" t="str">
        <f>IF(ISERROR(VLOOKUP($B30, 'Bolt Analysis'!$A$10:$Q$264, 9)),"",VLOOKUP($B30, 'Bolt Analysis'!$A$10:$Q$264, 9))</f>
        <v/>
      </c>
      <c r="I30" s="33" t="str">
        <f>IF(ISERROR(VLOOKUP($B30, 'Bolt Analysis'!$A$10:$Q$264, 10)),"",VLOOKUP($B30, 'Bolt Analysis'!$A$10:$Q$264, 10))</f>
        <v/>
      </c>
      <c r="J30" s="33" t="str">
        <f>IF(ISERROR(VLOOKUP($B30, 'Bolt Analysis'!$A$10:$Q$264, 12)),"",VLOOKUP($B30, 'Bolt Analysis'!$A$10:$Q$264, 12))</f>
        <v/>
      </c>
      <c r="K30" s="33" t="str">
        <f>IF(ISERROR(VLOOKUP($B30, 'Bolt Analysis'!$A$10:$Q$264, 13)),"",VLOOKUP($B30, 'Bolt Analysis'!$A$10:$Q$264, 13))</f>
        <v/>
      </c>
      <c r="L30" s="33" t="str">
        <f>IF(ISERROR(VLOOKUP($B30, 'Bolt Analysis'!$A$10:$Q$264, 14)),"",VLOOKUP($B30, 'Bolt Analysis'!$A$10:$Q$264, 14))</f>
        <v/>
      </c>
      <c r="M30" s="33" t="str">
        <f>IF(ISERROR(VLOOKUP($B30, 'Bolt Analysis'!$A$10:$Q$264, 15)),"",VLOOKUP($B30, 'Bolt Analysis'!$A$10:$Q$264, 15))</f>
        <v/>
      </c>
      <c r="N30" s="33" t="str">
        <f>IF(ISERROR(VLOOKUP($B30, 'Bolt Analysis'!$A$10:$Q$264, 16)),"",VLOOKUP($B30, 'Bolt Analysis'!$A$10:$Q$264, 16))</f>
        <v/>
      </c>
      <c r="O30" s="33" t="str">
        <f>IF(ISERROR(VLOOKUP($B30, 'Bolt Analysis'!$A$10:$Q$264, 17)),"",VLOOKUP($B30, 'Bolt Analysis'!$A$10:$Q$264, 17))</f>
        <v/>
      </c>
    </row>
    <row r="31" spans="2:15" x14ac:dyDescent="0.25">
      <c r="B31" s="28" t="str">
        <v/>
      </c>
      <c r="C31" s="33" t="str">
        <f>IF(ISERROR(VLOOKUP($B31, 'Bolt Analysis'!$A$10:$Q$264, 2)),"", VLOOKUP($B31, 'Bolt Analysis'!$A$10:$Q$264, 2))</f>
        <v/>
      </c>
      <c r="D31" s="33" t="str">
        <f>IF(ISERROR(VLOOKUP($B31, 'Bolt Analysis'!$A$10:$Q$264, 3)),"", VLOOKUP($B31, 'Bolt Analysis'!$A$10:$Q$264, 3))</f>
        <v/>
      </c>
      <c r="E31" s="33" t="str">
        <f>IF(ISERROR(VLOOKUP($B31, 'Bolt Analysis'!$A$10:$Q$264, 4)),"",VLOOKUP($B31, 'Bolt Analysis'!$A$10:$Q$264, 4))</f>
        <v/>
      </c>
      <c r="F31" s="33" t="str">
        <f>IF(ISERROR(VLOOKUP($B31, 'Bolt Analysis'!$A$10:$Q$264, 5)),"",VLOOKUP($B31, 'Bolt Analysis'!$A$10:$Q$264, 5))</f>
        <v/>
      </c>
      <c r="G31" s="33" t="str">
        <f>IF(ISERROR(VLOOKUP($B31, 'Bolt Analysis'!$A$10:$Q$264, 6)),"",VLOOKUP($B31, 'Bolt Analysis'!$A$10:$Q$264, 6))</f>
        <v/>
      </c>
      <c r="H31" s="33" t="str">
        <f>IF(ISERROR(VLOOKUP($B31, 'Bolt Analysis'!$A$10:$Q$264, 9)),"",VLOOKUP($B31, 'Bolt Analysis'!$A$10:$Q$264, 9))</f>
        <v/>
      </c>
      <c r="I31" s="33" t="str">
        <f>IF(ISERROR(VLOOKUP($B31, 'Bolt Analysis'!$A$10:$Q$264, 10)),"",VLOOKUP($B31, 'Bolt Analysis'!$A$10:$Q$264, 10))</f>
        <v/>
      </c>
      <c r="J31" s="33" t="str">
        <f>IF(ISERROR(VLOOKUP($B31, 'Bolt Analysis'!$A$10:$Q$264, 12)),"",VLOOKUP($B31, 'Bolt Analysis'!$A$10:$Q$264, 12))</f>
        <v/>
      </c>
      <c r="K31" s="33" t="str">
        <f>IF(ISERROR(VLOOKUP($B31, 'Bolt Analysis'!$A$10:$Q$264, 13)),"",VLOOKUP($B31, 'Bolt Analysis'!$A$10:$Q$264, 13))</f>
        <v/>
      </c>
      <c r="L31" s="33" t="str">
        <f>IF(ISERROR(VLOOKUP($B31, 'Bolt Analysis'!$A$10:$Q$264, 14)),"",VLOOKUP($B31, 'Bolt Analysis'!$A$10:$Q$264, 14))</f>
        <v/>
      </c>
      <c r="M31" s="33" t="str">
        <f>IF(ISERROR(VLOOKUP($B31, 'Bolt Analysis'!$A$10:$Q$264, 15)),"",VLOOKUP($B31, 'Bolt Analysis'!$A$10:$Q$264, 15))</f>
        <v/>
      </c>
      <c r="N31" s="33" t="str">
        <f>IF(ISERROR(VLOOKUP($B31, 'Bolt Analysis'!$A$10:$Q$264, 16)),"",VLOOKUP($B31, 'Bolt Analysis'!$A$10:$Q$264, 16))</f>
        <v/>
      </c>
      <c r="O31" s="33" t="str">
        <f>IF(ISERROR(VLOOKUP($B31, 'Bolt Analysis'!$A$10:$Q$264, 17)),"",VLOOKUP($B31, 'Bolt Analysis'!$A$10:$Q$264, 17))</f>
        <v/>
      </c>
    </row>
    <row r="32" spans="2:15" x14ac:dyDescent="0.25">
      <c r="B32" s="28" t="str">
        <v/>
      </c>
      <c r="C32" s="33" t="str">
        <f>IF(ISERROR(VLOOKUP($B32, 'Bolt Analysis'!$A$10:$Q$264, 2)),"", VLOOKUP($B32, 'Bolt Analysis'!$A$10:$Q$264, 2))</f>
        <v/>
      </c>
      <c r="D32" s="33" t="str">
        <f>IF(ISERROR(VLOOKUP($B32, 'Bolt Analysis'!$A$10:$Q$264, 3)),"", VLOOKUP($B32, 'Bolt Analysis'!$A$10:$Q$264, 3))</f>
        <v/>
      </c>
      <c r="E32" s="33" t="str">
        <f>IF(ISERROR(VLOOKUP($B32, 'Bolt Analysis'!$A$10:$Q$264, 4)),"",VLOOKUP($B32, 'Bolt Analysis'!$A$10:$Q$264, 4))</f>
        <v/>
      </c>
      <c r="F32" s="33" t="str">
        <f>IF(ISERROR(VLOOKUP($B32, 'Bolt Analysis'!$A$10:$Q$264, 5)),"",VLOOKUP($B32, 'Bolt Analysis'!$A$10:$Q$264, 5))</f>
        <v/>
      </c>
      <c r="G32" s="33" t="str">
        <f>IF(ISERROR(VLOOKUP($B32, 'Bolt Analysis'!$A$10:$Q$264, 6)),"",VLOOKUP($B32, 'Bolt Analysis'!$A$10:$Q$264, 6))</f>
        <v/>
      </c>
      <c r="H32" s="33" t="str">
        <f>IF(ISERROR(VLOOKUP($B32, 'Bolt Analysis'!$A$10:$Q$264, 9)),"",VLOOKUP($B32, 'Bolt Analysis'!$A$10:$Q$264, 9))</f>
        <v/>
      </c>
      <c r="I32" s="33" t="str">
        <f>IF(ISERROR(VLOOKUP($B32, 'Bolt Analysis'!$A$10:$Q$264, 10)),"",VLOOKUP($B32, 'Bolt Analysis'!$A$10:$Q$264, 10))</f>
        <v/>
      </c>
      <c r="J32" s="33" t="str">
        <f>IF(ISERROR(VLOOKUP($B32, 'Bolt Analysis'!$A$10:$Q$264, 12)),"",VLOOKUP($B32, 'Bolt Analysis'!$A$10:$Q$264, 12))</f>
        <v/>
      </c>
      <c r="K32" s="33" t="str">
        <f>IF(ISERROR(VLOOKUP($B32, 'Bolt Analysis'!$A$10:$Q$264, 13)),"",VLOOKUP($B32, 'Bolt Analysis'!$A$10:$Q$264, 13))</f>
        <v/>
      </c>
      <c r="L32" s="33" t="str">
        <f>IF(ISERROR(VLOOKUP($B32, 'Bolt Analysis'!$A$10:$Q$264, 14)),"",VLOOKUP($B32, 'Bolt Analysis'!$A$10:$Q$264, 14))</f>
        <v/>
      </c>
      <c r="M32" s="33" t="str">
        <f>IF(ISERROR(VLOOKUP($B32, 'Bolt Analysis'!$A$10:$Q$264, 15)),"",VLOOKUP($B32, 'Bolt Analysis'!$A$10:$Q$264, 15))</f>
        <v/>
      </c>
      <c r="N32" s="33" t="str">
        <f>IF(ISERROR(VLOOKUP($B32, 'Bolt Analysis'!$A$10:$Q$264, 16)),"",VLOOKUP($B32, 'Bolt Analysis'!$A$10:$Q$264, 16))</f>
        <v/>
      </c>
      <c r="O32" s="33" t="str">
        <f>IF(ISERROR(VLOOKUP($B32, 'Bolt Analysis'!$A$10:$Q$264, 17)),"",VLOOKUP($B32, 'Bolt Analysis'!$A$10:$Q$264, 17))</f>
        <v/>
      </c>
    </row>
    <row r="33" spans="2:15" x14ac:dyDescent="0.25">
      <c r="B33" s="28" t="str">
        <v/>
      </c>
      <c r="C33" s="33" t="str">
        <f>IF(ISERROR(VLOOKUP($B33, 'Bolt Analysis'!$A$10:$Q$264, 2)),"", VLOOKUP($B33, 'Bolt Analysis'!$A$10:$Q$264, 2))</f>
        <v/>
      </c>
      <c r="D33" s="33" t="str">
        <f>IF(ISERROR(VLOOKUP($B33, 'Bolt Analysis'!$A$10:$Q$264, 3)),"", VLOOKUP($B33, 'Bolt Analysis'!$A$10:$Q$264, 3))</f>
        <v/>
      </c>
      <c r="E33" s="33" t="str">
        <f>IF(ISERROR(VLOOKUP($B33, 'Bolt Analysis'!$A$10:$Q$264, 4)),"",VLOOKUP($B33, 'Bolt Analysis'!$A$10:$Q$264, 4))</f>
        <v/>
      </c>
      <c r="F33" s="33" t="str">
        <f>IF(ISERROR(VLOOKUP($B33, 'Bolt Analysis'!$A$10:$Q$264, 5)),"",VLOOKUP($B33, 'Bolt Analysis'!$A$10:$Q$264, 5))</f>
        <v/>
      </c>
      <c r="G33" s="33" t="str">
        <f>IF(ISERROR(VLOOKUP($B33, 'Bolt Analysis'!$A$10:$Q$264, 6)),"",VLOOKUP($B33, 'Bolt Analysis'!$A$10:$Q$264, 6))</f>
        <v/>
      </c>
      <c r="H33" s="33" t="str">
        <f>IF(ISERROR(VLOOKUP($B33, 'Bolt Analysis'!$A$10:$Q$264, 9)),"",VLOOKUP($B33, 'Bolt Analysis'!$A$10:$Q$264, 9))</f>
        <v/>
      </c>
      <c r="I33" s="33" t="str">
        <f>IF(ISERROR(VLOOKUP($B33, 'Bolt Analysis'!$A$10:$Q$264, 10)),"",VLOOKUP($B33, 'Bolt Analysis'!$A$10:$Q$264, 10))</f>
        <v/>
      </c>
      <c r="J33" s="33" t="str">
        <f>IF(ISERROR(VLOOKUP($B33, 'Bolt Analysis'!$A$10:$Q$264, 12)),"",VLOOKUP($B33, 'Bolt Analysis'!$A$10:$Q$264, 12))</f>
        <v/>
      </c>
      <c r="K33" s="33" t="str">
        <f>IF(ISERROR(VLOOKUP($B33, 'Bolt Analysis'!$A$10:$Q$264, 13)),"",VLOOKUP($B33, 'Bolt Analysis'!$A$10:$Q$264, 13))</f>
        <v/>
      </c>
      <c r="L33" s="33" t="str">
        <f>IF(ISERROR(VLOOKUP($B33, 'Bolt Analysis'!$A$10:$Q$264, 14)),"",VLOOKUP($B33, 'Bolt Analysis'!$A$10:$Q$264, 14))</f>
        <v/>
      </c>
      <c r="M33" s="33" t="str">
        <f>IF(ISERROR(VLOOKUP($B33, 'Bolt Analysis'!$A$10:$Q$264, 15)),"",VLOOKUP($B33, 'Bolt Analysis'!$A$10:$Q$264, 15))</f>
        <v/>
      </c>
      <c r="N33" s="33" t="str">
        <f>IF(ISERROR(VLOOKUP($B33, 'Bolt Analysis'!$A$10:$Q$264, 16)),"",VLOOKUP($B33, 'Bolt Analysis'!$A$10:$Q$264, 16))</f>
        <v/>
      </c>
      <c r="O33" s="33" t="str">
        <f>IF(ISERROR(VLOOKUP($B33, 'Bolt Analysis'!$A$10:$Q$264, 17)),"",VLOOKUP($B33, 'Bolt Analysis'!$A$10:$Q$264, 17))</f>
        <v/>
      </c>
    </row>
    <row r="34" spans="2:15" x14ac:dyDescent="0.25">
      <c r="B34" s="28" t="str">
        <v/>
      </c>
      <c r="C34" s="33" t="str">
        <f>IF(ISERROR(VLOOKUP($B34, 'Bolt Analysis'!$A$10:$Q$264, 2)),"", VLOOKUP($B34, 'Bolt Analysis'!$A$10:$Q$264, 2))</f>
        <v/>
      </c>
      <c r="D34" s="33" t="str">
        <f>IF(ISERROR(VLOOKUP($B34, 'Bolt Analysis'!$A$10:$Q$264, 3)),"", VLOOKUP($B34, 'Bolt Analysis'!$A$10:$Q$264, 3))</f>
        <v/>
      </c>
      <c r="E34" s="33" t="str">
        <f>IF(ISERROR(VLOOKUP($B34, 'Bolt Analysis'!$A$10:$Q$264, 4)),"",VLOOKUP($B34, 'Bolt Analysis'!$A$10:$Q$264, 4))</f>
        <v/>
      </c>
      <c r="F34" s="33" t="str">
        <f>IF(ISERROR(VLOOKUP($B34, 'Bolt Analysis'!$A$10:$Q$264, 5)),"",VLOOKUP($B34, 'Bolt Analysis'!$A$10:$Q$264, 5))</f>
        <v/>
      </c>
      <c r="G34" s="33" t="str">
        <f>IF(ISERROR(VLOOKUP($B34, 'Bolt Analysis'!$A$10:$Q$264, 6)),"",VLOOKUP($B34, 'Bolt Analysis'!$A$10:$Q$264, 6))</f>
        <v/>
      </c>
      <c r="H34" s="33" t="str">
        <f>IF(ISERROR(VLOOKUP($B34, 'Bolt Analysis'!$A$10:$Q$264, 9)),"",VLOOKUP($B34, 'Bolt Analysis'!$A$10:$Q$264, 9))</f>
        <v/>
      </c>
      <c r="I34" s="33" t="str">
        <f>IF(ISERROR(VLOOKUP($B34, 'Bolt Analysis'!$A$10:$Q$264, 10)),"",VLOOKUP($B34, 'Bolt Analysis'!$A$10:$Q$264, 10))</f>
        <v/>
      </c>
      <c r="J34" s="33" t="str">
        <f>IF(ISERROR(VLOOKUP($B34, 'Bolt Analysis'!$A$10:$Q$264, 12)),"",VLOOKUP($B34, 'Bolt Analysis'!$A$10:$Q$264, 12))</f>
        <v/>
      </c>
      <c r="K34" s="33" t="str">
        <f>IF(ISERROR(VLOOKUP($B34, 'Bolt Analysis'!$A$10:$Q$264, 13)),"",VLOOKUP($B34, 'Bolt Analysis'!$A$10:$Q$264, 13))</f>
        <v/>
      </c>
      <c r="L34" s="33" t="str">
        <f>IF(ISERROR(VLOOKUP($B34, 'Bolt Analysis'!$A$10:$Q$264, 14)),"",VLOOKUP($B34, 'Bolt Analysis'!$A$10:$Q$264, 14))</f>
        <v/>
      </c>
      <c r="M34" s="33" t="str">
        <f>IF(ISERROR(VLOOKUP($B34, 'Bolt Analysis'!$A$10:$Q$264, 15)),"",VLOOKUP($B34, 'Bolt Analysis'!$A$10:$Q$264, 15))</f>
        <v/>
      </c>
      <c r="N34" s="33" t="str">
        <f>IF(ISERROR(VLOOKUP($B34, 'Bolt Analysis'!$A$10:$Q$264, 16)),"",VLOOKUP($B34, 'Bolt Analysis'!$A$10:$Q$264, 16))</f>
        <v/>
      </c>
      <c r="O34" s="33" t="str">
        <f>IF(ISERROR(VLOOKUP($B34, 'Bolt Analysis'!$A$10:$Q$264, 17)),"",VLOOKUP($B34, 'Bolt Analysis'!$A$10:$Q$264, 17))</f>
        <v/>
      </c>
    </row>
    <row r="35" spans="2:15" x14ac:dyDescent="0.25">
      <c r="B35" s="28" t="str">
        <v/>
      </c>
      <c r="C35" s="33" t="str">
        <f>IF(ISERROR(VLOOKUP($B35, 'Bolt Analysis'!$A$10:$Q$264, 2)),"", VLOOKUP($B35, 'Bolt Analysis'!$A$10:$Q$264, 2))</f>
        <v/>
      </c>
      <c r="D35" s="33" t="str">
        <f>IF(ISERROR(VLOOKUP($B35, 'Bolt Analysis'!$A$10:$Q$264, 3)),"", VLOOKUP($B35, 'Bolt Analysis'!$A$10:$Q$264, 3))</f>
        <v/>
      </c>
      <c r="E35" s="33" t="str">
        <f>IF(ISERROR(VLOOKUP($B35, 'Bolt Analysis'!$A$10:$Q$264, 4)),"",VLOOKUP($B35, 'Bolt Analysis'!$A$10:$Q$264, 4))</f>
        <v/>
      </c>
      <c r="F35" s="33" t="str">
        <f>IF(ISERROR(VLOOKUP($B35, 'Bolt Analysis'!$A$10:$Q$264, 5)),"",VLOOKUP($B35, 'Bolt Analysis'!$A$10:$Q$264, 5))</f>
        <v/>
      </c>
      <c r="G35" s="33" t="str">
        <f>IF(ISERROR(VLOOKUP($B35, 'Bolt Analysis'!$A$10:$Q$264, 6)),"",VLOOKUP($B35, 'Bolt Analysis'!$A$10:$Q$264, 6))</f>
        <v/>
      </c>
      <c r="H35" s="33" t="str">
        <f>IF(ISERROR(VLOOKUP($B35, 'Bolt Analysis'!$A$10:$Q$264, 9)),"",VLOOKUP($B35, 'Bolt Analysis'!$A$10:$Q$264, 9))</f>
        <v/>
      </c>
      <c r="I35" s="33" t="str">
        <f>IF(ISERROR(VLOOKUP($B35, 'Bolt Analysis'!$A$10:$Q$264, 10)),"",VLOOKUP($B35, 'Bolt Analysis'!$A$10:$Q$264, 10))</f>
        <v/>
      </c>
      <c r="J35" s="33" t="str">
        <f>IF(ISERROR(VLOOKUP($B35, 'Bolt Analysis'!$A$10:$Q$264, 12)),"",VLOOKUP($B35, 'Bolt Analysis'!$A$10:$Q$264, 12))</f>
        <v/>
      </c>
      <c r="K35" s="33" t="str">
        <f>IF(ISERROR(VLOOKUP($B35, 'Bolt Analysis'!$A$10:$Q$264, 13)),"",VLOOKUP($B35, 'Bolt Analysis'!$A$10:$Q$264, 13))</f>
        <v/>
      </c>
      <c r="L35" s="33" t="str">
        <f>IF(ISERROR(VLOOKUP($B35, 'Bolt Analysis'!$A$10:$Q$264, 14)),"",VLOOKUP($B35, 'Bolt Analysis'!$A$10:$Q$264, 14))</f>
        <v/>
      </c>
      <c r="M35" s="33" t="str">
        <f>IF(ISERROR(VLOOKUP($B35, 'Bolt Analysis'!$A$10:$Q$264, 15)),"",VLOOKUP($B35, 'Bolt Analysis'!$A$10:$Q$264, 15))</f>
        <v/>
      </c>
      <c r="N35" s="33" t="str">
        <f>IF(ISERROR(VLOOKUP($B35, 'Bolt Analysis'!$A$10:$Q$264, 16)),"",VLOOKUP($B35, 'Bolt Analysis'!$A$10:$Q$264, 16))</f>
        <v/>
      </c>
      <c r="O35" s="33" t="str">
        <f>IF(ISERROR(VLOOKUP($B35, 'Bolt Analysis'!$A$10:$Q$264, 17)),"",VLOOKUP($B35, 'Bolt Analysis'!$A$10:$Q$264, 17))</f>
        <v/>
      </c>
    </row>
    <row r="36" spans="2:15" x14ac:dyDescent="0.25">
      <c r="B36" s="28" t="str">
        <v/>
      </c>
      <c r="C36" s="33" t="str">
        <f>IF(ISERROR(VLOOKUP($B36, 'Bolt Analysis'!$A$10:$Q$264, 2)),"", VLOOKUP($B36, 'Bolt Analysis'!$A$10:$Q$264, 2))</f>
        <v/>
      </c>
      <c r="D36" s="33" t="str">
        <f>IF(ISERROR(VLOOKUP($B36, 'Bolt Analysis'!$A$10:$Q$264, 3)),"", VLOOKUP($B36, 'Bolt Analysis'!$A$10:$Q$264, 3))</f>
        <v/>
      </c>
      <c r="E36" s="33" t="str">
        <f>IF(ISERROR(VLOOKUP($B36, 'Bolt Analysis'!$A$10:$Q$264, 4)),"",VLOOKUP($B36, 'Bolt Analysis'!$A$10:$Q$264, 4))</f>
        <v/>
      </c>
      <c r="F36" s="33" t="str">
        <f>IF(ISERROR(VLOOKUP($B36, 'Bolt Analysis'!$A$10:$Q$264, 5)),"",VLOOKUP($B36, 'Bolt Analysis'!$A$10:$Q$264, 5))</f>
        <v/>
      </c>
      <c r="G36" s="33" t="str">
        <f>IF(ISERROR(VLOOKUP($B36, 'Bolt Analysis'!$A$10:$Q$264, 6)),"",VLOOKUP($B36, 'Bolt Analysis'!$A$10:$Q$264, 6))</f>
        <v/>
      </c>
      <c r="H36" s="33" t="str">
        <f>IF(ISERROR(VLOOKUP($B36, 'Bolt Analysis'!$A$10:$Q$264, 9)),"",VLOOKUP($B36, 'Bolt Analysis'!$A$10:$Q$264, 9))</f>
        <v/>
      </c>
      <c r="I36" s="33" t="str">
        <f>IF(ISERROR(VLOOKUP($B36, 'Bolt Analysis'!$A$10:$Q$264, 10)),"",VLOOKUP($B36, 'Bolt Analysis'!$A$10:$Q$264, 10))</f>
        <v/>
      </c>
      <c r="J36" s="33" t="str">
        <f>IF(ISERROR(VLOOKUP($B36, 'Bolt Analysis'!$A$10:$Q$264, 12)),"",VLOOKUP($B36, 'Bolt Analysis'!$A$10:$Q$264, 12))</f>
        <v/>
      </c>
      <c r="K36" s="33" t="str">
        <f>IF(ISERROR(VLOOKUP($B36, 'Bolt Analysis'!$A$10:$Q$264, 13)),"",VLOOKUP($B36, 'Bolt Analysis'!$A$10:$Q$264, 13))</f>
        <v/>
      </c>
      <c r="L36" s="33" t="str">
        <f>IF(ISERROR(VLOOKUP($B36, 'Bolt Analysis'!$A$10:$Q$264, 14)),"",VLOOKUP($B36, 'Bolt Analysis'!$A$10:$Q$264, 14))</f>
        <v/>
      </c>
      <c r="M36" s="33" t="str">
        <f>IF(ISERROR(VLOOKUP($B36, 'Bolt Analysis'!$A$10:$Q$264, 15)),"",VLOOKUP($B36, 'Bolt Analysis'!$A$10:$Q$264, 15))</f>
        <v/>
      </c>
      <c r="N36" s="33" t="str">
        <f>IF(ISERROR(VLOOKUP($B36, 'Bolt Analysis'!$A$10:$Q$264, 16)),"",VLOOKUP($B36, 'Bolt Analysis'!$A$10:$Q$264, 16))</f>
        <v/>
      </c>
      <c r="O36" s="33" t="str">
        <f>IF(ISERROR(VLOOKUP($B36, 'Bolt Analysis'!$A$10:$Q$264, 17)),"",VLOOKUP($B36, 'Bolt Analysis'!$A$10:$Q$264, 17))</f>
        <v/>
      </c>
    </row>
    <row r="37" spans="2:15" x14ac:dyDescent="0.25">
      <c r="B37" s="28" t="str">
        <v/>
      </c>
      <c r="C37" s="33" t="str">
        <f>IF(ISERROR(VLOOKUP($B37, 'Bolt Analysis'!$A$10:$Q$264, 2)),"", VLOOKUP($B37, 'Bolt Analysis'!$A$10:$Q$264, 2))</f>
        <v/>
      </c>
      <c r="D37" s="33" t="str">
        <f>IF(ISERROR(VLOOKUP($B37, 'Bolt Analysis'!$A$10:$Q$264, 3)),"", VLOOKUP($B37, 'Bolt Analysis'!$A$10:$Q$264, 3))</f>
        <v/>
      </c>
      <c r="E37" s="33" t="str">
        <f>IF(ISERROR(VLOOKUP($B37, 'Bolt Analysis'!$A$10:$Q$264, 4)),"",VLOOKUP($B37, 'Bolt Analysis'!$A$10:$Q$264, 4))</f>
        <v/>
      </c>
      <c r="F37" s="33" t="str">
        <f>IF(ISERROR(VLOOKUP($B37, 'Bolt Analysis'!$A$10:$Q$264, 5)),"",VLOOKUP($B37, 'Bolt Analysis'!$A$10:$Q$264, 5))</f>
        <v/>
      </c>
      <c r="G37" s="33" t="str">
        <f>IF(ISERROR(VLOOKUP($B37, 'Bolt Analysis'!$A$10:$Q$264, 6)),"",VLOOKUP($B37, 'Bolt Analysis'!$A$10:$Q$264, 6))</f>
        <v/>
      </c>
      <c r="H37" s="33" t="str">
        <f>IF(ISERROR(VLOOKUP($B37, 'Bolt Analysis'!$A$10:$Q$264, 9)),"",VLOOKUP($B37, 'Bolt Analysis'!$A$10:$Q$264, 9))</f>
        <v/>
      </c>
      <c r="I37" s="33" t="str">
        <f>IF(ISERROR(VLOOKUP($B37, 'Bolt Analysis'!$A$10:$Q$264, 10)),"",VLOOKUP($B37, 'Bolt Analysis'!$A$10:$Q$264, 10))</f>
        <v/>
      </c>
      <c r="J37" s="33" t="str">
        <f>IF(ISERROR(VLOOKUP($B37, 'Bolt Analysis'!$A$10:$Q$264, 12)),"",VLOOKUP($B37, 'Bolt Analysis'!$A$10:$Q$264, 12))</f>
        <v/>
      </c>
      <c r="K37" s="33" t="str">
        <f>IF(ISERROR(VLOOKUP($B37, 'Bolt Analysis'!$A$10:$Q$264, 13)),"",VLOOKUP($B37, 'Bolt Analysis'!$A$10:$Q$264, 13))</f>
        <v/>
      </c>
      <c r="L37" s="33" t="str">
        <f>IF(ISERROR(VLOOKUP($B37, 'Bolt Analysis'!$A$10:$Q$264, 14)),"",VLOOKUP($B37, 'Bolt Analysis'!$A$10:$Q$264, 14))</f>
        <v/>
      </c>
      <c r="M37" s="33" t="str">
        <f>IF(ISERROR(VLOOKUP($B37, 'Bolt Analysis'!$A$10:$Q$264, 15)),"",VLOOKUP($B37, 'Bolt Analysis'!$A$10:$Q$264, 15))</f>
        <v/>
      </c>
      <c r="N37" s="33" t="str">
        <f>IF(ISERROR(VLOOKUP($B37, 'Bolt Analysis'!$A$10:$Q$264, 16)),"",VLOOKUP($B37, 'Bolt Analysis'!$A$10:$Q$264, 16))</f>
        <v/>
      </c>
      <c r="O37" s="33" t="str">
        <f>IF(ISERROR(VLOOKUP($B37, 'Bolt Analysis'!$A$10:$Q$264, 17)),"",VLOOKUP($B37, 'Bolt Analysis'!$A$10:$Q$264, 17))</f>
        <v/>
      </c>
    </row>
    <row r="38" spans="2:15" x14ac:dyDescent="0.25">
      <c r="B38" s="28" t="str">
        <v/>
      </c>
      <c r="C38" s="33" t="str">
        <f>IF(ISERROR(VLOOKUP($B38, 'Bolt Analysis'!$A$10:$Q$264, 2)),"", VLOOKUP($B38, 'Bolt Analysis'!$A$10:$Q$264, 2))</f>
        <v/>
      </c>
      <c r="D38" s="33" t="str">
        <f>IF(ISERROR(VLOOKUP($B38, 'Bolt Analysis'!$A$10:$Q$264, 3)),"", VLOOKUP($B38, 'Bolt Analysis'!$A$10:$Q$264, 3))</f>
        <v/>
      </c>
      <c r="E38" s="33" t="str">
        <f>IF(ISERROR(VLOOKUP($B38, 'Bolt Analysis'!$A$10:$Q$264, 4)),"",VLOOKUP($B38, 'Bolt Analysis'!$A$10:$Q$264, 4))</f>
        <v/>
      </c>
      <c r="F38" s="33" t="str">
        <f>IF(ISERROR(VLOOKUP($B38, 'Bolt Analysis'!$A$10:$Q$264, 5)),"",VLOOKUP($B38, 'Bolt Analysis'!$A$10:$Q$264, 5))</f>
        <v/>
      </c>
      <c r="G38" s="33" t="str">
        <f>IF(ISERROR(VLOOKUP($B38, 'Bolt Analysis'!$A$10:$Q$264, 6)),"",VLOOKUP($B38, 'Bolt Analysis'!$A$10:$Q$264, 6))</f>
        <v/>
      </c>
      <c r="H38" s="33" t="str">
        <f>IF(ISERROR(VLOOKUP($B38, 'Bolt Analysis'!$A$10:$Q$264, 9)),"",VLOOKUP($B38, 'Bolt Analysis'!$A$10:$Q$264, 9))</f>
        <v/>
      </c>
      <c r="I38" s="33" t="str">
        <f>IF(ISERROR(VLOOKUP($B38, 'Bolt Analysis'!$A$10:$Q$264, 10)),"",VLOOKUP($B38, 'Bolt Analysis'!$A$10:$Q$264, 10))</f>
        <v/>
      </c>
      <c r="J38" s="33" t="str">
        <f>IF(ISERROR(VLOOKUP($B38, 'Bolt Analysis'!$A$10:$Q$264, 12)),"",VLOOKUP($B38, 'Bolt Analysis'!$A$10:$Q$264, 12))</f>
        <v/>
      </c>
      <c r="K38" s="33" t="str">
        <f>IF(ISERROR(VLOOKUP($B38, 'Bolt Analysis'!$A$10:$Q$264, 13)),"",VLOOKUP($B38, 'Bolt Analysis'!$A$10:$Q$264, 13))</f>
        <v/>
      </c>
      <c r="L38" s="33" t="str">
        <f>IF(ISERROR(VLOOKUP($B38, 'Bolt Analysis'!$A$10:$Q$264, 14)),"",VLOOKUP($B38, 'Bolt Analysis'!$A$10:$Q$264, 14))</f>
        <v/>
      </c>
      <c r="M38" s="33" t="str">
        <f>IF(ISERROR(VLOOKUP($B38, 'Bolt Analysis'!$A$10:$Q$264, 15)),"",VLOOKUP($B38, 'Bolt Analysis'!$A$10:$Q$264, 15))</f>
        <v/>
      </c>
      <c r="N38" s="33" t="str">
        <f>IF(ISERROR(VLOOKUP($B38, 'Bolt Analysis'!$A$10:$Q$264, 16)),"",VLOOKUP($B38, 'Bolt Analysis'!$A$10:$Q$264, 16))</f>
        <v/>
      </c>
      <c r="O38" s="33" t="str">
        <f>IF(ISERROR(VLOOKUP($B38, 'Bolt Analysis'!$A$10:$Q$264, 17)),"",VLOOKUP($B38, 'Bolt Analysis'!$A$10:$Q$264, 17))</f>
        <v/>
      </c>
    </row>
    <row r="39" spans="2:15" x14ac:dyDescent="0.25">
      <c r="B39" s="28" t="str">
        <v/>
      </c>
      <c r="C39" s="33" t="str">
        <f>IF(ISERROR(VLOOKUP($B39, 'Bolt Analysis'!$A$10:$Q$264, 2)),"", VLOOKUP($B39, 'Bolt Analysis'!$A$10:$Q$264, 2))</f>
        <v/>
      </c>
      <c r="D39" s="33" t="str">
        <f>IF(ISERROR(VLOOKUP($B39, 'Bolt Analysis'!$A$10:$Q$264, 3)),"", VLOOKUP($B39, 'Bolt Analysis'!$A$10:$Q$264, 3))</f>
        <v/>
      </c>
      <c r="E39" s="33" t="str">
        <f>IF(ISERROR(VLOOKUP($B39, 'Bolt Analysis'!$A$10:$Q$264, 4)),"",VLOOKUP($B39, 'Bolt Analysis'!$A$10:$Q$264, 4))</f>
        <v/>
      </c>
      <c r="F39" s="33" t="str">
        <f>IF(ISERROR(VLOOKUP($B39, 'Bolt Analysis'!$A$10:$Q$264, 5)),"",VLOOKUP($B39, 'Bolt Analysis'!$A$10:$Q$264, 5))</f>
        <v/>
      </c>
      <c r="G39" s="33" t="str">
        <f>IF(ISERROR(VLOOKUP($B39, 'Bolt Analysis'!$A$10:$Q$264, 6)),"",VLOOKUP($B39, 'Bolt Analysis'!$A$10:$Q$264, 6))</f>
        <v/>
      </c>
      <c r="H39" s="33" t="str">
        <f>IF(ISERROR(VLOOKUP($B39, 'Bolt Analysis'!$A$10:$Q$264, 9)),"",VLOOKUP($B39, 'Bolt Analysis'!$A$10:$Q$264, 9))</f>
        <v/>
      </c>
      <c r="I39" s="33" t="str">
        <f>IF(ISERROR(VLOOKUP($B39, 'Bolt Analysis'!$A$10:$Q$264, 10)),"",VLOOKUP($B39, 'Bolt Analysis'!$A$10:$Q$264, 10))</f>
        <v/>
      </c>
      <c r="J39" s="33" t="str">
        <f>IF(ISERROR(VLOOKUP($B39, 'Bolt Analysis'!$A$10:$Q$264, 12)),"",VLOOKUP($B39, 'Bolt Analysis'!$A$10:$Q$264, 12))</f>
        <v/>
      </c>
      <c r="K39" s="33" t="str">
        <f>IF(ISERROR(VLOOKUP($B39, 'Bolt Analysis'!$A$10:$Q$264, 13)),"",VLOOKUP($B39, 'Bolt Analysis'!$A$10:$Q$264, 13))</f>
        <v/>
      </c>
      <c r="L39" s="33" t="str">
        <f>IF(ISERROR(VLOOKUP($B39, 'Bolt Analysis'!$A$10:$Q$264, 14)),"",VLOOKUP($B39, 'Bolt Analysis'!$A$10:$Q$264, 14))</f>
        <v/>
      </c>
      <c r="M39" s="33" t="str">
        <f>IF(ISERROR(VLOOKUP($B39, 'Bolt Analysis'!$A$10:$Q$264, 15)),"",VLOOKUP($B39, 'Bolt Analysis'!$A$10:$Q$264, 15))</f>
        <v/>
      </c>
      <c r="N39" s="33" t="str">
        <f>IF(ISERROR(VLOOKUP($B39, 'Bolt Analysis'!$A$10:$Q$264, 16)),"",VLOOKUP($B39, 'Bolt Analysis'!$A$10:$Q$264, 16))</f>
        <v/>
      </c>
      <c r="O39" s="33" t="str">
        <f>IF(ISERROR(VLOOKUP($B39, 'Bolt Analysis'!$A$10:$Q$264, 17)),"",VLOOKUP($B39, 'Bolt Analysis'!$A$10:$Q$264, 17))</f>
        <v/>
      </c>
    </row>
    <row r="40" spans="2:15" x14ac:dyDescent="0.25">
      <c r="B40" s="28" t="str">
        <v/>
      </c>
      <c r="C40" s="33" t="str">
        <f>IF(ISERROR(VLOOKUP($B40, 'Bolt Analysis'!$A$10:$Q$264, 2)),"", VLOOKUP($B40, 'Bolt Analysis'!$A$10:$Q$264, 2))</f>
        <v/>
      </c>
      <c r="D40" s="33" t="str">
        <f>IF(ISERROR(VLOOKUP($B40, 'Bolt Analysis'!$A$10:$Q$264, 3)),"", VLOOKUP($B40, 'Bolt Analysis'!$A$10:$Q$264, 3))</f>
        <v/>
      </c>
      <c r="E40" s="33" t="str">
        <f>IF(ISERROR(VLOOKUP($B40, 'Bolt Analysis'!$A$10:$Q$264, 4)),"",VLOOKUP($B40, 'Bolt Analysis'!$A$10:$Q$264, 4))</f>
        <v/>
      </c>
      <c r="F40" s="33" t="str">
        <f>IF(ISERROR(VLOOKUP($B40, 'Bolt Analysis'!$A$10:$Q$264, 5)),"",VLOOKUP($B40, 'Bolt Analysis'!$A$10:$Q$264, 5))</f>
        <v/>
      </c>
      <c r="G40" s="33" t="str">
        <f>IF(ISERROR(VLOOKUP($B40, 'Bolt Analysis'!$A$10:$Q$264, 6)),"",VLOOKUP($B40, 'Bolt Analysis'!$A$10:$Q$264, 6))</f>
        <v/>
      </c>
      <c r="H40" s="33" t="str">
        <f>IF(ISERROR(VLOOKUP($B40, 'Bolt Analysis'!$A$10:$Q$264, 9)),"",VLOOKUP($B40, 'Bolt Analysis'!$A$10:$Q$264, 9))</f>
        <v/>
      </c>
      <c r="I40" s="33" t="str">
        <f>IF(ISERROR(VLOOKUP($B40, 'Bolt Analysis'!$A$10:$Q$264, 10)),"",VLOOKUP($B40, 'Bolt Analysis'!$A$10:$Q$264, 10))</f>
        <v/>
      </c>
      <c r="J40" s="33" t="str">
        <f>IF(ISERROR(VLOOKUP($B40, 'Bolt Analysis'!$A$10:$Q$264, 12)),"",VLOOKUP($B40, 'Bolt Analysis'!$A$10:$Q$264, 12))</f>
        <v/>
      </c>
      <c r="K40" s="33" t="str">
        <f>IF(ISERROR(VLOOKUP($B40, 'Bolt Analysis'!$A$10:$Q$264, 13)),"",VLOOKUP($B40, 'Bolt Analysis'!$A$10:$Q$264, 13))</f>
        <v/>
      </c>
      <c r="L40" s="33" t="str">
        <f>IF(ISERROR(VLOOKUP($B40, 'Bolt Analysis'!$A$10:$Q$264, 14)),"",VLOOKUP($B40, 'Bolt Analysis'!$A$10:$Q$264, 14))</f>
        <v/>
      </c>
      <c r="M40" s="33" t="str">
        <f>IF(ISERROR(VLOOKUP($B40, 'Bolt Analysis'!$A$10:$Q$264, 15)),"",VLOOKUP($B40, 'Bolt Analysis'!$A$10:$Q$264, 15))</f>
        <v/>
      </c>
      <c r="N40" s="33" t="str">
        <f>IF(ISERROR(VLOOKUP($B40, 'Bolt Analysis'!$A$10:$Q$264, 16)),"",VLOOKUP($B40, 'Bolt Analysis'!$A$10:$Q$264, 16))</f>
        <v/>
      </c>
      <c r="O40" s="33" t="str">
        <f>IF(ISERROR(VLOOKUP($B40, 'Bolt Analysis'!$A$10:$Q$264, 17)),"",VLOOKUP($B40, 'Bolt Analysis'!$A$10:$Q$264, 17))</f>
        <v/>
      </c>
    </row>
    <row r="41" spans="2:15" x14ac:dyDescent="0.25">
      <c r="B41" s="28" t="str">
        <v/>
      </c>
      <c r="C41" s="33" t="str">
        <f>IF(ISERROR(VLOOKUP($B41, 'Bolt Analysis'!$A$10:$Q$264, 2)),"", VLOOKUP($B41, 'Bolt Analysis'!$A$10:$Q$264, 2))</f>
        <v/>
      </c>
      <c r="D41" s="33" t="str">
        <f>IF(ISERROR(VLOOKUP($B41, 'Bolt Analysis'!$A$10:$Q$264, 3)),"", VLOOKUP($B41, 'Bolt Analysis'!$A$10:$Q$264, 3))</f>
        <v/>
      </c>
      <c r="E41" s="33" t="str">
        <f>IF(ISERROR(VLOOKUP($B41, 'Bolt Analysis'!$A$10:$Q$264, 4)),"",VLOOKUP($B41, 'Bolt Analysis'!$A$10:$Q$264, 4))</f>
        <v/>
      </c>
      <c r="F41" s="33" t="str">
        <f>IF(ISERROR(VLOOKUP($B41, 'Bolt Analysis'!$A$10:$Q$264, 5)),"",VLOOKUP($B41, 'Bolt Analysis'!$A$10:$Q$264, 5))</f>
        <v/>
      </c>
      <c r="G41" s="33" t="str">
        <f>IF(ISERROR(VLOOKUP($B41, 'Bolt Analysis'!$A$10:$Q$264, 6)),"",VLOOKUP($B41, 'Bolt Analysis'!$A$10:$Q$264, 6))</f>
        <v/>
      </c>
      <c r="H41" s="33" t="str">
        <f>IF(ISERROR(VLOOKUP($B41, 'Bolt Analysis'!$A$10:$Q$264, 9)),"",VLOOKUP($B41, 'Bolt Analysis'!$A$10:$Q$264, 9))</f>
        <v/>
      </c>
      <c r="I41" s="33" t="str">
        <f>IF(ISERROR(VLOOKUP($B41, 'Bolt Analysis'!$A$10:$Q$264, 10)),"",VLOOKUP($B41, 'Bolt Analysis'!$A$10:$Q$264, 10))</f>
        <v/>
      </c>
      <c r="J41" s="33" t="str">
        <f>IF(ISERROR(VLOOKUP($B41, 'Bolt Analysis'!$A$10:$Q$264, 12)),"",VLOOKUP($B41, 'Bolt Analysis'!$A$10:$Q$264, 12))</f>
        <v/>
      </c>
      <c r="K41" s="33" t="str">
        <f>IF(ISERROR(VLOOKUP($B41, 'Bolt Analysis'!$A$10:$Q$264, 13)),"",VLOOKUP($B41, 'Bolt Analysis'!$A$10:$Q$264, 13))</f>
        <v/>
      </c>
      <c r="L41" s="33" t="str">
        <f>IF(ISERROR(VLOOKUP($B41, 'Bolt Analysis'!$A$10:$Q$264, 14)),"",VLOOKUP($B41, 'Bolt Analysis'!$A$10:$Q$264, 14))</f>
        <v/>
      </c>
      <c r="M41" s="33" t="str">
        <f>IF(ISERROR(VLOOKUP($B41, 'Bolt Analysis'!$A$10:$Q$264, 15)),"",VLOOKUP($B41, 'Bolt Analysis'!$A$10:$Q$264, 15))</f>
        <v/>
      </c>
      <c r="N41" s="33" t="str">
        <f>IF(ISERROR(VLOOKUP($B41, 'Bolt Analysis'!$A$10:$Q$264, 16)),"",VLOOKUP($B41, 'Bolt Analysis'!$A$10:$Q$264, 16))</f>
        <v/>
      </c>
      <c r="O41" s="33" t="str">
        <f>IF(ISERROR(VLOOKUP($B41, 'Bolt Analysis'!$A$10:$Q$264, 17)),"",VLOOKUP($B41, 'Bolt Analysis'!$A$10:$Q$264, 17))</f>
        <v/>
      </c>
    </row>
    <row r="42" spans="2:15" x14ac:dyDescent="0.25">
      <c r="B42" s="28" t="str">
        <v/>
      </c>
      <c r="C42" s="33" t="str">
        <f>IF(ISERROR(VLOOKUP($B42, 'Bolt Analysis'!$A$10:$Q$264, 2)),"", VLOOKUP($B42, 'Bolt Analysis'!$A$10:$Q$264, 2))</f>
        <v/>
      </c>
      <c r="D42" s="33" t="str">
        <f>IF(ISERROR(VLOOKUP($B42, 'Bolt Analysis'!$A$10:$Q$264, 3)),"", VLOOKUP($B42, 'Bolt Analysis'!$A$10:$Q$264, 3))</f>
        <v/>
      </c>
      <c r="E42" s="33" t="str">
        <f>IF(ISERROR(VLOOKUP($B42, 'Bolt Analysis'!$A$10:$Q$264, 4)),"",VLOOKUP($B42, 'Bolt Analysis'!$A$10:$Q$264, 4))</f>
        <v/>
      </c>
      <c r="F42" s="33" t="str">
        <f>IF(ISERROR(VLOOKUP($B42, 'Bolt Analysis'!$A$10:$Q$264, 5)),"",VLOOKUP($B42, 'Bolt Analysis'!$A$10:$Q$264, 5))</f>
        <v/>
      </c>
      <c r="G42" s="33" t="str">
        <f>IF(ISERROR(VLOOKUP($B42, 'Bolt Analysis'!$A$10:$Q$264, 6)),"",VLOOKUP($B42, 'Bolt Analysis'!$A$10:$Q$264, 6))</f>
        <v/>
      </c>
      <c r="H42" s="33" t="str">
        <f>IF(ISERROR(VLOOKUP($B42, 'Bolt Analysis'!$A$10:$Q$264, 9)),"",VLOOKUP($B42, 'Bolt Analysis'!$A$10:$Q$264, 9))</f>
        <v/>
      </c>
      <c r="I42" s="33" t="str">
        <f>IF(ISERROR(VLOOKUP($B42, 'Bolt Analysis'!$A$10:$Q$264, 10)),"",VLOOKUP($B42, 'Bolt Analysis'!$A$10:$Q$264, 10))</f>
        <v/>
      </c>
      <c r="J42" s="33" t="str">
        <f>IF(ISERROR(VLOOKUP($B42, 'Bolt Analysis'!$A$10:$Q$264, 12)),"",VLOOKUP($B42, 'Bolt Analysis'!$A$10:$Q$264, 12))</f>
        <v/>
      </c>
      <c r="K42" s="33" t="str">
        <f>IF(ISERROR(VLOOKUP($B42, 'Bolt Analysis'!$A$10:$Q$264, 13)),"",VLOOKUP($B42, 'Bolt Analysis'!$A$10:$Q$264, 13))</f>
        <v/>
      </c>
      <c r="L42" s="33" t="str">
        <f>IF(ISERROR(VLOOKUP($B42, 'Bolt Analysis'!$A$10:$Q$264, 14)),"",VLOOKUP($B42, 'Bolt Analysis'!$A$10:$Q$264, 14))</f>
        <v/>
      </c>
      <c r="M42" s="33" t="str">
        <f>IF(ISERROR(VLOOKUP($B42, 'Bolt Analysis'!$A$10:$Q$264, 15)),"",VLOOKUP($B42, 'Bolt Analysis'!$A$10:$Q$264, 15))</f>
        <v/>
      </c>
      <c r="N42" s="33" t="str">
        <f>IF(ISERROR(VLOOKUP($B42, 'Bolt Analysis'!$A$10:$Q$264, 16)),"",VLOOKUP($B42, 'Bolt Analysis'!$A$10:$Q$264, 16))</f>
        <v/>
      </c>
      <c r="O42" s="33" t="str">
        <f>IF(ISERROR(VLOOKUP($B42, 'Bolt Analysis'!$A$10:$Q$264, 17)),"",VLOOKUP($B42, 'Bolt Analysis'!$A$10:$Q$264, 17))</f>
        <v/>
      </c>
    </row>
    <row r="43" spans="2:15" x14ac:dyDescent="0.25">
      <c r="B43" s="28" t="str">
        <v/>
      </c>
      <c r="C43" s="33" t="str">
        <f>IF(ISERROR(VLOOKUP($B43, 'Bolt Analysis'!$A$10:$Q$264, 2)),"", VLOOKUP($B43, 'Bolt Analysis'!$A$10:$Q$264, 2))</f>
        <v/>
      </c>
      <c r="D43" s="33" t="str">
        <f>IF(ISERROR(VLOOKUP($B43, 'Bolt Analysis'!$A$10:$Q$264, 3)),"", VLOOKUP($B43, 'Bolt Analysis'!$A$10:$Q$264, 3))</f>
        <v/>
      </c>
      <c r="E43" s="33" t="str">
        <f>IF(ISERROR(VLOOKUP($B43, 'Bolt Analysis'!$A$10:$Q$264, 4)),"",VLOOKUP($B43, 'Bolt Analysis'!$A$10:$Q$264, 4))</f>
        <v/>
      </c>
      <c r="F43" s="33" t="str">
        <f>IF(ISERROR(VLOOKUP($B43, 'Bolt Analysis'!$A$10:$Q$264, 5)),"",VLOOKUP($B43, 'Bolt Analysis'!$A$10:$Q$264, 5))</f>
        <v/>
      </c>
      <c r="G43" s="33" t="str">
        <f>IF(ISERROR(VLOOKUP($B43, 'Bolt Analysis'!$A$10:$Q$264, 6)),"",VLOOKUP($B43, 'Bolt Analysis'!$A$10:$Q$264, 6))</f>
        <v/>
      </c>
      <c r="H43" s="33" t="str">
        <f>IF(ISERROR(VLOOKUP($B43, 'Bolt Analysis'!$A$10:$Q$264, 9)),"",VLOOKUP($B43, 'Bolt Analysis'!$A$10:$Q$264, 9))</f>
        <v/>
      </c>
      <c r="I43" s="33" t="str">
        <f>IF(ISERROR(VLOOKUP($B43, 'Bolt Analysis'!$A$10:$Q$264, 10)),"",VLOOKUP($B43, 'Bolt Analysis'!$A$10:$Q$264, 10))</f>
        <v/>
      </c>
      <c r="J43" s="33" t="str">
        <f>IF(ISERROR(VLOOKUP($B43, 'Bolt Analysis'!$A$10:$Q$264, 12)),"",VLOOKUP($B43, 'Bolt Analysis'!$A$10:$Q$264, 12))</f>
        <v/>
      </c>
      <c r="K43" s="33" t="str">
        <f>IF(ISERROR(VLOOKUP($B43, 'Bolt Analysis'!$A$10:$Q$264, 13)),"",VLOOKUP($B43, 'Bolt Analysis'!$A$10:$Q$264, 13))</f>
        <v/>
      </c>
      <c r="L43" s="33" t="str">
        <f>IF(ISERROR(VLOOKUP($B43, 'Bolt Analysis'!$A$10:$Q$264, 14)),"",VLOOKUP($B43, 'Bolt Analysis'!$A$10:$Q$264, 14))</f>
        <v/>
      </c>
      <c r="M43" s="33" t="str">
        <f>IF(ISERROR(VLOOKUP($B43, 'Bolt Analysis'!$A$10:$Q$264, 15)),"",VLOOKUP($B43, 'Bolt Analysis'!$A$10:$Q$264, 15))</f>
        <v/>
      </c>
      <c r="N43" s="33" t="str">
        <f>IF(ISERROR(VLOOKUP($B43, 'Bolt Analysis'!$A$10:$Q$264, 16)),"",VLOOKUP($B43, 'Bolt Analysis'!$A$10:$Q$264, 16))</f>
        <v/>
      </c>
      <c r="O43" s="33" t="str">
        <f>IF(ISERROR(VLOOKUP($B43, 'Bolt Analysis'!$A$10:$Q$264, 17)),"",VLOOKUP($B43, 'Bolt Analysis'!$A$10:$Q$264, 17))</f>
        <v/>
      </c>
    </row>
    <row r="44" spans="2:15" x14ac:dyDescent="0.25">
      <c r="B44" s="28" t="str">
        <v/>
      </c>
      <c r="C44" s="33" t="str">
        <f>IF(ISERROR(VLOOKUP($B44, 'Bolt Analysis'!$A$10:$Q$264, 2)),"", VLOOKUP($B44, 'Bolt Analysis'!$A$10:$Q$264, 2))</f>
        <v/>
      </c>
      <c r="D44" s="33" t="str">
        <f>IF(ISERROR(VLOOKUP($B44, 'Bolt Analysis'!$A$10:$Q$264, 3)),"", VLOOKUP($B44, 'Bolt Analysis'!$A$10:$Q$264, 3))</f>
        <v/>
      </c>
      <c r="E44" s="33" t="str">
        <f>IF(ISERROR(VLOOKUP($B44, 'Bolt Analysis'!$A$10:$Q$264, 4)),"",VLOOKUP($B44, 'Bolt Analysis'!$A$10:$Q$264, 4))</f>
        <v/>
      </c>
      <c r="F44" s="33" t="str">
        <f>IF(ISERROR(VLOOKUP($B44, 'Bolt Analysis'!$A$10:$Q$264, 5)),"",VLOOKUP($B44, 'Bolt Analysis'!$A$10:$Q$264, 5))</f>
        <v/>
      </c>
      <c r="G44" s="33" t="str">
        <f>IF(ISERROR(VLOOKUP($B44, 'Bolt Analysis'!$A$10:$Q$264, 6)),"",VLOOKUP($B44, 'Bolt Analysis'!$A$10:$Q$264, 6))</f>
        <v/>
      </c>
      <c r="H44" s="33" t="str">
        <f>IF(ISERROR(VLOOKUP($B44, 'Bolt Analysis'!$A$10:$Q$264, 9)),"",VLOOKUP($B44, 'Bolt Analysis'!$A$10:$Q$264, 9))</f>
        <v/>
      </c>
      <c r="I44" s="33" t="str">
        <f>IF(ISERROR(VLOOKUP($B44, 'Bolt Analysis'!$A$10:$Q$264, 10)),"",VLOOKUP($B44, 'Bolt Analysis'!$A$10:$Q$264, 10))</f>
        <v/>
      </c>
      <c r="J44" s="33" t="str">
        <f>IF(ISERROR(VLOOKUP($B44, 'Bolt Analysis'!$A$10:$Q$264, 12)),"",VLOOKUP($B44, 'Bolt Analysis'!$A$10:$Q$264, 12))</f>
        <v/>
      </c>
      <c r="K44" s="33" t="str">
        <f>IF(ISERROR(VLOOKUP($B44, 'Bolt Analysis'!$A$10:$Q$264, 13)),"",VLOOKUP($B44, 'Bolt Analysis'!$A$10:$Q$264, 13))</f>
        <v/>
      </c>
      <c r="L44" s="33" t="str">
        <f>IF(ISERROR(VLOOKUP($B44, 'Bolt Analysis'!$A$10:$Q$264, 14)),"",VLOOKUP($B44, 'Bolt Analysis'!$A$10:$Q$264, 14))</f>
        <v/>
      </c>
      <c r="M44" s="33" t="str">
        <f>IF(ISERROR(VLOOKUP($B44, 'Bolt Analysis'!$A$10:$Q$264, 15)),"",VLOOKUP($B44, 'Bolt Analysis'!$A$10:$Q$264, 15))</f>
        <v/>
      </c>
      <c r="N44" s="33" t="str">
        <f>IF(ISERROR(VLOOKUP($B44, 'Bolt Analysis'!$A$10:$Q$264, 16)),"",VLOOKUP($B44, 'Bolt Analysis'!$A$10:$Q$264, 16))</f>
        <v/>
      </c>
      <c r="O44" s="33" t="str">
        <f>IF(ISERROR(VLOOKUP($B44, 'Bolt Analysis'!$A$10:$Q$264, 17)),"",VLOOKUP($B44, 'Bolt Analysis'!$A$10:$Q$264, 17))</f>
        <v/>
      </c>
    </row>
    <row r="45" spans="2:15" x14ac:dyDescent="0.25">
      <c r="B45" s="28" t="str">
        <v/>
      </c>
      <c r="C45" s="33" t="str">
        <f>IF(ISERROR(VLOOKUP($B45, 'Bolt Analysis'!$A$10:$Q$264, 2)),"", VLOOKUP($B45, 'Bolt Analysis'!$A$10:$Q$264, 2))</f>
        <v/>
      </c>
      <c r="D45" s="33" t="str">
        <f>IF(ISERROR(VLOOKUP($B45, 'Bolt Analysis'!$A$10:$Q$264, 3)),"", VLOOKUP($B45, 'Bolt Analysis'!$A$10:$Q$264, 3))</f>
        <v/>
      </c>
      <c r="E45" s="33" t="str">
        <f>IF(ISERROR(VLOOKUP($B45, 'Bolt Analysis'!$A$10:$Q$264, 4)),"",VLOOKUP($B45, 'Bolt Analysis'!$A$10:$Q$264, 4))</f>
        <v/>
      </c>
      <c r="F45" s="33" t="str">
        <f>IF(ISERROR(VLOOKUP($B45, 'Bolt Analysis'!$A$10:$Q$264, 5)),"",VLOOKUP($B45, 'Bolt Analysis'!$A$10:$Q$264, 5))</f>
        <v/>
      </c>
      <c r="G45" s="33" t="str">
        <f>IF(ISERROR(VLOOKUP($B45, 'Bolt Analysis'!$A$10:$Q$264, 6)),"",VLOOKUP($B45, 'Bolt Analysis'!$A$10:$Q$264, 6))</f>
        <v/>
      </c>
      <c r="H45" s="33" t="str">
        <f>IF(ISERROR(VLOOKUP($B45, 'Bolt Analysis'!$A$10:$Q$264, 9)),"",VLOOKUP($B45, 'Bolt Analysis'!$A$10:$Q$264, 9))</f>
        <v/>
      </c>
      <c r="I45" s="33" t="str">
        <f>IF(ISERROR(VLOOKUP($B45, 'Bolt Analysis'!$A$10:$Q$264, 10)),"",VLOOKUP($B45, 'Bolt Analysis'!$A$10:$Q$264, 10))</f>
        <v/>
      </c>
      <c r="J45" s="33" t="str">
        <f>IF(ISERROR(VLOOKUP($B45, 'Bolt Analysis'!$A$10:$Q$264, 12)),"",VLOOKUP($B45, 'Bolt Analysis'!$A$10:$Q$264, 12))</f>
        <v/>
      </c>
      <c r="K45" s="33" t="str">
        <f>IF(ISERROR(VLOOKUP($B45, 'Bolt Analysis'!$A$10:$Q$264, 13)),"",VLOOKUP($B45, 'Bolt Analysis'!$A$10:$Q$264, 13))</f>
        <v/>
      </c>
      <c r="L45" s="33" t="str">
        <f>IF(ISERROR(VLOOKUP($B45, 'Bolt Analysis'!$A$10:$Q$264, 14)),"",VLOOKUP($B45, 'Bolt Analysis'!$A$10:$Q$264, 14))</f>
        <v/>
      </c>
      <c r="M45" s="33" t="str">
        <f>IF(ISERROR(VLOOKUP($B45, 'Bolt Analysis'!$A$10:$Q$264, 15)),"",VLOOKUP($B45, 'Bolt Analysis'!$A$10:$Q$264, 15))</f>
        <v/>
      </c>
      <c r="N45" s="33" t="str">
        <f>IF(ISERROR(VLOOKUP($B45, 'Bolt Analysis'!$A$10:$Q$264, 16)),"",VLOOKUP($B45, 'Bolt Analysis'!$A$10:$Q$264, 16))</f>
        <v/>
      </c>
      <c r="O45" s="33" t="str">
        <f>IF(ISERROR(VLOOKUP($B45, 'Bolt Analysis'!$A$10:$Q$264, 17)),"",VLOOKUP($B45, 'Bolt Analysis'!$A$10:$Q$264, 17))</f>
        <v/>
      </c>
    </row>
    <row r="46" spans="2:15" x14ac:dyDescent="0.25">
      <c r="B46" s="28" t="str">
        <v/>
      </c>
      <c r="C46" s="33" t="str">
        <f>IF(ISERROR(VLOOKUP($B46, 'Bolt Analysis'!$A$10:$Q$264, 2)),"", VLOOKUP($B46, 'Bolt Analysis'!$A$10:$Q$264, 2))</f>
        <v/>
      </c>
      <c r="D46" s="33" t="str">
        <f>IF(ISERROR(VLOOKUP($B46, 'Bolt Analysis'!$A$10:$Q$264, 3)),"", VLOOKUP($B46, 'Bolt Analysis'!$A$10:$Q$264, 3))</f>
        <v/>
      </c>
      <c r="E46" s="33" t="str">
        <f>IF(ISERROR(VLOOKUP($B46, 'Bolt Analysis'!$A$10:$Q$264, 4)),"",VLOOKUP($B46, 'Bolt Analysis'!$A$10:$Q$264, 4))</f>
        <v/>
      </c>
      <c r="F46" s="33" t="str">
        <f>IF(ISERROR(VLOOKUP($B46, 'Bolt Analysis'!$A$10:$Q$264, 5)),"",VLOOKUP($B46, 'Bolt Analysis'!$A$10:$Q$264, 5))</f>
        <v/>
      </c>
      <c r="G46" s="33" t="str">
        <f>IF(ISERROR(VLOOKUP($B46, 'Bolt Analysis'!$A$10:$Q$264, 6)),"",VLOOKUP($B46, 'Bolt Analysis'!$A$10:$Q$264, 6))</f>
        <v/>
      </c>
      <c r="H46" s="33" t="str">
        <f>IF(ISERROR(VLOOKUP($B46, 'Bolt Analysis'!$A$10:$Q$264, 9)),"",VLOOKUP($B46, 'Bolt Analysis'!$A$10:$Q$264, 9))</f>
        <v/>
      </c>
      <c r="I46" s="33" t="str">
        <f>IF(ISERROR(VLOOKUP($B46, 'Bolt Analysis'!$A$10:$Q$264, 10)),"",VLOOKUP($B46, 'Bolt Analysis'!$A$10:$Q$264, 10))</f>
        <v/>
      </c>
      <c r="J46" s="33" t="str">
        <f>IF(ISERROR(VLOOKUP($B46, 'Bolt Analysis'!$A$10:$Q$264, 12)),"",VLOOKUP($B46, 'Bolt Analysis'!$A$10:$Q$264, 12))</f>
        <v/>
      </c>
      <c r="K46" s="33" t="str">
        <f>IF(ISERROR(VLOOKUP($B46, 'Bolt Analysis'!$A$10:$Q$264, 13)),"",VLOOKUP($B46, 'Bolt Analysis'!$A$10:$Q$264, 13))</f>
        <v/>
      </c>
      <c r="L46" s="33" t="str">
        <f>IF(ISERROR(VLOOKUP($B46, 'Bolt Analysis'!$A$10:$Q$264, 14)),"",VLOOKUP($B46, 'Bolt Analysis'!$A$10:$Q$264, 14))</f>
        <v/>
      </c>
      <c r="M46" s="33" t="str">
        <f>IF(ISERROR(VLOOKUP($B46, 'Bolt Analysis'!$A$10:$Q$264, 15)),"",VLOOKUP($B46, 'Bolt Analysis'!$A$10:$Q$264, 15))</f>
        <v/>
      </c>
      <c r="N46" s="33" t="str">
        <f>IF(ISERROR(VLOOKUP($B46, 'Bolt Analysis'!$A$10:$Q$264, 16)),"",VLOOKUP($B46, 'Bolt Analysis'!$A$10:$Q$264, 16))</f>
        <v/>
      </c>
      <c r="O46" s="33" t="str">
        <f>IF(ISERROR(VLOOKUP($B46, 'Bolt Analysis'!$A$10:$Q$264, 17)),"",VLOOKUP($B46, 'Bolt Analysis'!$A$10:$Q$264, 17))</f>
        <v/>
      </c>
    </row>
    <row r="47" spans="2:15" x14ac:dyDescent="0.25">
      <c r="B47" s="28" t="str">
        <v/>
      </c>
      <c r="C47" s="33" t="str">
        <f>IF(ISERROR(VLOOKUP($B47, 'Bolt Analysis'!$A$10:$Q$264, 2)),"", VLOOKUP($B47, 'Bolt Analysis'!$A$10:$Q$264, 2))</f>
        <v/>
      </c>
      <c r="D47" s="33" t="str">
        <f>IF(ISERROR(VLOOKUP($B47, 'Bolt Analysis'!$A$10:$Q$264, 3)),"", VLOOKUP($B47, 'Bolt Analysis'!$A$10:$Q$264, 3))</f>
        <v/>
      </c>
      <c r="E47" s="33" t="str">
        <f>IF(ISERROR(VLOOKUP($B47, 'Bolt Analysis'!$A$10:$Q$264, 4)),"",VLOOKUP($B47, 'Bolt Analysis'!$A$10:$Q$264, 4))</f>
        <v/>
      </c>
      <c r="F47" s="33" t="str">
        <f>IF(ISERROR(VLOOKUP($B47, 'Bolt Analysis'!$A$10:$Q$264, 5)),"",VLOOKUP($B47, 'Bolt Analysis'!$A$10:$Q$264, 5))</f>
        <v/>
      </c>
      <c r="G47" s="33" t="str">
        <f>IF(ISERROR(VLOOKUP($B47, 'Bolt Analysis'!$A$10:$Q$264, 6)),"",VLOOKUP($B47, 'Bolt Analysis'!$A$10:$Q$264, 6))</f>
        <v/>
      </c>
      <c r="H47" s="33" t="str">
        <f>IF(ISERROR(VLOOKUP($B47, 'Bolt Analysis'!$A$10:$Q$264, 9)),"",VLOOKUP($B47, 'Bolt Analysis'!$A$10:$Q$264, 9))</f>
        <v/>
      </c>
      <c r="I47" s="33" t="str">
        <f>IF(ISERROR(VLOOKUP($B47, 'Bolt Analysis'!$A$10:$Q$264, 10)),"",VLOOKUP($B47, 'Bolt Analysis'!$A$10:$Q$264, 10))</f>
        <v/>
      </c>
      <c r="J47" s="33" t="str">
        <f>IF(ISERROR(VLOOKUP($B47, 'Bolt Analysis'!$A$10:$Q$264, 12)),"",VLOOKUP($B47, 'Bolt Analysis'!$A$10:$Q$264, 12))</f>
        <v/>
      </c>
      <c r="K47" s="33" t="str">
        <f>IF(ISERROR(VLOOKUP($B47, 'Bolt Analysis'!$A$10:$Q$264, 13)),"",VLOOKUP($B47, 'Bolt Analysis'!$A$10:$Q$264, 13))</f>
        <v/>
      </c>
      <c r="L47" s="33" t="str">
        <f>IF(ISERROR(VLOOKUP($B47, 'Bolt Analysis'!$A$10:$Q$264, 14)),"",VLOOKUP($B47, 'Bolt Analysis'!$A$10:$Q$264, 14))</f>
        <v/>
      </c>
      <c r="M47" s="33" t="str">
        <f>IF(ISERROR(VLOOKUP($B47, 'Bolt Analysis'!$A$10:$Q$264, 15)),"",VLOOKUP($B47, 'Bolt Analysis'!$A$10:$Q$264, 15))</f>
        <v/>
      </c>
      <c r="N47" s="33" t="str">
        <f>IF(ISERROR(VLOOKUP($B47, 'Bolt Analysis'!$A$10:$Q$264, 16)),"",VLOOKUP($B47, 'Bolt Analysis'!$A$10:$Q$264, 16))</f>
        <v/>
      </c>
      <c r="O47" s="33" t="str">
        <f>IF(ISERROR(VLOOKUP($B47, 'Bolt Analysis'!$A$10:$Q$264, 17)),"",VLOOKUP($B47, 'Bolt Analysis'!$A$10:$Q$264, 17))</f>
        <v/>
      </c>
    </row>
    <row r="48" spans="2:15" x14ac:dyDescent="0.25">
      <c r="B48" s="28" t="str">
        <v/>
      </c>
      <c r="C48" s="33" t="str">
        <f>IF(ISERROR(VLOOKUP($B48, 'Bolt Analysis'!$A$10:$Q$264, 2)),"", VLOOKUP($B48, 'Bolt Analysis'!$A$10:$Q$264, 2))</f>
        <v/>
      </c>
      <c r="D48" s="33" t="str">
        <f>IF(ISERROR(VLOOKUP($B48, 'Bolt Analysis'!$A$10:$Q$264, 3)),"", VLOOKUP($B48, 'Bolt Analysis'!$A$10:$Q$264, 3))</f>
        <v/>
      </c>
      <c r="E48" s="33" t="str">
        <f>IF(ISERROR(VLOOKUP($B48, 'Bolt Analysis'!$A$10:$Q$264, 4)),"",VLOOKUP($B48, 'Bolt Analysis'!$A$10:$Q$264, 4))</f>
        <v/>
      </c>
      <c r="F48" s="33" t="str">
        <f>IF(ISERROR(VLOOKUP($B48, 'Bolt Analysis'!$A$10:$Q$264, 5)),"",VLOOKUP($B48, 'Bolt Analysis'!$A$10:$Q$264, 5))</f>
        <v/>
      </c>
      <c r="G48" s="33" t="str">
        <f>IF(ISERROR(VLOOKUP($B48, 'Bolt Analysis'!$A$10:$Q$264, 6)),"",VLOOKUP($B48, 'Bolt Analysis'!$A$10:$Q$264, 6))</f>
        <v/>
      </c>
      <c r="H48" s="33" t="str">
        <f>IF(ISERROR(VLOOKUP($B48, 'Bolt Analysis'!$A$10:$Q$264, 9)),"",VLOOKUP($B48, 'Bolt Analysis'!$A$10:$Q$264, 9))</f>
        <v/>
      </c>
      <c r="I48" s="33" t="str">
        <f>IF(ISERROR(VLOOKUP($B48, 'Bolt Analysis'!$A$10:$Q$264, 10)),"",VLOOKUP($B48, 'Bolt Analysis'!$A$10:$Q$264, 10))</f>
        <v/>
      </c>
      <c r="J48" s="33" t="str">
        <f>IF(ISERROR(VLOOKUP($B48, 'Bolt Analysis'!$A$10:$Q$264, 12)),"",VLOOKUP($B48, 'Bolt Analysis'!$A$10:$Q$264, 12))</f>
        <v/>
      </c>
      <c r="K48" s="33" t="str">
        <f>IF(ISERROR(VLOOKUP($B48, 'Bolt Analysis'!$A$10:$Q$264, 13)),"",VLOOKUP($B48, 'Bolt Analysis'!$A$10:$Q$264, 13))</f>
        <v/>
      </c>
      <c r="L48" s="33" t="str">
        <f>IF(ISERROR(VLOOKUP($B48, 'Bolt Analysis'!$A$10:$Q$264, 14)),"",VLOOKUP($B48, 'Bolt Analysis'!$A$10:$Q$264, 14))</f>
        <v/>
      </c>
      <c r="M48" s="33" t="str">
        <f>IF(ISERROR(VLOOKUP($B48, 'Bolt Analysis'!$A$10:$Q$264, 15)),"",VLOOKUP($B48, 'Bolt Analysis'!$A$10:$Q$264, 15))</f>
        <v/>
      </c>
      <c r="N48" s="33" t="str">
        <f>IF(ISERROR(VLOOKUP($B48, 'Bolt Analysis'!$A$10:$Q$264, 16)),"",VLOOKUP($B48, 'Bolt Analysis'!$A$10:$Q$264, 16))</f>
        <v/>
      </c>
      <c r="O48" s="33" t="str">
        <f>IF(ISERROR(VLOOKUP($B48, 'Bolt Analysis'!$A$10:$Q$264, 17)),"",VLOOKUP($B48, 'Bolt Analysis'!$A$10:$Q$264, 17))</f>
        <v/>
      </c>
    </row>
    <row r="49" spans="2:15" x14ac:dyDescent="0.25">
      <c r="B49" s="28" t="str">
        <v/>
      </c>
      <c r="C49" s="33" t="str">
        <f>IF(ISERROR(VLOOKUP($B49, 'Bolt Analysis'!$A$10:$Q$264, 2)),"", VLOOKUP($B49, 'Bolt Analysis'!$A$10:$Q$264, 2))</f>
        <v/>
      </c>
      <c r="D49" s="33" t="str">
        <f>IF(ISERROR(VLOOKUP($B49, 'Bolt Analysis'!$A$10:$Q$264, 3)),"", VLOOKUP($B49, 'Bolt Analysis'!$A$10:$Q$264, 3))</f>
        <v/>
      </c>
      <c r="E49" s="33" t="str">
        <f>IF(ISERROR(VLOOKUP($B49, 'Bolt Analysis'!$A$10:$Q$264, 4)),"",VLOOKUP($B49, 'Bolt Analysis'!$A$10:$Q$264, 4))</f>
        <v/>
      </c>
      <c r="F49" s="33" t="str">
        <f>IF(ISERROR(VLOOKUP($B49, 'Bolt Analysis'!$A$10:$Q$264, 5)),"",VLOOKUP($B49, 'Bolt Analysis'!$A$10:$Q$264, 5))</f>
        <v/>
      </c>
      <c r="G49" s="33" t="str">
        <f>IF(ISERROR(VLOOKUP($B49, 'Bolt Analysis'!$A$10:$Q$264, 6)),"",VLOOKUP($B49, 'Bolt Analysis'!$A$10:$Q$264, 6))</f>
        <v/>
      </c>
      <c r="H49" s="33" t="str">
        <f>IF(ISERROR(VLOOKUP($B49, 'Bolt Analysis'!$A$10:$Q$264, 9)),"",VLOOKUP($B49, 'Bolt Analysis'!$A$10:$Q$264, 9))</f>
        <v/>
      </c>
      <c r="I49" s="33" t="str">
        <f>IF(ISERROR(VLOOKUP($B49, 'Bolt Analysis'!$A$10:$Q$264, 10)),"",VLOOKUP($B49, 'Bolt Analysis'!$A$10:$Q$264, 10))</f>
        <v/>
      </c>
      <c r="J49" s="33" t="str">
        <f>IF(ISERROR(VLOOKUP($B49, 'Bolt Analysis'!$A$10:$Q$264, 12)),"",VLOOKUP($B49, 'Bolt Analysis'!$A$10:$Q$264, 12))</f>
        <v/>
      </c>
      <c r="K49" s="33" t="str">
        <f>IF(ISERROR(VLOOKUP($B49, 'Bolt Analysis'!$A$10:$Q$264, 13)),"",VLOOKUP($B49, 'Bolt Analysis'!$A$10:$Q$264, 13))</f>
        <v/>
      </c>
      <c r="L49" s="33" t="str">
        <f>IF(ISERROR(VLOOKUP($B49, 'Bolt Analysis'!$A$10:$Q$264, 14)),"",VLOOKUP($B49, 'Bolt Analysis'!$A$10:$Q$264, 14))</f>
        <v/>
      </c>
      <c r="M49" s="33" t="str">
        <f>IF(ISERROR(VLOOKUP($B49, 'Bolt Analysis'!$A$10:$Q$264, 15)),"",VLOOKUP($B49, 'Bolt Analysis'!$A$10:$Q$264, 15))</f>
        <v/>
      </c>
      <c r="N49" s="33" t="str">
        <f>IF(ISERROR(VLOOKUP($B49, 'Bolt Analysis'!$A$10:$Q$264, 16)),"",VLOOKUP($B49, 'Bolt Analysis'!$A$10:$Q$264, 16))</f>
        <v/>
      </c>
      <c r="O49" s="33" t="str">
        <f>IF(ISERROR(VLOOKUP($B49, 'Bolt Analysis'!$A$10:$Q$264, 17)),"",VLOOKUP($B49, 'Bolt Analysis'!$A$10:$Q$264, 17))</f>
        <v/>
      </c>
    </row>
    <row r="50" spans="2:15" x14ac:dyDescent="0.25">
      <c r="B50" s="28" t="str">
        <v/>
      </c>
      <c r="C50" s="33" t="str">
        <f>IF(ISERROR(VLOOKUP($B50, 'Bolt Analysis'!$A$10:$Q$264, 2)),"", VLOOKUP($B50, 'Bolt Analysis'!$A$10:$Q$264, 2))</f>
        <v/>
      </c>
      <c r="D50" s="33" t="str">
        <f>IF(ISERROR(VLOOKUP($B50, 'Bolt Analysis'!$A$10:$Q$264, 3)),"", VLOOKUP($B50, 'Bolt Analysis'!$A$10:$Q$264, 3))</f>
        <v/>
      </c>
      <c r="E50" s="33" t="str">
        <f>IF(ISERROR(VLOOKUP($B50, 'Bolt Analysis'!$A$10:$Q$264, 4)),"",VLOOKUP($B50, 'Bolt Analysis'!$A$10:$Q$264, 4))</f>
        <v/>
      </c>
      <c r="F50" s="33" t="str">
        <f>IF(ISERROR(VLOOKUP($B50, 'Bolt Analysis'!$A$10:$Q$264, 5)),"",VLOOKUP($B50, 'Bolt Analysis'!$A$10:$Q$264, 5))</f>
        <v/>
      </c>
      <c r="G50" s="33" t="str">
        <f>IF(ISERROR(VLOOKUP($B50, 'Bolt Analysis'!$A$10:$Q$264, 6)),"",VLOOKUP($B50, 'Bolt Analysis'!$A$10:$Q$264, 6))</f>
        <v/>
      </c>
      <c r="H50" s="33" t="str">
        <f>IF(ISERROR(VLOOKUP($B50, 'Bolt Analysis'!$A$10:$Q$264, 9)),"",VLOOKUP($B50, 'Bolt Analysis'!$A$10:$Q$264, 9))</f>
        <v/>
      </c>
      <c r="I50" s="33" t="str">
        <f>IF(ISERROR(VLOOKUP($B50, 'Bolt Analysis'!$A$10:$Q$264, 10)),"",VLOOKUP($B50, 'Bolt Analysis'!$A$10:$Q$264, 10))</f>
        <v/>
      </c>
      <c r="J50" s="33" t="str">
        <f>IF(ISERROR(VLOOKUP($B50, 'Bolt Analysis'!$A$10:$Q$264, 12)),"",VLOOKUP($B50, 'Bolt Analysis'!$A$10:$Q$264, 12))</f>
        <v/>
      </c>
      <c r="K50" s="33" t="str">
        <f>IF(ISERROR(VLOOKUP($B50, 'Bolt Analysis'!$A$10:$Q$264, 13)),"",VLOOKUP($B50, 'Bolt Analysis'!$A$10:$Q$264, 13))</f>
        <v/>
      </c>
      <c r="L50" s="33" t="str">
        <f>IF(ISERROR(VLOOKUP($B50, 'Bolt Analysis'!$A$10:$Q$264, 14)),"",VLOOKUP($B50, 'Bolt Analysis'!$A$10:$Q$264, 14))</f>
        <v/>
      </c>
      <c r="M50" s="33" t="str">
        <f>IF(ISERROR(VLOOKUP($B50, 'Bolt Analysis'!$A$10:$Q$264, 15)),"",VLOOKUP($B50, 'Bolt Analysis'!$A$10:$Q$264, 15))</f>
        <v/>
      </c>
      <c r="N50" s="33" t="str">
        <f>IF(ISERROR(VLOOKUP($B50, 'Bolt Analysis'!$A$10:$Q$264, 16)),"",VLOOKUP($B50, 'Bolt Analysis'!$A$10:$Q$264, 16))</f>
        <v/>
      </c>
      <c r="O50" s="33" t="str">
        <f>IF(ISERROR(VLOOKUP($B50, 'Bolt Analysis'!$A$10:$Q$264, 17)),"",VLOOKUP($B50, 'Bolt Analysis'!$A$10:$Q$264, 17))</f>
        <v/>
      </c>
    </row>
    <row r="51" spans="2:15" x14ac:dyDescent="0.25">
      <c r="B51" s="28" t="str">
        <v/>
      </c>
      <c r="C51" s="33" t="str">
        <f>IF(ISERROR(VLOOKUP($B51, 'Bolt Analysis'!$A$10:$Q$264, 2)),"", VLOOKUP($B51, 'Bolt Analysis'!$A$10:$Q$264, 2))</f>
        <v/>
      </c>
      <c r="D51" s="33" t="str">
        <f>IF(ISERROR(VLOOKUP($B51, 'Bolt Analysis'!$A$10:$Q$264, 3)),"", VLOOKUP($B51, 'Bolt Analysis'!$A$10:$Q$264, 3))</f>
        <v/>
      </c>
      <c r="E51" s="33" t="str">
        <f>IF(ISERROR(VLOOKUP($B51, 'Bolt Analysis'!$A$10:$Q$264, 4)),"",VLOOKUP($B51, 'Bolt Analysis'!$A$10:$Q$264, 4))</f>
        <v/>
      </c>
      <c r="F51" s="33" t="str">
        <f>IF(ISERROR(VLOOKUP($B51, 'Bolt Analysis'!$A$10:$Q$264, 5)),"",VLOOKUP($B51, 'Bolt Analysis'!$A$10:$Q$264, 5))</f>
        <v/>
      </c>
      <c r="G51" s="33" t="str">
        <f>IF(ISERROR(VLOOKUP($B51, 'Bolt Analysis'!$A$10:$Q$264, 6)),"",VLOOKUP($B51, 'Bolt Analysis'!$A$10:$Q$264, 6))</f>
        <v/>
      </c>
      <c r="H51" s="33" t="str">
        <f>IF(ISERROR(VLOOKUP($B51, 'Bolt Analysis'!$A$10:$Q$264, 9)),"",VLOOKUP($B51, 'Bolt Analysis'!$A$10:$Q$264, 9))</f>
        <v/>
      </c>
      <c r="I51" s="33" t="str">
        <f>IF(ISERROR(VLOOKUP($B51, 'Bolt Analysis'!$A$10:$Q$264, 10)),"",VLOOKUP($B51, 'Bolt Analysis'!$A$10:$Q$264, 10))</f>
        <v/>
      </c>
      <c r="J51" s="33" t="str">
        <f>IF(ISERROR(VLOOKUP($B51, 'Bolt Analysis'!$A$10:$Q$264, 12)),"",VLOOKUP($B51, 'Bolt Analysis'!$A$10:$Q$264, 12))</f>
        <v/>
      </c>
      <c r="K51" s="33" t="str">
        <f>IF(ISERROR(VLOOKUP($B51, 'Bolt Analysis'!$A$10:$Q$264, 13)),"",VLOOKUP($B51, 'Bolt Analysis'!$A$10:$Q$264, 13))</f>
        <v/>
      </c>
      <c r="L51" s="33" t="str">
        <f>IF(ISERROR(VLOOKUP($B51, 'Bolt Analysis'!$A$10:$Q$264, 14)),"",VLOOKUP($B51, 'Bolt Analysis'!$A$10:$Q$264, 14))</f>
        <v/>
      </c>
      <c r="M51" s="33" t="str">
        <f>IF(ISERROR(VLOOKUP($B51, 'Bolt Analysis'!$A$10:$Q$264, 15)),"",VLOOKUP($B51, 'Bolt Analysis'!$A$10:$Q$264, 15))</f>
        <v/>
      </c>
      <c r="N51" s="33" t="str">
        <f>IF(ISERROR(VLOOKUP($B51, 'Bolt Analysis'!$A$10:$Q$264, 16)),"",VLOOKUP($B51, 'Bolt Analysis'!$A$10:$Q$264, 16))</f>
        <v/>
      </c>
      <c r="O51" s="33" t="str">
        <f>IF(ISERROR(VLOOKUP($B51, 'Bolt Analysis'!$A$10:$Q$264, 17)),"",VLOOKUP($B51, 'Bolt Analysis'!$A$10:$Q$264, 17))</f>
        <v/>
      </c>
    </row>
    <row r="52" spans="2:15" x14ac:dyDescent="0.25">
      <c r="B52" s="28" t="str">
        <v/>
      </c>
      <c r="C52" s="33" t="str">
        <f>IF(ISERROR(VLOOKUP($B52, 'Bolt Analysis'!$A$10:$Q$264, 2)),"", VLOOKUP($B52, 'Bolt Analysis'!$A$10:$Q$264, 2))</f>
        <v/>
      </c>
      <c r="D52" s="33" t="str">
        <f>IF(ISERROR(VLOOKUP($B52, 'Bolt Analysis'!$A$10:$Q$264, 3)),"", VLOOKUP($B52, 'Bolt Analysis'!$A$10:$Q$264, 3))</f>
        <v/>
      </c>
      <c r="E52" s="33" t="str">
        <f>IF(ISERROR(VLOOKUP($B52, 'Bolt Analysis'!$A$10:$Q$264, 4)),"",VLOOKUP($B52, 'Bolt Analysis'!$A$10:$Q$264, 4))</f>
        <v/>
      </c>
      <c r="F52" s="33" t="str">
        <f>IF(ISERROR(VLOOKUP($B52, 'Bolt Analysis'!$A$10:$Q$264, 5)),"",VLOOKUP($B52, 'Bolt Analysis'!$A$10:$Q$264, 5))</f>
        <v/>
      </c>
      <c r="G52" s="33" t="str">
        <f>IF(ISERROR(VLOOKUP($B52, 'Bolt Analysis'!$A$10:$Q$264, 6)),"",VLOOKUP($B52, 'Bolt Analysis'!$A$10:$Q$264, 6))</f>
        <v/>
      </c>
      <c r="H52" s="33" t="str">
        <f>IF(ISERROR(VLOOKUP($B52, 'Bolt Analysis'!$A$10:$Q$264, 9)),"",VLOOKUP($B52, 'Bolt Analysis'!$A$10:$Q$264, 9))</f>
        <v/>
      </c>
      <c r="I52" s="33" t="str">
        <f>IF(ISERROR(VLOOKUP($B52, 'Bolt Analysis'!$A$10:$Q$264, 10)),"",VLOOKUP($B52, 'Bolt Analysis'!$A$10:$Q$264, 10))</f>
        <v/>
      </c>
      <c r="J52" s="33" t="str">
        <f>IF(ISERROR(VLOOKUP($B52, 'Bolt Analysis'!$A$10:$Q$264, 12)),"",VLOOKUP($B52, 'Bolt Analysis'!$A$10:$Q$264, 12))</f>
        <v/>
      </c>
      <c r="K52" s="33" t="str">
        <f>IF(ISERROR(VLOOKUP($B52, 'Bolt Analysis'!$A$10:$Q$264, 13)),"",VLOOKUP($B52, 'Bolt Analysis'!$A$10:$Q$264, 13))</f>
        <v/>
      </c>
      <c r="L52" s="33" t="str">
        <f>IF(ISERROR(VLOOKUP($B52, 'Bolt Analysis'!$A$10:$Q$264, 14)),"",VLOOKUP($B52, 'Bolt Analysis'!$A$10:$Q$264, 14))</f>
        <v/>
      </c>
      <c r="M52" s="33" t="str">
        <f>IF(ISERROR(VLOOKUP($B52, 'Bolt Analysis'!$A$10:$Q$264, 15)),"",VLOOKUP($B52, 'Bolt Analysis'!$A$10:$Q$264, 15))</f>
        <v/>
      </c>
      <c r="N52" s="33" t="str">
        <f>IF(ISERROR(VLOOKUP($B52, 'Bolt Analysis'!$A$10:$Q$264, 16)),"",VLOOKUP($B52, 'Bolt Analysis'!$A$10:$Q$264, 16))</f>
        <v/>
      </c>
      <c r="O52" s="33" t="str">
        <f>IF(ISERROR(VLOOKUP($B52, 'Bolt Analysis'!$A$10:$Q$264, 17)),"",VLOOKUP($B52, 'Bolt Analysis'!$A$10:$Q$264, 17))</f>
        <v/>
      </c>
    </row>
    <row r="53" spans="2:15" x14ac:dyDescent="0.25">
      <c r="B53" s="28" t="str">
        <v/>
      </c>
      <c r="C53" s="33" t="str">
        <f>IF(ISERROR(VLOOKUP($B53, 'Bolt Analysis'!$A$10:$Q$264, 2)),"", VLOOKUP($B53, 'Bolt Analysis'!$A$10:$Q$264, 2))</f>
        <v/>
      </c>
      <c r="D53" s="33" t="str">
        <f>IF(ISERROR(VLOOKUP($B53, 'Bolt Analysis'!$A$10:$Q$264, 3)),"", VLOOKUP($B53, 'Bolt Analysis'!$A$10:$Q$264, 3))</f>
        <v/>
      </c>
      <c r="E53" s="33" t="str">
        <f>IF(ISERROR(VLOOKUP($B53, 'Bolt Analysis'!$A$10:$Q$264, 4)),"",VLOOKUP($B53, 'Bolt Analysis'!$A$10:$Q$264, 4))</f>
        <v/>
      </c>
      <c r="F53" s="33" t="str">
        <f>IF(ISERROR(VLOOKUP($B53, 'Bolt Analysis'!$A$10:$Q$264, 5)),"",VLOOKUP($B53, 'Bolt Analysis'!$A$10:$Q$264, 5))</f>
        <v/>
      </c>
      <c r="G53" s="33" t="str">
        <f>IF(ISERROR(VLOOKUP($B53, 'Bolt Analysis'!$A$10:$Q$264, 6)),"",VLOOKUP($B53, 'Bolt Analysis'!$A$10:$Q$264, 6))</f>
        <v/>
      </c>
      <c r="H53" s="33" t="str">
        <f>IF(ISERROR(VLOOKUP($B53, 'Bolt Analysis'!$A$10:$Q$264, 9)),"",VLOOKUP($B53, 'Bolt Analysis'!$A$10:$Q$264, 9))</f>
        <v/>
      </c>
      <c r="I53" s="33" t="str">
        <f>IF(ISERROR(VLOOKUP($B53, 'Bolt Analysis'!$A$10:$Q$264, 10)),"",VLOOKUP($B53, 'Bolt Analysis'!$A$10:$Q$264, 10))</f>
        <v/>
      </c>
      <c r="J53" s="33" t="str">
        <f>IF(ISERROR(VLOOKUP($B53, 'Bolt Analysis'!$A$10:$Q$264, 12)),"",VLOOKUP($B53, 'Bolt Analysis'!$A$10:$Q$264, 12))</f>
        <v/>
      </c>
      <c r="K53" s="33" t="str">
        <f>IF(ISERROR(VLOOKUP($B53, 'Bolt Analysis'!$A$10:$Q$264, 13)),"",VLOOKUP($B53, 'Bolt Analysis'!$A$10:$Q$264, 13))</f>
        <v/>
      </c>
      <c r="L53" s="33" t="str">
        <f>IF(ISERROR(VLOOKUP($B53, 'Bolt Analysis'!$A$10:$Q$264, 14)),"",VLOOKUP($B53, 'Bolt Analysis'!$A$10:$Q$264, 14))</f>
        <v/>
      </c>
      <c r="M53" s="33" t="str">
        <f>IF(ISERROR(VLOOKUP($B53, 'Bolt Analysis'!$A$10:$Q$264, 15)),"",VLOOKUP($B53, 'Bolt Analysis'!$A$10:$Q$264, 15))</f>
        <v/>
      </c>
      <c r="N53" s="33" t="str">
        <f>IF(ISERROR(VLOOKUP($B53, 'Bolt Analysis'!$A$10:$Q$264, 16)),"",VLOOKUP($B53, 'Bolt Analysis'!$A$10:$Q$264, 16))</f>
        <v/>
      </c>
      <c r="O53" s="33" t="str">
        <f>IF(ISERROR(VLOOKUP($B53, 'Bolt Analysis'!$A$10:$Q$264, 17)),"",VLOOKUP($B53, 'Bolt Analysis'!$A$10:$Q$264, 17))</f>
        <v/>
      </c>
    </row>
    <row r="54" spans="2:15" x14ac:dyDescent="0.25">
      <c r="B54" s="28" t="str">
        <v/>
      </c>
      <c r="C54" s="33" t="str">
        <f>IF(ISERROR(VLOOKUP($B54, 'Bolt Analysis'!$A$10:$Q$264, 2)),"", VLOOKUP($B54, 'Bolt Analysis'!$A$10:$Q$264, 2))</f>
        <v/>
      </c>
      <c r="D54" s="33" t="str">
        <f>IF(ISERROR(VLOOKUP($B54, 'Bolt Analysis'!$A$10:$Q$264, 3)),"", VLOOKUP($B54, 'Bolt Analysis'!$A$10:$Q$264, 3))</f>
        <v/>
      </c>
      <c r="E54" s="33" t="str">
        <f>IF(ISERROR(VLOOKUP($B54, 'Bolt Analysis'!$A$10:$Q$264, 4)),"",VLOOKUP($B54, 'Bolt Analysis'!$A$10:$Q$264, 4))</f>
        <v/>
      </c>
      <c r="F54" s="33" t="str">
        <f>IF(ISERROR(VLOOKUP($B54, 'Bolt Analysis'!$A$10:$Q$264, 5)),"",VLOOKUP($B54, 'Bolt Analysis'!$A$10:$Q$264, 5))</f>
        <v/>
      </c>
      <c r="G54" s="33" t="str">
        <f>IF(ISERROR(VLOOKUP($B54, 'Bolt Analysis'!$A$10:$Q$264, 6)),"",VLOOKUP($B54, 'Bolt Analysis'!$A$10:$Q$264, 6))</f>
        <v/>
      </c>
      <c r="H54" s="33" t="str">
        <f>IF(ISERROR(VLOOKUP($B54, 'Bolt Analysis'!$A$10:$Q$264, 9)),"",VLOOKUP($B54, 'Bolt Analysis'!$A$10:$Q$264, 9))</f>
        <v/>
      </c>
      <c r="I54" s="33" t="str">
        <f>IF(ISERROR(VLOOKUP($B54, 'Bolt Analysis'!$A$10:$Q$264, 10)),"",VLOOKUP($B54, 'Bolt Analysis'!$A$10:$Q$264, 10))</f>
        <v/>
      </c>
      <c r="J54" s="33" t="str">
        <f>IF(ISERROR(VLOOKUP($B54, 'Bolt Analysis'!$A$10:$Q$264, 12)),"",VLOOKUP($B54, 'Bolt Analysis'!$A$10:$Q$264, 12))</f>
        <v/>
      </c>
      <c r="K54" s="33" t="str">
        <f>IF(ISERROR(VLOOKUP($B54, 'Bolt Analysis'!$A$10:$Q$264, 13)),"",VLOOKUP($B54, 'Bolt Analysis'!$A$10:$Q$264, 13))</f>
        <v/>
      </c>
      <c r="L54" s="33" t="str">
        <f>IF(ISERROR(VLOOKUP($B54, 'Bolt Analysis'!$A$10:$Q$264, 14)),"",VLOOKUP($B54, 'Bolt Analysis'!$A$10:$Q$264, 14))</f>
        <v/>
      </c>
      <c r="M54" s="33" t="str">
        <f>IF(ISERROR(VLOOKUP($B54, 'Bolt Analysis'!$A$10:$Q$264, 15)),"",VLOOKUP($B54, 'Bolt Analysis'!$A$10:$Q$264, 15))</f>
        <v/>
      </c>
      <c r="N54" s="33" t="str">
        <f>IF(ISERROR(VLOOKUP($B54, 'Bolt Analysis'!$A$10:$Q$264, 16)),"",VLOOKUP($B54, 'Bolt Analysis'!$A$10:$Q$264, 16))</f>
        <v/>
      </c>
      <c r="O54" s="33" t="str">
        <f>IF(ISERROR(VLOOKUP($B54, 'Bolt Analysis'!$A$10:$Q$264, 17)),"",VLOOKUP($B54, 'Bolt Analysis'!$A$10:$Q$264, 17))</f>
        <v/>
      </c>
    </row>
    <row r="55" spans="2:15" x14ac:dyDescent="0.25">
      <c r="B55" s="28" t="str">
        <v/>
      </c>
      <c r="C55" s="33" t="str">
        <f>IF(ISERROR(VLOOKUP($B55, 'Bolt Analysis'!$A$10:$Q$264, 2)),"", VLOOKUP($B55, 'Bolt Analysis'!$A$10:$Q$264, 2))</f>
        <v/>
      </c>
      <c r="D55" s="33" t="str">
        <f>IF(ISERROR(VLOOKUP($B55, 'Bolt Analysis'!$A$10:$Q$264, 3)),"", VLOOKUP($B55, 'Bolt Analysis'!$A$10:$Q$264, 3))</f>
        <v/>
      </c>
      <c r="E55" s="33" t="str">
        <f>IF(ISERROR(VLOOKUP($B55, 'Bolt Analysis'!$A$10:$Q$264, 4)),"",VLOOKUP($B55, 'Bolt Analysis'!$A$10:$Q$264, 4))</f>
        <v/>
      </c>
      <c r="F55" s="33" t="str">
        <f>IF(ISERROR(VLOOKUP($B55, 'Bolt Analysis'!$A$10:$Q$264, 5)),"",VLOOKUP($B55, 'Bolt Analysis'!$A$10:$Q$264, 5))</f>
        <v/>
      </c>
      <c r="G55" s="33" t="str">
        <f>IF(ISERROR(VLOOKUP($B55, 'Bolt Analysis'!$A$10:$Q$264, 6)),"",VLOOKUP($B55, 'Bolt Analysis'!$A$10:$Q$264, 6))</f>
        <v/>
      </c>
      <c r="H55" s="33" t="str">
        <f>IF(ISERROR(VLOOKUP($B55, 'Bolt Analysis'!$A$10:$Q$264, 9)),"",VLOOKUP($B55, 'Bolt Analysis'!$A$10:$Q$264, 9))</f>
        <v/>
      </c>
      <c r="I55" s="33" t="str">
        <f>IF(ISERROR(VLOOKUP($B55, 'Bolt Analysis'!$A$10:$Q$264, 10)),"",VLOOKUP($B55, 'Bolt Analysis'!$A$10:$Q$264, 10))</f>
        <v/>
      </c>
      <c r="J55" s="33" t="str">
        <f>IF(ISERROR(VLOOKUP($B55, 'Bolt Analysis'!$A$10:$Q$264, 12)),"",VLOOKUP($B55, 'Bolt Analysis'!$A$10:$Q$264, 12))</f>
        <v/>
      </c>
      <c r="K55" s="33" t="str">
        <f>IF(ISERROR(VLOOKUP($B55, 'Bolt Analysis'!$A$10:$Q$264, 13)),"",VLOOKUP($B55, 'Bolt Analysis'!$A$10:$Q$264, 13))</f>
        <v/>
      </c>
      <c r="L55" s="33" t="str">
        <f>IF(ISERROR(VLOOKUP($B55, 'Bolt Analysis'!$A$10:$Q$264, 14)),"",VLOOKUP($B55, 'Bolt Analysis'!$A$10:$Q$264, 14))</f>
        <v/>
      </c>
      <c r="M55" s="33" t="str">
        <f>IF(ISERROR(VLOOKUP($B55, 'Bolt Analysis'!$A$10:$Q$264, 15)),"",VLOOKUP($B55, 'Bolt Analysis'!$A$10:$Q$264, 15))</f>
        <v/>
      </c>
      <c r="N55" s="33" t="str">
        <f>IF(ISERROR(VLOOKUP($B55, 'Bolt Analysis'!$A$10:$Q$264, 16)),"",VLOOKUP($B55, 'Bolt Analysis'!$A$10:$Q$264, 16))</f>
        <v/>
      </c>
      <c r="O55" s="33" t="str">
        <f>IF(ISERROR(VLOOKUP($B55, 'Bolt Analysis'!$A$10:$Q$264, 17)),"",VLOOKUP($B55, 'Bolt Analysis'!$A$10:$Q$264, 17))</f>
        <v/>
      </c>
    </row>
    <row r="56" spans="2:15" x14ac:dyDescent="0.25">
      <c r="B56" s="28" t="str">
        <v/>
      </c>
      <c r="C56" s="33" t="str">
        <f>IF(ISERROR(VLOOKUP($B56, 'Bolt Analysis'!$A$10:$Q$264, 2)),"", VLOOKUP($B56, 'Bolt Analysis'!$A$10:$Q$264, 2))</f>
        <v/>
      </c>
      <c r="D56" s="33" t="str">
        <f>IF(ISERROR(VLOOKUP($B56, 'Bolt Analysis'!$A$10:$Q$264, 3)),"", VLOOKUP($B56, 'Bolt Analysis'!$A$10:$Q$264, 3))</f>
        <v/>
      </c>
      <c r="E56" s="33" t="str">
        <f>IF(ISERROR(VLOOKUP($B56, 'Bolt Analysis'!$A$10:$Q$264, 4)),"",VLOOKUP($B56, 'Bolt Analysis'!$A$10:$Q$264, 4))</f>
        <v/>
      </c>
      <c r="F56" s="33" t="str">
        <f>IF(ISERROR(VLOOKUP($B56, 'Bolt Analysis'!$A$10:$Q$264, 5)),"",VLOOKUP($B56, 'Bolt Analysis'!$A$10:$Q$264, 5))</f>
        <v/>
      </c>
      <c r="G56" s="33" t="str">
        <f>IF(ISERROR(VLOOKUP($B56, 'Bolt Analysis'!$A$10:$Q$264, 6)),"",VLOOKUP($B56, 'Bolt Analysis'!$A$10:$Q$264, 6))</f>
        <v/>
      </c>
      <c r="H56" s="33" t="str">
        <f>IF(ISERROR(VLOOKUP($B56, 'Bolt Analysis'!$A$10:$Q$264, 9)),"",VLOOKUP($B56, 'Bolt Analysis'!$A$10:$Q$264, 9))</f>
        <v/>
      </c>
      <c r="I56" s="33" t="str">
        <f>IF(ISERROR(VLOOKUP($B56, 'Bolt Analysis'!$A$10:$Q$264, 10)),"",VLOOKUP($B56, 'Bolt Analysis'!$A$10:$Q$264, 10))</f>
        <v/>
      </c>
      <c r="J56" s="33" t="str">
        <f>IF(ISERROR(VLOOKUP($B56, 'Bolt Analysis'!$A$10:$Q$264, 12)),"",VLOOKUP($B56, 'Bolt Analysis'!$A$10:$Q$264, 12))</f>
        <v/>
      </c>
      <c r="K56" s="33" t="str">
        <f>IF(ISERROR(VLOOKUP($B56, 'Bolt Analysis'!$A$10:$Q$264, 13)),"",VLOOKUP($B56, 'Bolt Analysis'!$A$10:$Q$264, 13))</f>
        <v/>
      </c>
      <c r="L56" s="33" t="str">
        <f>IF(ISERROR(VLOOKUP($B56, 'Bolt Analysis'!$A$10:$Q$264, 14)),"",VLOOKUP($B56, 'Bolt Analysis'!$A$10:$Q$264, 14))</f>
        <v/>
      </c>
      <c r="M56" s="33" t="str">
        <f>IF(ISERROR(VLOOKUP($B56, 'Bolt Analysis'!$A$10:$Q$264, 15)),"",VLOOKUP($B56, 'Bolt Analysis'!$A$10:$Q$264, 15))</f>
        <v/>
      </c>
      <c r="N56" s="33" t="str">
        <f>IF(ISERROR(VLOOKUP($B56, 'Bolt Analysis'!$A$10:$Q$264, 16)),"",VLOOKUP($B56, 'Bolt Analysis'!$A$10:$Q$264, 16))</f>
        <v/>
      </c>
      <c r="O56" s="33" t="str">
        <f>IF(ISERROR(VLOOKUP($B56, 'Bolt Analysis'!$A$10:$Q$264, 17)),"",VLOOKUP($B56, 'Bolt Analysis'!$A$10:$Q$264, 17))</f>
        <v/>
      </c>
    </row>
    <row r="57" spans="2:15" x14ac:dyDescent="0.25">
      <c r="B57" s="28" t="str">
        <v/>
      </c>
      <c r="C57" s="33" t="str">
        <f>IF(ISERROR(VLOOKUP($B57, 'Bolt Analysis'!$A$10:$Q$264, 2)),"", VLOOKUP($B57, 'Bolt Analysis'!$A$10:$Q$264, 2))</f>
        <v/>
      </c>
      <c r="D57" s="33" t="str">
        <f>IF(ISERROR(VLOOKUP($B57, 'Bolt Analysis'!$A$10:$Q$264, 3)),"", VLOOKUP($B57, 'Bolt Analysis'!$A$10:$Q$264, 3))</f>
        <v/>
      </c>
      <c r="E57" s="33" t="str">
        <f>IF(ISERROR(VLOOKUP($B57, 'Bolt Analysis'!$A$10:$Q$264, 4)),"",VLOOKUP($B57, 'Bolt Analysis'!$A$10:$Q$264, 4))</f>
        <v/>
      </c>
      <c r="F57" s="33" t="str">
        <f>IF(ISERROR(VLOOKUP($B57, 'Bolt Analysis'!$A$10:$Q$264, 5)),"",VLOOKUP($B57, 'Bolt Analysis'!$A$10:$Q$264, 5))</f>
        <v/>
      </c>
      <c r="G57" s="33" t="str">
        <f>IF(ISERROR(VLOOKUP($B57, 'Bolt Analysis'!$A$10:$Q$264, 6)),"",VLOOKUP($B57, 'Bolt Analysis'!$A$10:$Q$264, 6))</f>
        <v/>
      </c>
      <c r="H57" s="33" t="str">
        <f>IF(ISERROR(VLOOKUP($B57, 'Bolt Analysis'!$A$10:$Q$264, 9)),"",VLOOKUP($B57, 'Bolt Analysis'!$A$10:$Q$264, 9))</f>
        <v/>
      </c>
      <c r="I57" s="33" t="str">
        <f>IF(ISERROR(VLOOKUP($B57, 'Bolt Analysis'!$A$10:$Q$264, 10)),"",VLOOKUP($B57, 'Bolt Analysis'!$A$10:$Q$264, 10))</f>
        <v/>
      </c>
      <c r="J57" s="33" t="str">
        <f>IF(ISERROR(VLOOKUP($B57, 'Bolt Analysis'!$A$10:$Q$264, 12)),"",VLOOKUP($B57, 'Bolt Analysis'!$A$10:$Q$264, 12))</f>
        <v/>
      </c>
      <c r="K57" s="33" t="str">
        <f>IF(ISERROR(VLOOKUP($B57, 'Bolt Analysis'!$A$10:$Q$264, 13)),"",VLOOKUP($B57, 'Bolt Analysis'!$A$10:$Q$264, 13))</f>
        <v/>
      </c>
      <c r="L57" s="33" t="str">
        <f>IF(ISERROR(VLOOKUP($B57, 'Bolt Analysis'!$A$10:$Q$264, 14)),"",VLOOKUP($B57, 'Bolt Analysis'!$A$10:$Q$264, 14))</f>
        <v/>
      </c>
      <c r="M57" s="33" t="str">
        <f>IF(ISERROR(VLOOKUP($B57, 'Bolt Analysis'!$A$10:$Q$264, 15)),"",VLOOKUP($B57, 'Bolt Analysis'!$A$10:$Q$264, 15))</f>
        <v/>
      </c>
      <c r="N57" s="33" t="str">
        <f>IF(ISERROR(VLOOKUP($B57, 'Bolt Analysis'!$A$10:$Q$264, 16)),"",VLOOKUP($B57, 'Bolt Analysis'!$A$10:$Q$264, 16))</f>
        <v/>
      </c>
      <c r="O57" s="33" t="str">
        <f>IF(ISERROR(VLOOKUP($B57, 'Bolt Analysis'!$A$10:$Q$264, 17)),"",VLOOKUP($B57, 'Bolt Analysis'!$A$10:$Q$264, 17))</f>
        <v/>
      </c>
    </row>
    <row r="58" spans="2:15" x14ac:dyDescent="0.25">
      <c r="B58" s="28" t="str">
        <v/>
      </c>
      <c r="C58" s="33" t="str">
        <f>IF(ISERROR(VLOOKUP($B58, 'Bolt Analysis'!$A$10:$Q$264, 2)),"", VLOOKUP($B58, 'Bolt Analysis'!$A$10:$Q$264, 2))</f>
        <v/>
      </c>
      <c r="D58" s="33" t="str">
        <f>IF(ISERROR(VLOOKUP($B58, 'Bolt Analysis'!$A$10:$Q$264, 3)),"", VLOOKUP($B58, 'Bolt Analysis'!$A$10:$Q$264, 3))</f>
        <v/>
      </c>
      <c r="E58" s="33" t="str">
        <f>IF(ISERROR(VLOOKUP($B58, 'Bolt Analysis'!$A$10:$Q$264, 4)),"",VLOOKUP($B58, 'Bolt Analysis'!$A$10:$Q$264, 4))</f>
        <v/>
      </c>
      <c r="F58" s="33" t="str">
        <f>IF(ISERROR(VLOOKUP($B58, 'Bolt Analysis'!$A$10:$Q$264, 5)),"",VLOOKUP($B58, 'Bolt Analysis'!$A$10:$Q$264, 5))</f>
        <v/>
      </c>
      <c r="G58" s="33" t="str">
        <f>IF(ISERROR(VLOOKUP($B58, 'Bolt Analysis'!$A$10:$Q$264, 6)),"",VLOOKUP($B58, 'Bolt Analysis'!$A$10:$Q$264, 6))</f>
        <v/>
      </c>
      <c r="H58" s="33" t="str">
        <f>IF(ISERROR(VLOOKUP($B58, 'Bolt Analysis'!$A$10:$Q$264, 9)),"",VLOOKUP($B58, 'Bolt Analysis'!$A$10:$Q$264, 9))</f>
        <v/>
      </c>
      <c r="I58" s="33" t="str">
        <f>IF(ISERROR(VLOOKUP($B58, 'Bolt Analysis'!$A$10:$Q$264, 10)),"",VLOOKUP($B58, 'Bolt Analysis'!$A$10:$Q$264, 10))</f>
        <v/>
      </c>
      <c r="J58" s="33" t="str">
        <f>IF(ISERROR(VLOOKUP($B58, 'Bolt Analysis'!$A$10:$Q$264, 12)),"",VLOOKUP($B58, 'Bolt Analysis'!$A$10:$Q$264, 12))</f>
        <v/>
      </c>
      <c r="K58" s="33" t="str">
        <f>IF(ISERROR(VLOOKUP($B58, 'Bolt Analysis'!$A$10:$Q$264, 13)),"",VLOOKUP($B58, 'Bolt Analysis'!$A$10:$Q$264, 13))</f>
        <v/>
      </c>
      <c r="L58" s="33" t="str">
        <f>IF(ISERROR(VLOOKUP($B58, 'Bolt Analysis'!$A$10:$Q$264, 14)),"",VLOOKUP($B58, 'Bolt Analysis'!$A$10:$Q$264, 14))</f>
        <v/>
      </c>
      <c r="M58" s="33" t="str">
        <f>IF(ISERROR(VLOOKUP($B58, 'Bolt Analysis'!$A$10:$Q$264, 15)),"",VLOOKUP($B58, 'Bolt Analysis'!$A$10:$Q$264, 15))</f>
        <v/>
      </c>
      <c r="N58" s="33" t="str">
        <f>IF(ISERROR(VLOOKUP($B58, 'Bolt Analysis'!$A$10:$Q$264, 16)),"",VLOOKUP($B58, 'Bolt Analysis'!$A$10:$Q$264, 16))</f>
        <v/>
      </c>
      <c r="O58" s="33" t="str">
        <f>IF(ISERROR(VLOOKUP($B58, 'Bolt Analysis'!$A$10:$Q$264, 17)),"",VLOOKUP($B58, 'Bolt Analysis'!$A$10:$Q$264, 17))</f>
        <v/>
      </c>
    </row>
    <row r="59" spans="2:15" x14ac:dyDescent="0.25">
      <c r="B59" s="28" t="str">
        <v/>
      </c>
      <c r="C59" s="33" t="str">
        <f>IF(ISERROR(VLOOKUP($B59, 'Bolt Analysis'!$A$10:$Q$264, 2)),"", VLOOKUP($B59, 'Bolt Analysis'!$A$10:$Q$264, 2))</f>
        <v/>
      </c>
      <c r="D59" s="33" t="str">
        <f>IF(ISERROR(VLOOKUP($B59, 'Bolt Analysis'!$A$10:$Q$264, 3)),"", VLOOKUP($B59, 'Bolt Analysis'!$A$10:$Q$264, 3))</f>
        <v/>
      </c>
      <c r="E59" s="33" t="str">
        <f>IF(ISERROR(VLOOKUP($B59, 'Bolt Analysis'!$A$10:$Q$264, 4)),"",VLOOKUP($B59, 'Bolt Analysis'!$A$10:$Q$264, 4))</f>
        <v/>
      </c>
      <c r="F59" s="33" t="str">
        <f>IF(ISERROR(VLOOKUP($B59, 'Bolt Analysis'!$A$10:$Q$264, 5)),"",VLOOKUP($B59, 'Bolt Analysis'!$A$10:$Q$264, 5))</f>
        <v/>
      </c>
      <c r="G59" s="33" t="str">
        <f>IF(ISERROR(VLOOKUP($B59, 'Bolt Analysis'!$A$10:$Q$264, 6)),"",VLOOKUP($B59, 'Bolt Analysis'!$A$10:$Q$264, 6))</f>
        <v/>
      </c>
      <c r="H59" s="33" t="str">
        <f>IF(ISERROR(VLOOKUP($B59, 'Bolt Analysis'!$A$10:$Q$264, 9)),"",VLOOKUP($B59, 'Bolt Analysis'!$A$10:$Q$264, 9))</f>
        <v/>
      </c>
      <c r="I59" s="33" t="str">
        <f>IF(ISERROR(VLOOKUP($B59, 'Bolt Analysis'!$A$10:$Q$264, 10)),"",VLOOKUP($B59, 'Bolt Analysis'!$A$10:$Q$264, 10))</f>
        <v/>
      </c>
      <c r="J59" s="33" t="str">
        <f>IF(ISERROR(VLOOKUP($B59, 'Bolt Analysis'!$A$10:$Q$264, 12)),"",VLOOKUP($B59, 'Bolt Analysis'!$A$10:$Q$264, 12))</f>
        <v/>
      </c>
      <c r="K59" s="33" t="str">
        <f>IF(ISERROR(VLOOKUP($B59, 'Bolt Analysis'!$A$10:$Q$264, 13)),"",VLOOKUP($B59, 'Bolt Analysis'!$A$10:$Q$264, 13))</f>
        <v/>
      </c>
      <c r="L59" s="33" t="str">
        <f>IF(ISERROR(VLOOKUP($B59, 'Bolt Analysis'!$A$10:$Q$264, 14)),"",VLOOKUP($B59, 'Bolt Analysis'!$A$10:$Q$264, 14))</f>
        <v/>
      </c>
      <c r="M59" s="33" t="str">
        <f>IF(ISERROR(VLOOKUP($B59, 'Bolt Analysis'!$A$10:$Q$264, 15)),"",VLOOKUP($B59, 'Bolt Analysis'!$A$10:$Q$264, 15))</f>
        <v/>
      </c>
      <c r="N59" s="33" t="str">
        <f>IF(ISERROR(VLOOKUP($B59, 'Bolt Analysis'!$A$10:$Q$264, 16)),"",VLOOKUP($B59, 'Bolt Analysis'!$A$10:$Q$264, 16))</f>
        <v/>
      </c>
      <c r="O59" s="33" t="str">
        <f>IF(ISERROR(VLOOKUP($B59, 'Bolt Analysis'!$A$10:$Q$264, 17)),"",VLOOKUP($B59, 'Bolt Analysis'!$A$10:$Q$264, 17))</f>
        <v/>
      </c>
    </row>
    <row r="60" spans="2:15" x14ac:dyDescent="0.25">
      <c r="B60" s="28" t="str">
        <v/>
      </c>
      <c r="C60" s="33" t="str">
        <f>IF(ISERROR(VLOOKUP($B60, 'Bolt Analysis'!$A$10:$Q$264, 2)),"", VLOOKUP($B60, 'Bolt Analysis'!$A$10:$Q$264, 2))</f>
        <v/>
      </c>
      <c r="D60" s="33" t="str">
        <f>IF(ISERROR(VLOOKUP($B60, 'Bolt Analysis'!$A$10:$Q$264, 3)),"", VLOOKUP($B60, 'Bolt Analysis'!$A$10:$Q$264, 3))</f>
        <v/>
      </c>
      <c r="E60" s="33" t="str">
        <f>IF(ISERROR(VLOOKUP($B60, 'Bolt Analysis'!$A$10:$Q$264, 4)),"",VLOOKUP($B60, 'Bolt Analysis'!$A$10:$Q$264, 4))</f>
        <v/>
      </c>
      <c r="F60" s="33" t="str">
        <f>IF(ISERROR(VLOOKUP($B60, 'Bolt Analysis'!$A$10:$Q$264, 5)),"",VLOOKUP($B60, 'Bolt Analysis'!$A$10:$Q$264, 5))</f>
        <v/>
      </c>
      <c r="G60" s="33" t="str">
        <f>IF(ISERROR(VLOOKUP($B60, 'Bolt Analysis'!$A$10:$Q$264, 6)),"",VLOOKUP($B60, 'Bolt Analysis'!$A$10:$Q$264, 6))</f>
        <v/>
      </c>
      <c r="H60" s="33" t="str">
        <f>IF(ISERROR(VLOOKUP($B60, 'Bolt Analysis'!$A$10:$Q$264, 9)),"",VLOOKUP($B60, 'Bolt Analysis'!$A$10:$Q$264, 9))</f>
        <v/>
      </c>
      <c r="I60" s="33" t="str">
        <f>IF(ISERROR(VLOOKUP($B60, 'Bolt Analysis'!$A$10:$Q$264, 10)),"",VLOOKUP($B60, 'Bolt Analysis'!$A$10:$Q$264, 10))</f>
        <v/>
      </c>
      <c r="J60" s="33" t="str">
        <f>IF(ISERROR(VLOOKUP($B60, 'Bolt Analysis'!$A$10:$Q$264, 12)),"",VLOOKUP($B60, 'Bolt Analysis'!$A$10:$Q$264, 12))</f>
        <v/>
      </c>
      <c r="K60" s="33" t="str">
        <f>IF(ISERROR(VLOOKUP($B60, 'Bolt Analysis'!$A$10:$Q$264, 13)),"",VLOOKUP($B60, 'Bolt Analysis'!$A$10:$Q$264, 13))</f>
        <v/>
      </c>
      <c r="L60" s="33" t="str">
        <f>IF(ISERROR(VLOOKUP($B60, 'Bolt Analysis'!$A$10:$Q$264, 14)),"",VLOOKUP($B60, 'Bolt Analysis'!$A$10:$Q$264, 14))</f>
        <v/>
      </c>
      <c r="M60" s="33" t="str">
        <f>IF(ISERROR(VLOOKUP($B60, 'Bolt Analysis'!$A$10:$Q$264, 15)),"",VLOOKUP($B60, 'Bolt Analysis'!$A$10:$Q$264, 15))</f>
        <v/>
      </c>
      <c r="N60" s="33" t="str">
        <f>IF(ISERROR(VLOOKUP($B60, 'Bolt Analysis'!$A$10:$Q$264, 16)),"",VLOOKUP($B60, 'Bolt Analysis'!$A$10:$Q$264, 16))</f>
        <v/>
      </c>
      <c r="O60" s="33" t="str">
        <f>IF(ISERROR(VLOOKUP($B60, 'Bolt Analysis'!$A$10:$Q$264, 17)),"",VLOOKUP($B60, 'Bolt Analysis'!$A$10:$Q$264, 17))</f>
        <v/>
      </c>
    </row>
    <row r="61" spans="2:15" x14ac:dyDescent="0.25">
      <c r="B61" s="28" t="str">
        <v/>
      </c>
      <c r="C61" s="33" t="str">
        <f>IF(ISERROR(VLOOKUP($B61, 'Bolt Analysis'!$A$10:$Q$264, 2)),"", VLOOKUP($B61, 'Bolt Analysis'!$A$10:$Q$264, 2))</f>
        <v/>
      </c>
      <c r="D61" s="33" t="str">
        <f>IF(ISERROR(VLOOKUP($B61, 'Bolt Analysis'!$A$10:$Q$264, 3)),"", VLOOKUP($B61, 'Bolt Analysis'!$A$10:$Q$264, 3))</f>
        <v/>
      </c>
      <c r="E61" s="33" t="str">
        <f>IF(ISERROR(VLOOKUP($B61, 'Bolt Analysis'!$A$10:$Q$264, 4)),"",VLOOKUP($B61, 'Bolt Analysis'!$A$10:$Q$264, 4))</f>
        <v/>
      </c>
      <c r="F61" s="33" t="str">
        <f>IF(ISERROR(VLOOKUP($B61, 'Bolt Analysis'!$A$10:$Q$264, 5)),"",VLOOKUP($B61, 'Bolt Analysis'!$A$10:$Q$264, 5))</f>
        <v/>
      </c>
      <c r="G61" s="33" t="str">
        <f>IF(ISERROR(VLOOKUP($B61, 'Bolt Analysis'!$A$10:$Q$264, 6)),"",VLOOKUP($B61, 'Bolt Analysis'!$A$10:$Q$264, 6))</f>
        <v/>
      </c>
      <c r="H61" s="33" t="str">
        <f>IF(ISERROR(VLOOKUP($B61, 'Bolt Analysis'!$A$10:$Q$264, 9)),"",VLOOKUP($B61, 'Bolt Analysis'!$A$10:$Q$264, 9))</f>
        <v/>
      </c>
      <c r="I61" s="33" t="str">
        <f>IF(ISERROR(VLOOKUP($B61, 'Bolt Analysis'!$A$10:$Q$264, 10)),"",VLOOKUP($B61, 'Bolt Analysis'!$A$10:$Q$264, 10))</f>
        <v/>
      </c>
      <c r="J61" s="33" t="str">
        <f>IF(ISERROR(VLOOKUP($B61, 'Bolt Analysis'!$A$10:$Q$264, 12)),"",VLOOKUP($B61, 'Bolt Analysis'!$A$10:$Q$264, 12))</f>
        <v/>
      </c>
      <c r="K61" s="33" t="str">
        <f>IF(ISERROR(VLOOKUP($B61, 'Bolt Analysis'!$A$10:$Q$264, 13)),"",VLOOKUP($B61, 'Bolt Analysis'!$A$10:$Q$264, 13))</f>
        <v/>
      </c>
      <c r="L61" s="33" t="str">
        <f>IF(ISERROR(VLOOKUP($B61, 'Bolt Analysis'!$A$10:$Q$264, 14)),"",VLOOKUP($B61, 'Bolt Analysis'!$A$10:$Q$264, 14))</f>
        <v/>
      </c>
      <c r="M61" s="33" t="str">
        <f>IF(ISERROR(VLOOKUP($B61, 'Bolt Analysis'!$A$10:$Q$264, 15)),"",VLOOKUP($B61, 'Bolt Analysis'!$A$10:$Q$264, 15))</f>
        <v/>
      </c>
      <c r="N61" s="33" t="str">
        <f>IF(ISERROR(VLOOKUP($B61, 'Bolt Analysis'!$A$10:$Q$264, 16)),"",VLOOKUP($B61, 'Bolt Analysis'!$A$10:$Q$264, 16))</f>
        <v/>
      </c>
      <c r="O61" s="33" t="str">
        <f>IF(ISERROR(VLOOKUP($B61, 'Bolt Analysis'!$A$10:$Q$264, 17)),"",VLOOKUP($B61, 'Bolt Analysis'!$A$10:$Q$264, 17))</f>
        <v/>
      </c>
    </row>
    <row r="62" spans="2:15" x14ac:dyDescent="0.25">
      <c r="B62" s="28" t="str">
        <v/>
      </c>
      <c r="C62" s="33" t="str">
        <f>IF(ISERROR(VLOOKUP($B62, 'Bolt Analysis'!$A$10:$Q$264, 2)),"", VLOOKUP($B62, 'Bolt Analysis'!$A$10:$Q$264, 2))</f>
        <v/>
      </c>
      <c r="D62" s="33" t="str">
        <f>IF(ISERROR(VLOOKUP($B62, 'Bolt Analysis'!$A$10:$Q$264, 3)),"", VLOOKUP($B62, 'Bolt Analysis'!$A$10:$Q$264, 3))</f>
        <v/>
      </c>
      <c r="E62" s="33" t="str">
        <f>IF(ISERROR(VLOOKUP($B62, 'Bolt Analysis'!$A$10:$Q$264, 4)),"",VLOOKUP($B62, 'Bolt Analysis'!$A$10:$Q$264, 4))</f>
        <v/>
      </c>
      <c r="F62" s="33" t="str">
        <f>IF(ISERROR(VLOOKUP($B62, 'Bolt Analysis'!$A$10:$Q$264, 5)),"",VLOOKUP($B62, 'Bolt Analysis'!$A$10:$Q$264, 5))</f>
        <v/>
      </c>
      <c r="G62" s="33" t="str">
        <f>IF(ISERROR(VLOOKUP($B62, 'Bolt Analysis'!$A$10:$Q$264, 6)),"",VLOOKUP($B62, 'Bolt Analysis'!$A$10:$Q$264, 6))</f>
        <v/>
      </c>
      <c r="H62" s="33" t="str">
        <f>IF(ISERROR(VLOOKUP($B62, 'Bolt Analysis'!$A$10:$Q$264, 9)),"",VLOOKUP($B62, 'Bolt Analysis'!$A$10:$Q$264, 9))</f>
        <v/>
      </c>
      <c r="I62" s="33" t="str">
        <f>IF(ISERROR(VLOOKUP($B62, 'Bolt Analysis'!$A$10:$Q$264, 10)),"",VLOOKUP($B62, 'Bolt Analysis'!$A$10:$Q$264, 10))</f>
        <v/>
      </c>
      <c r="J62" s="33" t="str">
        <f>IF(ISERROR(VLOOKUP($B62, 'Bolt Analysis'!$A$10:$Q$264, 12)),"",VLOOKUP($B62, 'Bolt Analysis'!$A$10:$Q$264, 12))</f>
        <v/>
      </c>
      <c r="K62" s="33" t="str">
        <f>IF(ISERROR(VLOOKUP($B62, 'Bolt Analysis'!$A$10:$Q$264, 13)),"",VLOOKUP($B62, 'Bolt Analysis'!$A$10:$Q$264, 13))</f>
        <v/>
      </c>
      <c r="L62" s="33" t="str">
        <f>IF(ISERROR(VLOOKUP($B62, 'Bolt Analysis'!$A$10:$Q$264, 14)),"",VLOOKUP($B62, 'Bolt Analysis'!$A$10:$Q$264, 14))</f>
        <v/>
      </c>
      <c r="M62" s="33" t="str">
        <f>IF(ISERROR(VLOOKUP($B62, 'Bolt Analysis'!$A$10:$Q$264, 15)),"",VLOOKUP($B62, 'Bolt Analysis'!$A$10:$Q$264, 15))</f>
        <v/>
      </c>
      <c r="N62" s="33" t="str">
        <f>IF(ISERROR(VLOOKUP($B62, 'Bolt Analysis'!$A$10:$Q$264, 16)),"",VLOOKUP($B62, 'Bolt Analysis'!$A$10:$Q$264, 16))</f>
        <v/>
      </c>
      <c r="O62" s="33" t="str">
        <f>IF(ISERROR(VLOOKUP($B62, 'Bolt Analysis'!$A$10:$Q$264, 17)),"",VLOOKUP($B62, 'Bolt Analysis'!$A$10:$Q$264, 17))</f>
        <v/>
      </c>
    </row>
    <row r="63" spans="2:15" x14ac:dyDescent="0.25">
      <c r="B63" s="28" t="str">
        <v/>
      </c>
      <c r="C63" s="33" t="str">
        <f>IF(ISERROR(VLOOKUP($B63, 'Bolt Analysis'!$A$10:$Q$264, 2)),"", VLOOKUP($B63, 'Bolt Analysis'!$A$10:$Q$264, 2))</f>
        <v/>
      </c>
      <c r="D63" s="33" t="str">
        <f>IF(ISERROR(VLOOKUP($B63, 'Bolt Analysis'!$A$10:$Q$264, 3)),"", VLOOKUP($B63, 'Bolt Analysis'!$A$10:$Q$264, 3))</f>
        <v/>
      </c>
      <c r="E63" s="33" t="str">
        <f>IF(ISERROR(VLOOKUP($B63, 'Bolt Analysis'!$A$10:$Q$264, 4)),"",VLOOKUP($B63, 'Bolt Analysis'!$A$10:$Q$264, 4))</f>
        <v/>
      </c>
      <c r="F63" s="33" t="str">
        <f>IF(ISERROR(VLOOKUP($B63, 'Bolt Analysis'!$A$10:$Q$264, 5)),"",VLOOKUP($B63, 'Bolt Analysis'!$A$10:$Q$264, 5))</f>
        <v/>
      </c>
      <c r="G63" s="33" t="str">
        <f>IF(ISERROR(VLOOKUP($B63, 'Bolt Analysis'!$A$10:$Q$264, 6)),"",VLOOKUP($B63, 'Bolt Analysis'!$A$10:$Q$264, 6))</f>
        <v/>
      </c>
      <c r="H63" s="33" t="str">
        <f>IF(ISERROR(VLOOKUP($B63, 'Bolt Analysis'!$A$10:$Q$264, 9)),"",VLOOKUP($B63, 'Bolt Analysis'!$A$10:$Q$264, 9))</f>
        <v/>
      </c>
      <c r="I63" s="33" t="str">
        <f>IF(ISERROR(VLOOKUP($B63, 'Bolt Analysis'!$A$10:$Q$264, 10)),"",VLOOKUP($B63, 'Bolt Analysis'!$A$10:$Q$264, 10))</f>
        <v/>
      </c>
      <c r="J63" s="33" t="str">
        <f>IF(ISERROR(VLOOKUP($B63, 'Bolt Analysis'!$A$10:$Q$264, 12)),"",VLOOKUP($B63, 'Bolt Analysis'!$A$10:$Q$264, 12))</f>
        <v/>
      </c>
      <c r="K63" s="33" t="str">
        <f>IF(ISERROR(VLOOKUP($B63, 'Bolt Analysis'!$A$10:$Q$264, 13)),"",VLOOKUP($B63, 'Bolt Analysis'!$A$10:$Q$264, 13))</f>
        <v/>
      </c>
      <c r="L63" s="33" t="str">
        <f>IF(ISERROR(VLOOKUP($B63, 'Bolt Analysis'!$A$10:$Q$264, 14)),"",VLOOKUP($B63, 'Bolt Analysis'!$A$10:$Q$264, 14))</f>
        <v/>
      </c>
      <c r="M63" s="33" t="str">
        <f>IF(ISERROR(VLOOKUP($B63, 'Bolt Analysis'!$A$10:$Q$264, 15)),"",VLOOKUP($B63, 'Bolt Analysis'!$A$10:$Q$264, 15))</f>
        <v/>
      </c>
      <c r="N63" s="33" t="str">
        <f>IF(ISERROR(VLOOKUP($B63, 'Bolt Analysis'!$A$10:$Q$264, 16)),"",VLOOKUP($B63, 'Bolt Analysis'!$A$10:$Q$264, 16))</f>
        <v/>
      </c>
      <c r="O63" s="33" t="str">
        <f>IF(ISERROR(VLOOKUP($B63, 'Bolt Analysis'!$A$10:$Q$264, 17)),"",VLOOKUP($B63, 'Bolt Analysis'!$A$10:$Q$264, 17))</f>
        <v/>
      </c>
    </row>
    <row r="64" spans="2:15" x14ac:dyDescent="0.25">
      <c r="B64" s="28" t="str">
        <v/>
      </c>
      <c r="C64" s="33" t="str">
        <f>IF(ISERROR(VLOOKUP($B64, 'Bolt Analysis'!$A$10:$Q$264, 2)),"", VLOOKUP($B64, 'Bolt Analysis'!$A$10:$Q$264, 2))</f>
        <v/>
      </c>
      <c r="D64" s="33" t="str">
        <f>IF(ISERROR(VLOOKUP($B64, 'Bolt Analysis'!$A$10:$Q$264, 3)),"", VLOOKUP($B64, 'Bolt Analysis'!$A$10:$Q$264, 3))</f>
        <v/>
      </c>
      <c r="E64" s="33" t="str">
        <f>IF(ISERROR(VLOOKUP($B64, 'Bolt Analysis'!$A$10:$Q$264, 4)),"",VLOOKUP($B64, 'Bolt Analysis'!$A$10:$Q$264, 4))</f>
        <v/>
      </c>
      <c r="F64" s="33" t="str">
        <f>IF(ISERROR(VLOOKUP($B64, 'Bolt Analysis'!$A$10:$Q$264, 5)),"",VLOOKUP($B64, 'Bolt Analysis'!$A$10:$Q$264, 5))</f>
        <v/>
      </c>
      <c r="G64" s="33" t="str">
        <f>IF(ISERROR(VLOOKUP($B64, 'Bolt Analysis'!$A$10:$Q$264, 6)),"",VLOOKUP($B64, 'Bolt Analysis'!$A$10:$Q$264, 6))</f>
        <v/>
      </c>
      <c r="H64" s="33" t="str">
        <f>IF(ISERROR(VLOOKUP($B64, 'Bolt Analysis'!$A$10:$Q$264, 9)),"",VLOOKUP($B64, 'Bolt Analysis'!$A$10:$Q$264, 9))</f>
        <v/>
      </c>
      <c r="I64" s="33" t="str">
        <f>IF(ISERROR(VLOOKUP($B64, 'Bolt Analysis'!$A$10:$Q$264, 10)),"",VLOOKUP($B64, 'Bolt Analysis'!$A$10:$Q$264, 10))</f>
        <v/>
      </c>
      <c r="J64" s="33" t="str">
        <f>IF(ISERROR(VLOOKUP($B64, 'Bolt Analysis'!$A$10:$Q$264, 12)),"",VLOOKUP($B64, 'Bolt Analysis'!$A$10:$Q$264, 12))</f>
        <v/>
      </c>
      <c r="K64" s="33" t="str">
        <f>IF(ISERROR(VLOOKUP($B64, 'Bolt Analysis'!$A$10:$Q$264, 13)),"",VLOOKUP($B64, 'Bolt Analysis'!$A$10:$Q$264, 13))</f>
        <v/>
      </c>
      <c r="L64" s="33" t="str">
        <f>IF(ISERROR(VLOOKUP($B64, 'Bolt Analysis'!$A$10:$Q$264, 14)),"",VLOOKUP($B64, 'Bolt Analysis'!$A$10:$Q$264, 14))</f>
        <v/>
      </c>
      <c r="M64" s="33" t="str">
        <f>IF(ISERROR(VLOOKUP($B64, 'Bolt Analysis'!$A$10:$Q$264, 15)),"",VLOOKUP($B64, 'Bolt Analysis'!$A$10:$Q$264, 15))</f>
        <v/>
      </c>
      <c r="N64" s="33" t="str">
        <f>IF(ISERROR(VLOOKUP($B64, 'Bolt Analysis'!$A$10:$Q$264, 16)),"",VLOOKUP($B64, 'Bolt Analysis'!$A$10:$Q$264, 16))</f>
        <v/>
      </c>
      <c r="O64" s="33" t="str">
        <f>IF(ISERROR(VLOOKUP($B64, 'Bolt Analysis'!$A$10:$Q$264, 17)),"",VLOOKUP($B64, 'Bolt Analysis'!$A$10:$Q$264, 17))</f>
        <v/>
      </c>
    </row>
    <row r="65" spans="2:15" x14ac:dyDescent="0.25">
      <c r="B65" s="28" t="str">
        <v/>
      </c>
      <c r="C65" s="33" t="str">
        <f>IF(ISERROR(VLOOKUP($B65, 'Bolt Analysis'!$A$10:$Q$264, 2)),"", VLOOKUP($B65, 'Bolt Analysis'!$A$10:$Q$264, 2))</f>
        <v/>
      </c>
      <c r="D65" s="33" t="str">
        <f>IF(ISERROR(VLOOKUP($B65, 'Bolt Analysis'!$A$10:$Q$264, 3)),"", VLOOKUP($B65, 'Bolt Analysis'!$A$10:$Q$264, 3))</f>
        <v/>
      </c>
      <c r="E65" s="33" t="str">
        <f>IF(ISERROR(VLOOKUP($B65, 'Bolt Analysis'!$A$10:$Q$264, 4)),"",VLOOKUP($B65, 'Bolt Analysis'!$A$10:$Q$264, 4))</f>
        <v/>
      </c>
      <c r="F65" s="33" t="str">
        <f>IF(ISERROR(VLOOKUP($B65, 'Bolt Analysis'!$A$10:$Q$264, 5)),"",VLOOKUP($B65, 'Bolt Analysis'!$A$10:$Q$264, 5))</f>
        <v/>
      </c>
      <c r="G65" s="33" t="str">
        <f>IF(ISERROR(VLOOKUP($B65, 'Bolt Analysis'!$A$10:$Q$264, 6)),"",VLOOKUP($B65, 'Bolt Analysis'!$A$10:$Q$264, 6))</f>
        <v/>
      </c>
      <c r="H65" s="33" t="str">
        <f>IF(ISERROR(VLOOKUP($B65, 'Bolt Analysis'!$A$10:$Q$264, 9)),"",VLOOKUP($B65, 'Bolt Analysis'!$A$10:$Q$264, 9))</f>
        <v/>
      </c>
      <c r="I65" s="33" t="str">
        <f>IF(ISERROR(VLOOKUP($B65, 'Bolt Analysis'!$A$10:$Q$264, 10)),"",VLOOKUP($B65, 'Bolt Analysis'!$A$10:$Q$264, 10))</f>
        <v/>
      </c>
      <c r="J65" s="33" t="str">
        <f>IF(ISERROR(VLOOKUP($B65, 'Bolt Analysis'!$A$10:$Q$264, 12)),"",VLOOKUP($B65, 'Bolt Analysis'!$A$10:$Q$264, 12))</f>
        <v/>
      </c>
      <c r="K65" s="33" t="str">
        <f>IF(ISERROR(VLOOKUP($B65, 'Bolt Analysis'!$A$10:$Q$264, 13)),"",VLOOKUP($B65, 'Bolt Analysis'!$A$10:$Q$264, 13))</f>
        <v/>
      </c>
      <c r="L65" s="33" t="str">
        <f>IF(ISERROR(VLOOKUP($B65, 'Bolt Analysis'!$A$10:$Q$264, 14)),"",VLOOKUP($B65, 'Bolt Analysis'!$A$10:$Q$264, 14))</f>
        <v/>
      </c>
      <c r="M65" s="33" t="str">
        <f>IF(ISERROR(VLOOKUP($B65, 'Bolt Analysis'!$A$10:$Q$264, 15)),"",VLOOKUP($B65, 'Bolt Analysis'!$A$10:$Q$264, 15))</f>
        <v/>
      </c>
      <c r="N65" s="33" t="str">
        <f>IF(ISERROR(VLOOKUP($B65, 'Bolt Analysis'!$A$10:$Q$264, 16)),"",VLOOKUP($B65, 'Bolt Analysis'!$A$10:$Q$264, 16))</f>
        <v/>
      </c>
      <c r="O65" s="33" t="str">
        <f>IF(ISERROR(VLOOKUP($B65, 'Bolt Analysis'!$A$10:$Q$264, 17)),"",VLOOKUP($B65, 'Bolt Analysis'!$A$10:$Q$264, 17))</f>
        <v/>
      </c>
    </row>
    <row r="66" spans="2:15" x14ac:dyDescent="0.25">
      <c r="B66" s="28" t="str">
        <v/>
      </c>
      <c r="C66" s="33" t="str">
        <f>IF(ISERROR(VLOOKUP($B66, 'Bolt Analysis'!$A$10:$Q$264, 2)),"", VLOOKUP($B66, 'Bolt Analysis'!$A$10:$Q$264, 2))</f>
        <v/>
      </c>
      <c r="D66" s="33" t="str">
        <f>IF(ISERROR(VLOOKUP($B66, 'Bolt Analysis'!$A$10:$Q$264, 3)),"", VLOOKUP($B66, 'Bolt Analysis'!$A$10:$Q$264, 3))</f>
        <v/>
      </c>
      <c r="E66" s="33" t="str">
        <f>IF(ISERROR(VLOOKUP($B66, 'Bolt Analysis'!$A$10:$Q$264, 4)),"",VLOOKUP($B66, 'Bolt Analysis'!$A$10:$Q$264, 4))</f>
        <v/>
      </c>
      <c r="F66" s="33" t="str">
        <f>IF(ISERROR(VLOOKUP($B66, 'Bolt Analysis'!$A$10:$Q$264, 5)),"",VLOOKUP($B66, 'Bolt Analysis'!$A$10:$Q$264, 5))</f>
        <v/>
      </c>
      <c r="G66" s="33" t="str">
        <f>IF(ISERROR(VLOOKUP($B66, 'Bolt Analysis'!$A$10:$Q$264, 6)),"",VLOOKUP($B66, 'Bolt Analysis'!$A$10:$Q$264, 6))</f>
        <v/>
      </c>
      <c r="H66" s="33" t="str">
        <f>IF(ISERROR(VLOOKUP($B66, 'Bolt Analysis'!$A$10:$Q$264, 9)),"",VLOOKUP($B66, 'Bolt Analysis'!$A$10:$Q$264, 9))</f>
        <v/>
      </c>
      <c r="I66" s="33" t="str">
        <f>IF(ISERROR(VLOOKUP($B66, 'Bolt Analysis'!$A$10:$Q$264, 10)),"",VLOOKUP($B66, 'Bolt Analysis'!$A$10:$Q$264, 10))</f>
        <v/>
      </c>
      <c r="J66" s="33" t="str">
        <f>IF(ISERROR(VLOOKUP($B66, 'Bolt Analysis'!$A$10:$Q$264, 12)),"",VLOOKUP($B66, 'Bolt Analysis'!$A$10:$Q$264, 12))</f>
        <v/>
      </c>
      <c r="K66" s="33" t="str">
        <f>IF(ISERROR(VLOOKUP($B66, 'Bolt Analysis'!$A$10:$Q$264, 13)),"",VLOOKUP($B66, 'Bolt Analysis'!$A$10:$Q$264, 13))</f>
        <v/>
      </c>
      <c r="L66" s="33" t="str">
        <f>IF(ISERROR(VLOOKUP($B66, 'Bolt Analysis'!$A$10:$Q$264, 14)),"",VLOOKUP($B66, 'Bolt Analysis'!$A$10:$Q$264, 14))</f>
        <v/>
      </c>
      <c r="M66" s="33" t="str">
        <f>IF(ISERROR(VLOOKUP($B66, 'Bolt Analysis'!$A$10:$Q$264, 15)),"",VLOOKUP($B66, 'Bolt Analysis'!$A$10:$Q$264, 15))</f>
        <v/>
      </c>
      <c r="N66" s="33" t="str">
        <f>IF(ISERROR(VLOOKUP($B66, 'Bolt Analysis'!$A$10:$Q$264, 16)),"",VLOOKUP($B66, 'Bolt Analysis'!$A$10:$Q$264, 16))</f>
        <v/>
      </c>
      <c r="O66" s="33" t="str">
        <f>IF(ISERROR(VLOOKUP($B66, 'Bolt Analysis'!$A$10:$Q$264, 17)),"",VLOOKUP($B66, 'Bolt Analysis'!$A$10:$Q$264, 17))</f>
        <v/>
      </c>
    </row>
    <row r="67" spans="2:15" x14ac:dyDescent="0.25">
      <c r="B67" s="28" t="str">
        <v/>
      </c>
      <c r="C67" s="33" t="str">
        <f>IF(ISERROR(VLOOKUP($B67, 'Bolt Analysis'!$A$10:$Q$264, 2)),"", VLOOKUP($B67, 'Bolt Analysis'!$A$10:$Q$264, 2))</f>
        <v/>
      </c>
      <c r="D67" s="33" t="str">
        <f>IF(ISERROR(VLOOKUP($B67, 'Bolt Analysis'!$A$10:$Q$264, 3)),"", VLOOKUP($B67, 'Bolt Analysis'!$A$10:$Q$264, 3))</f>
        <v/>
      </c>
      <c r="E67" s="33" t="str">
        <f>IF(ISERROR(VLOOKUP($B67, 'Bolt Analysis'!$A$10:$Q$264, 4)),"",VLOOKUP($B67, 'Bolt Analysis'!$A$10:$Q$264, 4))</f>
        <v/>
      </c>
      <c r="F67" s="33" t="str">
        <f>IF(ISERROR(VLOOKUP($B67, 'Bolt Analysis'!$A$10:$Q$264, 5)),"",VLOOKUP($B67, 'Bolt Analysis'!$A$10:$Q$264, 5))</f>
        <v/>
      </c>
      <c r="G67" s="33" t="str">
        <f>IF(ISERROR(VLOOKUP($B67, 'Bolt Analysis'!$A$10:$Q$264, 6)),"",VLOOKUP($B67, 'Bolt Analysis'!$A$10:$Q$264, 6))</f>
        <v/>
      </c>
      <c r="H67" s="33" t="str">
        <f>IF(ISERROR(VLOOKUP($B67, 'Bolt Analysis'!$A$10:$Q$264, 9)),"",VLOOKUP($B67, 'Bolt Analysis'!$A$10:$Q$264, 9))</f>
        <v/>
      </c>
      <c r="I67" s="33" t="str">
        <f>IF(ISERROR(VLOOKUP($B67, 'Bolt Analysis'!$A$10:$Q$264, 10)),"",VLOOKUP($B67, 'Bolt Analysis'!$A$10:$Q$264, 10))</f>
        <v/>
      </c>
      <c r="J67" s="33" t="str">
        <f>IF(ISERROR(VLOOKUP($B67, 'Bolt Analysis'!$A$10:$Q$264, 12)),"",VLOOKUP($B67, 'Bolt Analysis'!$A$10:$Q$264, 12))</f>
        <v/>
      </c>
      <c r="K67" s="33" t="str">
        <f>IF(ISERROR(VLOOKUP($B67, 'Bolt Analysis'!$A$10:$Q$264, 13)),"",VLOOKUP($B67, 'Bolt Analysis'!$A$10:$Q$264, 13))</f>
        <v/>
      </c>
      <c r="L67" s="33" t="str">
        <f>IF(ISERROR(VLOOKUP($B67, 'Bolt Analysis'!$A$10:$Q$264, 14)),"",VLOOKUP($B67, 'Bolt Analysis'!$A$10:$Q$264, 14))</f>
        <v/>
      </c>
      <c r="M67" s="33" t="str">
        <f>IF(ISERROR(VLOOKUP($B67, 'Bolt Analysis'!$A$10:$Q$264, 15)),"",VLOOKUP($B67, 'Bolt Analysis'!$A$10:$Q$264, 15))</f>
        <v/>
      </c>
      <c r="N67" s="33" t="str">
        <f>IF(ISERROR(VLOOKUP($B67, 'Bolt Analysis'!$A$10:$Q$264, 16)),"",VLOOKUP($B67, 'Bolt Analysis'!$A$10:$Q$264, 16))</f>
        <v/>
      </c>
      <c r="O67" s="33" t="str">
        <f>IF(ISERROR(VLOOKUP($B67, 'Bolt Analysis'!$A$10:$Q$264, 17)),"",VLOOKUP($B67, 'Bolt Analysis'!$A$10:$Q$264, 17))</f>
        <v/>
      </c>
    </row>
    <row r="68" spans="2:15" x14ac:dyDescent="0.25">
      <c r="B68" s="28" t="str">
        <v/>
      </c>
      <c r="C68" s="33" t="str">
        <f>IF(ISERROR(VLOOKUP($B68, 'Bolt Analysis'!$A$10:$Q$264, 2)),"", VLOOKUP($B68, 'Bolt Analysis'!$A$10:$Q$264, 2))</f>
        <v/>
      </c>
      <c r="D68" s="33" t="str">
        <f>IF(ISERROR(VLOOKUP($B68, 'Bolt Analysis'!$A$10:$Q$264, 3)),"", VLOOKUP($B68, 'Bolt Analysis'!$A$10:$Q$264, 3))</f>
        <v/>
      </c>
      <c r="E68" s="33" t="str">
        <f>IF(ISERROR(VLOOKUP($B68, 'Bolt Analysis'!$A$10:$Q$264, 4)),"",VLOOKUP($B68, 'Bolt Analysis'!$A$10:$Q$264, 4))</f>
        <v/>
      </c>
      <c r="F68" s="33" t="str">
        <f>IF(ISERROR(VLOOKUP($B68, 'Bolt Analysis'!$A$10:$Q$264, 5)),"",VLOOKUP($B68, 'Bolt Analysis'!$A$10:$Q$264, 5))</f>
        <v/>
      </c>
      <c r="G68" s="33" t="str">
        <f>IF(ISERROR(VLOOKUP($B68, 'Bolt Analysis'!$A$10:$Q$264, 6)),"",VLOOKUP($B68, 'Bolt Analysis'!$A$10:$Q$264, 6))</f>
        <v/>
      </c>
      <c r="H68" s="33" t="str">
        <f>IF(ISERROR(VLOOKUP($B68, 'Bolt Analysis'!$A$10:$Q$264, 9)),"",VLOOKUP($B68, 'Bolt Analysis'!$A$10:$Q$264, 9))</f>
        <v/>
      </c>
      <c r="I68" s="33" t="str">
        <f>IF(ISERROR(VLOOKUP($B68, 'Bolt Analysis'!$A$10:$Q$264, 10)),"",VLOOKUP($B68, 'Bolt Analysis'!$A$10:$Q$264, 10))</f>
        <v/>
      </c>
      <c r="J68" s="33" t="str">
        <f>IF(ISERROR(VLOOKUP($B68, 'Bolt Analysis'!$A$10:$Q$264, 12)),"",VLOOKUP($B68, 'Bolt Analysis'!$A$10:$Q$264, 12))</f>
        <v/>
      </c>
      <c r="K68" s="33" t="str">
        <f>IF(ISERROR(VLOOKUP($B68, 'Bolt Analysis'!$A$10:$Q$264, 13)),"",VLOOKUP($B68, 'Bolt Analysis'!$A$10:$Q$264, 13))</f>
        <v/>
      </c>
      <c r="L68" s="33" t="str">
        <f>IF(ISERROR(VLOOKUP($B68, 'Bolt Analysis'!$A$10:$Q$264, 14)),"",VLOOKUP($B68, 'Bolt Analysis'!$A$10:$Q$264, 14))</f>
        <v/>
      </c>
      <c r="M68" s="33" t="str">
        <f>IF(ISERROR(VLOOKUP($B68, 'Bolt Analysis'!$A$10:$Q$264, 15)),"",VLOOKUP($B68, 'Bolt Analysis'!$A$10:$Q$264, 15))</f>
        <v/>
      </c>
      <c r="N68" s="33" t="str">
        <f>IF(ISERROR(VLOOKUP($B68, 'Bolt Analysis'!$A$10:$Q$264, 16)),"",VLOOKUP($B68, 'Bolt Analysis'!$A$10:$Q$264, 16))</f>
        <v/>
      </c>
      <c r="O68" s="33" t="str">
        <f>IF(ISERROR(VLOOKUP($B68, 'Bolt Analysis'!$A$10:$Q$264, 17)),"",VLOOKUP($B68, 'Bolt Analysis'!$A$10:$Q$264, 17))</f>
        <v/>
      </c>
    </row>
    <row r="69" spans="2:15" x14ac:dyDescent="0.25">
      <c r="B69" s="28" t="str">
        <v/>
      </c>
      <c r="C69" s="33" t="str">
        <f>IF(ISERROR(VLOOKUP($B69, 'Bolt Analysis'!$A$10:$Q$264, 2)),"", VLOOKUP($B69, 'Bolt Analysis'!$A$10:$Q$264, 2))</f>
        <v/>
      </c>
      <c r="D69" s="33" t="str">
        <f>IF(ISERROR(VLOOKUP($B69, 'Bolt Analysis'!$A$10:$Q$264, 3)),"", VLOOKUP($B69, 'Bolt Analysis'!$A$10:$Q$264, 3))</f>
        <v/>
      </c>
      <c r="E69" s="33" t="str">
        <f>IF(ISERROR(VLOOKUP($B69, 'Bolt Analysis'!$A$10:$Q$264, 4)),"",VLOOKUP($B69, 'Bolt Analysis'!$A$10:$Q$264, 4))</f>
        <v/>
      </c>
      <c r="F69" s="33" t="str">
        <f>IF(ISERROR(VLOOKUP($B69, 'Bolt Analysis'!$A$10:$Q$264, 5)),"",VLOOKUP($B69, 'Bolt Analysis'!$A$10:$Q$264, 5))</f>
        <v/>
      </c>
      <c r="G69" s="33" t="str">
        <f>IF(ISERROR(VLOOKUP($B69, 'Bolt Analysis'!$A$10:$Q$264, 6)),"",VLOOKUP($B69, 'Bolt Analysis'!$A$10:$Q$264, 6))</f>
        <v/>
      </c>
      <c r="H69" s="33" t="str">
        <f>IF(ISERROR(VLOOKUP($B69, 'Bolt Analysis'!$A$10:$Q$264, 9)),"",VLOOKUP($B69, 'Bolt Analysis'!$A$10:$Q$264, 9))</f>
        <v/>
      </c>
      <c r="I69" s="33" t="str">
        <f>IF(ISERROR(VLOOKUP($B69, 'Bolt Analysis'!$A$10:$Q$264, 10)),"",VLOOKUP($B69, 'Bolt Analysis'!$A$10:$Q$264, 10))</f>
        <v/>
      </c>
      <c r="J69" s="33" t="str">
        <f>IF(ISERROR(VLOOKUP($B69, 'Bolt Analysis'!$A$10:$Q$264, 12)),"",VLOOKUP($B69, 'Bolt Analysis'!$A$10:$Q$264, 12))</f>
        <v/>
      </c>
      <c r="K69" s="33" t="str">
        <f>IF(ISERROR(VLOOKUP($B69, 'Bolt Analysis'!$A$10:$Q$264, 13)),"",VLOOKUP($B69, 'Bolt Analysis'!$A$10:$Q$264, 13))</f>
        <v/>
      </c>
      <c r="L69" s="33" t="str">
        <f>IF(ISERROR(VLOOKUP($B69, 'Bolt Analysis'!$A$10:$Q$264, 14)),"",VLOOKUP($B69, 'Bolt Analysis'!$A$10:$Q$264, 14))</f>
        <v/>
      </c>
      <c r="M69" s="33" t="str">
        <f>IF(ISERROR(VLOOKUP($B69, 'Bolt Analysis'!$A$10:$Q$264, 15)),"",VLOOKUP($B69, 'Bolt Analysis'!$A$10:$Q$264, 15))</f>
        <v/>
      </c>
      <c r="N69" s="33" t="str">
        <f>IF(ISERROR(VLOOKUP($B69, 'Bolt Analysis'!$A$10:$Q$264, 16)),"",VLOOKUP($B69, 'Bolt Analysis'!$A$10:$Q$264, 16))</f>
        <v/>
      </c>
      <c r="O69" s="33" t="str">
        <f>IF(ISERROR(VLOOKUP($B69, 'Bolt Analysis'!$A$10:$Q$264, 17)),"",VLOOKUP($B69, 'Bolt Analysis'!$A$10:$Q$264, 17))</f>
        <v/>
      </c>
    </row>
    <row r="70" spans="2:15" x14ac:dyDescent="0.25">
      <c r="B70" s="28" t="str">
        <v/>
      </c>
      <c r="C70" s="33" t="str">
        <f>IF(ISERROR(VLOOKUP($B70, 'Bolt Analysis'!$A$10:$Q$264, 2)),"", VLOOKUP($B70, 'Bolt Analysis'!$A$10:$Q$264, 2))</f>
        <v/>
      </c>
      <c r="D70" s="33" t="str">
        <f>IF(ISERROR(VLOOKUP($B70, 'Bolt Analysis'!$A$10:$Q$264, 3)),"", VLOOKUP($B70, 'Bolt Analysis'!$A$10:$Q$264, 3))</f>
        <v/>
      </c>
      <c r="E70" s="33" t="str">
        <f>IF(ISERROR(VLOOKUP($B70, 'Bolt Analysis'!$A$10:$Q$264, 4)),"",VLOOKUP($B70, 'Bolt Analysis'!$A$10:$Q$264, 4))</f>
        <v/>
      </c>
      <c r="F70" s="33" t="str">
        <f>IF(ISERROR(VLOOKUP($B70, 'Bolt Analysis'!$A$10:$Q$264, 5)),"",VLOOKUP($B70, 'Bolt Analysis'!$A$10:$Q$264, 5))</f>
        <v/>
      </c>
      <c r="G70" s="33" t="str">
        <f>IF(ISERROR(VLOOKUP($B70, 'Bolt Analysis'!$A$10:$Q$264, 6)),"",VLOOKUP($B70, 'Bolt Analysis'!$A$10:$Q$264, 6))</f>
        <v/>
      </c>
      <c r="H70" s="33" t="str">
        <f>IF(ISERROR(VLOOKUP($B70, 'Bolt Analysis'!$A$10:$Q$264, 9)),"",VLOOKUP($B70, 'Bolt Analysis'!$A$10:$Q$264, 9))</f>
        <v/>
      </c>
      <c r="I70" s="33" t="str">
        <f>IF(ISERROR(VLOOKUP($B70, 'Bolt Analysis'!$A$10:$Q$264, 10)),"",VLOOKUP($B70, 'Bolt Analysis'!$A$10:$Q$264, 10))</f>
        <v/>
      </c>
      <c r="J70" s="33" t="str">
        <f>IF(ISERROR(VLOOKUP($B70, 'Bolt Analysis'!$A$10:$Q$264, 12)),"",VLOOKUP($B70, 'Bolt Analysis'!$A$10:$Q$264, 12))</f>
        <v/>
      </c>
      <c r="K70" s="33" t="str">
        <f>IF(ISERROR(VLOOKUP($B70, 'Bolt Analysis'!$A$10:$Q$264, 13)),"",VLOOKUP($B70, 'Bolt Analysis'!$A$10:$Q$264, 13))</f>
        <v/>
      </c>
      <c r="L70" s="33" t="str">
        <f>IF(ISERROR(VLOOKUP($B70, 'Bolt Analysis'!$A$10:$Q$264, 14)),"",VLOOKUP($B70, 'Bolt Analysis'!$A$10:$Q$264, 14))</f>
        <v/>
      </c>
      <c r="M70" s="33" t="str">
        <f>IF(ISERROR(VLOOKUP($B70, 'Bolt Analysis'!$A$10:$Q$264, 15)),"",VLOOKUP($B70, 'Bolt Analysis'!$A$10:$Q$264, 15))</f>
        <v/>
      </c>
      <c r="N70" s="33" t="str">
        <f>IF(ISERROR(VLOOKUP($B70, 'Bolt Analysis'!$A$10:$Q$264, 16)),"",VLOOKUP($B70, 'Bolt Analysis'!$A$10:$Q$264, 16))</f>
        <v/>
      </c>
      <c r="O70" s="33" t="str">
        <f>IF(ISERROR(VLOOKUP($B70, 'Bolt Analysis'!$A$10:$Q$264, 17)),"",VLOOKUP($B70, 'Bolt Analysis'!$A$10:$Q$264, 17))</f>
        <v/>
      </c>
    </row>
    <row r="71" spans="2:15" x14ac:dyDescent="0.25">
      <c r="B71" s="28" t="str">
        <v/>
      </c>
      <c r="C71" s="33" t="str">
        <f>IF(ISERROR(VLOOKUP($B71, 'Bolt Analysis'!$A$10:$Q$264, 2)),"", VLOOKUP($B71, 'Bolt Analysis'!$A$10:$Q$264, 2))</f>
        <v/>
      </c>
      <c r="D71" s="33" t="str">
        <f>IF(ISERROR(VLOOKUP($B71, 'Bolt Analysis'!$A$10:$Q$264, 3)),"", VLOOKUP($B71, 'Bolt Analysis'!$A$10:$Q$264, 3))</f>
        <v/>
      </c>
      <c r="E71" s="33" t="str">
        <f>IF(ISERROR(VLOOKUP($B71, 'Bolt Analysis'!$A$10:$Q$264, 4)),"",VLOOKUP($B71, 'Bolt Analysis'!$A$10:$Q$264, 4))</f>
        <v/>
      </c>
      <c r="F71" s="33" t="str">
        <f>IF(ISERROR(VLOOKUP($B71, 'Bolt Analysis'!$A$10:$Q$264, 5)),"",VLOOKUP($B71, 'Bolt Analysis'!$A$10:$Q$264, 5))</f>
        <v/>
      </c>
      <c r="G71" s="33" t="str">
        <f>IF(ISERROR(VLOOKUP($B71, 'Bolt Analysis'!$A$10:$Q$264, 6)),"",VLOOKUP($B71, 'Bolt Analysis'!$A$10:$Q$264, 6))</f>
        <v/>
      </c>
      <c r="H71" s="33" t="str">
        <f>IF(ISERROR(VLOOKUP($B71, 'Bolt Analysis'!$A$10:$Q$264, 9)),"",VLOOKUP($B71, 'Bolt Analysis'!$A$10:$Q$264, 9))</f>
        <v/>
      </c>
      <c r="I71" s="33" t="str">
        <f>IF(ISERROR(VLOOKUP($B71, 'Bolt Analysis'!$A$10:$Q$264, 10)),"",VLOOKUP($B71, 'Bolt Analysis'!$A$10:$Q$264, 10))</f>
        <v/>
      </c>
      <c r="J71" s="33" t="str">
        <f>IF(ISERROR(VLOOKUP($B71, 'Bolt Analysis'!$A$10:$Q$264, 12)),"",VLOOKUP($B71, 'Bolt Analysis'!$A$10:$Q$264, 12))</f>
        <v/>
      </c>
      <c r="K71" s="33" t="str">
        <f>IF(ISERROR(VLOOKUP($B71, 'Bolt Analysis'!$A$10:$Q$264, 13)),"",VLOOKUP($B71, 'Bolt Analysis'!$A$10:$Q$264, 13))</f>
        <v/>
      </c>
      <c r="L71" s="33" t="str">
        <f>IF(ISERROR(VLOOKUP($B71, 'Bolt Analysis'!$A$10:$Q$264, 14)),"",VLOOKUP($B71, 'Bolt Analysis'!$A$10:$Q$264, 14))</f>
        <v/>
      </c>
      <c r="M71" s="33" t="str">
        <f>IF(ISERROR(VLOOKUP($B71, 'Bolt Analysis'!$A$10:$Q$264, 15)),"",VLOOKUP($B71, 'Bolt Analysis'!$A$10:$Q$264, 15))</f>
        <v/>
      </c>
      <c r="N71" s="33" t="str">
        <f>IF(ISERROR(VLOOKUP($B71, 'Bolt Analysis'!$A$10:$Q$264, 16)),"",VLOOKUP($B71, 'Bolt Analysis'!$A$10:$Q$264, 16))</f>
        <v/>
      </c>
      <c r="O71" s="33" t="str">
        <f>IF(ISERROR(VLOOKUP($B71, 'Bolt Analysis'!$A$10:$Q$264, 17)),"",VLOOKUP($B71, 'Bolt Analysis'!$A$10:$Q$264, 17))</f>
        <v/>
      </c>
    </row>
    <row r="72" spans="2:15" x14ac:dyDescent="0.25">
      <c r="B72" s="28" t="str">
        <v/>
      </c>
      <c r="C72" s="33" t="str">
        <f>IF(ISERROR(VLOOKUP($B72, 'Bolt Analysis'!$A$10:$Q$264, 2)),"", VLOOKUP($B72, 'Bolt Analysis'!$A$10:$Q$264, 2))</f>
        <v/>
      </c>
      <c r="D72" s="33" t="str">
        <f>IF(ISERROR(VLOOKUP($B72, 'Bolt Analysis'!$A$10:$Q$264, 3)),"", VLOOKUP($B72, 'Bolt Analysis'!$A$10:$Q$264, 3))</f>
        <v/>
      </c>
      <c r="E72" s="33" t="str">
        <f>IF(ISERROR(VLOOKUP($B72, 'Bolt Analysis'!$A$10:$Q$264, 4)),"",VLOOKUP($B72, 'Bolt Analysis'!$A$10:$Q$264, 4))</f>
        <v/>
      </c>
      <c r="F72" s="33" t="str">
        <f>IF(ISERROR(VLOOKUP($B72, 'Bolt Analysis'!$A$10:$Q$264, 5)),"",VLOOKUP($B72, 'Bolt Analysis'!$A$10:$Q$264, 5))</f>
        <v/>
      </c>
      <c r="G72" s="33" t="str">
        <f>IF(ISERROR(VLOOKUP($B72, 'Bolt Analysis'!$A$10:$Q$264, 6)),"",VLOOKUP($B72, 'Bolt Analysis'!$A$10:$Q$264, 6))</f>
        <v/>
      </c>
      <c r="H72" s="33" t="str">
        <f>IF(ISERROR(VLOOKUP($B72, 'Bolt Analysis'!$A$10:$Q$264, 9)),"",VLOOKUP($B72, 'Bolt Analysis'!$A$10:$Q$264, 9))</f>
        <v/>
      </c>
      <c r="I72" s="33" t="str">
        <f>IF(ISERROR(VLOOKUP($B72, 'Bolt Analysis'!$A$10:$Q$264, 10)),"",VLOOKUP($B72, 'Bolt Analysis'!$A$10:$Q$264, 10))</f>
        <v/>
      </c>
      <c r="J72" s="33" t="str">
        <f>IF(ISERROR(VLOOKUP($B72, 'Bolt Analysis'!$A$10:$Q$264, 12)),"",VLOOKUP($B72, 'Bolt Analysis'!$A$10:$Q$264, 12))</f>
        <v/>
      </c>
      <c r="K72" s="33" t="str">
        <f>IF(ISERROR(VLOOKUP($B72, 'Bolt Analysis'!$A$10:$Q$264, 13)),"",VLOOKUP($B72, 'Bolt Analysis'!$A$10:$Q$264, 13))</f>
        <v/>
      </c>
      <c r="L72" s="33" t="str">
        <f>IF(ISERROR(VLOOKUP($B72, 'Bolt Analysis'!$A$10:$Q$264, 14)),"",VLOOKUP($B72, 'Bolt Analysis'!$A$10:$Q$264, 14))</f>
        <v/>
      </c>
      <c r="M72" s="33" t="str">
        <f>IF(ISERROR(VLOOKUP($B72, 'Bolt Analysis'!$A$10:$Q$264, 15)),"",VLOOKUP($B72, 'Bolt Analysis'!$A$10:$Q$264, 15))</f>
        <v/>
      </c>
      <c r="N72" s="33" t="str">
        <f>IF(ISERROR(VLOOKUP($B72, 'Bolt Analysis'!$A$10:$Q$264, 16)),"",VLOOKUP($B72, 'Bolt Analysis'!$A$10:$Q$264, 16))</f>
        <v/>
      </c>
      <c r="O72" s="33" t="str">
        <f>IF(ISERROR(VLOOKUP($B72, 'Bolt Analysis'!$A$10:$Q$264, 17)),"",VLOOKUP($B72, 'Bolt Analysis'!$A$10:$Q$264, 17))</f>
        <v/>
      </c>
    </row>
    <row r="73" spans="2:15" x14ac:dyDescent="0.25">
      <c r="B73" s="28" t="str">
        <v/>
      </c>
      <c r="C73" s="33" t="str">
        <f>IF(ISERROR(VLOOKUP($B73, 'Bolt Analysis'!$A$10:$Q$264, 2)),"", VLOOKUP($B73, 'Bolt Analysis'!$A$10:$Q$264, 2))</f>
        <v/>
      </c>
      <c r="D73" s="33" t="str">
        <f>IF(ISERROR(VLOOKUP($B73, 'Bolt Analysis'!$A$10:$Q$264, 3)),"", VLOOKUP($B73, 'Bolt Analysis'!$A$10:$Q$264, 3))</f>
        <v/>
      </c>
      <c r="E73" s="33" t="str">
        <f>IF(ISERROR(VLOOKUP($B73, 'Bolt Analysis'!$A$10:$Q$264, 4)),"",VLOOKUP($B73, 'Bolt Analysis'!$A$10:$Q$264, 4))</f>
        <v/>
      </c>
      <c r="F73" s="33" t="str">
        <f>IF(ISERROR(VLOOKUP($B73, 'Bolt Analysis'!$A$10:$Q$264, 5)),"",VLOOKUP($B73, 'Bolt Analysis'!$A$10:$Q$264, 5))</f>
        <v/>
      </c>
      <c r="G73" s="33" t="str">
        <f>IF(ISERROR(VLOOKUP($B73, 'Bolt Analysis'!$A$10:$Q$264, 6)),"",VLOOKUP($B73, 'Bolt Analysis'!$A$10:$Q$264, 6))</f>
        <v/>
      </c>
      <c r="H73" s="33" t="str">
        <f>IF(ISERROR(VLOOKUP($B73, 'Bolt Analysis'!$A$10:$Q$264, 9)),"",VLOOKUP($B73, 'Bolt Analysis'!$A$10:$Q$264, 9))</f>
        <v/>
      </c>
      <c r="I73" s="33" t="str">
        <f>IF(ISERROR(VLOOKUP($B73, 'Bolt Analysis'!$A$10:$Q$264, 10)),"",VLOOKUP($B73, 'Bolt Analysis'!$A$10:$Q$264, 10))</f>
        <v/>
      </c>
      <c r="J73" s="33" t="str">
        <f>IF(ISERROR(VLOOKUP($B73, 'Bolt Analysis'!$A$10:$Q$264, 12)),"",VLOOKUP($B73, 'Bolt Analysis'!$A$10:$Q$264, 12))</f>
        <v/>
      </c>
      <c r="K73" s="33" t="str">
        <f>IF(ISERROR(VLOOKUP($B73, 'Bolt Analysis'!$A$10:$Q$264, 13)),"",VLOOKUP($B73, 'Bolt Analysis'!$A$10:$Q$264, 13))</f>
        <v/>
      </c>
      <c r="L73" s="33" t="str">
        <f>IF(ISERROR(VLOOKUP($B73, 'Bolt Analysis'!$A$10:$Q$264, 14)),"",VLOOKUP($B73, 'Bolt Analysis'!$A$10:$Q$264, 14))</f>
        <v/>
      </c>
      <c r="M73" s="33" t="str">
        <f>IF(ISERROR(VLOOKUP($B73, 'Bolt Analysis'!$A$10:$Q$264, 15)),"",VLOOKUP($B73, 'Bolt Analysis'!$A$10:$Q$264, 15))</f>
        <v/>
      </c>
      <c r="N73" s="33" t="str">
        <f>IF(ISERROR(VLOOKUP($B73, 'Bolt Analysis'!$A$10:$Q$264, 16)),"",VLOOKUP($B73, 'Bolt Analysis'!$A$10:$Q$264, 16))</f>
        <v/>
      </c>
      <c r="O73" s="33" t="str">
        <f>IF(ISERROR(VLOOKUP($B73, 'Bolt Analysis'!$A$10:$Q$264, 17)),"",VLOOKUP($B73, 'Bolt Analysis'!$A$10:$Q$264, 17))</f>
        <v/>
      </c>
    </row>
    <row r="74" spans="2:15" x14ac:dyDescent="0.25">
      <c r="B74" s="28" t="str">
        <v/>
      </c>
      <c r="C74" s="33" t="str">
        <f>IF(ISERROR(VLOOKUP($B74, 'Bolt Analysis'!$A$10:$Q$264, 2)),"", VLOOKUP($B74, 'Bolt Analysis'!$A$10:$Q$264, 2))</f>
        <v/>
      </c>
      <c r="D74" s="33" t="str">
        <f>IF(ISERROR(VLOOKUP($B74, 'Bolt Analysis'!$A$10:$Q$264, 3)),"", VLOOKUP($B74, 'Bolt Analysis'!$A$10:$Q$264, 3))</f>
        <v/>
      </c>
      <c r="E74" s="33" t="str">
        <f>IF(ISERROR(VLOOKUP($B74, 'Bolt Analysis'!$A$10:$Q$264, 4)),"",VLOOKUP($B74, 'Bolt Analysis'!$A$10:$Q$264, 4))</f>
        <v/>
      </c>
      <c r="F74" s="33" t="str">
        <f>IF(ISERROR(VLOOKUP($B74, 'Bolt Analysis'!$A$10:$Q$264, 5)),"",VLOOKUP($B74, 'Bolt Analysis'!$A$10:$Q$264, 5))</f>
        <v/>
      </c>
      <c r="G74" s="33" t="str">
        <f>IF(ISERROR(VLOOKUP($B74, 'Bolt Analysis'!$A$10:$Q$264, 6)),"",VLOOKUP($B74, 'Bolt Analysis'!$A$10:$Q$264, 6))</f>
        <v/>
      </c>
      <c r="H74" s="33" t="str">
        <f>IF(ISERROR(VLOOKUP($B74, 'Bolt Analysis'!$A$10:$Q$264, 9)),"",VLOOKUP($B74, 'Bolt Analysis'!$A$10:$Q$264, 9))</f>
        <v/>
      </c>
      <c r="I74" s="33" t="str">
        <f>IF(ISERROR(VLOOKUP($B74, 'Bolt Analysis'!$A$10:$Q$264, 10)),"",VLOOKUP($B74, 'Bolt Analysis'!$A$10:$Q$264, 10))</f>
        <v/>
      </c>
      <c r="J74" s="33" t="str">
        <f>IF(ISERROR(VLOOKUP($B74, 'Bolt Analysis'!$A$10:$Q$264, 12)),"",VLOOKUP($B74, 'Bolt Analysis'!$A$10:$Q$264, 12))</f>
        <v/>
      </c>
      <c r="K74" s="33" t="str">
        <f>IF(ISERROR(VLOOKUP($B74, 'Bolt Analysis'!$A$10:$Q$264, 13)),"",VLOOKUP($B74, 'Bolt Analysis'!$A$10:$Q$264, 13))</f>
        <v/>
      </c>
      <c r="L74" s="33" t="str">
        <f>IF(ISERROR(VLOOKUP($B74, 'Bolt Analysis'!$A$10:$Q$264, 14)),"",VLOOKUP($B74, 'Bolt Analysis'!$A$10:$Q$264, 14))</f>
        <v/>
      </c>
      <c r="M74" s="33" t="str">
        <f>IF(ISERROR(VLOOKUP($B74, 'Bolt Analysis'!$A$10:$Q$264, 15)),"",VLOOKUP($B74, 'Bolt Analysis'!$A$10:$Q$264, 15))</f>
        <v/>
      </c>
      <c r="N74" s="33" t="str">
        <f>IF(ISERROR(VLOOKUP($B74, 'Bolt Analysis'!$A$10:$Q$264, 16)),"",VLOOKUP($B74, 'Bolt Analysis'!$A$10:$Q$264, 16))</f>
        <v/>
      </c>
      <c r="O74" s="33" t="str">
        <f>IF(ISERROR(VLOOKUP($B74, 'Bolt Analysis'!$A$10:$Q$264, 17)),"",VLOOKUP($B74, 'Bolt Analysis'!$A$10:$Q$264, 17))</f>
        <v/>
      </c>
    </row>
    <row r="75" spans="2:15" x14ac:dyDescent="0.25">
      <c r="B75" s="28" t="str">
        <v/>
      </c>
      <c r="C75" s="33" t="str">
        <f>IF(ISERROR(VLOOKUP($B75, 'Bolt Analysis'!$A$10:$Q$264, 2)),"", VLOOKUP($B75, 'Bolt Analysis'!$A$10:$Q$264, 2))</f>
        <v/>
      </c>
      <c r="D75" s="33" t="str">
        <f>IF(ISERROR(VLOOKUP($B75, 'Bolt Analysis'!$A$10:$Q$264, 3)),"", VLOOKUP($B75, 'Bolt Analysis'!$A$10:$Q$264, 3))</f>
        <v/>
      </c>
      <c r="E75" s="33" t="str">
        <f>IF(ISERROR(VLOOKUP($B75, 'Bolt Analysis'!$A$10:$Q$264, 4)),"",VLOOKUP($B75, 'Bolt Analysis'!$A$10:$Q$264, 4))</f>
        <v/>
      </c>
      <c r="F75" s="33" t="str">
        <f>IF(ISERROR(VLOOKUP($B75, 'Bolt Analysis'!$A$10:$Q$264, 5)),"",VLOOKUP($B75, 'Bolt Analysis'!$A$10:$Q$264, 5))</f>
        <v/>
      </c>
      <c r="G75" s="33" t="str">
        <f>IF(ISERROR(VLOOKUP($B75, 'Bolt Analysis'!$A$10:$Q$264, 6)),"",VLOOKUP($B75, 'Bolt Analysis'!$A$10:$Q$264, 6))</f>
        <v/>
      </c>
      <c r="H75" s="33" t="str">
        <f>IF(ISERROR(VLOOKUP($B75, 'Bolt Analysis'!$A$10:$Q$264, 9)),"",VLOOKUP($B75, 'Bolt Analysis'!$A$10:$Q$264, 9))</f>
        <v/>
      </c>
      <c r="I75" s="33" t="str">
        <f>IF(ISERROR(VLOOKUP($B75, 'Bolt Analysis'!$A$10:$Q$264, 10)),"",VLOOKUP($B75, 'Bolt Analysis'!$A$10:$Q$264, 10))</f>
        <v/>
      </c>
      <c r="J75" s="33" t="str">
        <f>IF(ISERROR(VLOOKUP($B75, 'Bolt Analysis'!$A$10:$Q$264, 12)),"",VLOOKUP($B75, 'Bolt Analysis'!$A$10:$Q$264, 12))</f>
        <v/>
      </c>
      <c r="K75" s="33" t="str">
        <f>IF(ISERROR(VLOOKUP($B75, 'Bolt Analysis'!$A$10:$Q$264, 13)),"",VLOOKUP($B75, 'Bolt Analysis'!$A$10:$Q$264, 13))</f>
        <v/>
      </c>
      <c r="L75" s="33" t="str">
        <f>IF(ISERROR(VLOOKUP($B75, 'Bolt Analysis'!$A$10:$Q$264, 14)),"",VLOOKUP($B75, 'Bolt Analysis'!$A$10:$Q$264, 14))</f>
        <v/>
      </c>
      <c r="M75" s="33" t="str">
        <f>IF(ISERROR(VLOOKUP($B75, 'Bolt Analysis'!$A$10:$Q$264, 15)),"",VLOOKUP($B75, 'Bolt Analysis'!$A$10:$Q$264, 15))</f>
        <v/>
      </c>
      <c r="N75" s="33" t="str">
        <f>IF(ISERROR(VLOOKUP($B75, 'Bolt Analysis'!$A$10:$Q$264, 16)),"",VLOOKUP($B75, 'Bolt Analysis'!$A$10:$Q$264, 16))</f>
        <v/>
      </c>
      <c r="O75" s="33" t="str">
        <f>IF(ISERROR(VLOOKUP($B75, 'Bolt Analysis'!$A$10:$Q$264, 17)),"",VLOOKUP($B75, 'Bolt Analysis'!$A$10:$Q$264, 17))</f>
        <v/>
      </c>
    </row>
    <row r="76" spans="2:15" x14ac:dyDescent="0.25">
      <c r="B76" s="28" t="str">
        <v/>
      </c>
      <c r="C76" s="33" t="str">
        <f>IF(ISERROR(VLOOKUP($B76, 'Bolt Analysis'!$A$10:$Q$264, 2)),"", VLOOKUP($B76, 'Bolt Analysis'!$A$10:$Q$264, 2))</f>
        <v/>
      </c>
      <c r="D76" s="33" t="str">
        <f>IF(ISERROR(VLOOKUP($B76, 'Bolt Analysis'!$A$10:$Q$264, 3)),"", VLOOKUP($B76, 'Bolt Analysis'!$A$10:$Q$264, 3))</f>
        <v/>
      </c>
      <c r="E76" s="33" t="str">
        <f>IF(ISERROR(VLOOKUP($B76, 'Bolt Analysis'!$A$10:$Q$264, 4)),"",VLOOKUP($B76, 'Bolt Analysis'!$A$10:$Q$264, 4))</f>
        <v/>
      </c>
      <c r="F76" s="33" t="str">
        <f>IF(ISERROR(VLOOKUP($B76, 'Bolt Analysis'!$A$10:$Q$264, 5)),"",VLOOKUP($B76, 'Bolt Analysis'!$A$10:$Q$264, 5))</f>
        <v/>
      </c>
      <c r="G76" s="33" t="str">
        <f>IF(ISERROR(VLOOKUP($B76, 'Bolt Analysis'!$A$10:$Q$264, 6)),"",VLOOKUP($B76, 'Bolt Analysis'!$A$10:$Q$264, 6))</f>
        <v/>
      </c>
      <c r="H76" s="33" t="str">
        <f>IF(ISERROR(VLOOKUP($B76, 'Bolt Analysis'!$A$10:$Q$264, 9)),"",VLOOKUP($B76, 'Bolt Analysis'!$A$10:$Q$264, 9))</f>
        <v/>
      </c>
      <c r="I76" s="33" t="str">
        <f>IF(ISERROR(VLOOKUP($B76, 'Bolt Analysis'!$A$10:$Q$264, 10)),"",VLOOKUP($B76, 'Bolt Analysis'!$A$10:$Q$264, 10))</f>
        <v/>
      </c>
      <c r="J76" s="33" t="str">
        <f>IF(ISERROR(VLOOKUP($B76, 'Bolt Analysis'!$A$10:$Q$264, 12)),"",VLOOKUP($B76, 'Bolt Analysis'!$A$10:$Q$264, 12))</f>
        <v/>
      </c>
      <c r="K76" s="33" t="str">
        <f>IF(ISERROR(VLOOKUP($B76, 'Bolt Analysis'!$A$10:$Q$264, 13)),"",VLOOKUP($B76, 'Bolt Analysis'!$A$10:$Q$264, 13))</f>
        <v/>
      </c>
      <c r="L76" s="33" t="str">
        <f>IF(ISERROR(VLOOKUP($B76, 'Bolt Analysis'!$A$10:$Q$264, 14)),"",VLOOKUP($B76, 'Bolt Analysis'!$A$10:$Q$264, 14))</f>
        <v/>
      </c>
      <c r="M76" s="33" t="str">
        <f>IF(ISERROR(VLOOKUP($B76, 'Bolt Analysis'!$A$10:$Q$264, 15)),"",VLOOKUP($B76, 'Bolt Analysis'!$A$10:$Q$264, 15))</f>
        <v/>
      </c>
      <c r="N76" s="33" t="str">
        <f>IF(ISERROR(VLOOKUP($B76, 'Bolt Analysis'!$A$10:$Q$264, 16)),"",VLOOKUP($B76, 'Bolt Analysis'!$A$10:$Q$264, 16))</f>
        <v/>
      </c>
      <c r="O76" s="33" t="str">
        <f>IF(ISERROR(VLOOKUP($B76, 'Bolt Analysis'!$A$10:$Q$264, 17)),"",VLOOKUP($B76, 'Bolt Analysis'!$A$10:$Q$264, 17))</f>
        <v/>
      </c>
    </row>
    <row r="77" spans="2:15" x14ac:dyDescent="0.25">
      <c r="B77" s="28" t="str">
        <v/>
      </c>
      <c r="C77" s="33" t="str">
        <f>IF(ISERROR(VLOOKUP($B77, 'Bolt Analysis'!$A$10:$Q$264, 2)),"", VLOOKUP($B77, 'Bolt Analysis'!$A$10:$Q$264, 2))</f>
        <v/>
      </c>
      <c r="D77" s="33" t="str">
        <f>IF(ISERROR(VLOOKUP($B77, 'Bolt Analysis'!$A$10:$Q$264, 3)),"", VLOOKUP($B77, 'Bolt Analysis'!$A$10:$Q$264, 3))</f>
        <v/>
      </c>
      <c r="E77" s="33" t="str">
        <f>IF(ISERROR(VLOOKUP($B77, 'Bolt Analysis'!$A$10:$Q$264, 4)),"",VLOOKUP($B77, 'Bolt Analysis'!$A$10:$Q$264, 4))</f>
        <v/>
      </c>
      <c r="F77" s="33" t="str">
        <f>IF(ISERROR(VLOOKUP($B77, 'Bolt Analysis'!$A$10:$Q$264, 5)),"",VLOOKUP($B77, 'Bolt Analysis'!$A$10:$Q$264, 5))</f>
        <v/>
      </c>
      <c r="G77" s="33" t="str">
        <f>IF(ISERROR(VLOOKUP($B77, 'Bolt Analysis'!$A$10:$Q$264, 6)),"",VLOOKUP($B77, 'Bolt Analysis'!$A$10:$Q$264, 6))</f>
        <v/>
      </c>
      <c r="H77" s="33" t="str">
        <f>IF(ISERROR(VLOOKUP($B77, 'Bolt Analysis'!$A$10:$Q$264, 9)),"",VLOOKUP($B77, 'Bolt Analysis'!$A$10:$Q$264, 9))</f>
        <v/>
      </c>
      <c r="I77" s="33" t="str">
        <f>IF(ISERROR(VLOOKUP($B77, 'Bolt Analysis'!$A$10:$Q$264, 10)),"",VLOOKUP($B77, 'Bolt Analysis'!$A$10:$Q$264, 10))</f>
        <v/>
      </c>
      <c r="J77" s="33" t="str">
        <f>IF(ISERROR(VLOOKUP($B77, 'Bolt Analysis'!$A$10:$Q$264, 12)),"",VLOOKUP($B77, 'Bolt Analysis'!$A$10:$Q$264, 12))</f>
        <v/>
      </c>
      <c r="K77" s="33" t="str">
        <f>IF(ISERROR(VLOOKUP($B77, 'Bolt Analysis'!$A$10:$Q$264, 13)),"",VLOOKUP($B77, 'Bolt Analysis'!$A$10:$Q$264, 13))</f>
        <v/>
      </c>
      <c r="L77" s="33" t="str">
        <f>IF(ISERROR(VLOOKUP($B77, 'Bolt Analysis'!$A$10:$Q$264, 14)),"",VLOOKUP($B77, 'Bolt Analysis'!$A$10:$Q$264, 14))</f>
        <v/>
      </c>
      <c r="M77" s="33" t="str">
        <f>IF(ISERROR(VLOOKUP($B77, 'Bolt Analysis'!$A$10:$Q$264, 15)),"",VLOOKUP($B77, 'Bolt Analysis'!$A$10:$Q$264, 15))</f>
        <v/>
      </c>
      <c r="N77" s="33" t="str">
        <f>IF(ISERROR(VLOOKUP($B77, 'Bolt Analysis'!$A$10:$Q$264, 16)),"",VLOOKUP($B77, 'Bolt Analysis'!$A$10:$Q$264, 16))</f>
        <v/>
      </c>
      <c r="O77" s="33" t="str">
        <f>IF(ISERROR(VLOOKUP($B77, 'Bolt Analysis'!$A$10:$Q$264, 17)),"",VLOOKUP($B77, 'Bolt Analysis'!$A$10:$Q$264, 17))</f>
        <v/>
      </c>
    </row>
    <row r="78" spans="2:15" x14ac:dyDescent="0.25">
      <c r="B78" s="28" t="str">
        <v/>
      </c>
      <c r="C78" s="33" t="str">
        <f>IF(ISERROR(VLOOKUP($B78, 'Bolt Analysis'!$A$10:$Q$264, 2)),"", VLOOKUP($B78, 'Bolt Analysis'!$A$10:$Q$264, 2))</f>
        <v/>
      </c>
      <c r="D78" s="33" t="str">
        <f>IF(ISERROR(VLOOKUP($B78, 'Bolt Analysis'!$A$10:$Q$264, 3)),"", VLOOKUP($B78, 'Bolt Analysis'!$A$10:$Q$264, 3))</f>
        <v/>
      </c>
      <c r="E78" s="33" t="str">
        <f>IF(ISERROR(VLOOKUP($B78, 'Bolt Analysis'!$A$10:$Q$264, 4)),"",VLOOKUP($B78, 'Bolt Analysis'!$A$10:$Q$264, 4))</f>
        <v/>
      </c>
      <c r="F78" s="33" t="str">
        <f>IF(ISERROR(VLOOKUP($B78, 'Bolt Analysis'!$A$10:$Q$264, 5)),"",VLOOKUP($B78, 'Bolt Analysis'!$A$10:$Q$264, 5))</f>
        <v/>
      </c>
      <c r="G78" s="33" t="str">
        <f>IF(ISERROR(VLOOKUP($B78, 'Bolt Analysis'!$A$10:$Q$264, 6)),"",VLOOKUP($B78, 'Bolt Analysis'!$A$10:$Q$264, 6))</f>
        <v/>
      </c>
      <c r="H78" s="33" t="str">
        <f>IF(ISERROR(VLOOKUP($B78, 'Bolt Analysis'!$A$10:$Q$264, 9)),"",VLOOKUP($B78, 'Bolt Analysis'!$A$10:$Q$264, 9))</f>
        <v/>
      </c>
      <c r="I78" s="33" t="str">
        <f>IF(ISERROR(VLOOKUP($B78, 'Bolt Analysis'!$A$10:$Q$264, 10)),"",VLOOKUP($B78, 'Bolt Analysis'!$A$10:$Q$264, 10))</f>
        <v/>
      </c>
      <c r="J78" s="33" t="str">
        <f>IF(ISERROR(VLOOKUP($B78, 'Bolt Analysis'!$A$10:$Q$264, 12)),"",VLOOKUP($B78, 'Bolt Analysis'!$A$10:$Q$264, 12))</f>
        <v/>
      </c>
      <c r="K78" s="33" t="str">
        <f>IF(ISERROR(VLOOKUP($B78, 'Bolt Analysis'!$A$10:$Q$264, 13)),"",VLOOKUP($B78, 'Bolt Analysis'!$A$10:$Q$264, 13))</f>
        <v/>
      </c>
      <c r="L78" s="33" t="str">
        <f>IF(ISERROR(VLOOKUP($B78, 'Bolt Analysis'!$A$10:$Q$264, 14)),"",VLOOKUP($B78, 'Bolt Analysis'!$A$10:$Q$264, 14))</f>
        <v/>
      </c>
      <c r="M78" s="33" t="str">
        <f>IF(ISERROR(VLOOKUP($B78, 'Bolt Analysis'!$A$10:$Q$264, 15)),"",VLOOKUP($B78, 'Bolt Analysis'!$A$10:$Q$264, 15))</f>
        <v/>
      </c>
      <c r="N78" s="33" t="str">
        <f>IF(ISERROR(VLOOKUP($B78, 'Bolt Analysis'!$A$10:$Q$264, 16)),"",VLOOKUP($B78, 'Bolt Analysis'!$A$10:$Q$264, 16))</f>
        <v/>
      </c>
      <c r="O78" s="33" t="str">
        <f>IF(ISERROR(VLOOKUP($B78, 'Bolt Analysis'!$A$10:$Q$264, 17)),"",VLOOKUP($B78, 'Bolt Analysis'!$A$10:$Q$264, 17))</f>
        <v/>
      </c>
    </row>
    <row r="79" spans="2:15" x14ac:dyDescent="0.25">
      <c r="B79" s="28" t="str">
        <v/>
      </c>
      <c r="C79" s="33" t="str">
        <f>IF(ISERROR(VLOOKUP($B79, 'Bolt Analysis'!$A$10:$Q$264, 2)),"", VLOOKUP($B79, 'Bolt Analysis'!$A$10:$Q$264, 2))</f>
        <v/>
      </c>
      <c r="D79" s="33" t="str">
        <f>IF(ISERROR(VLOOKUP($B79, 'Bolt Analysis'!$A$10:$Q$264, 3)),"", VLOOKUP($B79, 'Bolt Analysis'!$A$10:$Q$264, 3))</f>
        <v/>
      </c>
      <c r="E79" s="33" t="str">
        <f>IF(ISERROR(VLOOKUP($B79, 'Bolt Analysis'!$A$10:$Q$264, 4)),"",VLOOKUP($B79, 'Bolt Analysis'!$A$10:$Q$264, 4))</f>
        <v/>
      </c>
      <c r="F79" s="33" t="str">
        <f>IF(ISERROR(VLOOKUP($B79, 'Bolt Analysis'!$A$10:$Q$264, 5)),"",VLOOKUP($B79, 'Bolt Analysis'!$A$10:$Q$264, 5))</f>
        <v/>
      </c>
      <c r="G79" s="33" t="str">
        <f>IF(ISERROR(VLOOKUP($B79, 'Bolt Analysis'!$A$10:$Q$264, 6)),"",VLOOKUP($B79, 'Bolt Analysis'!$A$10:$Q$264, 6))</f>
        <v/>
      </c>
      <c r="H79" s="33" t="str">
        <f>IF(ISERROR(VLOOKUP($B79, 'Bolt Analysis'!$A$10:$Q$264, 9)),"",VLOOKUP($B79, 'Bolt Analysis'!$A$10:$Q$264, 9))</f>
        <v/>
      </c>
      <c r="I79" s="33" t="str">
        <f>IF(ISERROR(VLOOKUP($B79, 'Bolt Analysis'!$A$10:$Q$264, 10)),"",VLOOKUP($B79, 'Bolt Analysis'!$A$10:$Q$264, 10))</f>
        <v/>
      </c>
      <c r="J79" s="33" t="str">
        <f>IF(ISERROR(VLOOKUP($B79, 'Bolt Analysis'!$A$10:$Q$264, 12)),"",VLOOKUP($B79, 'Bolt Analysis'!$A$10:$Q$264, 12))</f>
        <v/>
      </c>
      <c r="K79" s="33" t="str">
        <f>IF(ISERROR(VLOOKUP($B79, 'Bolt Analysis'!$A$10:$Q$264, 13)),"",VLOOKUP($B79, 'Bolt Analysis'!$A$10:$Q$264, 13))</f>
        <v/>
      </c>
      <c r="L79" s="33" t="str">
        <f>IF(ISERROR(VLOOKUP($B79, 'Bolt Analysis'!$A$10:$Q$264, 14)),"",VLOOKUP($B79, 'Bolt Analysis'!$A$10:$Q$264, 14))</f>
        <v/>
      </c>
      <c r="M79" s="33" t="str">
        <f>IF(ISERROR(VLOOKUP($B79, 'Bolt Analysis'!$A$10:$Q$264, 15)),"",VLOOKUP($B79, 'Bolt Analysis'!$A$10:$Q$264, 15))</f>
        <v/>
      </c>
      <c r="N79" s="33" t="str">
        <f>IF(ISERROR(VLOOKUP($B79, 'Bolt Analysis'!$A$10:$Q$264, 16)),"",VLOOKUP($B79, 'Bolt Analysis'!$A$10:$Q$264, 16))</f>
        <v/>
      </c>
      <c r="O79" s="33" t="str">
        <f>IF(ISERROR(VLOOKUP($B79, 'Bolt Analysis'!$A$10:$Q$264, 17)),"",VLOOKUP($B79, 'Bolt Analysis'!$A$10:$Q$264, 17))</f>
        <v/>
      </c>
    </row>
    <row r="80" spans="2:15" x14ac:dyDescent="0.25">
      <c r="B80" s="28" t="str">
        <v/>
      </c>
      <c r="C80" s="33" t="str">
        <f>IF(ISERROR(VLOOKUP($B80, 'Bolt Analysis'!$A$10:$Q$264, 2)),"", VLOOKUP($B80, 'Bolt Analysis'!$A$10:$Q$264, 2))</f>
        <v/>
      </c>
      <c r="D80" s="33" t="str">
        <f>IF(ISERROR(VLOOKUP($B80, 'Bolt Analysis'!$A$10:$Q$264, 3)),"", VLOOKUP($B80, 'Bolt Analysis'!$A$10:$Q$264, 3))</f>
        <v/>
      </c>
      <c r="E80" s="33" t="str">
        <f>IF(ISERROR(VLOOKUP($B80, 'Bolt Analysis'!$A$10:$Q$264, 4)),"",VLOOKUP($B80, 'Bolt Analysis'!$A$10:$Q$264, 4))</f>
        <v/>
      </c>
      <c r="F80" s="33" t="str">
        <f>IF(ISERROR(VLOOKUP($B80, 'Bolt Analysis'!$A$10:$Q$264, 5)),"",VLOOKUP($B80, 'Bolt Analysis'!$A$10:$Q$264, 5))</f>
        <v/>
      </c>
      <c r="G80" s="33" t="str">
        <f>IF(ISERROR(VLOOKUP($B80, 'Bolt Analysis'!$A$10:$Q$264, 6)),"",VLOOKUP($B80, 'Bolt Analysis'!$A$10:$Q$264, 6))</f>
        <v/>
      </c>
      <c r="H80" s="33" t="str">
        <f>IF(ISERROR(VLOOKUP($B80, 'Bolt Analysis'!$A$10:$Q$264, 9)),"",VLOOKUP($B80, 'Bolt Analysis'!$A$10:$Q$264, 9))</f>
        <v/>
      </c>
      <c r="I80" s="33" t="str">
        <f>IF(ISERROR(VLOOKUP($B80, 'Bolt Analysis'!$A$10:$Q$264, 10)),"",VLOOKUP($B80, 'Bolt Analysis'!$A$10:$Q$264, 10))</f>
        <v/>
      </c>
      <c r="J80" s="33" t="str">
        <f>IF(ISERROR(VLOOKUP($B80, 'Bolt Analysis'!$A$10:$Q$264, 12)),"",VLOOKUP($B80, 'Bolt Analysis'!$A$10:$Q$264, 12))</f>
        <v/>
      </c>
      <c r="K80" s="33" t="str">
        <f>IF(ISERROR(VLOOKUP($B80, 'Bolt Analysis'!$A$10:$Q$264, 13)),"",VLOOKUP($B80, 'Bolt Analysis'!$A$10:$Q$264, 13))</f>
        <v/>
      </c>
      <c r="L80" s="33" t="str">
        <f>IF(ISERROR(VLOOKUP($B80, 'Bolt Analysis'!$A$10:$Q$264, 14)),"",VLOOKUP($B80, 'Bolt Analysis'!$A$10:$Q$264, 14))</f>
        <v/>
      </c>
      <c r="M80" s="33" t="str">
        <f>IF(ISERROR(VLOOKUP($B80, 'Bolt Analysis'!$A$10:$Q$264, 15)),"",VLOOKUP($B80, 'Bolt Analysis'!$A$10:$Q$264, 15))</f>
        <v/>
      </c>
      <c r="N80" s="33" t="str">
        <f>IF(ISERROR(VLOOKUP($B80, 'Bolt Analysis'!$A$10:$Q$264, 16)),"",VLOOKUP($B80, 'Bolt Analysis'!$A$10:$Q$264, 16))</f>
        <v/>
      </c>
      <c r="O80" s="33" t="str">
        <f>IF(ISERROR(VLOOKUP($B80, 'Bolt Analysis'!$A$10:$Q$264, 17)),"",VLOOKUP($B80, 'Bolt Analysis'!$A$10:$Q$264, 17))</f>
        <v/>
      </c>
    </row>
    <row r="81" spans="2:15" x14ac:dyDescent="0.25">
      <c r="B81" s="28" t="str">
        <v/>
      </c>
      <c r="C81" s="33" t="str">
        <f>IF(ISERROR(VLOOKUP($B81, 'Bolt Analysis'!$A$10:$Q$264, 2)),"", VLOOKUP($B81, 'Bolt Analysis'!$A$10:$Q$264, 2))</f>
        <v/>
      </c>
      <c r="D81" s="33" t="str">
        <f>IF(ISERROR(VLOOKUP($B81, 'Bolt Analysis'!$A$10:$Q$264, 3)),"", VLOOKUP($B81, 'Bolt Analysis'!$A$10:$Q$264, 3))</f>
        <v/>
      </c>
      <c r="E81" s="33" t="str">
        <f>IF(ISERROR(VLOOKUP($B81, 'Bolt Analysis'!$A$10:$Q$264, 4)),"",VLOOKUP($B81, 'Bolt Analysis'!$A$10:$Q$264, 4))</f>
        <v/>
      </c>
      <c r="F81" s="33" t="str">
        <f>IF(ISERROR(VLOOKUP($B81, 'Bolt Analysis'!$A$10:$Q$264, 5)),"",VLOOKUP($B81, 'Bolt Analysis'!$A$10:$Q$264, 5))</f>
        <v/>
      </c>
      <c r="G81" s="33" t="str">
        <f>IF(ISERROR(VLOOKUP($B81, 'Bolt Analysis'!$A$10:$Q$264, 6)),"",VLOOKUP($B81, 'Bolt Analysis'!$A$10:$Q$264, 6))</f>
        <v/>
      </c>
      <c r="H81" s="33" t="str">
        <f>IF(ISERROR(VLOOKUP($B81, 'Bolt Analysis'!$A$10:$Q$264, 9)),"",VLOOKUP($B81, 'Bolt Analysis'!$A$10:$Q$264, 9))</f>
        <v/>
      </c>
      <c r="I81" s="33" t="str">
        <f>IF(ISERROR(VLOOKUP($B81, 'Bolt Analysis'!$A$10:$Q$264, 10)),"",VLOOKUP($B81, 'Bolt Analysis'!$A$10:$Q$264, 10))</f>
        <v/>
      </c>
      <c r="J81" s="33" t="str">
        <f>IF(ISERROR(VLOOKUP($B81, 'Bolt Analysis'!$A$10:$Q$264, 12)),"",VLOOKUP($B81, 'Bolt Analysis'!$A$10:$Q$264, 12))</f>
        <v/>
      </c>
      <c r="K81" s="33" t="str">
        <f>IF(ISERROR(VLOOKUP($B81, 'Bolt Analysis'!$A$10:$Q$264, 13)),"",VLOOKUP($B81, 'Bolt Analysis'!$A$10:$Q$264, 13))</f>
        <v/>
      </c>
      <c r="L81" s="33" t="str">
        <f>IF(ISERROR(VLOOKUP($B81, 'Bolt Analysis'!$A$10:$Q$264, 14)),"",VLOOKUP($B81, 'Bolt Analysis'!$A$10:$Q$264, 14))</f>
        <v/>
      </c>
      <c r="M81" s="33" t="str">
        <f>IF(ISERROR(VLOOKUP($B81, 'Bolt Analysis'!$A$10:$Q$264, 15)),"",VLOOKUP($B81, 'Bolt Analysis'!$A$10:$Q$264, 15))</f>
        <v/>
      </c>
      <c r="N81" s="33" t="str">
        <f>IF(ISERROR(VLOOKUP($B81, 'Bolt Analysis'!$A$10:$Q$264, 16)),"",VLOOKUP($B81, 'Bolt Analysis'!$A$10:$Q$264, 16))</f>
        <v/>
      </c>
      <c r="O81" s="33" t="str">
        <f>IF(ISERROR(VLOOKUP($B81, 'Bolt Analysis'!$A$10:$Q$264, 17)),"",VLOOKUP($B81, 'Bolt Analysis'!$A$10:$Q$264, 17))</f>
        <v/>
      </c>
    </row>
    <row r="82" spans="2:15" x14ac:dyDescent="0.25">
      <c r="B82" s="28" t="str">
        <v/>
      </c>
      <c r="C82" s="33" t="str">
        <f>IF(ISERROR(VLOOKUP($B82, 'Bolt Analysis'!$A$10:$Q$264, 2)),"", VLOOKUP($B82, 'Bolt Analysis'!$A$10:$Q$264, 2))</f>
        <v/>
      </c>
      <c r="D82" s="33" t="str">
        <f>IF(ISERROR(VLOOKUP($B82, 'Bolt Analysis'!$A$10:$Q$264, 3)),"", VLOOKUP($B82, 'Bolt Analysis'!$A$10:$Q$264, 3))</f>
        <v/>
      </c>
      <c r="E82" s="33" t="str">
        <f>IF(ISERROR(VLOOKUP($B82, 'Bolt Analysis'!$A$10:$Q$264, 4)),"",VLOOKUP($B82, 'Bolt Analysis'!$A$10:$Q$264, 4))</f>
        <v/>
      </c>
      <c r="F82" s="33" t="str">
        <f>IF(ISERROR(VLOOKUP($B82, 'Bolt Analysis'!$A$10:$Q$264, 5)),"",VLOOKUP($B82, 'Bolt Analysis'!$A$10:$Q$264, 5))</f>
        <v/>
      </c>
      <c r="G82" s="33" t="str">
        <f>IF(ISERROR(VLOOKUP($B82, 'Bolt Analysis'!$A$10:$Q$264, 6)),"",VLOOKUP($B82, 'Bolt Analysis'!$A$10:$Q$264, 6))</f>
        <v/>
      </c>
      <c r="H82" s="33" t="str">
        <f>IF(ISERROR(VLOOKUP($B82, 'Bolt Analysis'!$A$10:$Q$264, 9)),"",VLOOKUP($B82, 'Bolt Analysis'!$A$10:$Q$264, 9))</f>
        <v/>
      </c>
      <c r="I82" s="33" t="str">
        <f>IF(ISERROR(VLOOKUP($B82, 'Bolt Analysis'!$A$10:$Q$264, 10)),"",VLOOKUP($B82, 'Bolt Analysis'!$A$10:$Q$264, 10))</f>
        <v/>
      </c>
      <c r="J82" s="33" t="str">
        <f>IF(ISERROR(VLOOKUP($B82, 'Bolt Analysis'!$A$10:$Q$264, 12)),"",VLOOKUP($B82, 'Bolt Analysis'!$A$10:$Q$264, 12))</f>
        <v/>
      </c>
      <c r="K82" s="33" t="str">
        <f>IF(ISERROR(VLOOKUP($B82, 'Bolt Analysis'!$A$10:$Q$264, 13)),"",VLOOKUP($B82, 'Bolt Analysis'!$A$10:$Q$264, 13))</f>
        <v/>
      </c>
      <c r="L82" s="33" t="str">
        <f>IF(ISERROR(VLOOKUP($B82, 'Bolt Analysis'!$A$10:$Q$264, 14)),"",VLOOKUP($B82, 'Bolt Analysis'!$A$10:$Q$264, 14))</f>
        <v/>
      </c>
      <c r="M82" s="33" t="str">
        <f>IF(ISERROR(VLOOKUP($B82, 'Bolt Analysis'!$A$10:$Q$264, 15)),"",VLOOKUP($B82, 'Bolt Analysis'!$A$10:$Q$264, 15))</f>
        <v/>
      </c>
      <c r="N82" s="33" t="str">
        <f>IF(ISERROR(VLOOKUP($B82, 'Bolt Analysis'!$A$10:$Q$264, 16)),"",VLOOKUP($B82, 'Bolt Analysis'!$A$10:$Q$264, 16))</f>
        <v/>
      </c>
      <c r="O82" s="33" t="str">
        <f>IF(ISERROR(VLOOKUP($B82, 'Bolt Analysis'!$A$10:$Q$264, 17)),"",VLOOKUP($B82, 'Bolt Analysis'!$A$10:$Q$264, 17))</f>
        <v/>
      </c>
    </row>
    <row r="83" spans="2:15" x14ac:dyDescent="0.25">
      <c r="B83" s="28" t="str">
        <v/>
      </c>
      <c r="C83" s="33" t="str">
        <f>IF(ISERROR(VLOOKUP($B83, 'Bolt Analysis'!$A$10:$Q$264, 2)),"", VLOOKUP($B83, 'Bolt Analysis'!$A$10:$Q$264, 2))</f>
        <v/>
      </c>
      <c r="D83" s="33" t="str">
        <f>IF(ISERROR(VLOOKUP($B83, 'Bolt Analysis'!$A$10:$Q$264, 3)),"", VLOOKUP($B83, 'Bolt Analysis'!$A$10:$Q$264, 3))</f>
        <v/>
      </c>
      <c r="E83" s="33" t="str">
        <f>IF(ISERROR(VLOOKUP($B83, 'Bolt Analysis'!$A$10:$Q$264, 4)),"",VLOOKUP($B83, 'Bolt Analysis'!$A$10:$Q$264, 4))</f>
        <v/>
      </c>
      <c r="F83" s="33" t="str">
        <f>IF(ISERROR(VLOOKUP($B83, 'Bolt Analysis'!$A$10:$Q$264, 5)),"",VLOOKUP($B83, 'Bolt Analysis'!$A$10:$Q$264, 5))</f>
        <v/>
      </c>
      <c r="G83" s="33" t="str">
        <f>IF(ISERROR(VLOOKUP($B83, 'Bolt Analysis'!$A$10:$Q$264, 6)),"",VLOOKUP($B83, 'Bolt Analysis'!$A$10:$Q$264, 6))</f>
        <v/>
      </c>
      <c r="H83" s="33" t="str">
        <f>IF(ISERROR(VLOOKUP($B83, 'Bolt Analysis'!$A$10:$Q$264, 9)),"",VLOOKUP($B83, 'Bolt Analysis'!$A$10:$Q$264, 9))</f>
        <v/>
      </c>
      <c r="I83" s="33" t="str">
        <f>IF(ISERROR(VLOOKUP($B83, 'Bolt Analysis'!$A$10:$Q$264, 10)),"",VLOOKUP($B83, 'Bolt Analysis'!$A$10:$Q$264, 10))</f>
        <v/>
      </c>
      <c r="J83" s="33" t="str">
        <f>IF(ISERROR(VLOOKUP($B83, 'Bolt Analysis'!$A$10:$Q$264, 12)),"",VLOOKUP($B83, 'Bolt Analysis'!$A$10:$Q$264, 12))</f>
        <v/>
      </c>
      <c r="K83" s="33" t="str">
        <f>IF(ISERROR(VLOOKUP($B83, 'Bolt Analysis'!$A$10:$Q$264, 13)),"",VLOOKUP($B83, 'Bolt Analysis'!$A$10:$Q$264, 13))</f>
        <v/>
      </c>
      <c r="L83" s="33" t="str">
        <f>IF(ISERROR(VLOOKUP($B83, 'Bolt Analysis'!$A$10:$Q$264, 14)),"",VLOOKUP($B83, 'Bolt Analysis'!$A$10:$Q$264, 14))</f>
        <v/>
      </c>
      <c r="M83" s="33" t="str">
        <f>IF(ISERROR(VLOOKUP($B83, 'Bolt Analysis'!$A$10:$Q$264, 15)),"",VLOOKUP($B83, 'Bolt Analysis'!$A$10:$Q$264, 15))</f>
        <v/>
      </c>
      <c r="N83" s="33" t="str">
        <f>IF(ISERROR(VLOOKUP($B83, 'Bolt Analysis'!$A$10:$Q$264, 16)),"",VLOOKUP($B83, 'Bolt Analysis'!$A$10:$Q$264, 16))</f>
        <v/>
      </c>
      <c r="O83" s="33" t="str">
        <f>IF(ISERROR(VLOOKUP($B83, 'Bolt Analysis'!$A$10:$Q$264, 17)),"",VLOOKUP($B83, 'Bolt Analysis'!$A$10:$Q$264, 17))</f>
        <v/>
      </c>
    </row>
    <row r="84" spans="2:15" x14ac:dyDescent="0.25">
      <c r="B84" s="28" t="str">
        <v/>
      </c>
      <c r="C84" s="33" t="str">
        <f>IF(ISERROR(VLOOKUP($B84, 'Bolt Analysis'!$A$10:$Q$264, 2)),"", VLOOKUP($B84, 'Bolt Analysis'!$A$10:$Q$264, 2))</f>
        <v/>
      </c>
      <c r="D84" s="33" t="str">
        <f>IF(ISERROR(VLOOKUP($B84, 'Bolt Analysis'!$A$10:$Q$264, 3)),"", VLOOKUP($B84, 'Bolt Analysis'!$A$10:$Q$264, 3))</f>
        <v/>
      </c>
      <c r="E84" s="33" t="str">
        <f>IF(ISERROR(VLOOKUP($B84, 'Bolt Analysis'!$A$10:$Q$264, 4)),"",VLOOKUP($B84, 'Bolt Analysis'!$A$10:$Q$264, 4))</f>
        <v/>
      </c>
      <c r="F84" s="33" t="str">
        <f>IF(ISERROR(VLOOKUP($B84, 'Bolt Analysis'!$A$10:$Q$264, 5)),"",VLOOKUP($B84, 'Bolt Analysis'!$A$10:$Q$264, 5))</f>
        <v/>
      </c>
      <c r="G84" s="33" t="str">
        <f>IF(ISERROR(VLOOKUP($B84, 'Bolt Analysis'!$A$10:$Q$264, 6)),"",VLOOKUP($B84, 'Bolt Analysis'!$A$10:$Q$264, 6))</f>
        <v/>
      </c>
      <c r="H84" s="33" t="str">
        <f>IF(ISERROR(VLOOKUP($B84, 'Bolt Analysis'!$A$10:$Q$264, 9)),"",VLOOKUP($B84, 'Bolt Analysis'!$A$10:$Q$264, 9))</f>
        <v/>
      </c>
      <c r="I84" s="33" t="str">
        <f>IF(ISERROR(VLOOKUP($B84, 'Bolt Analysis'!$A$10:$Q$264, 10)),"",VLOOKUP($B84, 'Bolt Analysis'!$A$10:$Q$264, 10))</f>
        <v/>
      </c>
      <c r="J84" s="33" t="str">
        <f>IF(ISERROR(VLOOKUP($B84, 'Bolt Analysis'!$A$10:$Q$264, 12)),"",VLOOKUP($B84, 'Bolt Analysis'!$A$10:$Q$264, 12))</f>
        <v/>
      </c>
      <c r="K84" s="33" t="str">
        <f>IF(ISERROR(VLOOKUP($B84, 'Bolt Analysis'!$A$10:$Q$264, 13)),"",VLOOKUP($B84, 'Bolt Analysis'!$A$10:$Q$264, 13))</f>
        <v/>
      </c>
      <c r="L84" s="33" t="str">
        <f>IF(ISERROR(VLOOKUP($B84, 'Bolt Analysis'!$A$10:$Q$264, 14)),"",VLOOKUP($B84, 'Bolt Analysis'!$A$10:$Q$264, 14))</f>
        <v/>
      </c>
      <c r="M84" s="33" t="str">
        <f>IF(ISERROR(VLOOKUP($B84, 'Bolt Analysis'!$A$10:$Q$264, 15)),"",VLOOKUP($B84, 'Bolt Analysis'!$A$10:$Q$264, 15))</f>
        <v/>
      </c>
      <c r="N84" s="33" t="str">
        <f>IF(ISERROR(VLOOKUP($B84, 'Bolt Analysis'!$A$10:$Q$264, 16)),"",VLOOKUP($B84, 'Bolt Analysis'!$A$10:$Q$264, 16))</f>
        <v/>
      </c>
      <c r="O84" s="33" t="str">
        <f>IF(ISERROR(VLOOKUP($B84, 'Bolt Analysis'!$A$10:$Q$264, 17)),"",VLOOKUP($B84, 'Bolt Analysis'!$A$10:$Q$264, 17))</f>
        <v/>
      </c>
    </row>
    <row r="85" spans="2:15" x14ac:dyDescent="0.25">
      <c r="B85" s="28" t="str">
        <v/>
      </c>
      <c r="C85" s="33" t="str">
        <f>IF(ISERROR(VLOOKUP($B85, 'Bolt Analysis'!$A$10:$Q$264, 2)),"", VLOOKUP($B85, 'Bolt Analysis'!$A$10:$Q$264, 2))</f>
        <v/>
      </c>
      <c r="D85" s="33" t="str">
        <f>IF(ISERROR(VLOOKUP($B85, 'Bolt Analysis'!$A$10:$Q$264, 3)),"", VLOOKUP($B85, 'Bolt Analysis'!$A$10:$Q$264, 3))</f>
        <v/>
      </c>
      <c r="E85" s="33" t="str">
        <f>IF(ISERROR(VLOOKUP($B85, 'Bolt Analysis'!$A$10:$Q$264, 4)),"",VLOOKUP($B85, 'Bolt Analysis'!$A$10:$Q$264, 4))</f>
        <v/>
      </c>
      <c r="F85" s="33" t="str">
        <f>IF(ISERROR(VLOOKUP($B85, 'Bolt Analysis'!$A$10:$Q$264, 5)),"",VLOOKUP($B85, 'Bolt Analysis'!$A$10:$Q$264, 5))</f>
        <v/>
      </c>
      <c r="G85" s="33" t="str">
        <f>IF(ISERROR(VLOOKUP($B85, 'Bolt Analysis'!$A$10:$Q$264, 6)),"",VLOOKUP($B85, 'Bolt Analysis'!$A$10:$Q$264, 6))</f>
        <v/>
      </c>
      <c r="H85" s="33" t="str">
        <f>IF(ISERROR(VLOOKUP($B85, 'Bolt Analysis'!$A$10:$Q$264, 9)),"",VLOOKUP($B85, 'Bolt Analysis'!$A$10:$Q$264, 9))</f>
        <v/>
      </c>
      <c r="I85" s="33" t="str">
        <f>IF(ISERROR(VLOOKUP($B85, 'Bolt Analysis'!$A$10:$Q$264, 10)),"",VLOOKUP($B85, 'Bolt Analysis'!$A$10:$Q$264, 10))</f>
        <v/>
      </c>
      <c r="J85" s="33" t="str">
        <f>IF(ISERROR(VLOOKUP($B85, 'Bolt Analysis'!$A$10:$Q$264, 12)),"",VLOOKUP($B85, 'Bolt Analysis'!$A$10:$Q$264, 12))</f>
        <v/>
      </c>
      <c r="K85" s="33" t="str">
        <f>IF(ISERROR(VLOOKUP($B85, 'Bolt Analysis'!$A$10:$Q$264, 13)),"",VLOOKUP($B85, 'Bolt Analysis'!$A$10:$Q$264, 13))</f>
        <v/>
      </c>
      <c r="L85" s="33" t="str">
        <f>IF(ISERROR(VLOOKUP($B85, 'Bolt Analysis'!$A$10:$Q$264, 14)),"",VLOOKUP($B85, 'Bolt Analysis'!$A$10:$Q$264, 14))</f>
        <v/>
      </c>
      <c r="M85" s="33" t="str">
        <f>IF(ISERROR(VLOOKUP($B85, 'Bolt Analysis'!$A$10:$Q$264, 15)),"",VLOOKUP($B85, 'Bolt Analysis'!$A$10:$Q$264, 15))</f>
        <v/>
      </c>
      <c r="N85" s="33" t="str">
        <f>IF(ISERROR(VLOOKUP($B85, 'Bolt Analysis'!$A$10:$Q$264, 16)),"",VLOOKUP($B85, 'Bolt Analysis'!$A$10:$Q$264, 16))</f>
        <v/>
      </c>
      <c r="O85" s="33" t="str">
        <f>IF(ISERROR(VLOOKUP($B85, 'Bolt Analysis'!$A$10:$Q$264, 17)),"",VLOOKUP($B85, 'Bolt Analysis'!$A$10:$Q$264, 17))</f>
        <v/>
      </c>
    </row>
    <row r="86" spans="2:15" x14ac:dyDescent="0.25">
      <c r="B86" s="28" t="str">
        <v/>
      </c>
      <c r="C86" s="33" t="str">
        <f>IF(ISERROR(VLOOKUP($B86, 'Bolt Analysis'!$A$10:$Q$264, 2)),"", VLOOKUP($B86, 'Bolt Analysis'!$A$10:$Q$264, 2))</f>
        <v/>
      </c>
      <c r="D86" s="33" t="str">
        <f>IF(ISERROR(VLOOKUP($B86, 'Bolt Analysis'!$A$10:$Q$264, 3)),"", VLOOKUP($B86, 'Bolt Analysis'!$A$10:$Q$264, 3))</f>
        <v/>
      </c>
      <c r="E86" s="33" t="str">
        <f>IF(ISERROR(VLOOKUP($B86, 'Bolt Analysis'!$A$10:$Q$264, 4)),"",VLOOKUP($B86, 'Bolt Analysis'!$A$10:$Q$264, 4))</f>
        <v/>
      </c>
      <c r="F86" s="33" t="str">
        <f>IF(ISERROR(VLOOKUP($B86, 'Bolt Analysis'!$A$10:$Q$264, 5)),"",VLOOKUP($B86, 'Bolt Analysis'!$A$10:$Q$264, 5))</f>
        <v/>
      </c>
      <c r="G86" s="33" t="str">
        <f>IF(ISERROR(VLOOKUP($B86, 'Bolt Analysis'!$A$10:$Q$264, 6)),"",VLOOKUP($B86, 'Bolt Analysis'!$A$10:$Q$264, 6))</f>
        <v/>
      </c>
      <c r="H86" s="33" t="str">
        <f>IF(ISERROR(VLOOKUP($B86, 'Bolt Analysis'!$A$10:$Q$264, 9)),"",VLOOKUP($B86, 'Bolt Analysis'!$A$10:$Q$264, 9))</f>
        <v/>
      </c>
      <c r="I86" s="33" t="str">
        <f>IF(ISERROR(VLOOKUP($B86, 'Bolt Analysis'!$A$10:$Q$264, 10)),"",VLOOKUP($B86, 'Bolt Analysis'!$A$10:$Q$264, 10))</f>
        <v/>
      </c>
      <c r="J86" s="33" t="str">
        <f>IF(ISERROR(VLOOKUP($B86, 'Bolt Analysis'!$A$10:$Q$264, 12)),"",VLOOKUP($B86, 'Bolt Analysis'!$A$10:$Q$264, 12))</f>
        <v/>
      </c>
      <c r="K86" s="33" t="str">
        <f>IF(ISERROR(VLOOKUP($B86, 'Bolt Analysis'!$A$10:$Q$264, 13)),"",VLOOKUP($B86, 'Bolt Analysis'!$A$10:$Q$264, 13))</f>
        <v/>
      </c>
      <c r="L86" s="33" t="str">
        <f>IF(ISERROR(VLOOKUP($B86, 'Bolt Analysis'!$A$10:$Q$264, 14)),"",VLOOKUP($B86, 'Bolt Analysis'!$A$10:$Q$264, 14))</f>
        <v/>
      </c>
      <c r="M86" s="33" t="str">
        <f>IF(ISERROR(VLOOKUP($B86, 'Bolt Analysis'!$A$10:$Q$264, 15)),"",VLOOKUP($B86, 'Bolt Analysis'!$A$10:$Q$264, 15))</f>
        <v/>
      </c>
      <c r="N86" s="33" t="str">
        <f>IF(ISERROR(VLOOKUP($B86, 'Bolt Analysis'!$A$10:$Q$264, 16)),"",VLOOKUP($B86, 'Bolt Analysis'!$A$10:$Q$264, 16))</f>
        <v/>
      </c>
      <c r="O86" s="33" t="str">
        <f>IF(ISERROR(VLOOKUP($B86, 'Bolt Analysis'!$A$10:$Q$264, 17)),"",VLOOKUP($B86, 'Bolt Analysis'!$A$10:$Q$264, 17))</f>
        <v/>
      </c>
    </row>
    <row r="87" spans="2:15" x14ac:dyDescent="0.25">
      <c r="B87" s="28" t="str">
        <v/>
      </c>
      <c r="C87" s="33" t="str">
        <f>IF(ISERROR(VLOOKUP($B87, 'Bolt Analysis'!$A$10:$Q$264, 2)),"", VLOOKUP($B87, 'Bolt Analysis'!$A$10:$Q$264, 2))</f>
        <v/>
      </c>
      <c r="D87" s="33" t="str">
        <f>IF(ISERROR(VLOOKUP($B87, 'Bolt Analysis'!$A$10:$Q$264, 3)),"", VLOOKUP($B87, 'Bolt Analysis'!$A$10:$Q$264, 3))</f>
        <v/>
      </c>
      <c r="E87" s="33" t="str">
        <f>IF(ISERROR(VLOOKUP($B87, 'Bolt Analysis'!$A$10:$Q$264, 4)),"",VLOOKUP($B87, 'Bolt Analysis'!$A$10:$Q$264, 4))</f>
        <v/>
      </c>
      <c r="F87" s="33" t="str">
        <f>IF(ISERROR(VLOOKUP($B87, 'Bolt Analysis'!$A$10:$Q$264, 5)),"",VLOOKUP($B87, 'Bolt Analysis'!$A$10:$Q$264, 5))</f>
        <v/>
      </c>
      <c r="G87" s="33" t="str">
        <f>IF(ISERROR(VLOOKUP($B87, 'Bolt Analysis'!$A$10:$Q$264, 6)),"",VLOOKUP($B87, 'Bolt Analysis'!$A$10:$Q$264, 6))</f>
        <v/>
      </c>
      <c r="H87" s="33" t="str">
        <f>IF(ISERROR(VLOOKUP($B87, 'Bolt Analysis'!$A$10:$Q$264, 9)),"",VLOOKUP($B87, 'Bolt Analysis'!$A$10:$Q$264, 9))</f>
        <v/>
      </c>
      <c r="I87" s="33" t="str">
        <f>IF(ISERROR(VLOOKUP($B87, 'Bolt Analysis'!$A$10:$Q$264, 10)),"",VLOOKUP($B87, 'Bolt Analysis'!$A$10:$Q$264, 10))</f>
        <v/>
      </c>
      <c r="J87" s="33" t="str">
        <f>IF(ISERROR(VLOOKUP($B87, 'Bolt Analysis'!$A$10:$Q$264, 12)),"",VLOOKUP($B87, 'Bolt Analysis'!$A$10:$Q$264, 12))</f>
        <v/>
      </c>
      <c r="K87" s="33" t="str">
        <f>IF(ISERROR(VLOOKUP($B87, 'Bolt Analysis'!$A$10:$Q$264, 13)),"",VLOOKUP($B87, 'Bolt Analysis'!$A$10:$Q$264, 13))</f>
        <v/>
      </c>
      <c r="L87" s="33" t="str">
        <f>IF(ISERROR(VLOOKUP($B87, 'Bolt Analysis'!$A$10:$Q$264, 14)),"",VLOOKUP($B87, 'Bolt Analysis'!$A$10:$Q$264, 14))</f>
        <v/>
      </c>
      <c r="M87" s="33" t="str">
        <f>IF(ISERROR(VLOOKUP($B87, 'Bolt Analysis'!$A$10:$Q$264, 15)),"",VLOOKUP($B87, 'Bolt Analysis'!$A$10:$Q$264, 15))</f>
        <v/>
      </c>
      <c r="N87" s="33" t="str">
        <f>IF(ISERROR(VLOOKUP($B87, 'Bolt Analysis'!$A$10:$Q$264, 16)),"",VLOOKUP($B87, 'Bolt Analysis'!$A$10:$Q$264, 16))</f>
        <v/>
      </c>
      <c r="O87" s="33" t="str">
        <f>IF(ISERROR(VLOOKUP($B87, 'Bolt Analysis'!$A$10:$Q$264, 17)),"",VLOOKUP($B87, 'Bolt Analysis'!$A$10:$Q$264, 17))</f>
        <v/>
      </c>
    </row>
    <row r="88" spans="2:15" x14ac:dyDescent="0.25">
      <c r="B88" s="28" t="str">
        <v/>
      </c>
      <c r="C88" s="33" t="str">
        <f>IF(ISERROR(VLOOKUP($B88, 'Bolt Analysis'!$A$10:$Q$264, 2)),"", VLOOKUP($B88, 'Bolt Analysis'!$A$10:$Q$264, 2))</f>
        <v/>
      </c>
      <c r="D88" s="33" t="str">
        <f>IF(ISERROR(VLOOKUP($B88, 'Bolt Analysis'!$A$10:$Q$264, 3)),"", VLOOKUP($B88, 'Bolt Analysis'!$A$10:$Q$264, 3))</f>
        <v/>
      </c>
      <c r="E88" s="33" t="str">
        <f>IF(ISERROR(VLOOKUP($B88, 'Bolt Analysis'!$A$10:$Q$264, 4)),"",VLOOKUP($B88, 'Bolt Analysis'!$A$10:$Q$264, 4))</f>
        <v/>
      </c>
      <c r="F88" s="33" t="str">
        <f>IF(ISERROR(VLOOKUP($B88, 'Bolt Analysis'!$A$10:$Q$264, 5)),"",VLOOKUP($B88, 'Bolt Analysis'!$A$10:$Q$264, 5))</f>
        <v/>
      </c>
      <c r="G88" s="33" t="str">
        <f>IF(ISERROR(VLOOKUP($B88, 'Bolt Analysis'!$A$10:$Q$264, 6)),"",VLOOKUP($B88, 'Bolt Analysis'!$A$10:$Q$264, 6))</f>
        <v/>
      </c>
      <c r="H88" s="33" t="str">
        <f>IF(ISERROR(VLOOKUP($B88, 'Bolt Analysis'!$A$10:$Q$264, 9)),"",VLOOKUP($B88, 'Bolt Analysis'!$A$10:$Q$264, 9))</f>
        <v/>
      </c>
      <c r="I88" s="33" t="str">
        <f>IF(ISERROR(VLOOKUP($B88, 'Bolt Analysis'!$A$10:$Q$264, 10)),"",VLOOKUP($B88, 'Bolt Analysis'!$A$10:$Q$264, 10))</f>
        <v/>
      </c>
      <c r="J88" s="33" t="str">
        <f>IF(ISERROR(VLOOKUP($B88, 'Bolt Analysis'!$A$10:$Q$264, 12)),"",VLOOKUP($B88, 'Bolt Analysis'!$A$10:$Q$264, 12))</f>
        <v/>
      </c>
      <c r="K88" s="33" t="str">
        <f>IF(ISERROR(VLOOKUP($B88, 'Bolt Analysis'!$A$10:$Q$264, 13)),"",VLOOKUP($B88, 'Bolt Analysis'!$A$10:$Q$264, 13))</f>
        <v/>
      </c>
      <c r="L88" s="33" t="str">
        <f>IF(ISERROR(VLOOKUP($B88, 'Bolt Analysis'!$A$10:$Q$264, 14)),"",VLOOKUP($B88, 'Bolt Analysis'!$A$10:$Q$264, 14))</f>
        <v/>
      </c>
      <c r="M88" s="33" t="str">
        <f>IF(ISERROR(VLOOKUP($B88, 'Bolt Analysis'!$A$10:$Q$264, 15)),"",VLOOKUP($B88, 'Bolt Analysis'!$A$10:$Q$264, 15))</f>
        <v/>
      </c>
      <c r="N88" s="33" t="str">
        <f>IF(ISERROR(VLOOKUP($B88, 'Bolt Analysis'!$A$10:$Q$264, 16)),"",VLOOKUP($B88, 'Bolt Analysis'!$A$10:$Q$264, 16))</f>
        <v/>
      </c>
      <c r="O88" s="33" t="str">
        <f>IF(ISERROR(VLOOKUP($B88, 'Bolt Analysis'!$A$10:$Q$264, 17)),"",VLOOKUP($B88, 'Bolt Analysis'!$A$10:$Q$264, 17))</f>
        <v/>
      </c>
    </row>
    <row r="89" spans="2:15" x14ac:dyDescent="0.25">
      <c r="B89" s="28" t="str">
        <v/>
      </c>
      <c r="C89" s="33" t="str">
        <f>IF(ISERROR(VLOOKUP($B89, 'Bolt Analysis'!$A$10:$Q$264, 2)),"", VLOOKUP($B89, 'Bolt Analysis'!$A$10:$Q$264, 2))</f>
        <v/>
      </c>
      <c r="D89" s="33" t="str">
        <f>IF(ISERROR(VLOOKUP($B89, 'Bolt Analysis'!$A$10:$Q$264, 3)),"", VLOOKUP($B89, 'Bolt Analysis'!$A$10:$Q$264, 3))</f>
        <v/>
      </c>
      <c r="E89" s="33" t="str">
        <f>IF(ISERROR(VLOOKUP($B89, 'Bolt Analysis'!$A$10:$Q$264, 4)),"",VLOOKUP($B89, 'Bolt Analysis'!$A$10:$Q$264, 4))</f>
        <v/>
      </c>
      <c r="F89" s="33" t="str">
        <f>IF(ISERROR(VLOOKUP($B89, 'Bolt Analysis'!$A$10:$Q$264, 5)),"",VLOOKUP($B89, 'Bolt Analysis'!$A$10:$Q$264, 5))</f>
        <v/>
      </c>
      <c r="G89" s="33" t="str">
        <f>IF(ISERROR(VLOOKUP($B89, 'Bolt Analysis'!$A$10:$Q$264, 6)),"",VLOOKUP($B89, 'Bolt Analysis'!$A$10:$Q$264, 6))</f>
        <v/>
      </c>
      <c r="H89" s="33" t="str">
        <f>IF(ISERROR(VLOOKUP($B89, 'Bolt Analysis'!$A$10:$Q$264, 9)),"",VLOOKUP($B89, 'Bolt Analysis'!$A$10:$Q$264, 9))</f>
        <v/>
      </c>
      <c r="I89" s="33" t="str">
        <f>IF(ISERROR(VLOOKUP($B89, 'Bolt Analysis'!$A$10:$Q$264, 10)),"",VLOOKUP($B89, 'Bolt Analysis'!$A$10:$Q$264, 10))</f>
        <v/>
      </c>
      <c r="J89" s="33" t="str">
        <f>IF(ISERROR(VLOOKUP($B89, 'Bolt Analysis'!$A$10:$Q$264, 12)),"",VLOOKUP($B89, 'Bolt Analysis'!$A$10:$Q$264, 12))</f>
        <v/>
      </c>
      <c r="K89" s="33" t="str">
        <f>IF(ISERROR(VLOOKUP($B89, 'Bolt Analysis'!$A$10:$Q$264, 13)),"",VLOOKUP($B89, 'Bolt Analysis'!$A$10:$Q$264, 13))</f>
        <v/>
      </c>
      <c r="L89" s="33" t="str">
        <f>IF(ISERROR(VLOOKUP($B89, 'Bolt Analysis'!$A$10:$Q$264, 14)),"",VLOOKUP($B89, 'Bolt Analysis'!$A$10:$Q$264, 14))</f>
        <v/>
      </c>
      <c r="M89" s="33" t="str">
        <f>IF(ISERROR(VLOOKUP($B89, 'Bolt Analysis'!$A$10:$Q$264, 15)),"",VLOOKUP($B89, 'Bolt Analysis'!$A$10:$Q$264, 15))</f>
        <v/>
      </c>
      <c r="N89" s="33" t="str">
        <f>IF(ISERROR(VLOOKUP($B89, 'Bolt Analysis'!$A$10:$Q$264, 16)),"",VLOOKUP($B89, 'Bolt Analysis'!$A$10:$Q$264, 16))</f>
        <v/>
      </c>
      <c r="O89" s="33" t="str">
        <f>IF(ISERROR(VLOOKUP($B89, 'Bolt Analysis'!$A$10:$Q$264, 17)),"",VLOOKUP($B89, 'Bolt Analysis'!$A$10:$Q$264, 17))</f>
        <v/>
      </c>
    </row>
    <row r="90" spans="2:15" x14ac:dyDescent="0.25">
      <c r="B90" s="28" t="str">
        <v/>
      </c>
      <c r="C90" s="33" t="str">
        <f>IF(ISERROR(VLOOKUP($B90, 'Bolt Analysis'!$A$10:$Q$264, 2)),"", VLOOKUP($B90, 'Bolt Analysis'!$A$10:$Q$264, 2))</f>
        <v/>
      </c>
      <c r="D90" s="33" t="str">
        <f>IF(ISERROR(VLOOKUP($B90, 'Bolt Analysis'!$A$10:$Q$264, 3)),"", VLOOKUP($B90, 'Bolt Analysis'!$A$10:$Q$264, 3))</f>
        <v/>
      </c>
      <c r="E90" s="33" t="str">
        <f>IF(ISERROR(VLOOKUP($B90, 'Bolt Analysis'!$A$10:$Q$264, 4)),"",VLOOKUP($B90, 'Bolt Analysis'!$A$10:$Q$264, 4))</f>
        <v/>
      </c>
      <c r="F90" s="33" t="str">
        <f>IF(ISERROR(VLOOKUP($B90, 'Bolt Analysis'!$A$10:$Q$264, 5)),"",VLOOKUP($B90, 'Bolt Analysis'!$A$10:$Q$264, 5))</f>
        <v/>
      </c>
      <c r="G90" s="33" t="str">
        <f>IF(ISERROR(VLOOKUP($B90, 'Bolt Analysis'!$A$10:$Q$264, 6)),"",VLOOKUP($B90, 'Bolt Analysis'!$A$10:$Q$264, 6))</f>
        <v/>
      </c>
      <c r="H90" s="33" t="str">
        <f>IF(ISERROR(VLOOKUP($B90, 'Bolt Analysis'!$A$10:$Q$264, 9)),"",VLOOKUP($B90, 'Bolt Analysis'!$A$10:$Q$264, 9))</f>
        <v/>
      </c>
      <c r="I90" s="33" t="str">
        <f>IF(ISERROR(VLOOKUP($B90, 'Bolt Analysis'!$A$10:$Q$264, 10)),"",VLOOKUP($B90, 'Bolt Analysis'!$A$10:$Q$264, 10))</f>
        <v/>
      </c>
      <c r="J90" s="33" t="str">
        <f>IF(ISERROR(VLOOKUP($B90, 'Bolt Analysis'!$A$10:$Q$264, 12)),"",VLOOKUP($B90, 'Bolt Analysis'!$A$10:$Q$264, 12))</f>
        <v/>
      </c>
      <c r="K90" s="33" t="str">
        <f>IF(ISERROR(VLOOKUP($B90, 'Bolt Analysis'!$A$10:$Q$264, 13)),"",VLOOKUP($B90, 'Bolt Analysis'!$A$10:$Q$264, 13))</f>
        <v/>
      </c>
      <c r="L90" s="33" t="str">
        <f>IF(ISERROR(VLOOKUP($B90, 'Bolt Analysis'!$A$10:$Q$264, 14)),"",VLOOKUP($B90, 'Bolt Analysis'!$A$10:$Q$264, 14))</f>
        <v/>
      </c>
      <c r="M90" s="33" t="str">
        <f>IF(ISERROR(VLOOKUP($B90, 'Bolt Analysis'!$A$10:$Q$264, 15)),"",VLOOKUP($B90, 'Bolt Analysis'!$A$10:$Q$264, 15))</f>
        <v/>
      </c>
      <c r="N90" s="33" t="str">
        <f>IF(ISERROR(VLOOKUP($B90, 'Bolt Analysis'!$A$10:$Q$264, 16)),"",VLOOKUP($B90, 'Bolt Analysis'!$A$10:$Q$264, 16))</f>
        <v/>
      </c>
      <c r="O90" s="33" t="str">
        <f>IF(ISERROR(VLOOKUP($B90, 'Bolt Analysis'!$A$10:$Q$264, 17)),"",VLOOKUP($B90, 'Bolt Analysis'!$A$10:$Q$264, 17))</f>
        <v/>
      </c>
    </row>
    <row r="91" spans="2:15" x14ac:dyDescent="0.25">
      <c r="B91" s="28" t="str">
        <v/>
      </c>
      <c r="C91" s="33" t="str">
        <f>IF(ISERROR(VLOOKUP($B91, 'Bolt Analysis'!$A$10:$Q$264, 2)),"", VLOOKUP($B91, 'Bolt Analysis'!$A$10:$Q$264, 2))</f>
        <v/>
      </c>
      <c r="D91" s="33" t="str">
        <f>IF(ISERROR(VLOOKUP($B91, 'Bolt Analysis'!$A$10:$Q$264, 3)),"", VLOOKUP($B91, 'Bolt Analysis'!$A$10:$Q$264, 3))</f>
        <v/>
      </c>
      <c r="E91" s="33" t="str">
        <f>IF(ISERROR(VLOOKUP($B91, 'Bolt Analysis'!$A$10:$Q$264, 4)),"",VLOOKUP($B91, 'Bolt Analysis'!$A$10:$Q$264, 4))</f>
        <v/>
      </c>
      <c r="F91" s="33" t="str">
        <f>IF(ISERROR(VLOOKUP($B91, 'Bolt Analysis'!$A$10:$Q$264, 5)),"",VLOOKUP($B91, 'Bolt Analysis'!$A$10:$Q$264, 5))</f>
        <v/>
      </c>
      <c r="G91" s="33" t="str">
        <f>IF(ISERROR(VLOOKUP($B91, 'Bolt Analysis'!$A$10:$Q$264, 6)),"",VLOOKUP($B91, 'Bolt Analysis'!$A$10:$Q$264, 6))</f>
        <v/>
      </c>
      <c r="H91" s="33" t="str">
        <f>IF(ISERROR(VLOOKUP($B91, 'Bolt Analysis'!$A$10:$Q$264, 9)),"",VLOOKUP($B91, 'Bolt Analysis'!$A$10:$Q$264, 9))</f>
        <v/>
      </c>
      <c r="I91" s="33" t="str">
        <f>IF(ISERROR(VLOOKUP($B91, 'Bolt Analysis'!$A$10:$Q$264, 10)),"",VLOOKUP($B91, 'Bolt Analysis'!$A$10:$Q$264, 10))</f>
        <v/>
      </c>
      <c r="J91" s="33" t="str">
        <f>IF(ISERROR(VLOOKUP($B91, 'Bolt Analysis'!$A$10:$Q$264, 12)),"",VLOOKUP($B91, 'Bolt Analysis'!$A$10:$Q$264, 12))</f>
        <v/>
      </c>
      <c r="K91" s="33" t="str">
        <f>IF(ISERROR(VLOOKUP($B91, 'Bolt Analysis'!$A$10:$Q$264, 13)),"",VLOOKUP($B91, 'Bolt Analysis'!$A$10:$Q$264, 13))</f>
        <v/>
      </c>
      <c r="L91" s="33" t="str">
        <f>IF(ISERROR(VLOOKUP($B91, 'Bolt Analysis'!$A$10:$Q$264, 14)),"",VLOOKUP($B91, 'Bolt Analysis'!$A$10:$Q$264, 14))</f>
        <v/>
      </c>
      <c r="M91" s="33" t="str">
        <f>IF(ISERROR(VLOOKUP($B91, 'Bolt Analysis'!$A$10:$Q$264, 15)),"",VLOOKUP($B91, 'Bolt Analysis'!$A$10:$Q$264, 15))</f>
        <v/>
      </c>
      <c r="N91" s="33" t="str">
        <f>IF(ISERROR(VLOOKUP($B91, 'Bolt Analysis'!$A$10:$Q$264, 16)),"",VLOOKUP($B91, 'Bolt Analysis'!$A$10:$Q$264, 16))</f>
        <v/>
      </c>
      <c r="O91" s="33" t="str">
        <f>IF(ISERROR(VLOOKUP($B91, 'Bolt Analysis'!$A$10:$Q$264, 17)),"",VLOOKUP($B91, 'Bolt Analysis'!$A$10:$Q$264, 17))</f>
        <v/>
      </c>
    </row>
    <row r="92" spans="2:15" x14ac:dyDescent="0.25">
      <c r="B92" s="28" t="str">
        <v/>
      </c>
      <c r="C92" s="33" t="str">
        <f>IF(ISERROR(VLOOKUP($B92, 'Bolt Analysis'!$A$10:$Q$264, 2)),"", VLOOKUP($B92, 'Bolt Analysis'!$A$10:$Q$264, 2))</f>
        <v/>
      </c>
      <c r="D92" s="33" t="str">
        <f>IF(ISERROR(VLOOKUP($B92, 'Bolt Analysis'!$A$10:$Q$264, 3)),"", VLOOKUP($B92, 'Bolt Analysis'!$A$10:$Q$264, 3))</f>
        <v/>
      </c>
      <c r="E92" s="33" t="str">
        <f>IF(ISERROR(VLOOKUP($B92, 'Bolt Analysis'!$A$10:$Q$264, 4)),"",VLOOKUP($B92, 'Bolt Analysis'!$A$10:$Q$264, 4))</f>
        <v/>
      </c>
      <c r="F92" s="33" t="str">
        <f>IF(ISERROR(VLOOKUP($B92, 'Bolt Analysis'!$A$10:$Q$264, 5)),"",VLOOKUP($B92, 'Bolt Analysis'!$A$10:$Q$264, 5))</f>
        <v/>
      </c>
      <c r="G92" s="33" t="str">
        <f>IF(ISERROR(VLOOKUP($B92, 'Bolt Analysis'!$A$10:$Q$264, 6)),"",VLOOKUP($B92, 'Bolt Analysis'!$A$10:$Q$264, 6))</f>
        <v/>
      </c>
      <c r="H92" s="33" t="str">
        <f>IF(ISERROR(VLOOKUP($B92, 'Bolt Analysis'!$A$10:$Q$264, 9)),"",VLOOKUP($B92, 'Bolt Analysis'!$A$10:$Q$264, 9))</f>
        <v/>
      </c>
      <c r="I92" s="33" t="str">
        <f>IF(ISERROR(VLOOKUP($B92, 'Bolt Analysis'!$A$10:$Q$264, 10)),"",VLOOKUP($B92, 'Bolt Analysis'!$A$10:$Q$264, 10))</f>
        <v/>
      </c>
      <c r="J92" s="33" t="str">
        <f>IF(ISERROR(VLOOKUP($B92, 'Bolt Analysis'!$A$10:$Q$264, 12)),"",VLOOKUP($B92, 'Bolt Analysis'!$A$10:$Q$264, 12))</f>
        <v/>
      </c>
      <c r="K92" s="33" t="str">
        <f>IF(ISERROR(VLOOKUP($B92, 'Bolt Analysis'!$A$10:$Q$264, 13)),"",VLOOKUP($B92, 'Bolt Analysis'!$A$10:$Q$264, 13))</f>
        <v/>
      </c>
      <c r="L92" s="33" t="str">
        <f>IF(ISERROR(VLOOKUP($B92, 'Bolt Analysis'!$A$10:$Q$264, 14)),"",VLOOKUP($B92, 'Bolt Analysis'!$A$10:$Q$264, 14))</f>
        <v/>
      </c>
      <c r="M92" s="33" t="str">
        <f>IF(ISERROR(VLOOKUP($B92, 'Bolt Analysis'!$A$10:$Q$264, 15)),"",VLOOKUP($B92, 'Bolt Analysis'!$A$10:$Q$264, 15))</f>
        <v/>
      </c>
      <c r="N92" s="33" t="str">
        <f>IF(ISERROR(VLOOKUP($B92, 'Bolt Analysis'!$A$10:$Q$264, 16)),"",VLOOKUP($B92, 'Bolt Analysis'!$A$10:$Q$264, 16))</f>
        <v/>
      </c>
      <c r="O92" s="33" t="str">
        <f>IF(ISERROR(VLOOKUP($B92, 'Bolt Analysis'!$A$10:$Q$264, 17)),"",VLOOKUP($B92, 'Bolt Analysis'!$A$10:$Q$264, 17))</f>
        <v/>
      </c>
    </row>
    <row r="93" spans="2:15" x14ac:dyDescent="0.25">
      <c r="B93" s="28" t="str">
        <v/>
      </c>
      <c r="C93" s="33" t="str">
        <f>IF(ISERROR(VLOOKUP($B93, 'Bolt Analysis'!$A$10:$Q$264, 2)),"", VLOOKUP($B93, 'Bolt Analysis'!$A$10:$Q$264, 2))</f>
        <v/>
      </c>
      <c r="D93" s="33" t="str">
        <f>IF(ISERROR(VLOOKUP($B93, 'Bolt Analysis'!$A$10:$Q$264, 3)),"", VLOOKUP($B93, 'Bolt Analysis'!$A$10:$Q$264, 3))</f>
        <v/>
      </c>
      <c r="E93" s="33" t="str">
        <f>IF(ISERROR(VLOOKUP($B93, 'Bolt Analysis'!$A$10:$Q$264, 4)),"",VLOOKUP($B93, 'Bolt Analysis'!$A$10:$Q$264, 4))</f>
        <v/>
      </c>
      <c r="F93" s="33" t="str">
        <f>IF(ISERROR(VLOOKUP($B93, 'Bolt Analysis'!$A$10:$Q$264, 5)),"",VLOOKUP($B93, 'Bolt Analysis'!$A$10:$Q$264, 5))</f>
        <v/>
      </c>
      <c r="G93" s="33" t="str">
        <f>IF(ISERROR(VLOOKUP($B93, 'Bolt Analysis'!$A$10:$Q$264, 6)),"",VLOOKUP($B93, 'Bolt Analysis'!$A$10:$Q$264, 6))</f>
        <v/>
      </c>
      <c r="H93" s="33" t="str">
        <f>IF(ISERROR(VLOOKUP($B93, 'Bolt Analysis'!$A$10:$Q$264, 9)),"",VLOOKUP($B93, 'Bolt Analysis'!$A$10:$Q$264, 9))</f>
        <v/>
      </c>
      <c r="I93" s="33" t="str">
        <f>IF(ISERROR(VLOOKUP($B93, 'Bolt Analysis'!$A$10:$Q$264, 10)),"",VLOOKUP($B93, 'Bolt Analysis'!$A$10:$Q$264, 10))</f>
        <v/>
      </c>
      <c r="J93" s="33" t="str">
        <f>IF(ISERROR(VLOOKUP($B93, 'Bolt Analysis'!$A$10:$Q$264, 12)),"",VLOOKUP($B93, 'Bolt Analysis'!$A$10:$Q$264, 12))</f>
        <v/>
      </c>
      <c r="K93" s="33" t="str">
        <f>IF(ISERROR(VLOOKUP($B93, 'Bolt Analysis'!$A$10:$Q$264, 13)),"",VLOOKUP($B93, 'Bolt Analysis'!$A$10:$Q$264, 13))</f>
        <v/>
      </c>
      <c r="L93" s="33" t="str">
        <f>IF(ISERROR(VLOOKUP($B93, 'Bolt Analysis'!$A$10:$Q$264, 14)),"",VLOOKUP($B93, 'Bolt Analysis'!$A$10:$Q$264, 14))</f>
        <v/>
      </c>
      <c r="M93" s="33" t="str">
        <f>IF(ISERROR(VLOOKUP($B93, 'Bolt Analysis'!$A$10:$Q$264, 15)),"",VLOOKUP($B93, 'Bolt Analysis'!$A$10:$Q$264, 15))</f>
        <v/>
      </c>
      <c r="N93" s="33" t="str">
        <f>IF(ISERROR(VLOOKUP($B93, 'Bolt Analysis'!$A$10:$Q$264, 16)),"",VLOOKUP($B93, 'Bolt Analysis'!$A$10:$Q$264, 16))</f>
        <v/>
      </c>
      <c r="O93" s="33" t="str">
        <f>IF(ISERROR(VLOOKUP($B93, 'Bolt Analysis'!$A$10:$Q$264, 17)),"",VLOOKUP($B93, 'Bolt Analysis'!$A$10:$Q$264, 17))</f>
        <v/>
      </c>
    </row>
    <row r="94" spans="2:15" x14ac:dyDescent="0.25">
      <c r="B94" s="28" t="str">
        <v/>
      </c>
      <c r="C94" s="33" t="str">
        <f>IF(ISERROR(VLOOKUP($B94, 'Bolt Analysis'!$A$10:$Q$264, 2)),"", VLOOKUP($B94, 'Bolt Analysis'!$A$10:$Q$264, 2))</f>
        <v/>
      </c>
      <c r="D94" s="33" t="str">
        <f>IF(ISERROR(VLOOKUP($B94, 'Bolt Analysis'!$A$10:$Q$264, 3)),"", VLOOKUP($B94, 'Bolt Analysis'!$A$10:$Q$264, 3))</f>
        <v/>
      </c>
      <c r="E94" s="33" t="str">
        <f>IF(ISERROR(VLOOKUP($B94, 'Bolt Analysis'!$A$10:$Q$264, 4)),"",VLOOKUP($B94, 'Bolt Analysis'!$A$10:$Q$264, 4))</f>
        <v/>
      </c>
      <c r="F94" s="33" t="str">
        <f>IF(ISERROR(VLOOKUP($B94, 'Bolt Analysis'!$A$10:$Q$264, 5)),"",VLOOKUP($B94, 'Bolt Analysis'!$A$10:$Q$264, 5))</f>
        <v/>
      </c>
      <c r="G94" s="33" t="str">
        <f>IF(ISERROR(VLOOKUP($B94, 'Bolt Analysis'!$A$10:$Q$264, 6)),"",VLOOKUP($B94, 'Bolt Analysis'!$A$10:$Q$264, 6))</f>
        <v/>
      </c>
      <c r="H94" s="33" t="str">
        <f>IF(ISERROR(VLOOKUP($B94, 'Bolt Analysis'!$A$10:$Q$264, 9)),"",VLOOKUP($B94, 'Bolt Analysis'!$A$10:$Q$264, 9))</f>
        <v/>
      </c>
      <c r="I94" s="33" t="str">
        <f>IF(ISERROR(VLOOKUP($B94, 'Bolt Analysis'!$A$10:$Q$264, 10)),"",VLOOKUP($B94, 'Bolt Analysis'!$A$10:$Q$264, 10))</f>
        <v/>
      </c>
      <c r="J94" s="33" t="str">
        <f>IF(ISERROR(VLOOKUP($B94, 'Bolt Analysis'!$A$10:$Q$264, 12)),"",VLOOKUP($B94, 'Bolt Analysis'!$A$10:$Q$264, 12))</f>
        <v/>
      </c>
      <c r="K94" s="33" t="str">
        <f>IF(ISERROR(VLOOKUP($B94, 'Bolt Analysis'!$A$10:$Q$264, 13)),"",VLOOKUP($B94, 'Bolt Analysis'!$A$10:$Q$264, 13))</f>
        <v/>
      </c>
      <c r="L94" s="33" t="str">
        <f>IF(ISERROR(VLOOKUP($B94, 'Bolt Analysis'!$A$10:$Q$264, 14)),"",VLOOKUP($B94, 'Bolt Analysis'!$A$10:$Q$264, 14))</f>
        <v/>
      </c>
      <c r="M94" s="33" t="str">
        <f>IF(ISERROR(VLOOKUP($B94, 'Bolt Analysis'!$A$10:$Q$264, 15)),"",VLOOKUP($B94, 'Bolt Analysis'!$A$10:$Q$264, 15))</f>
        <v/>
      </c>
      <c r="N94" s="33" t="str">
        <f>IF(ISERROR(VLOOKUP($B94, 'Bolt Analysis'!$A$10:$Q$264, 16)),"",VLOOKUP($B94, 'Bolt Analysis'!$A$10:$Q$264, 16))</f>
        <v/>
      </c>
      <c r="O94" s="33" t="str">
        <f>IF(ISERROR(VLOOKUP($B94, 'Bolt Analysis'!$A$10:$Q$264, 17)),"",VLOOKUP($B94, 'Bolt Analysis'!$A$10:$Q$264, 17))</f>
        <v/>
      </c>
    </row>
    <row r="95" spans="2:15" x14ac:dyDescent="0.25">
      <c r="B95" s="28" t="str">
        <v/>
      </c>
      <c r="C95" s="33" t="str">
        <f>IF(ISERROR(VLOOKUP($B95, 'Bolt Analysis'!$A$10:$Q$264, 2)),"", VLOOKUP($B95, 'Bolt Analysis'!$A$10:$Q$264, 2))</f>
        <v/>
      </c>
      <c r="D95" s="33" t="str">
        <f>IF(ISERROR(VLOOKUP($B95, 'Bolt Analysis'!$A$10:$Q$264, 3)),"", VLOOKUP($B95, 'Bolt Analysis'!$A$10:$Q$264, 3))</f>
        <v/>
      </c>
      <c r="E95" s="33" t="str">
        <f>IF(ISERROR(VLOOKUP($B95, 'Bolt Analysis'!$A$10:$Q$264, 4)),"",VLOOKUP($B95, 'Bolt Analysis'!$A$10:$Q$264, 4))</f>
        <v/>
      </c>
      <c r="F95" s="33" t="str">
        <f>IF(ISERROR(VLOOKUP($B95, 'Bolt Analysis'!$A$10:$Q$264, 5)),"",VLOOKUP($B95, 'Bolt Analysis'!$A$10:$Q$264, 5))</f>
        <v/>
      </c>
      <c r="G95" s="33" t="str">
        <f>IF(ISERROR(VLOOKUP($B95, 'Bolt Analysis'!$A$10:$Q$264, 6)),"",VLOOKUP($B95, 'Bolt Analysis'!$A$10:$Q$264, 6))</f>
        <v/>
      </c>
      <c r="H95" s="33" t="str">
        <f>IF(ISERROR(VLOOKUP($B95, 'Bolt Analysis'!$A$10:$Q$264, 9)),"",VLOOKUP($B95, 'Bolt Analysis'!$A$10:$Q$264, 9))</f>
        <v/>
      </c>
      <c r="I95" s="33" t="str">
        <f>IF(ISERROR(VLOOKUP($B95, 'Bolt Analysis'!$A$10:$Q$264, 10)),"",VLOOKUP($B95, 'Bolt Analysis'!$A$10:$Q$264, 10))</f>
        <v/>
      </c>
      <c r="J95" s="33" t="str">
        <f>IF(ISERROR(VLOOKUP($B95, 'Bolt Analysis'!$A$10:$Q$264, 12)),"",VLOOKUP($B95, 'Bolt Analysis'!$A$10:$Q$264, 12))</f>
        <v/>
      </c>
      <c r="K95" s="33" t="str">
        <f>IF(ISERROR(VLOOKUP($B95, 'Bolt Analysis'!$A$10:$Q$264, 13)),"",VLOOKUP($B95, 'Bolt Analysis'!$A$10:$Q$264, 13))</f>
        <v/>
      </c>
      <c r="L95" s="33" t="str">
        <f>IF(ISERROR(VLOOKUP($B95, 'Bolt Analysis'!$A$10:$Q$264, 14)),"",VLOOKUP($B95, 'Bolt Analysis'!$A$10:$Q$264, 14))</f>
        <v/>
      </c>
      <c r="M95" s="33" t="str">
        <f>IF(ISERROR(VLOOKUP($B95, 'Bolt Analysis'!$A$10:$Q$264, 15)),"",VLOOKUP($B95, 'Bolt Analysis'!$A$10:$Q$264, 15))</f>
        <v/>
      </c>
      <c r="N95" s="33" t="str">
        <f>IF(ISERROR(VLOOKUP($B95, 'Bolt Analysis'!$A$10:$Q$264, 16)),"",VLOOKUP($B95, 'Bolt Analysis'!$A$10:$Q$264, 16))</f>
        <v/>
      </c>
      <c r="O95" s="33" t="str">
        <f>IF(ISERROR(VLOOKUP($B95, 'Bolt Analysis'!$A$10:$Q$264, 17)),"",VLOOKUP($B95, 'Bolt Analysis'!$A$10:$Q$264, 17))</f>
        <v/>
      </c>
    </row>
    <row r="96" spans="2:15" x14ac:dyDescent="0.25">
      <c r="B96" s="28" t="str">
        <v/>
      </c>
      <c r="C96" s="33" t="str">
        <f>IF(ISERROR(VLOOKUP($B96, 'Bolt Analysis'!$A$10:$Q$264, 2)),"", VLOOKUP($B96, 'Bolt Analysis'!$A$10:$Q$264, 2))</f>
        <v/>
      </c>
      <c r="D96" s="33" t="str">
        <f>IF(ISERROR(VLOOKUP($B96, 'Bolt Analysis'!$A$10:$Q$264, 3)),"", VLOOKUP($B96, 'Bolt Analysis'!$A$10:$Q$264, 3))</f>
        <v/>
      </c>
      <c r="E96" s="33" t="str">
        <f>IF(ISERROR(VLOOKUP($B96, 'Bolt Analysis'!$A$10:$Q$264, 4)),"",VLOOKUP($B96, 'Bolt Analysis'!$A$10:$Q$264, 4))</f>
        <v/>
      </c>
      <c r="F96" s="33" t="str">
        <f>IF(ISERROR(VLOOKUP($B96, 'Bolt Analysis'!$A$10:$Q$264, 5)),"",VLOOKUP($B96, 'Bolt Analysis'!$A$10:$Q$264, 5))</f>
        <v/>
      </c>
      <c r="G96" s="33" t="str">
        <f>IF(ISERROR(VLOOKUP($B96, 'Bolt Analysis'!$A$10:$Q$264, 6)),"",VLOOKUP($B96, 'Bolt Analysis'!$A$10:$Q$264, 6))</f>
        <v/>
      </c>
      <c r="H96" s="33" t="str">
        <f>IF(ISERROR(VLOOKUP($B96, 'Bolt Analysis'!$A$10:$Q$264, 9)),"",VLOOKUP($B96, 'Bolt Analysis'!$A$10:$Q$264, 9))</f>
        <v/>
      </c>
      <c r="I96" s="33" t="str">
        <f>IF(ISERROR(VLOOKUP($B96, 'Bolt Analysis'!$A$10:$Q$264, 10)),"",VLOOKUP($B96, 'Bolt Analysis'!$A$10:$Q$264, 10))</f>
        <v/>
      </c>
      <c r="J96" s="33" t="str">
        <f>IF(ISERROR(VLOOKUP($B96, 'Bolt Analysis'!$A$10:$Q$264, 12)),"",VLOOKUP($B96, 'Bolt Analysis'!$A$10:$Q$264, 12))</f>
        <v/>
      </c>
      <c r="K96" s="33" t="str">
        <f>IF(ISERROR(VLOOKUP($B96, 'Bolt Analysis'!$A$10:$Q$264, 13)),"",VLOOKUP($B96, 'Bolt Analysis'!$A$10:$Q$264, 13))</f>
        <v/>
      </c>
      <c r="L96" s="33" t="str">
        <f>IF(ISERROR(VLOOKUP($B96, 'Bolt Analysis'!$A$10:$Q$264, 14)),"",VLOOKUP($B96, 'Bolt Analysis'!$A$10:$Q$264, 14))</f>
        <v/>
      </c>
      <c r="M96" s="33" t="str">
        <f>IF(ISERROR(VLOOKUP($B96, 'Bolt Analysis'!$A$10:$Q$264, 15)),"",VLOOKUP($B96, 'Bolt Analysis'!$A$10:$Q$264, 15))</f>
        <v/>
      </c>
      <c r="N96" s="33" t="str">
        <f>IF(ISERROR(VLOOKUP($B96, 'Bolt Analysis'!$A$10:$Q$264, 16)),"",VLOOKUP($B96, 'Bolt Analysis'!$A$10:$Q$264, 16))</f>
        <v/>
      </c>
      <c r="O96" s="33" t="str">
        <f>IF(ISERROR(VLOOKUP($B96, 'Bolt Analysis'!$A$10:$Q$264, 17)),"",VLOOKUP($B96, 'Bolt Analysis'!$A$10:$Q$264, 17))</f>
        <v/>
      </c>
    </row>
    <row r="97" spans="2:15" x14ac:dyDescent="0.25">
      <c r="B97" s="28" t="str">
        <v/>
      </c>
      <c r="C97" s="33" t="str">
        <f>IF(ISERROR(VLOOKUP($B97, 'Bolt Analysis'!$A$10:$Q$264, 2)),"", VLOOKUP($B97, 'Bolt Analysis'!$A$10:$Q$264, 2))</f>
        <v/>
      </c>
      <c r="D97" s="33" t="str">
        <f>IF(ISERROR(VLOOKUP($B97, 'Bolt Analysis'!$A$10:$Q$264, 3)),"", VLOOKUP($B97, 'Bolt Analysis'!$A$10:$Q$264, 3))</f>
        <v/>
      </c>
      <c r="E97" s="33" t="str">
        <f>IF(ISERROR(VLOOKUP($B97, 'Bolt Analysis'!$A$10:$Q$264, 4)),"",VLOOKUP($B97, 'Bolt Analysis'!$A$10:$Q$264, 4))</f>
        <v/>
      </c>
      <c r="F97" s="33" t="str">
        <f>IF(ISERROR(VLOOKUP($B97, 'Bolt Analysis'!$A$10:$Q$264, 5)),"",VLOOKUP($B97, 'Bolt Analysis'!$A$10:$Q$264, 5))</f>
        <v/>
      </c>
      <c r="G97" s="33" t="str">
        <f>IF(ISERROR(VLOOKUP($B97, 'Bolt Analysis'!$A$10:$Q$264, 6)),"",VLOOKUP($B97, 'Bolt Analysis'!$A$10:$Q$264, 6))</f>
        <v/>
      </c>
      <c r="H97" s="33" t="str">
        <f>IF(ISERROR(VLOOKUP($B97, 'Bolt Analysis'!$A$10:$Q$264, 9)),"",VLOOKUP($B97, 'Bolt Analysis'!$A$10:$Q$264, 9))</f>
        <v/>
      </c>
      <c r="I97" s="33" t="str">
        <f>IF(ISERROR(VLOOKUP($B97, 'Bolt Analysis'!$A$10:$Q$264, 10)),"",VLOOKUP($B97, 'Bolt Analysis'!$A$10:$Q$264, 10))</f>
        <v/>
      </c>
      <c r="J97" s="33" t="str">
        <f>IF(ISERROR(VLOOKUP($B97, 'Bolt Analysis'!$A$10:$Q$264, 12)),"",VLOOKUP($B97, 'Bolt Analysis'!$A$10:$Q$264, 12))</f>
        <v/>
      </c>
      <c r="K97" s="33" t="str">
        <f>IF(ISERROR(VLOOKUP($B97, 'Bolt Analysis'!$A$10:$Q$264, 13)),"",VLOOKUP($B97, 'Bolt Analysis'!$A$10:$Q$264, 13))</f>
        <v/>
      </c>
      <c r="L97" s="33" t="str">
        <f>IF(ISERROR(VLOOKUP($B97, 'Bolt Analysis'!$A$10:$Q$264, 14)),"",VLOOKUP($B97, 'Bolt Analysis'!$A$10:$Q$264, 14))</f>
        <v/>
      </c>
      <c r="M97" s="33" t="str">
        <f>IF(ISERROR(VLOOKUP($B97, 'Bolt Analysis'!$A$10:$Q$264, 15)),"",VLOOKUP($B97, 'Bolt Analysis'!$A$10:$Q$264, 15))</f>
        <v/>
      </c>
      <c r="N97" s="33" t="str">
        <f>IF(ISERROR(VLOOKUP($B97, 'Bolt Analysis'!$A$10:$Q$264, 16)),"",VLOOKUP($B97, 'Bolt Analysis'!$A$10:$Q$264, 16))</f>
        <v/>
      </c>
      <c r="O97" s="33" t="str">
        <f>IF(ISERROR(VLOOKUP($B97, 'Bolt Analysis'!$A$10:$Q$264, 17)),"",VLOOKUP($B97, 'Bolt Analysis'!$A$10:$Q$264, 17))</f>
        <v/>
      </c>
    </row>
    <row r="98" spans="2:15" x14ac:dyDescent="0.25">
      <c r="B98" s="28" t="str">
        <v/>
      </c>
      <c r="C98" s="33" t="str">
        <f>IF(ISERROR(VLOOKUP($B98, 'Bolt Analysis'!$A$10:$Q$264, 2)),"", VLOOKUP($B98, 'Bolt Analysis'!$A$10:$Q$264, 2))</f>
        <v/>
      </c>
      <c r="D98" s="33" t="str">
        <f>IF(ISERROR(VLOOKUP($B98, 'Bolt Analysis'!$A$10:$Q$264, 3)),"", VLOOKUP($B98, 'Bolt Analysis'!$A$10:$Q$264, 3))</f>
        <v/>
      </c>
      <c r="E98" s="33" t="str">
        <f>IF(ISERROR(VLOOKUP($B98, 'Bolt Analysis'!$A$10:$Q$264, 4)),"",VLOOKUP($B98, 'Bolt Analysis'!$A$10:$Q$264, 4))</f>
        <v/>
      </c>
      <c r="F98" s="33" t="str">
        <f>IF(ISERROR(VLOOKUP($B98, 'Bolt Analysis'!$A$10:$Q$264, 5)),"",VLOOKUP($B98, 'Bolt Analysis'!$A$10:$Q$264, 5))</f>
        <v/>
      </c>
      <c r="G98" s="33" t="str">
        <f>IF(ISERROR(VLOOKUP($B98, 'Bolt Analysis'!$A$10:$Q$264, 6)),"",VLOOKUP($B98, 'Bolt Analysis'!$A$10:$Q$264, 6))</f>
        <v/>
      </c>
      <c r="H98" s="33" t="str">
        <f>IF(ISERROR(VLOOKUP($B98, 'Bolt Analysis'!$A$10:$Q$264, 9)),"",VLOOKUP($B98, 'Bolt Analysis'!$A$10:$Q$264, 9))</f>
        <v/>
      </c>
      <c r="I98" s="33" t="str">
        <f>IF(ISERROR(VLOOKUP($B98, 'Bolt Analysis'!$A$10:$Q$264, 10)),"",VLOOKUP($B98, 'Bolt Analysis'!$A$10:$Q$264, 10))</f>
        <v/>
      </c>
      <c r="J98" s="33" t="str">
        <f>IF(ISERROR(VLOOKUP($B98, 'Bolt Analysis'!$A$10:$Q$264, 12)),"",VLOOKUP($B98, 'Bolt Analysis'!$A$10:$Q$264, 12))</f>
        <v/>
      </c>
      <c r="K98" s="33" t="str">
        <f>IF(ISERROR(VLOOKUP($B98, 'Bolt Analysis'!$A$10:$Q$264, 13)),"",VLOOKUP($B98, 'Bolt Analysis'!$A$10:$Q$264, 13))</f>
        <v/>
      </c>
      <c r="L98" s="33" t="str">
        <f>IF(ISERROR(VLOOKUP($B98, 'Bolt Analysis'!$A$10:$Q$264, 14)),"",VLOOKUP($B98, 'Bolt Analysis'!$A$10:$Q$264, 14))</f>
        <v/>
      </c>
      <c r="M98" s="33" t="str">
        <f>IF(ISERROR(VLOOKUP($B98, 'Bolt Analysis'!$A$10:$Q$264, 15)),"",VLOOKUP($B98, 'Bolt Analysis'!$A$10:$Q$264, 15))</f>
        <v/>
      </c>
      <c r="N98" s="33" t="str">
        <f>IF(ISERROR(VLOOKUP($B98, 'Bolt Analysis'!$A$10:$Q$264, 16)),"",VLOOKUP($B98, 'Bolt Analysis'!$A$10:$Q$264, 16))</f>
        <v/>
      </c>
      <c r="O98" s="33" t="str">
        <f>IF(ISERROR(VLOOKUP($B98, 'Bolt Analysis'!$A$10:$Q$264, 17)),"",VLOOKUP($B98, 'Bolt Analysis'!$A$10:$Q$264, 17))</f>
        <v/>
      </c>
    </row>
    <row r="99" spans="2:15" x14ac:dyDescent="0.25">
      <c r="B99" s="28" t="str">
        <v/>
      </c>
      <c r="C99" s="33" t="str">
        <f>IF(ISERROR(VLOOKUP($B99, 'Bolt Analysis'!$A$10:$Q$264, 2)),"", VLOOKUP($B99, 'Bolt Analysis'!$A$10:$Q$264, 2))</f>
        <v/>
      </c>
      <c r="D99" s="33" t="str">
        <f>IF(ISERROR(VLOOKUP($B99, 'Bolt Analysis'!$A$10:$Q$264, 3)),"", VLOOKUP($B99, 'Bolt Analysis'!$A$10:$Q$264, 3))</f>
        <v/>
      </c>
      <c r="E99" s="33" t="str">
        <f>IF(ISERROR(VLOOKUP($B99, 'Bolt Analysis'!$A$10:$Q$264, 4)),"",VLOOKUP($B99, 'Bolt Analysis'!$A$10:$Q$264, 4))</f>
        <v/>
      </c>
      <c r="F99" s="33" t="str">
        <f>IF(ISERROR(VLOOKUP($B99, 'Bolt Analysis'!$A$10:$Q$264, 5)),"",VLOOKUP($B99, 'Bolt Analysis'!$A$10:$Q$264, 5))</f>
        <v/>
      </c>
      <c r="G99" s="33" t="str">
        <f>IF(ISERROR(VLOOKUP($B99, 'Bolt Analysis'!$A$10:$Q$264, 6)),"",VLOOKUP($B99, 'Bolt Analysis'!$A$10:$Q$264, 6))</f>
        <v/>
      </c>
      <c r="H99" s="33" t="str">
        <f>IF(ISERROR(VLOOKUP($B99, 'Bolt Analysis'!$A$10:$Q$264, 9)),"",VLOOKUP($B99, 'Bolt Analysis'!$A$10:$Q$264, 9))</f>
        <v/>
      </c>
      <c r="I99" s="33" t="str">
        <f>IF(ISERROR(VLOOKUP($B99, 'Bolt Analysis'!$A$10:$Q$264, 10)),"",VLOOKUP($B99, 'Bolt Analysis'!$A$10:$Q$264, 10))</f>
        <v/>
      </c>
      <c r="J99" s="33" t="str">
        <f>IF(ISERROR(VLOOKUP($B99, 'Bolt Analysis'!$A$10:$Q$264, 12)),"",VLOOKUP($B99, 'Bolt Analysis'!$A$10:$Q$264, 12))</f>
        <v/>
      </c>
      <c r="K99" s="33" t="str">
        <f>IF(ISERROR(VLOOKUP($B99, 'Bolt Analysis'!$A$10:$Q$264, 13)),"",VLOOKUP($B99, 'Bolt Analysis'!$A$10:$Q$264, 13))</f>
        <v/>
      </c>
      <c r="L99" s="33" t="str">
        <f>IF(ISERROR(VLOOKUP($B99, 'Bolt Analysis'!$A$10:$Q$264, 14)),"",VLOOKUP($B99, 'Bolt Analysis'!$A$10:$Q$264, 14))</f>
        <v/>
      </c>
      <c r="M99" s="33" t="str">
        <f>IF(ISERROR(VLOOKUP($B99, 'Bolt Analysis'!$A$10:$Q$264, 15)),"",VLOOKUP($B99, 'Bolt Analysis'!$A$10:$Q$264, 15))</f>
        <v/>
      </c>
      <c r="N99" s="33" t="str">
        <f>IF(ISERROR(VLOOKUP($B99, 'Bolt Analysis'!$A$10:$Q$264, 16)),"",VLOOKUP($B99, 'Bolt Analysis'!$A$10:$Q$264, 16))</f>
        <v/>
      </c>
      <c r="O99" s="33" t="str">
        <f>IF(ISERROR(VLOOKUP($B99, 'Bolt Analysis'!$A$10:$Q$264, 17)),"",VLOOKUP($B99, 'Bolt Analysis'!$A$10:$Q$264, 17))</f>
        <v/>
      </c>
    </row>
    <row r="100" spans="2:15" x14ac:dyDescent="0.25">
      <c r="B100" s="28" t="str">
        <v/>
      </c>
      <c r="C100" s="33" t="str">
        <f>IF(ISERROR(VLOOKUP($B100, 'Bolt Analysis'!$A$10:$Q$264, 2)),"", VLOOKUP($B100, 'Bolt Analysis'!$A$10:$Q$264, 2))</f>
        <v/>
      </c>
      <c r="D100" s="33" t="str">
        <f>IF(ISERROR(VLOOKUP($B100, 'Bolt Analysis'!$A$10:$Q$264, 3)),"", VLOOKUP($B100, 'Bolt Analysis'!$A$10:$Q$264, 3))</f>
        <v/>
      </c>
      <c r="E100" s="33" t="str">
        <f>IF(ISERROR(VLOOKUP($B100, 'Bolt Analysis'!$A$10:$Q$264, 4)),"",VLOOKUP($B100, 'Bolt Analysis'!$A$10:$Q$264, 4))</f>
        <v/>
      </c>
      <c r="F100" s="33" t="str">
        <f>IF(ISERROR(VLOOKUP($B100, 'Bolt Analysis'!$A$10:$Q$264, 5)),"",VLOOKUP($B100, 'Bolt Analysis'!$A$10:$Q$264, 5))</f>
        <v/>
      </c>
      <c r="G100" s="33" t="str">
        <f>IF(ISERROR(VLOOKUP($B100, 'Bolt Analysis'!$A$10:$Q$264, 6)),"",VLOOKUP($B100, 'Bolt Analysis'!$A$10:$Q$264, 6))</f>
        <v/>
      </c>
      <c r="H100" s="33" t="str">
        <f>IF(ISERROR(VLOOKUP($B100, 'Bolt Analysis'!$A$10:$Q$264, 9)),"",VLOOKUP($B100, 'Bolt Analysis'!$A$10:$Q$264, 9))</f>
        <v/>
      </c>
      <c r="I100" s="33" t="str">
        <f>IF(ISERROR(VLOOKUP($B100, 'Bolt Analysis'!$A$10:$Q$264, 10)),"",VLOOKUP($B100, 'Bolt Analysis'!$A$10:$Q$264, 10))</f>
        <v/>
      </c>
      <c r="J100" s="33" t="str">
        <f>IF(ISERROR(VLOOKUP($B100, 'Bolt Analysis'!$A$10:$Q$264, 12)),"",VLOOKUP($B100, 'Bolt Analysis'!$A$10:$Q$264, 12))</f>
        <v/>
      </c>
      <c r="K100" s="33" t="str">
        <f>IF(ISERROR(VLOOKUP($B100, 'Bolt Analysis'!$A$10:$Q$264, 13)),"",VLOOKUP($B100, 'Bolt Analysis'!$A$10:$Q$264, 13))</f>
        <v/>
      </c>
      <c r="L100" s="33" t="str">
        <f>IF(ISERROR(VLOOKUP($B100, 'Bolt Analysis'!$A$10:$Q$264, 14)),"",VLOOKUP($B100, 'Bolt Analysis'!$A$10:$Q$264, 14))</f>
        <v/>
      </c>
      <c r="M100" s="33" t="str">
        <f>IF(ISERROR(VLOOKUP($B100, 'Bolt Analysis'!$A$10:$Q$264, 15)),"",VLOOKUP($B100, 'Bolt Analysis'!$A$10:$Q$264, 15))</f>
        <v/>
      </c>
      <c r="N100" s="33" t="str">
        <f>IF(ISERROR(VLOOKUP($B100, 'Bolt Analysis'!$A$10:$Q$264, 16)),"",VLOOKUP($B100, 'Bolt Analysis'!$A$10:$Q$264, 16))</f>
        <v/>
      </c>
      <c r="O100" s="33" t="str">
        <f>IF(ISERROR(VLOOKUP($B100, 'Bolt Analysis'!$A$10:$Q$264, 17)),"",VLOOKUP($B100, 'Bolt Analysis'!$A$10:$Q$264, 17))</f>
        <v/>
      </c>
    </row>
    <row r="101" spans="2:15" x14ac:dyDescent="0.25">
      <c r="B101" s="28" t="str">
        <v/>
      </c>
      <c r="C101" s="33" t="str">
        <f>IF(ISERROR(VLOOKUP($B101, 'Bolt Analysis'!$A$10:$Q$264, 2)),"", VLOOKUP($B101, 'Bolt Analysis'!$A$10:$Q$264, 2))</f>
        <v/>
      </c>
      <c r="D101" s="33" t="str">
        <f>IF(ISERROR(VLOOKUP($B101, 'Bolt Analysis'!$A$10:$Q$264, 3)),"", VLOOKUP($B101, 'Bolt Analysis'!$A$10:$Q$264, 3))</f>
        <v/>
      </c>
      <c r="E101" s="33" t="str">
        <f>IF(ISERROR(VLOOKUP($B101, 'Bolt Analysis'!$A$10:$Q$264, 4)),"",VLOOKUP($B101, 'Bolt Analysis'!$A$10:$Q$264, 4))</f>
        <v/>
      </c>
      <c r="F101" s="33" t="str">
        <f>IF(ISERROR(VLOOKUP($B101, 'Bolt Analysis'!$A$10:$Q$264, 5)),"",VLOOKUP($B101, 'Bolt Analysis'!$A$10:$Q$264, 5))</f>
        <v/>
      </c>
      <c r="G101" s="33" t="str">
        <f>IF(ISERROR(VLOOKUP($B101, 'Bolt Analysis'!$A$10:$Q$264, 6)),"",VLOOKUP($B101, 'Bolt Analysis'!$A$10:$Q$264, 6))</f>
        <v/>
      </c>
      <c r="H101" s="33" t="str">
        <f>IF(ISERROR(VLOOKUP($B101, 'Bolt Analysis'!$A$10:$Q$264, 9)),"",VLOOKUP($B101, 'Bolt Analysis'!$A$10:$Q$264, 9))</f>
        <v/>
      </c>
      <c r="I101" s="33" t="str">
        <f>IF(ISERROR(VLOOKUP($B101, 'Bolt Analysis'!$A$10:$Q$264, 10)),"",VLOOKUP($B101, 'Bolt Analysis'!$A$10:$Q$264, 10))</f>
        <v/>
      </c>
      <c r="J101" s="33" t="str">
        <f>IF(ISERROR(VLOOKUP($B101, 'Bolt Analysis'!$A$10:$Q$264, 12)),"",VLOOKUP($B101, 'Bolt Analysis'!$A$10:$Q$264, 12))</f>
        <v/>
      </c>
      <c r="K101" s="33" t="str">
        <f>IF(ISERROR(VLOOKUP($B101, 'Bolt Analysis'!$A$10:$Q$264, 13)),"",VLOOKUP($B101, 'Bolt Analysis'!$A$10:$Q$264, 13))</f>
        <v/>
      </c>
      <c r="L101" s="33" t="str">
        <f>IF(ISERROR(VLOOKUP($B101, 'Bolt Analysis'!$A$10:$Q$264, 14)),"",VLOOKUP($B101, 'Bolt Analysis'!$A$10:$Q$264, 14))</f>
        <v/>
      </c>
      <c r="M101" s="33" t="str">
        <f>IF(ISERROR(VLOOKUP($B101, 'Bolt Analysis'!$A$10:$Q$264, 15)),"",VLOOKUP($B101, 'Bolt Analysis'!$A$10:$Q$264, 15))</f>
        <v/>
      </c>
      <c r="N101" s="33" t="str">
        <f>IF(ISERROR(VLOOKUP($B101, 'Bolt Analysis'!$A$10:$Q$264, 16)),"",VLOOKUP($B101, 'Bolt Analysis'!$A$10:$Q$264, 16))</f>
        <v/>
      </c>
      <c r="O101" s="33" t="str">
        <f>IF(ISERROR(VLOOKUP($B101, 'Bolt Analysis'!$A$10:$Q$264, 17)),"",VLOOKUP($B101, 'Bolt Analysis'!$A$10:$Q$264, 17))</f>
        <v/>
      </c>
    </row>
    <row r="102" spans="2:15" x14ac:dyDescent="0.25">
      <c r="B102" s="28" t="str">
        <v/>
      </c>
      <c r="C102" s="33" t="str">
        <f>IF(ISERROR(VLOOKUP($B102, 'Bolt Analysis'!$A$10:$Q$264, 2)),"", VLOOKUP($B102, 'Bolt Analysis'!$A$10:$Q$264, 2))</f>
        <v/>
      </c>
      <c r="D102" s="33" t="str">
        <f>IF(ISERROR(VLOOKUP($B102, 'Bolt Analysis'!$A$10:$Q$264, 3)),"", VLOOKUP($B102, 'Bolt Analysis'!$A$10:$Q$264, 3))</f>
        <v/>
      </c>
      <c r="E102" s="33" t="str">
        <f>IF(ISERROR(VLOOKUP($B102, 'Bolt Analysis'!$A$10:$Q$264, 4)),"",VLOOKUP($B102, 'Bolt Analysis'!$A$10:$Q$264, 4))</f>
        <v/>
      </c>
      <c r="F102" s="33" t="str">
        <f>IF(ISERROR(VLOOKUP($B102, 'Bolt Analysis'!$A$10:$Q$264, 5)),"",VLOOKUP($B102, 'Bolt Analysis'!$A$10:$Q$264, 5))</f>
        <v/>
      </c>
      <c r="G102" s="33" t="str">
        <f>IF(ISERROR(VLOOKUP($B102, 'Bolt Analysis'!$A$10:$Q$264, 6)),"",VLOOKUP($B102, 'Bolt Analysis'!$A$10:$Q$264, 6))</f>
        <v/>
      </c>
      <c r="H102" s="33" t="str">
        <f>IF(ISERROR(VLOOKUP($B102, 'Bolt Analysis'!$A$10:$Q$264, 9)),"",VLOOKUP($B102, 'Bolt Analysis'!$A$10:$Q$264, 9))</f>
        <v/>
      </c>
      <c r="I102" s="33" t="str">
        <f>IF(ISERROR(VLOOKUP($B102, 'Bolt Analysis'!$A$10:$Q$264, 10)),"",VLOOKUP($B102, 'Bolt Analysis'!$A$10:$Q$264, 10))</f>
        <v/>
      </c>
      <c r="J102" s="33" t="str">
        <f>IF(ISERROR(VLOOKUP($B102, 'Bolt Analysis'!$A$10:$Q$264, 12)),"",VLOOKUP($B102, 'Bolt Analysis'!$A$10:$Q$264, 12))</f>
        <v/>
      </c>
      <c r="K102" s="33" t="str">
        <f>IF(ISERROR(VLOOKUP($B102, 'Bolt Analysis'!$A$10:$Q$264, 13)),"",VLOOKUP($B102, 'Bolt Analysis'!$A$10:$Q$264, 13))</f>
        <v/>
      </c>
      <c r="L102" s="33" t="str">
        <f>IF(ISERROR(VLOOKUP($B102, 'Bolt Analysis'!$A$10:$Q$264, 14)),"",VLOOKUP($B102, 'Bolt Analysis'!$A$10:$Q$264, 14))</f>
        <v/>
      </c>
      <c r="M102" s="33" t="str">
        <f>IF(ISERROR(VLOOKUP($B102, 'Bolt Analysis'!$A$10:$Q$264, 15)),"",VLOOKUP($B102, 'Bolt Analysis'!$A$10:$Q$264, 15))</f>
        <v/>
      </c>
      <c r="N102" s="33" t="str">
        <f>IF(ISERROR(VLOOKUP($B102, 'Bolt Analysis'!$A$10:$Q$264, 16)),"",VLOOKUP($B102, 'Bolt Analysis'!$A$10:$Q$264, 16))</f>
        <v/>
      </c>
      <c r="O102" s="33" t="str">
        <f>IF(ISERROR(VLOOKUP($B102, 'Bolt Analysis'!$A$10:$Q$264, 17)),"",VLOOKUP($B102, 'Bolt Analysis'!$A$10:$Q$264, 17))</f>
        <v/>
      </c>
    </row>
    <row r="103" spans="2:15" x14ac:dyDescent="0.25">
      <c r="B103" s="28" t="str">
        <v/>
      </c>
      <c r="C103" s="33" t="str">
        <f>IF(ISERROR(VLOOKUP($B103, 'Bolt Analysis'!$A$10:$Q$264, 2)),"", VLOOKUP($B103, 'Bolt Analysis'!$A$10:$Q$264, 2))</f>
        <v/>
      </c>
      <c r="D103" s="33" t="str">
        <f>IF(ISERROR(VLOOKUP($B103, 'Bolt Analysis'!$A$10:$Q$264, 3)),"", VLOOKUP($B103, 'Bolt Analysis'!$A$10:$Q$264, 3))</f>
        <v/>
      </c>
      <c r="E103" s="33" t="str">
        <f>IF(ISERROR(VLOOKUP($B103, 'Bolt Analysis'!$A$10:$Q$264, 4)),"",VLOOKUP($B103, 'Bolt Analysis'!$A$10:$Q$264, 4))</f>
        <v/>
      </c>
      <c r="F103" s="33" t="str">
        <f>IF(ISERROR(VLOOKUP($B103, 'Bolt Analysis'!$A$10:$Q$264, 5)),"",VLOOKUP($B103, 'Bolt Analysis'!$A$10:$Q$264, 5))</f>
        <v/>
      </c>
      <c r="G103" s="33" t="str">
        <f>IF(ISERROR(VLOOKUP($B103, 'Bolt Analysis'!$A$10:$Q$264, 6)),"",VLOOKUP($B103, 'Bolt Analysis'!$A$10:$Q$264, 6))</f>
        <v/>
      </c>
      <c r="H103" s="33" t="str">
        <f>IF(ISERROR(VLOOKUP($B103, 'Bolt Analysis'!$A$10:$Q$264, 9)),"",VLOOKUP($B103, 'Bolt Analysis'!$A$10:$Q$264, 9))</f>
        <v/>
      </c>
      <c r="I103" s="33" t="str">
        <f>IF(ISERROR(VLOOKUP($B103, 'Bolt Analysis'!$A$10:$Q$264, 10)),"",VLOOKUP($B103, 'Bolt Analysis'!$A$10:$Q$264, 10))</f>
        <v/>
      </c>
      <c r="J103" s="33" t="str">
        <f>IF(ISERROR(VLOOKUP($B103, 'Bolt Analysis'!$A$10:$Q$264, 12)),"",VLOOKUP($B103, 'Bolt Analysis'!$A$10:$Q$264, 12))</f>
        <v/>
      </c>
      <c r="K103" s="33" t="str">
        <f>IF(ISERROR(VLOOKUP($B103, 'Bolt Analysis'!$A$10:$Q$264, 13)),"",VLOOKUP($B103, 'Bolt Analysis'!$A$10:$Q$264, 13))</f>
        <v/>
      </c>
      <c r="L103" s="33" t="str">
        <f>IF(ISERROR(VLOOKUP($B103, 'Bolt Analysis'!$A$10:$Q$264, 14)),"",VLOOKUP($B103, 'Bolt Analysis'!$A$10:$Q$264, 14))</f>
        <v/>
      </c>
      <c r="M103" s="33" t="str">
        <f>IF(ISERROR(VLOOKUP($B103, 'Bolt Analysis'!$A$10:$Q$264, 15)),"",VLOOKUP($B103, 'Bolt Analysis'!$A$10:$Q$264, 15))</f>
        <v/>
      </c>
      <c r="N103" s="33" t="str">
        <f>IF(ISERROR(VLOOKUP($B103, 'Bolt Analysis'!$A$10:$Q$264, 16)),"",VLOOKUP($B103, 'Bolt Analysis'!$A$10:$Q$264, 16))</f>
        <v/>
      </c>
      <c r="O103" s="33" t="str">
        <f>IF(ISERROR(VLOOKUP($B103, 'Bolt Analysis'!$A$10:$Q$264, 17)),"",VLOOKUP($B103, 'Bolt Analysis'!$A$10:$Q$264, 17))</f>
        <v/>
      </c>
    </row>
    <row r="104" spans="2:15" x14ac:dyDescent="0.25">
      <c r="B104" s="28" t="str">
        <v/>
      </c>
      <c r="C104" s="33" t="str">
        <f>IF(ISERROR(VLOOKUP($B104, 'Bolt Analysis'!$A$10:$Q$264, 2)),"", VLOOKUP($B104, 'Bolt Analysis'!$A$10:$Q$264, 2))</f>
        <v/>
      </c>
      <c r="D104" s="33" t="str">
        <f>IF(ISERROR(VLOOKUP($B104, 'Bolt Analysis'!$A$10:$Q$264, 3)),"", VLOOKUP($B104, 'Bolt Analysis'!$A$10:$Q$264, 3))</f>
        <v/>
      </c>
      <c r="E104" s="33" t="str">
        <f>IF(ISERROR(VLOOKUP($B104, 'Bolt Analysis'!$A$10:$Q$264, 4)),"",VLOOKUP($B104, 'Bolt Analysis'!$A$10:$Q$264, 4))</f>
        <v/>
      </c>
      <c r="F104" s="33" t="str">
        <f>IF(ISERROR(VLOOKUP($B104, 'Bolt Analysis'!$A$10:$Q$264, 5)),"",VLOOKUP($B104, 'Bolt Analysis'!$A$10:$Q$264, 5))</f>
        <v/>
      </c>
      <c r="G104" s="33" t="str">
        <f>IF(ISERROR(VLOOKUP($B104, 'Bolt Analysis'!$A$10:$Q$264, 6)),"",VLOOKUP($B104, 'Bolt Analysis'!$A$10:$Q$264, 6))</f>
        <v/>
      </c>
      <c r="H104" s="33" t="str">
        <f>IF(ISERROR(VLOOKUP($B104, 'Bolt Analysis'!$A$10:$Q$264, 9)),"",VLOOKUP($B104, 'Bolt Analysis'!$A$10:$Q$264, 9))</f>
        <v/>
      </c>
      <c r="I104" s="33" t="str">
        <f>IF(ISERROR(VLOOKUP($B104, 'Bolt Analysis'!$A$10:$Q$264, 10)),"",VLOOKUP($B104, 'Bolt Analysis'!$A$10:$Q$264, 10))</f>
        <v/>
      </c>
      <c r="J104" s="33" t="str">
        <f>IF(ISERROR(VLOOKUP($B104, 'Bolt Analysis'!$A$10:$Q$264, 12)),"",VLOOKUP($B104, 'Bolt Analysis'!$A$10:$Q$264, 12))</f>
        <v/>
      </c>
      <c r="K104" s="33" t="str">
        <f>IF(ISERROR(VLOOKUP($B104, 'Bolt Analysis'!$A$10:$Q$264, 13)),"",VLOOKUP($B104, 'Bolt Analysis'!$A$10:$Q$264, 13))</f>
        <v/>
      </c>
      <c r="L104" s="33" t="str">
        <f>IF(ISERROR(VLOOKUP($B104, 'Bolt Analysis'!$A$10:$Q$264, 14)),"",VLOOKUP($B104, 'Bolt Analysis'!$A$10:$Q$264, 14))</f>
        <v/>
      </c>
      <c r="M104" s="33" t="str">
        <f>IF(ISERROR(VLOOKUP($B104, 'Bolt Analysis'!$A$10:$Q$264, 15)),"",VLOOKUP($B104, 'Bolt Analysis'!$A$10:$Q$264, 15))</f>
        <v/>
      </c>
      <c r="N104" s="33" t="str">
        <f>IF(ISERROR(VLOOKUP($B104, 'Bolt Analysis'!$A$10:$Q$264, 16)),"",VLOOKUP($B104, 'Bolt Analysis'!$A$10:$Q$264, 16))</f>
        <v/>
      </c>
      <c r="O104" s="33" t="str">
        <f>IF(ISERROR(VLOOKUP($B104, 'Bolt Analysis'!$A$10:$Q$264, 17)),"",VLOOKUP($B104, 'Bolt Analysis'!$A$10:$Q$264, 17))</f>
        <v/>
      </c>
    </row>
    <row r="105" spans="2:15" x14ac:dyDescent="0.25">
      <c r="B105" s="28" t="str">
        <v/>
      </c>
      <c r="C105" s="33" t="str">
        <f>IF(ISERROR(VLOOKUP($B105, 'Bolt Analysis'!$A$10:$Q$264, 2)),"", VLOOKUP($B105, 'Bolt Analysis'!$A$10:$Q$264, 2))</f>
        <v/>
      </c>
      <c r="D105" s="33" t="str">
        <f>IF(ISERROR(VLOOKUP($B105, 'Bolt Analysis'!$A$10:$Q$264, 3)),"", VLOOKUP($B105, 'Bolt Analysis'!$A$10:$Q$264, 3))</f>
        <v/>
      </c>
      <c r="E105" s="33" t="str">
        <f>IF(ISERROR(VLOOKUP($B105, 'Bolt Analysis'!$A$10:$Q$264, 4)),"",VLOOKUP($B105, 'Bolt Analysis'!$A$10:$Q$264, 4))</f>
        <v/>
      </c>
      <c r="F105" s="33" t="str">
        <f>IF(ISERROR(VLOOKUP($B105, 'Bolt Analysis'!$A$10:$Q$264, 5)),"",VLOOKUP($B105, 'Bolt Analysis'!$A$10:$Q$264, 5))</f>
        <v/>
      </c>
      <c r="G105" s="33" t="str">
        <f>IF(ISERROR(VLOOKUP($B105, 'Bolt Analysis'!$A$10:$Q$264, 6)),"",VLOOKUP($B105, 'Bolt Analysis'!$A$10:$Q$264, 6))</f>
        <v/>
      </c>
      <c r="H105" s="33" t="str">
        <f>IF(ISERROR(VLOOKUP($B105, 'Bolt Analysis'!$A$10:$Q$264, 9)),"",VLOOKUP($B105, 'Bolt Analysis'!$A$10:$Q$264, 9))</f>
        <v/>
      </c>
      <c r="I105" s="33" t="str">
        <f>IF(ISERROR(VLOOKUP($B105, 'Bolt Analysis'!$A$10:$Q$264, 10)),"",VLOOKUP($B105, 'Bolt Analysis'!$A$10:$Q$264, 10))</f>
        <v/>
      </c>
      <c r="J105" s="33" t="str">
        <f>IF(ISERROR(VLOOKUP($B105, 'Bolt Analysis'!$A$10:$Q$264, 12)),"",VLOOKUP($B105, 'Bolt Analysis'!$A$10:$Q$264, 12))</f>
        <v/>
      </c>
      <c r="K105" s="33" t="str">
        <f>IF(ISERROR(VLOOKUP($B105, 'Bolt Analysis'!$A$10:$Q$264, 13)),"",VLOOKUP($B105, 'Bolt Analysis'!$A$10:$Q$264, 13))</f>
        <v/>
      </c>
      <c r="L105" s="33" t="str">
        <f>IF(ISERROR(VLOOKUP($B105, 'Bolt Analysis'!$A$10:$Q$264, 14)),"",VLOOKUP($B105, 'Bolt Analysis'!$A$10:$Q$264, 14))</f>
        <v/>
      </c>
      <c r="M105" s="33" t="str">
        <f>IF(ISERROR(VLOOKUP($B105, 'Bolt Analysis'!$A$10:$Q$264, 15)),"",VLOOKUP($B105, 'Bolt Analysis'!$A$10:$Q$264, 15))</f>
        <v/>
      </c>
      <c r="N105" s="33" t="str">
        <f>IF(ISERROR(VLOOKUP($B105, 'Bolt Analysis'!$A$10:$Q$264, 16)),"",VLOOKUP($B105, 'Bolt Analysis'!$A$10:$Q$264, 16))</f>
        <v/>
      </c>
      <c r="O105" s="33" t="str">
        <f>IF(ISERROR(VLOOKUP($B105, 'Bolt Analysis'!$A$10:$Q$264, 17)),"",VLOOKUP($B105, 'Bolt Analysis'!$A$10:$Q$264, 17))</f>
        <v/>
      </c>
    </row>
    <row r="106" spans="2:15" x14ac:dyDescent="0.25">
      <c r="B106" s="28" t="str">
        <v/>
      </c>
      <c r="C106" s="33" t="str">
        <f>IF(ISERROR(VLOOKUP($B106, 'Bolt Analysis'!$A$10:$Q$264, 2)),"", VLOOKUP($B106, 'Bolt Analysis'!$A$10:$Q$264, 2))</f>
        <v/>
      </c>
      <c r="D106" s="33" t="str">
        <f>IF(ISERROR(VLOOKUP($B106, 'Bolt Analysis'!$A$10:$Q$264, 3)),"", VLOOKUP($B106, 'Bolt Analysis'!$A$10:$Q$264, 3))</f>
        <v/>
      </c>
      <c r="E106" s="33" t="str">
        <f>IF(ISERROR(VLOOKUP($B106, 'Bolt Analysis'!$A$10:$Q$264, 4)),"",VLOOKUP($B106, 'Bolt Analysis'!$A$10:$Q$264, 4))</f>
        <v/>
      </c>
      <c r="F106" s="33" t="str">
        <f>IF(ISERROR(VLOOKUP($B106, 'Bolt Analysis'!$A$10:$Q$264, 5)),"",VLOOKUP($B106, 'Bolt Analysis'!$A$10:$Q$264, 5))</f>
        <v/>
      </c>
      <c r="G106" s="33" t="str">
        <f>IF(ISERROR(VLOOKUP($B106, 'Bolt Analysis'!$A$10:$Q$264, 6)),"",VLOOKUP($B106, 'Bolt Analysis'!$A$10:$Q$264, 6))</f>
        <v/>
      </c>
      <c r="H106" s="33" t="str">
        <f>IF(ISERROR(VLOOKUP($B106, 'Bolt Analysis'!$A$10:$Q$264, 9)),"",VLOOKUP($B106, 'Bolt Analysis'!$A$10:$Q$264, 9))</f>
        <v/>
      </c>
      <c r="I106" s="33" t="str">
        <f>IF(ISERROR(VLOOKUP($B106, 'Bolt Analysis'!$A$10:$Q$264, 10)),"",VLOOKUP($B106, 'Bolt Analysis'!$A$10:$Q$264, 10))</f>
        <v/>
      </c>
      <c r="J106" s="33" t="str">
        <f>IF(ISERROR(VLOOKUP($B106, 'Bolt Analysis'!$A$10:$Q$264, 12)),"",VLOOKUP($B106, 'Bolt Analysis'!$A$10:$Q$264, 12))</f>
        <v/>
      </c>
      <c r="K106" s="33" t="str">
        <f>IF(ISERROR(VLOOKUP($B106, 'Bolt Analysis'!$A$10:$Q$264, 13)),"",VLOOKUP($B106, 'Bolt Analysis'!$A$10:$Q$264, 13))</f>
        <v/>
      </c>
      <c r="L106" s="33" t="str">
        <f>IF(ISERROR(VLOOKUP($B106, 'Bolt Analysis'!$A$10:$Q$264, 14)),"",VLOOKUP($B106, 'Bolt Analysis'!$A$10:$Q$264, 14))</f>
        <v/>
      </c>
      <c r="M106" s="33" t="str">
        <f>IF(ISERROR(VLOOKUP($B106, 'Bolt Analysis'!$A$10:$Q$264, 15)),"",VLOOKUP($B106, 'Bolt Analysis'!$A$10:$Q$264, 15))</f>
        <v/>
      </c>
      <c r="N106" s="33" t="str">
        <f>IF(ISERROR(VLOOKUP($B106, 'Bolt Analysis'!$A$10:$Q$264, 16)),"",VLOOKUP($B106, 'Bolt Analysis'!$A$10:$Q$264, 16))</f>
        <v/>
      </c>
      <c r="O106" s="33" t="str">
        <f>IF(ISERROR(VLOOKUP($B106, 'Bolt Analysis'!$A$10:$Q$264, 17)),"",VLOOKUP($B106, 'Bolt Analysis'!$A$10:$Q$264, 17))</f>
        <v/>
      </c>
    </row>
    <row r="107" spans="2:15" x14ac:dyDescent="0.25">
      <c r="B107" s="28" t="str">
        <v/>
      </c>
      <c r="C107" s="33" t="str">
        <f>IF(ISERROR(VLOOKUP($B107, 'Bolt Analysis'!$A$10:$Q$264, 2)),"", VLOOKUP($B107, 'Bolt Analysis'!$A$10:$Q$264, 2))</f>
        <v/>
      </c>
      <c r="D107" s="33" t="str">
        <f>IF(ISERROR(VLOOKUP($B107, 'Bolt Analysis'!$A$10:$Q$264, 3)),"", VLOOKUP($B107, 'Bolt Analysis'!$A$10:$Q$264, 3))</f>
        <v/>
      </c>
      <c r="E107" s="33" t="str">
        <f>IF(ISERROR(VLOOKUP($B107, 'Bolt Analysis'!$A$10:$Q$264, 4)),"",VLOOKUP($B107, 'Bolt Analysis'!$A$10:$Q$264, 4))</f>
        <v/>
      </c>
      <c r="F107" s="33" t="str">
        <f>IF(ISERROR(VLOOKUP($B107, 'Bolt Analysis'!$A$10:$Q$264, 5)),"",VLOOKUP($B107, 'Bolt Analysis'!$A$10:$Q$264, 5))</f>
        <v/>
      </c>
      <c r="G107" s="33" t="str">
        <f>IF(ISERROR(VLOOKUP($B107, 'Bolt Analysis'!$A$10:$Q$264, 6)),"",VLOOKUP($B107, 'Bolt Analysis'!$A$10:$Q$264, 6))</f>
        <v/>
      </c>
      <c r="H107" s="33" t="str">
        <f>IF(ISERROR(VLOOKUP($B107, 'Bolt Analysis'!$A$10:$Q$264, 9)),"",VLOOKUP($B107, 'Bolt Analysis'!$A$10:$Q$264, 9))</f>
        <v/>
      </c>
      <c r="I107" s="33" t="str">
        <f>IF(ISERROR(VLOOKUP($B107, 'Bolt Analysis'!$A$10:$Q$264, 10)),"",VLOOKUP($B107, 'Bolt Analysis'!$A$10:$Q$264, 10))</f>
        <v/>
      </c>
      <c r="J107" s="33" t="str">
        <f>IF(ISERROR(VLOOKUP($B107, 'Bolt Analysis'!$A$10:$Q$264, 12)),"",VLOOKUP($B107, 'Bolt Analysis'!$A$10:$Q$264, 12))</f>
        <v/>
      </c>
      <c r="K107" s="33" t="str">
        <f>IF(ISERROR(VLOOKUP($B107, 'Bolt Analysis'!$A$10:$Q$264, 13)),"",VLOOKUP($B107, 'Bolt Analysis'!$A$10:$Q$264, 13))</f>
        <v/>
      </c>
      <c r="L107" s="33" t="str">
        <f>IF(ISERROR(VLOOKUP($B107, 'Bolt Analysis'!$A$10:$Q$264, 14)),"",VLOOKUP($B107, 'Bolt Analysis'!$A$10:$Q$264, 14))</f>
        <v/>
      </c>
      <c r="M107" s="33" t="str">
        <f>IF(ISERROR(VLOOKUP($B107, 'Bolt Analysis'!$A$10:$Q$264, 15)),"",VLOOKUP($B107, 'Bolt Analysis'!$A$10:$Q$264, 15))</f>
        <v/>
      </c>
      <c r="N107" s="33" t="str">
        <f>IF(ISERROR(VLOOKUP($B107, 'Bolt Analysis'!$A$10:$Q$264, 16)),"",VLOOKUP($B107, 'Bolt Analysis'!$A$10:$Q$264, 16))</f>
        <v/>
      </c>
      <c r="O107" s="33" t="str">
        <f>IF(ISERROR(VLOOKUP($B107, 'Bolt Analysis'!$A$10:$Q$264, 17)),"",VLOOKUP($B107, 'Bolt Analysis'!$A$10:$Q$264, 17))</f>
        <v/>
      </c>
    </row>
    <row r="108" spans="2:15" x14ac:dyDescent="0.25">
      <c r="B108" s="28" t="str">
        <v/>
      </c>
      <c r="C108" s="33" t="str">
        <f>IF(ISERROR(VLOOKUP($B108, 'Bolt Analysis'!$A$10:$Q$264, 2)),"", VLOOKUP($B108, 'Bolt Analysis'!$A$10:$Q$264, 2))</f>
        <v/>
      </c>
      <c r="D108" s="33" t="str">
        <f>IF(ISERROR(VLOOKUP($B108, 'Bolt Analysis'!$A$10:$Q$264, 3)),"", VLOOKUP($B108, 'Bolt Analysis'!$A$10:$Q$264, 3))</f>
        <v/>
      </c>
      <c r="E108" s="33" t="str">
        <f>IF(ISERROR(VLOOKUP($B108, 'Bolt Analysis'!$A$10:$Q$264, 4)),"",VLOOKUP($B108, 'Bolt Analysis'!$A$10:$Q$264, 4))</f>
        <v/>
      </c>
      <c r="F108" s="33" t="str">
        <f>IF(ISERROR(VLOOKUP($B108, 'Bolt Analysis'!$A$10:$Q$264, 5)),"",VLOOKUP($B108, 'Bolt Analysis'!$A$10:$Q$264, 5))</f>
        <v/>
      </c>
      <c r="G108" s="33" t="str">
        <f>IF(ISERROR(VLOOKUP($B108, 'Bolt Analysis'!$A$10:$Q$264, 6)),"",VLOOKUP($B108, 'Bolt Analysis'!$A$10:$Q$264, 6))</f>
        <v/>
      </c>
      <c r="H108" s="33" t="str">
        <f>IF(ISERROR(VLOOKUP($B108, 'Bolt Analysis'!$A$10:$Q$264, 9)),"",VLOOKUP($B108, 'Bolt Analysis'!$A$10:$Q$264, 9))</f>
        <v/>
      </c>
      <c r="I108" s="33" t="str">
        <f>IF(ISERROR(VLOOKUP($B108, 'Bolt Analysis'!$A$10:$Q$264, 10)),"",VLOOKUP($B108, 'Bolt Analysis'!$A$10:$Q$264, 10))</f>
        <v/>
      </c>
      <c r="J108" s="33" t="str">
        <f>IF(ISERROR(VLOOKUP($B108, 'Bolt Analysis'!$A$10:$Q$264, 12)),"",VLOOKUP($B108, 'Bolt Analysis'!$A$10:$Q$264, 12))</f>
        <v/>
      </c>
      <c r="K108" s="33" t="str">
        <f>IF(ISERROR(VLOOKUP($B108, 'Bolt Analysis'!$A$10:$Q$264, 13)),"",VLOOKUP($B108, 'Bolt Analysis'!$A$10:$Q$264, 13))</f>
        <v/>
      </c>
      <c r="L108" s="33" t="str">
        <f>IF(ISERROR(VLOOKUP($B108, 'Bolt Analysis'!$A$10:$Q$264, 14)),"",VLOOKUP($B108, 'Bolt Analysis'!$A$10:$Q$264, 14))</f>
        <v/>
      </c>
      <c r="M108" s="33" t="str">
        <f>IF(ISERROR(VLOOKUP($B108, 'Bolt Analysis'!$A$10:$Q$264, 15)),"",VLOOKUP($B108, 'Bolt Analysis'!$A$10:$Q$264, 15))</f>
        <v/>
      </c>
      <c r="N108" s="33" t="str">
        <f>IF(ISERROR(VLOOKUP($B108, 'Bolt Analysis'!$A$10:$Q$264, 16)),"",VLOOKUP($B108, 'Bolt Analysis'!$A$10:$Q$264, 16))</f>
        <v/>
      </c>
      <c r="O108" s="33" t="str">
        <f>IF(ISERROR(VLOOKUP($B108, 'Bolt Analysis'!$A$10:$Q$264, 17)),"",VLOOKUP($B108, 'Bolt Analysis'!$A$10:$Q$264, 17))</f>
        <v/>
      </c>
    </row>
    <row r="109" spans="2:15" x14ac:dyDescent="0.25">
      <c r="B109" s="28" t="str">
        <v/>
      </c>
      <c r="C109" s="33" t="str">
        <f>IF(ISERROR(VLOOKUP($B109, 'Bolt Analysis'!$A$10:$Q$264, 2)),"", VLOOKUP($B109, 'Bolt Analysis'!$A$10:$Q$264, 2))</f>
        <v/>
      </c>
      <c r="D109" s="33" t="str">
        <f>IF(ISERROR(VLOOKUP($B109, 'Bolt Analysis'!$A$10:$Q$264, 3)),"", VLOOKUP($B109, 'Bolt Analysis'!$A$10:$Q$264, 3))</f>
        <v/>
      </c>
      <c r="E109" s="33" t="str">
        <f>IF(ISERROR(VLOOKUP($B109, 'Bolt Analysis'!$A$10:$Q$264, 4)),"",VLOOKUP($B109, 'Bolt Analysis'!$A$10:$Q$264, 4))</f>
        <v/>
      </c>
      <c r="F109" s="33" t="str">
        <f>IF(ISERROR(VLOOKUP($B109, 'Bolt Analysis'!$A$10:$Q$264, 5)),"",VLOOKUP($B109, 'Bolt Analysis'!$A$10:$Q$264, 5))</f>
        <v/>
      </c>
      <c r="G109" s="33" t="str">
        <f>IF(ISERROR(VLOOKUP($B109, 'Bolt Analysis'!$A$10:$Q$264, 6)),"",VLOOKUP($B109, 'Bolt Analysis'!$A$10:$Q$264, 6))</f>
        <v/>
      </c>
      <c r="H109" s="33" t="str">
        <f>IF(ISERROR(VLOOKUP($B109, 'Bolt Analysis'!$A$10:$Q$264, 9)),"",VLOOKUP($B109, 'Bolt Analysis'!$A$10:$Q$264, 9))</f>
        <v/>
      </c>
      <c r="I109" s="33" t="str">
        <f>IF(ISERROR(VLOOKUP($B109, 'Bolt Analysis'!$A$10:$Q$264, 10)),"",VLOOKUP($B109, 'Bolt Analysis'!$A$10:$Q$264, 10))</f>
        <v/>
      </c>
      <c r="J109" s="33" t="str">
        <f>IF(ISERROR(VLOOKUP($B109, 'Bolt Analysis'!$A$10:$Q$264, 12)),"",VLOOKUP($B109, 'Bolt Analysis'!$A$10:$Q$264, 12))</f>
        <v/>
      </c>
      <c r="K109" s="33" t="str">
        <f>IF(ISERROR(VLOOKUP($B109, 'Bolt Analysis'!$A$10:$Q$264, 13)),"",VLOOKUP($B109, 'Bolt Analysis'!$A$10:$Q$264, 13))</f>
        <v/>
      </c>
      <c r="L109" s="33" t="str">
        <f>IF(ISERROR(VLOOKUP($B109, 'Bolt Analysis'!$A$10:$Q$264, 14)),"",VLOOKUP($B109, 'Bolt Analysis'!$A$10:$Q$264, 14))</f>
        <v/>
      </c>
      <c r="M109" s="33" t="str">
        <f>IF(ISERROR(VLOOKUP($B109, 'Bolt Analysis'!$A$10:$Q$264, 15)),"",VLOOKUP($B109, 'Bolt Analysis'!$A$10:$Q$264, 15))</f>
        <v/>
      </c>
      <c r="N109" s="33" t="str">
        <f>IF(ISERROR(VLOOKUP($B109, 'Bolt Analysis'!$A$10:$Q$264, 16)),"",VLOOKUP($B109, 'Bolt Analysis'!$A$10:$Q$264, 16))</f>
        <v/>
      </c>
      <c r="O109" s="33" t="str">
        <f>IF(ISERROR(VLOOKUP($B109, 'Bolt Analysis'!$A$10:$Q$264, 17)),"",VLOOKUP($B109, 'Bolt Analysis'!$A$10:$Q$264, 17))</f>
        <v/>
      </c>
    </row>
    <row r="110" spans="2:15" x14ac:dyDescent="0.25">
      <c r="B110" s="28" t="str">
        <v/>
      </c>
      <c r="C110" s="33" t="str">
        <f>IF(ISERROR(VLOOKUP($B110, 'Bolt Analysis'!$A$10:$Q$264, 2)),"", VLOOKUP($B110, 'Bolt Analysis'!$A$10:$Q$264, 2))</f>
        <v/>
      </c>
      <c r="D110" s="33" t="str">
        <f>IF(ISERROR(VLOOKUP($B110, 'Bolt Analysis'!$A$10:$Q$264, 3)),"", VLOOKUP($B110, 'Bolt Analysis'!$A$10:$Q$264, 3))</f>
        <v/>
      </c>
      <c r="E110" s="33" t="str">
        <f>IF(ISERROR(VLOOKUP($B110, 'Bolt Analysis'!$A$10:$Q$264, 4)),"",VLOOKUP($B110, 'Bolt Analysis'!$A$10:$Q$264, 4))</f>
        <v/>
      </c>
      <c r="F110" s="33" t="str">
        <f>IF(ISERROR(VLOOKUP($B110, 'Bolt Analysis'!$A$10:$Q$264, 5)),"",VLOOKUP($B110, 'Bolt Analysis'!$A$10:$Q$264, 5))</f>
        <v/>
      </c>
      <c r="G110" s="33" t="str">
        <f>IF(ISERROR(VLOOKUP($B110, 'Bolt Analysis'!$A$10:$Q$264, 6)),"",VLOOKUP($B110, 'Bolt Analysis'!$A$10:$Q$264, 6))</f>
        <v/>
      </c>
      <c r="H110" s="33" t="str">
        <f>IF(ISERROR(VLOOKUP($B110, 'Bolt Analysis'!$A$10:$Q$264, 9)),"",VLOOKUP($B110, 'Bolt Analysis'!$A$10:$Q$264, 9))</f>
        <v/>
      </c>
      <c r="I110" s="33" t="str">
        <f>IF(ISERROR(VLOOKUP($B110, 'Bolt Analysis'!$A$10:$Q$264, 10)),"",VLOOKUP($B110, 'Bolt Analysis'!$A$10:$Q$264, 10))</f>
        <v/>
      </c>
      <c r="J110" s="33" t="str">
        <f>IF(ISERROR(VLOOKUP($B110, 'Bolt Analysis'!$A$10:$Q$264, 12)),"",VLOOKUP($B110, 'Bolt Analysis'!$A$10:$Q$264, 12))</f>
        <v/>
      </c>
      <c r="K110" s="33" t="str">
        <f>IF(ISERROR(VLOOKUP($B110, 'Bolt Analysis'!$A$10:$Q$264, 13)),"",VLOOKUP($B110, 'Bolt Analysis'!$A$10:$Q$264, 13))</f>
        <v/>
      </c>
      <c r="L110" s="33" t="str">
        <f>IF(ISERROR(VLOOKUP($B110, 'Bolt Analysis'!$A$10:$Q$264, 14)),"",VLOOKUP($B110, 'Bolt Analysis'!$A$10:$Q$264, 14))</f>
        <v/>
      </c>
      <c r="M110" s="33" t="str">
        <f>IF(ISERROR(VLOOKUP($B110, 'Bolt Analysis'!$A$10:$Q$264, 15)),"",VLOOKUP($B110, 'Bolt Analysis'!$A$10:$Q$264, 15))</f>
        <v/>
      </c>
      <c r="N110" s="33" t="str">
        <f>IF(ISERROR(VLOOKUP($B110, 'Bolt Analysis'!$A$10:$Q$264, 16)),"",VLOOKUP($B110, 'Bolt Analysis'!$A$10:$Q$264, 16))</f>
        <v/>
      </c>
      <c r="O110" s="33" t="str">
        <f>IF(ISERROR(VLOOKUP($B110, 'Bolt Analysis'!$A$10:$Q$264, 17)),"",VLOOKUP($B110, 'Bolt Analysis'!$A$10:$Q$264, 17))</f>
        <v/>
      </c>
    </row>
    <row r="111" spans="2:15" x14ac:dyDescent="0.25">
      <c r="B111" s="28" t="str">
        <v/>
      </c>
      <c r="C111" s="33" t="str">
        <f>IF(ISERROR(VLOOKUP($B111, 'Bolt Analysis'!$A$10:$Q$264, 2)),"", VLOOKUP($B111, 'Bolt Analysis'!$A$10:$Q$264, 2))</f>
        <v/>
      </c>
      <c r="D111" s="33" t="str">
        <f>IF(ISERROR(VLOOKUP($B111, 'Bolt Analysis'!$A$10:$Q$264, 3)),"", VLOOKUP($B111, 'Bolt Analysis'!$A$10:$Q$264, 3))</f>
        <v/>
      </c>
      <c r="E111" s="33" t="str">
        <f>IF(ISERROR(VLOOKUP($B111, 'Bolt Analysis'!$A$10:$Q$264, 4)),"",VLOOKUP($B111, 'Bolt Analysis'!$A$10:$Q$264, 4))</f>
        <v/>
      </c>
      <c r="F111" s="33" t="str">
        <f>IF(ISERROR(VLOOKUP($B111, 'Bolt Analysis'!$A$10:$Q$264, 5)),"",VLOOKUP($B111, 'Bolt Analysis'!$A$10:$Q$264, 5))</f>
        <v/>
      </c>
      <c r="G111" s="33" t="str">
        <f>IF(ISERROR(VLOOKUP($B111, 'Bolt Analysis'!$A$10:$Q$264, 6)),"",VLOOKUP($B111, 'Bolt Analysis'!$A$10:$Q$264, 6))</f>
        <v/>
      </c>
      <c r="H111" s="33" t="str">
        <f>IF(ISERROR(VLOOKUP($B111, 'Bolt Analysis'!$A$10:$Q$264, 9)),"",VLOOKUP($B111, 'Bolt Analysis'!$A$10:$Q$264, 9))</f>
        <v/>
      </c>
      <c r="I111" s="33" t="str">
        <f>IF(ISERROR(VLOOKUP($B111, 'Bolt Analysis'!$A$10:$Q$264, 10)),"",VLOOKUP($B111, 'Bolt Analysis'!$A$10:$Q$264, 10))</f>
        <v/>
      </c>
      <c r="J111" s="33" t="str">
        <f>IF(ISERROR(VLOOKUP($B111, 'Bolt Analysis'!$A$10:$Q$264, 12)),"",VLOOKUP($B111, 'Bolt Analysis'!$A$10:$Q$264, 12))</f>
        <v/>
      </c>
      <c r="K111" s="33" t="str">
        <f>IF(ISERROR(VLOOKUP($B111, 'Bolt Analysis'!$A$10:$Q$264, 13)),"",VLOOKUP($B111, 'Bolt Analysis'!$A$10:$Q$264, 13))</f>
        <v/>
      </c>
      <c r="L111" s="33" t="str">
        <f>IF(ISERROR(VLOOKUP($B111, 'Bolt Analysis'!$A$10:$Q$264, 14)),"",VLOOKUP($B111, 'Bolt Analysis'!$A$10:$Q$264, 14))</f>
        <v/>
      </c>
      <c r="M111" s="33" t="str">
        <f>IF(ISERROR(VLOOKUP($B111, 'Bolt Analysis'!$A$10:$Q$264, 15)),"",VLOOKUP($B111, 'Bolt Analysis'!$A$10:$Q$264, 15))</f>
        <v/>
      </c>
      <c r="N111" s="33" t="str">
        <f>IF(ISERROR(VLOOKUP($B111, 'Bolt Analysis'!$A$10:$Q$264, 16)),"",VLOOKUP($B111, 'Bolt Analysis'!$A$10:$Q$264, 16))</f>
        <v/>
      </c>
      <c r="O111" s="33" t="str">
        <f>IF(ISERROR(VLOOKUP($B111, 'Bolt Analysis'!$A$10:$Q$264, 17)),"",VLOOKUP($B111, 'Bolt Analysis'!$A$10:$Q$264, 17))</f>
        <v/>
      </c>
    </row>
    <row r="112" spans="2:15" x14ac:dyDescent="0.25">
      <c r="B112" s="28" t="str">
        <v/>
      </c>
      <c r="C112" s="33" t="str">
        <f>IF(ISERROR(VLOOKUP($B112, 'Bolt Analysis'!$A$10:$Q$264, 2)),"", VLOOKUP($B112, 'Bolt Analysis'!$A$10:$Q$264, 2))</f>
        <v/>
      </c>
      <c r="D112" s="33" t="str">
        <f>IF(ISERROR(VLOOKUP($B112, 'Bolt Analysis'!$A$10:$Q$264, 3)),"", VLOOKUP($B112, 'Bolt Analysis'!$A$10:$Q$264, 3))</f>
        <v/>
      </c>
      <c r="E112" s="33" t="str">
        <f>IF(ISERROR(VLOOKUP($B112, 'Bolt Analysis'!$A$10:$Q$264, 4)),"",VLOOKUP($B112, 'Bolt Analysis'!$A$10:$Q$264, 4))</f>
        <v/>
      </c>
      <c r="F112" s="33" t="str">
        <f>IF(ISERROR(VLOOKUP($B112, 'Bolt Analysis'!$A$10:$Q$264, 5)),"",VLOOKUP($B112, 'Bolt Analysis'!$A$10:$Q$264, 5))</f>
        <v/>
      </c>
      <c r="G112" s="33" t="str">
        <f>IF(ISERROR(VLOOKUP($B112, 'Bolt Analysis'!$A$10:$Q$264, 6)),"",VLOOKUP($B112, 'Bolt Analysis'!$A$10:$Q$264, 6))</f>
        <v/>
      </c>
      <c r="H112" s="33" t="str">
        <f>IF(ISERROR(VLOOKUP($B112, 'Bolt Analysis'!$A$10:$Q$264, 9)),"",VLOOKUP($B112, 'Bolt Analysis'!$A$10:$Q$264, 9))</f>
        <v/>
      </c>
      <c r="I112" s="33" t="str">
        <f>IF(ISERROR(VLOOKUP($B112, 'Bolt Analysis'!$A$10:$Q$264, 10)),"",VLOOKUP($B112, 'Bolt Analysis'!$A$10:$Q$264, 10))</f>
        <v/>
      </c>
      <c r="J112" s="33" t="str">
        <f>IF(ISERROR(VLOOKUP($B112, 'Bolt Analysis'!$A$10:$Q$264, 12)),"",VLOOKUP($B112, 'Bolt Analysis'!$A$10:$Q$264, 12))</f>
        <v/>
      </c>
      <c r="K112" s="33" t="str">
        <f>IF(ISERROR(VLOOKUP($B112, 'Bolt Analysis'!$A$10:$Q$264, 13)),"",VLOOKUP($B112, 'Bolt Analysis'!$A$10:$Q$264, 13))</f>
        <v/>
      </c>
      <c r="L112" s="33" t="str">
        <f>IF(ISERROR(VLOOKUP($B112, 'Bolt Analysis'!$A$10:$Q$264, 14)),"",VLOOKUP($B112, 'Bolt Analysis'!$A$10:$Q$264, 14))</f>
        <v/>
      </c>
      <c r="M112" s="33" t="str">
        <f>IF(ISERROR(VLOOKUP($B112, 'Bolt Analysis'!$A$10:$Q$264, 15)),"",VLOOKUP($B112, 'Bolt Analysis'!$A$10:$Q$264, 15))</f>
        <v/>
      </c>
      <c r="N112" s="33" t="str">
        <f>IF(ISERROR(VLOOKUP($B112, 'Bolt Analysis'!$A$10:$Q$264, 16)),"",VLOOKUP($B112, 'Bolt Analysis'!$A$10:$Q$264, 16))</f>
        <v/>
      </c>
      <c r="O112" s="33" t="str">
        <f>IF(ISERROR(VLOOKUP($B112, 'Bolt Analysis'!$A$10:$Q$264, 17)),"",VLOOKUP($B112, 'Bolt Analysis'!$A$10:$Q$264, 17))</f>
        <v/>
      </c>
    </row>
    <row r="113" spans="2:15" x14ac:dyDescent="0.25">
      <c r="B113" s="28" t="str">
        <v/>
      </c>
      <c r="C113" s="33" t="str">
        <f>IF(ISERROR(VLOOKUP($B113, 'Bolt Analysis'!$A$10:$Q$264, 2)),"", VLOOKUP($B113, 'Bolt Analysis'!$A$10:$Q$264, 2))</f>
        <v/>
      </c>
      <c r="D113" s="33" t="str">
        <f>IF(ISERROR(VLOOKUP($B113, 'Bolt Analysis'!$A$10:$Q$264, 3)),"", VLOOKUP($B113, 'Bolt Analysis'!$A$10:$Q$264, 3))</f>
        <v/>
      </c>
      <c r="E113" s="33" t="str">
        <f>IF(ISERROR(VLOOKUP($B113, 'Bolt Analysis'!$A$10:$Q$264, 4)),"",VLOOKUP($B113, 'Bolt Analysis'!$A$10:$Q$264, 4))</f>
        <v/>
      </c>
      <c r="F113" s="33" t="str">
        <f>IF(ISERROR(VLOOKUP($B113, 'Bolt Analysis'!$A$10:$Q$264, 5)),"",VLOOKUP($B113, 'Bolt Analysis'!$A$10:$Q$264, 5))</f>
        <v/>
      </c>
      <c r="G113" s="33" t="str">
        <f>IF(ISERROR(VLOOKUP($B113, 'Bolt Analysis'!$A$10:$Q$264, 6)),"",VLOOKUP($B113, 'Bolt Analysis'!$A$10:$Q$264, 6))</f>
        <v/>
      </c>
      <c r="H113" s="33" t="str">
        <f>IF(ISERROR(VLOOKUP($B113, 'Bolt Analysis'!$A$10:$Q$264, 9)),"",VLOOKUP($B113, 'Bolt Analysis'!$A$10:$Q$264, 9))</f>
        <v/>
      </c>
      <c r="I113" s="33" t="str">
        <f>IF(ISERROR(VLOOKUP($B113, 'Bolt Analysis'!$A$10:$Q$264, 10)),"",VLOOKUP($B113, 'Bolt Analysis'!$A$10:$Q$264, 10))</f>
        <v/>
      </c>
      <c r="J113" s="33" t="str">
        <f>IF(ISERROR(VLOOKUP($B113, 'Bolt Analysis'!$A$10:$Q$264, 12)),"",VLOOKUP($B113, 'Bolt Analysis'!$A$10:$Q$264, 12))</f>
        <v/>
      </c>
      <c r="K113" s="33" t="str">
        <f>IF(ISERROR(VLOOKUP($B113, 'Bolt Analysis'!$A$10:$Q$264, 13)),"",VLOOKUP($B113, 'Bolt Analysis'!$A$10:$Q$264, 13))</f>
        <v/>
      </c>
      <c r="L113" s="33" t="str">
        <f>IF(ISERROR(VLOOKUP($B113, 'Bolt Analysis'!$A$10:$Q$264, 14)),"",VLOOKUP($B113, 'Bolt Analysis'!$A$10:$Q$264, 14))</f>
        <v/>
      </c>
      <c r="M113" s="33" t="str">
        <f>IF(ISERROR(VLOOKUP($B113, 'Bolt Analysis'!$A$10:$Q$264, 15)),"",VLOOKUP($B113, 'Bolt Analysis'!$A$10:$Q$264, 15))</f>
        <v/>
      </c>
      <c r="N113" s="33" t="str">
        <f>IF(ISERROR(VLOOKUP($B113, 'Bolt Analysis'!$A$10:$Q$264, 16)),"",VLOOKUP($B113, 'Bolt Analysis'!$A$10:$Q$264, 16))</f>
        <v/>
      </c>
      <c r="O113" s="33" t="str">
        <f>IF(ISERROR(VLOOKUP($B113, 'Bolt Analysis'!$A$10:$Q$264, 17)),"",VLOOKUP($B113, 'Bolt Analysis'!$A$10:$Q$264, 17))</f>
        <v/>
      </c>
    </row>
    <row r="114" spans="2:15" x14ac:dyDescent="0.25">
      <c r="B114" s="28" t="str">
        <v/>
      </c>
      <c r="C114" s="33" t="str">
        <f>IF(ISERROR(VLOOKUP($B114, 'Bolt Analysis'!$A$10:$Q$264, 2)),"", VLOOKUP($B114, 'Bolt Analysis'!$A$10:$Q$264, 2))</f>
        <v/>
      </c>
      <c r="D114" s="33" t="str">
        <f>IF(ISERROR(VLOOKUP($B114, 'Bolt Analysis'!$A$10:$Q$264, 3)),"", VLOOKUP($B114, 'Bolt Analysis'!$A$10:$Q$264, 3))</f>
        <v/>
      </c>
      <c r="E114" s="33" t="str">
        <f>IF(ISERROR(VLOOKUP($B114, 'Bolt Analysis'!$A$10:$Q$264, 4)),"",VLOOKUP($B114, 'Bolt Analysis'!$A$10:$Q$264, 4))</f>
        <v/>
      </c>
      <c r="F114" s="33" t="str">
        <f>IF(ISERROR(VLOOKUP($B114, 'Bolt Analysis'!$A$10:$Q$264, 5)),"",VLOOKUP($B114, 'Bolt Analysis'!$A$10:$Q$264, 5))</f>
        <v/>
      </c>
      <c r="G114" s="33" t="str">
        <f>IF(ISERROR(VLOOKUP($B114, 'Bolt Analysis'!$A$10:$Q$264, 6)),"",VLOOKUP($B114, 'Bolt Analysis'!$A$10:$Q$264, 6))</f>
        <v/>
      </c>
      <c r="H114" s="33" t="str">
        <f>IF(ISERROR(VLOOKUP($B114, 'Bolt Analysis'!$A$10:$Q$264, 9)),"",VLOOKUP($B114, 'Bolt Analysis'!$A$10:$Q$264, 9))</f>
        <v/>
      </c>
      <c r="I114" s="33" t="str">
        <f>IF(ISERROR(VLOOKUP($B114, 'Bolt Analysis'!$A$10:$Q$264, 10)),"",VLOOKUP($B114, 'Bolt Analysis'!$A$10:$Q$264, 10))</f>
        <v/>
      </c>
      <c r="J114" s="33" t="str">
        <f>IF(ISERROR(VLOOKUP($B114, 'Bolt Analysis'!$A$10:$Q$264, 12)),"",VLOOKUP($B114, 'Bolt Analysis'!$A$10:$Q$264, 12))</f>
        <v/>
      </c>
      <c r="K114" s="33" t="str">
        <f>IF(ISERROR(VLOOKUP($B114, 'Bolt Analysis'!$A$10:$Q$264, 13)),"",VLOOKUP($B114, 'Bolt Analysis'!$A$10:$Q$264, 13))</f>
        <v/>
      </c>
      <c r="L114" s="33" t="str">
        <f>IF(ISERROR(VLOOKUP($B114, 'Bolt Analysis'!$A$10:$Q$264, 14)),"",VLOOKUP($B114, 'Bolt Analysis'!$A$10:$Q$264, 14))</f>
        <v/>
      </c>
      <c r="M114" s="33" t="str">
        <f>IF(ISERROR(VLOOKUP($B114, 'Bolt Analysis'!$A$10:$Q$264, 15)),"",VLOOKUP($B114, 'Bolt Analysis'!$A$10:$Q$264, 15))</f>
        <v/>
      </c>
      <c r="N114" s="33" t="str">
        <f>IF(ISERROR(VLOOKUP($B114, 'Bolt Analysis'!$A$10:$Q$264, 16)),"",VLOOKUP($B114, 'Bolt Analysis'!$A$10:$Q$264, 16))</f>
        <v/>
      </c>
      <c r="O114" s="33" t="str">
        <f>IF(ISERROR(VLOOKUP($B114, 'Bolt Analysis'!$A$10:$Q$264, 17)),"",VLOOKUP($B114, 'Bolt Analysis'!$A$10:$Q$264, 17))</f>
        <v/>
      </c>
    </row>
    <row r="115" spans="2:15" x14ac:dyDescent="0.25">
      <c r="B115" s="28" t="str">
        <v/>
      </c>
      <c r="C115" s="33" t="str">
        <f>IF(ISERROR(VLOOKUP($B115, 'Bolt Analysis'!$A$10:$Q$264, 2)),"", VLOOKUP($B115, 'Bolt Analysis'!$A$10:$Q$264, 2))</f>
        <v/>
      </c>
      <c r="D115" s="33" t="str">
        <f>IF(ISERROR(VLOOKUP($B115, 'Bolt Analysis'!$A$10:$Q$264, 3)),"", VLOOKUP($B115, 'Bolt Analysis'!$A$10:$Q$264, 3))</f>
        <v/>
      </c>
      <c r="E115" s="33" t="str">
        <f>IF(ISERROR(VLOOKUP($B115, 'Bolt Analysis'!$A$10:$Q$264, 4)),"",VLOOKUP($B115, 'Bolt Analysis'!$A$10:$Q$264, 4))</f>
        <v/>
      </c>
      <c r="F115" s="33" t="str">
        <f>IF(ISERROR(VLOOKUP($B115, 'Bolt Analysis'!$A$10:$Q$264, 5)),"",VLOOKUP($B115, 'Bolt Analysis'!$A$10:$Q$264, 5))</f>
        <v/>
      </c>
      <c r="G115" s="33" t="str">
        <f>IF(ISERROR(VLOOKUP($B115, 'Bolt Analysis'!$A$10:$Q$264, 6)),"",VLOOKUP($B115, 'Bolt Analysis'!$A$10:$Q$264, 6))</f>
        <v/>
      </c>
      <c r="H115" s="33" t="str">
        <f>IF(ISERROR(VLOOKUP($B115, 'Bolt Analysis'!$A$10:$Q$264, 9)),"",VLOOKUP($B115, 'Bolt Analysis'!$A$10:$Q$264, 9))</f>
        <v/>
      </c>
      <c r="I115" s="33" t="str">
        <f>IF(ISERROR(VLOOKUP($B115, 'Bolt Analysis'!$A$10:$Q$264, 10)),"",VLOOKUP($B115, 'Bolt Analysis'!$A$10:$Q$264, 10))</f>
        <v/>
      </c>
      <c r="J115" s="33" t="str">
        <f>IF(ISERROR(VLOOKUP($B115, 'Bolt Analysis'!$A$10:$Q$264, 12)),"",VLOOKUP($B115, 'Bolt Analysis'!$A$10:$Q$264, 12))</f>
        <v/>
      </c>
      <c r="K115" s="33" t="str">
        <f>IF(ISERROR(VLOOKUP($B115, 'Bolt Analysis'!$A$10:$Q$264, 13)),"",VLOOKUP($B115, 'Bolt Analysis'!$A$10:$Q$264, 13))</f>
        <v/>
      </c>
      <c r="L115" s="33" t="str">
        <f>IF(ISERROR(VLOOKUP($B115, 'Bolt Analysis'!$A$10:$Q$264, 14)),"",VLOOKUP($B115, 'Bolt Analysis'!$A$10:$Q$264, 14))</f>
        <v/>
      </c>
      <c r="M115" s="33" t="str">
        <f>IF(ISERROR(VLOOKUP($B115, 'Bolt Analysis'!$A$10:$Q$264, 15)),"",VLOOKUP($B115, 'Bolt Analysis'!$A$10:$Q$264, 15))</f>
        <v/>
      </c>
      <c r="N115" s="33" t="str">
        <f>IF(ISERROR(VLOOKUP($B115, 'Bolt Analysis'!$A$10:$Q$264, 16)),"",VLOOKUP($B115, 'Bolt Analysis'!$A$10:$Q$264, 16))</f>
        <v/>
      </c>
      <c r="O115" s="33" t="str">
        <f>IF(ISERROR(VLOOKUP($B115, 'Bolt Analysis'!$A$10:$Q$264, 17)),"",VLOOKUP($B115, 'Bolt Analysis'!$A$10:$Q$264, 17))</f>
        <v/>
      </c>
    </row>
    <row r="116" spans="2:15" x14ac:dyDescent="0.25">
      <c r="B116" s="28" t="str">
        <v/>
      </c>
      <c r="C116" s="33" t="str">
        <f>IF(ISERROR(VLOOKUP($B116, 'Bolt Analysis'!$A$10:$Q$264, 2)),"", VLOOKUP($B116, 'Bolt Analysis'!$A$10:$Q$264, 2))</f>
        <v/>
      </c>
      <c r="D116" s="33" t="str">
        <f>IF(ISERROR(VLOOKUP($B116, 'Bolt Analysis'!$A$10:$Q$264, 3)),"", VLOOKUP($B116, 'Bolt Analysis'!$A$10:$Q$264, 3))</f>
        <v/>
      </c>
      <c r="E116" s="33" t="str">
        <f>IF(ISERROR(VLOOKUP($B116, 'Bolt Analysis'!$A$10:$Q$264, 4)),"",VLOOKUP($B116, 'Bolt Analysis'!$A$10:$Q$264, 4))</f>
        <v/>
      </c>
      <c r="F116" s="33" t="str">
        <f>IF(ISERROR(VLOOKUP($B116, 'Bolt Analysis'!$A$10:$Q$264, 5)),"",VLOOKUP($B116, 'Bolt Analysis'!$A$10:$Q$264, 5))</f>
        <v/>
      </c>
      <c r="G116" s="33" t="str">
        <f>IF(ISERROR(VLOOKUP($B116, 'Bolt Analysis'!$A$10:$Q$264, 6)),"",VLOOKUP($B116, 'Bolt Analysis'!$A$10:$Q$264, 6))</f>
        <v/>
      </c>
      <c r="H116" s="33" t="str">
        <f>IF(ISERROR(VLOOKUP($B116, 'Bolt Analysis'!$A$10:$Q$264, 9)),"",VLOOKUP($B116, 'Bolt Analysis'!$A$10:$Q$264, 9))</f>
        <v/>
      </c>
      <c r="I116" s="33" t="str">
        <f>IF(ISERROR(VLOOKUP($B116, 'Bolt Analysis'!$A$10:$Q$264, 10)),"",VLOOKUP($B116, 'Bolt Analysis'!$A$10:$Q$264, 10))</f>
        <v/>
      </c>
      <c r="J116" s="33" t="str">
        <f>IF(ISERROR(VLOOKUP($B116, 'Bolt Analysis'!$A$10:$Q$264, 12)),"",VLOOKUP($B116, 'Bolt Analysis'!$A$10:$Q$264, 12))</f>
        <v/>
      </c>
      <c r="K116" s="33" t="str">
        <f>IF(ISERROR(VLOOKUP($B116, 'Bolt Analysis'!$A$10:$Q$264, 13)),"",VLOOKUP($B116, 'Bolt Analysis'!$A$10:$Q$264, 13))</f>
        <v/>
      </c>
      <c r="L116" s="33" t="str">
        <f>IF(ISERROR(VLOOKUP($B116, 'Bolt Analysis'!$A$10:$Q$264, 14)),"",VLOOKUP($B116, 'Bolt Analysis'!$A$10:$Q$264, 14))</f>
        <v/>
      </c>
      <c r="M116" s="33" t="str">
        <f>IF(ISERROR(VLOOKUP($B116, 'Bolt Analysis'!$A$10:$Q$264, 15)),"",VLOOKUP($B116, 'Bolt Analysis'!$A$10:$Q$264, 15))</f>
        <v/>
      </c>
      <c r="N116" s="33" t="str">
        <f>IF(ISERROR(VLOOKUP($B116, 'Bolt Analysis'!$A$10:$Q$264, 16)),"",VLOOKUP($B116, 'Bolt Analysis'!$A$10:$Q$264, 16))</f>
        <v/>
      </c>
      <c r="O116" s="33" t="str">
        <f>IF(ISERROR(VLOOKUP($B116, 'Bolt Analysis'!$A$10:$Q$264, 17)),"",VLOOKUP($B116, 'Bolt Analysis'!$A$10:$Q$264, 17))</f>
        <v/>
      </c>
    </row>
    <row r="117" spans="2:15" x14ac:dyDescent="0.25">
      <c r="B117" s="28" t="str">
        <v/>
      </c>
      <c r="C117" s="33" t="str">
        <f>IF(ISERROR(VLOOKUP($B117, 'Bolt Analysis'!$A$10:$Q$264, 2)),"", VLOOKUP($B117, 'Bolt Analysis'!$A$10:$Q$264, 2))</f>
        <v/>
      </c>
      <c r="D117" s="33" t="str">
        <f>IF(ISERROR(VLOOKUP($B117, 'Bolt Analysis'!$A$10:$Q$264, 3)),"", VLOOKUP($B117, 'Bolt Analysis'!$A$10:$Q$264, 3))</f>
        <v/>
      </c>
      <c r="E117" s="33" t="str">
        <f>IF(ISERROR(VLOOKUP($B117, 'Bolt Analysis'!$A$10:$Q$264, 4)),"",VLOOKUP($B117, 'Bolt Analysis'!$A$10:$Q$264, 4))</f>
        <v/>
      </c>
      <c r="F117" s="33" t="str">
        <f>IF(ISERROR(VLOOKUP($B117, 'Bolt Analysis'!$A$10:$Q$264, 5)),"",VLOOKUP($B117, 'Bolt Analysis'!$A$10:$Q$264, 5))</f>
        <v/>
      </c>
      <c r="G117" s="33" t="str">
        <f>IF(ISERROR(VLOOKUP($B117, 'Bolt Analysis'!$A$10:$Q$264, 6)),"",VLOOKUP($B117, 'Bolt Analysis'!$A$10:$Q$264, 6))</f>
        <v/>
      </c>
      <c r="H117" s="33" t="str">
        <f>IF(ISERROR(VLOOKUP($B117, 'Bolt Analysis'!$A$10:$Q$264, 9)),"",VLOOKUP($B117, 'Bolt Analysis'!$A$10:$Q$264, 9))</f>
        <v/>
      </c>
      <c r="I117" s="33" t="str">
        <f>IF(ISERROR(VLOOKUP($B117, 'Bolt Analysis'!$A$10:$Q$264, 10)),"",VLOOKUP($B117, 'Bolt Analysis'!$A$10:$Q$264, 10))</f>
        <v/>
      </c>
      <c r="J117" s="33" t="str">
        <f>IF(ISERROR(VLOOKUP($B117, 'Bolt Analysis'!$A$10:$Q$264, 12)),"",VLOOKUP($B117, 'Bolt Analysis'!$A$10:$Q$264, 12))</f>
        <v/>
      </c>
      <c r="K117" s="33" t="str">
        <f>IF(ISERROR(VLOOKUP($B117, 'Bolt Analysis'!$A$10:$Q$264, 13)),"",VLOOKUP($B117, 'Bolt Analysis'!$A$10:$Q$264, 13))</f>
        <v/>
      </c>
      <c r="L117" s="33" t="str">
        <f>IF(ISERROR(VLOOKUP($B117, 'Bolt Analysis'!$A$10:$Q$264, 14)),"",VLOOKUP($B117, 'Bolt Analysis'!$A$10:$Q$264, 14))</f>
        <v/>
      </c>
      <c r="M117" s="33" t="str">
        <f>IF(ISERROR(VLOOKUP($B117, 'Bolt Analysis'!$A$10:$Q$264, 15)),"",VLOOKUP($B117, 'Bolt Analysis'!$A$10:$Q$264, 15))</f>
        <v/>
      </c>
      <c r="N117" s="33" t="str">
        <f>IF(ISERROR(VLOOKUP($B117, 'Bolt Analysis'!$A$10:$Q$264, 16)),"",VLOOKUP($B117, 'Bolt Analysis'!$A$10:$Q$264, 16))</f>
        <v/>
      </c>
      <c r="O117" s="33" t="str">
        <f>IF(ISERROR(VLOOKUP($B117, 'Bolt Analysis'!$A$10:$Q$264, 17)),"",VLOOKUP($B117, 'Bolt Analysis'!$A$10:$Q$264, 17))</f>
        <v/>
      </c>
    </row>
    <row r="118" spans="2:15" x14ac:dyDescent="0.25">
      <c r="B118" s="28" t="str">
        <v/>
      </c>
      <c r="C118" s="33" t="str">
        <f>IF(ISERROR(VLOOKUP($B118, 'Bolt Analysis'!$A$10:$Q$264, 2)),"", VLOOKUP($B118, 'Bolt Analysis'!$A$10:$Q$264, 2))</f>
        <v/>
      </c>
      <c r="D118" s="33" t="str">
        <f>IF(ISERROR(VLOOKUP($B118, 'Bolt Analysis'!$A$10:$Q$264, 3)),"", VLOOKUP($B118, 'Bolt Analysis'!$A$10:$Q$264, 3))</f>
        <v/>
      </c>
      <c r="E118" s="33" t="str">
        <f>IF(ISERROR(VLOOKUP($B118, 'Bolt Analysis'!$A$10:$Q$264, 4)),"",VLOOKUP($B118, 'Bolt Analysis'!$A$10:$Q$264, 4))</f>
        <v/>
      </c>
      <c r="F118" s="33" t="str">
        <f>IF(ISERROR(VLOOKUP($B118, 'Bolt Analysis'!$A$10:$Q$264, 5)),"",VLOOKUP($B118, 'Bolt Analysis'!$A$10:$Q$264, 5))</f>
        <v/>
      </c>
      <c r="G118" s="33" t="str">
        <f>IF(ISERROR(VLOOKUP($B118, 'Bolt Analysis'!$A$10:$Q$264, 6)),"",VLOOKUP($B118, 'Bolt Analysis'!$A$10:$Q$264, 6))</f>
        <v/>
      </c>
      <c r="H118" s="33" t="str">
        <f>IF(ISERROR(VLOOKUP($B118, 'Bolt Analysis'!$A$10:$Q$264, 9)),"",VLOOKUP($B118, 'Bolt Analysis'!$A$10:$Q$264, 9))</f>
        <v/>
      </c>
      <c r="I118" s="33" t="str">
        <f>IF(ISERROR(VLOOKUP($B118, 'Bolt Analysis'!$A$10:$Q$264, 10)),"",VLOOKUP($B118, 'Bolt Analysis'!$A$10:$Q$264, 10))</f>
        <v/>
      </c>
      <c r="J118" s="33" t="str">
        <f>IF(ISERROR(VLOOKUP($B118, 'Bolt Analysis'!$A$10:$Q$264, 12)),"",VLOOKUP($B118, 'Bolt Analysis'!$A$10:$Q$264, 12))</f>
        <v/>
      </c>
      <c r="K118" s="33" t="str">
        <f>IF(ISERROR(VLOOKUP($B118, 'Bolt Analysis'!$A$10:$Q$264, 13)),"",VLOOKUP($B118, 'Bolt Analysis'!$A$10:$Q$264, 13))</f>
        <v/>
      </c>
      <c r="L118" s="33" t="str">
        <f>IF(ISERROR(VLOOKUP($B118, 'Bolt Analysis'!$A$10:$Q$264, 14)),"",VLOOKUP($B118, 'Bolt Analysis'!$A$10:$Q$264, 14))</f>
        <v/>
      </c>
      <c r="M118" s="33" t="str">
        <f>IF(ISERROR(VLOOKUP($B118, 'Bolt Analysis'!$A$10:$Q$264, 15)),"",VLOOKUP($B118, 'Bolt Analysis'!$A$10:$Q$264, 15))</f>
        <v/>
      </c>
      <c r="N118" s="33" t="str">
        <f>IF(ISERROR(VLOOKUP($B118, 'Bolt Analysis'!$A$10:$Q$264, 16)),"",VLOOKUP($B118, 'Bolt Analysis'!$A$10:$Q$264, 16))</f>
        <v/>
      </c>
      <c r="O118" s="33" t="str">
        <f>IF(ISERROR(VLOOKUP($B118, 'Bolt Analysis'!$A$10:$Q$264, 17)),"",VLOOKUP($B118, 'Bolt Analysis'!$A$10:$Q$264, 17))</f>
        <v/>
      </c>
    </row>
    <row r="119" spans="2:15" x14ac:dyDescent="0.25">
      <c r="B119" s="28" t="str">
        <v/>
      </c>
      <c r="C119" s="33" t="str">
        <f>IF(ISERROR(VLOOKUP($B119, 'Bolt Analysis'!$A$10:$Q$264, 2)),"", VLOOKUP($B119, 'Bolt Analysis'!$A$10:$Q$264, 2))</f>
        <v/>
      </c>
      <c r="D119" s="33" t="str">
        <f>IF(ISERROR(VLOOKUP($B119, 'Bolt Analysis'!$A$10:$Q$264, 3)),"", VLOOKUP($B119, 'Bolt Analysis'!$A$10:$Q$264, 3))</f>
        <v/>
      </c>
      <c r="E119" s="33" t="str">
        <f>IF(ISERROR(VLOOKUP($B119, 'Bolt Analysis'!$A$10:$Q$264, 4)),"",VLOOKUP($B119, 'Bolt Analysis'!$A$10:$Q$264, 4))</f>
        <v/>
      </c>
      <c r="F119" s="33" t="str">
        <f>IF(ISERROR(VLOOKUP($B119, 'Bolt Analysis'!$A$10:$Q$264, 5)),"",VLOOKUP($B119, 'Bolt Analysis'!$A$10:$Q$264, 5))</f>
        <v/>
      </c>
      <c r="G119" s="33" t="str">
        <f>IF(ISERROR(VLOOKUP($B119, 'Bolt Analysis'!$A$10:$Q$264, 6)),"",VLOOKUP($B119, 'Bolt Analysis'!$A$10:$Q$264, 6))</f>
        <v/>
      </c>
      <c r="H119" s="33" t="str">
        <f>IF(ISERROR(VLOOKUP($B119, 'Bolt Analysis'!$A$10:$Q$264, 9)),"",VLOOKUP($B119, 'Bolt Analysis'!$A$10:$Q$264, 9))</f>
        <v/>
      </c>
      <c r="I119" s="33" t="str">
        <f>IF(ISERROR(VLOOKUP($B119, 'Bolt Analysis'!$A$10:$Q$264, 10)),"",VLOOKUP($B119, 'Bolt Analysis'!$A$10:$Q$264, 10))</f>
        <v/>
      </c>
      <c r="J119" s="33" t="str">
        <f>IF(ISERROR(VLOOKUP($B119, 'Bolt Analysis'!$A$10:$Q$264, 12)),"",VLOOKUP($B119, 'Bolt Analysis'!$A$10:$Q$264, 12))</f>
        <v/>
      </c>
      <c r="K119" s="33" t="str">
        <f>IF(ISERROR(VLOOKUP($B119, 'Bolt Analysis'!$A$10:$Q$264, 13)),"",VLOOKUP($B119, 'Bolt Analysis'!$A$10:$Q$264, 13))</f>
        <v/>
      </c>
      <c r="L119" s="33" t="str">
        <f>IF(ISERROR(VLOOKUP($B119, 'Bolt Analysis'!$A$10:$Q$264, 14)),"",VLOOKUP($B119, 'Bolt Analysis'!$A$10:$Q$264, 14))</f>
        <v/>
      </c>
      <c r="M119" s="33" t="str">
        <f>IF(ISERROR(VLOOKUP($B119, 'Bolt Analysis'!$A$10:$Q$264, 15)),"",VLOOKUP($B119, 'Bolt Analysis'!$A$10:$Q$264, 15))</f>
        <v/>
      </c>
      <c r="N119" s="33" t="str">
        <f>IF(ISERROR(VLOOKUP($B119, 'Bolt Analysis'!$A$10:$Q$264, 16)),"",VLOOKUP($B119, 'Bolt Analysis'!$A$10:$Q$264, 16))</f>
        <v/>
      </c>
      <c r="O119" s="33" t="str">
        <f>IF(ISERROR(VLOOKUP($B119, 'Bolt Analysis'!$A$10:$Q$264, 17)),"",VLOOKUP($B119, 'Bolt Analysis'!$A$10:$Q$264, 17))</f>
        <v/>
      </c>
    </row>
    <row r="120" spans="2:15" x14ac:dyDescent="0.25">
      <c r="B120" s="28" t="str">
        <v/>
      </c>
      <c r="C120" s="33" t="str">
        <f>IF(ISERROR(VLOOKUP($B120, 'Bolt Analysis'!$A$10:$Q$264, 2)),"", VLOOKUP($B120, 'Bolt Analysis'!$A$10:$Q$264, 2))</f>
        <v/>
      </c>
      <c r="D120" s="33" t="str">
        <f>IF(ISERROR(VLOOKUP($B120, 'Bolt Analysis'!$A$10:$Q$264, 3)),"", VLOOKUP($B120, 'Bolt Analysis'!$A$10:$Q$264, 3))</f>
        <v/>
      </c>
      <c r="E120" s="33" t="str">
        <f>IF(ISERROR(VLOOKUP($B120, 'Bolt Analysis'!$A$10:$Q$264, 4)),"",VLOOKUP($B120, 'Bolt Analysis'!$A$10:$Q$264, 4))</f>
        <v/>
      </c>
      <c r="F120" s="33" t="str">
        <f>IF(ISERROR(VLOOKUP($B120, 'Bolt Analysis'!$A$10:$Q$264, 5)),"",VLOOKUP($B120, 'Bolt Analysis'!$A$10:$Q$264, 5))</f>
        <v/>
      </c>
      <c r="G120" s="33" t="str">
        <f>IF(ISERROR(VLOOKUP($B120, 'Bolt Analysis'!$A$10:$Q$264, 6)),"",VLOOKUP($B120, 'Bolt Analysis'!$A$10:$Q$264, 6))</f>
        <v/>
      </c>
      <c r="H120" s="33" t="str">
        <f>IF(ISERROR(VLOOKUP($B120, 'Bolt Analysis'!$A$10:$Q$264, 9)),"",VLOOKUP($B120, 'Bolt Analysis'!$A$10:$Q$264, 9))</f>
        <v/>
      </c>
      <c r="I120" s="33" t="str">
        <f>IF(ISERROR(VLOOKUP($B120, 'Bolt Analysis'!$A$10:$Q$264, 10)),"",VLOOKUP($B120, 'Bolt Analysis'!$A$10:$Q$264, 10))</f>
        <v/>
      </c>
      <c r="J120" s="33" t="str">
        <f>IF(ISERROR(VLOOKUP($B120, 'Bolt Analysis'!$A$10:$Q$264, 12)),"",VLOOKUP($B120, 'Bolt Analysis'!$A$10:$Q$264, 12))</f>
        <v/>
      </c>
      <c r="K120" s="33" t="str">
        <f>IF(ISERROR(VLOOKUP($B120, 'Bolt Analysis'!$A$10:$Q$264, 13)),"",VLOOKUP($B120, 'Bolt Analysis'!$A$10:$Q$264, 13))</f>
        <v/>
      </c>
      <c r="L120" s="33" t="str">
        <f>IF(ISERROR(VLOOKUP($B120, 'Bolt Analysis'!$A$10:$Q$264, 14)),"",VLOOKUP($B120, 'Bolt Analysis'!$A$10:$Q$264, 14))</f>
        <v/>
      </c>
      <c r="M120" s="33" t="str">
        <f>IF(ISERROR(VLOOKUP($B120, 'Bolt Analysis'!$A$10:$Q$264, 15)),"",VLOOKUP($B120, 'Bolt Analysis'!$A$10:$Q$264, 15))</f>
        <v/>
      </c>
      <c r="N120" s="33" t="str">
        <f>IF(ISERROR(VLOOKUP($B120, 'Bolt Analysis'!$A$10:$Q$264, 16)),"",VLOOKUP($B120, 'Bolt Analysis'!$A$10:$Q$264, 16))</f>
        <v/>
      </c>
      <c r="O120" s="33" t="str">
        <f>IF(ISERROR(VLOOKUP($B120, 'Bolt Analysis'!$A$10:$Q$264, 17)),"",VLOOKUP($B120, 'Bolt Analysis'!$A$10:$Q$264, 17))</f>
        <v/>
      </c>
    </row>
    <row r="121" spans="2:15" x14ac:dyDescent="0.25">
      <c r="B121" s="28" t="str">
        <v/>
      </c>
      <c r="C121" s="33" t="str">
        <f>IF(ISERROR(VLOOKUP($B121, 'Bolt Analysis'!$A$10:$Q$264, 2)),"", VLOOKUP($B121, 'Bolt Analysis'!$A$10:$Q$264, 2))</f>
        <v/>
      </c>
      <c r="D121" s="33" t="str">
        <f>IF(ISERROR(VLOOKUP($B121, 'Bolt Analysis'!$A$10:$Q$264, 3)),"", VLOOKUP($B121, 'Bolt Analysis'!$A$10:$Q$264, 3))</f>
        <v/>
      </c>
      <c r="E121" s="33" t="str">
        <f>IF(ISERROR(VLOOKUP($B121, 'Bolt Analysis'!$A$10:$Q$264, 4)),"",VLOOKUP($B121, 'Bolt Analysis'!$A$10:$Q$264, 4))</f>
        <v/>
      </c>
      <c r="F121" s="33" t="str">
        <f>IF(ISERROR(VLOOKUP($B121, 'Bolt Analysis'!$A$10:$Q$264, 5)),"",VLOOKUP($B121, 'Bolt Analysis'!$A$10:$Q$264, 5))</f>
        <v/>
      </c>
      <c r="G121" s="33" t="str">
        <f>IF(ISERROR(VLOOKUP($B121, 'Bolt Analysis'!$A$10:$Q$264, 6)),"",VLOOKUP($B121, 'Bolt Analysis'!$A$10:$Q$264, 6))</f>
        <v/>
      </c>
      <c r="H121" s="33" t="str">
        <f>IF(ISERROR(VLOOKUP($B121, 'Bolt Analysis'!$A$10:$Q$264, 9)),"",VLOOKUP($B121, 'Bolt Analysis'!$A$10:$Q$264, 9))</f>
        <v/>
      </c>
      <c r="I121" s="33" t="str">
        <f>IF(ISERROR(VLOOKUP($B121, 'Bolt Analysis'!$A$10:$Q$264, 10)),"",VLOOKUP($B121, 'Bolt Analysis'!$A$10:$Q$264, 10))</f>
        <v/>
      </c>
      <c r="J121" s="33" t="str">
        <f>IF(ISERROR(VLOOKUP($B121, 'Bolt Analysis'!$A$10:$Q$264, 12)),"",VLOOKUP($B121, 'Bolt Analysis'!$A$10:$Q$264, 12))</f>
        <v/>
      </c>
      <c r="K121" s="33" t="str">
        <f>IF(ISERROR(VLOOKUP($B121, 'Bolt Analysis'!$A$10:$Q$264, 13)),"",VLOOKUP($B121, 'Bolt Analysis'!$A$10:$Q$264, 13))</f>
        <v/>
      </c>
      <c r="L121" s="33" t="str">
        <f>IF(ISERROR(VLOOKUP($B121, 'Bolt Analysis'!$A$10:$Q$264, 14)),"",VLOOKUP($B121, 'Bolt Analysis'!$A$10:$Q$264, 14))</f>
        <v/>
      </c>
      <c r="M121" s="33" t="str">
        <f>IF(ISERROR(VLOOKUP($B121, 'Bolt Analysis'!$A$10:$Q$264, 15)),"",VLOOKUP($B121, 'Bolt Analysis'!$A$10:$Q$264, 15))</f>
        <v/>
      </c>
      <c r="N121" s="33" t="str">
        <f>IF(ISERROR(VLOOKUP($B121, 'Bolt Analysis'!$A$10:$Q$264, 16)),"",VLOOKUP($B121, 'Bolt Analysis'!$A$10:$Q$264, 16))</f>
        <v/>
      </c>
      <c r="O121" s="33" t="str">
        <f>IF(ISERROR(VLOOKUP($B121, 'Bolt Analysis'!$A$10:$Q$264, 17)),"",VLOOKUP($B121, 'Bolt Analysis'!$A$10:$Q$264, 17))</f>
        <v/>
      </c>
    </row>
    <row r="122" spans="2:15" x14ac:dyDescent="0.25">
      <c r="B122" s="28" t="str">
        <v/>
      </c>
      <c r="C122" s="33" t="str">
        <f>IF(ISERROR(VLOOKUP($B122, 'Bolt Analysis'!$A$10:$Q$264, 2)),"", VLOOKUP($B122, 'Bolt Analysis'!$A$10:$Q$264, 2))</f>
        <v/>
      </c>
      <c r="D122" s="33" t="str">
        <f>IF(ISERROR(VLOOKUP($B122, 'Bolt Analysis'!$A$10:$Q$264, 3)),"", VLOOKUP($B122, 'Bolt Analysis'!$A$10:$Q$264, 3))</f>
        <v/>
      </c>
      <c r="E122" s="33" t="str">
        <f>IF(ISERROR(VLOOKUP($B122, 'Bolt Analysis'!$A$10:$Q$264, 4)),"",VLOOKUP($B122, 'Bolt Analysis'!$A$10:$Q$264, 4))</f>
        <v/>
      </c>
      <c r="F122" s="33" t="str">
        <f>IF(ISERROR(VLOOKUP($B122, 'Bolt Analysis'!$A$10:$Q$264, 5)),"",VLOOKUP($B122, 'Bolt Analysis'!$A$10:$Q$264, 5))</f>
        <v/>
      </c>
      <c r="G122" s="33" t="str">
        <f>IF(ISERROR(VLOOKUP($B122, 'Bolt Analysis'!$A$10:$Q$264, 6)),"",VLOOKUP($B122, 'Bolt Analysis'!$A$10:$Q$264, 6))</f>
        <v/>
      </c>
      <c r="H122" s="33" t="str">
        <f>IF(ISERROR(VLOOKUP($B122, 'Bolt Analysis'!$A$10:$Q$264, 9)),"",VLOOKUP($B122, 'Bolt Analysis'!$A$10:$Q$264, 9))</f>
        <v/>
      </c>
      <c r="I122" s="33" t="str">
        <f>IF(ISERROR(VLOOKUP($B122, 'Bolt Analysis'!$A$10:$Q$264, 10)),"",VLOOKUP($B122, 'Bolt Analysis'!$A$10:$Q$264, 10))</f>
        <v/>
      </c>
      <c r="J122" s="33" t="str">
        <f>IF(ISERROR(VLOOKUP($B122, 'Bolt Analysis'!$A$10:$Q$264, 12)),"",VLOOKUP($B122, 'Bolt Analysis'!$A$10:$Q$264, 12))</f>
        <v/>
      </c>
      <c r="K122" s="33" t="str">
        <f>IF(ISERROR(VLOOKUP($B122, 'Bolt Analysis'!$A$10:$Q$264, 13)),"",VLOOKUP($B122, 'Bolt Analysis'!$A$10:$Q$264, 13))</f>
        <v/>
      </c>
      <c r="L122" s="33" t="str">
        <f>IF(ISERROR(VLOOKUP($B122, 'Bolt Analysis'!$A$10:$Q$264, 14)),"",VLOOKUP($B122, 'Bolt Analysis'!$A$10:$Q$264, 14))</f>
        <v/>
      </c>
      <c r="M122" s="33" t="str">
        <f>IF(ISERROR(VLOOKUP($B122, 'Bolt Analysis'!$A$10:$Q$264, 15)),"",VLOOKUP($B122, 'Bolt Analysis'!$A$10:$Q$264, 15))</f>
        <v/>
      </c>
      <c r="N122" s="33" t="str">
        <f>IF(ISERROR(VLOOKUP($B122, 'Bolt Analysis'!$A$10:$Q$264, 16)),"",VLOOKUP($B122, 'Bolt Analysis'!$A$10:$Q$264, 16))</f>
        <v/>
      </c>
      <c r="O122" s="33" t="str">
        <f>IF(ISERROR(VLOOKUP($B122, 'Bolt Analysis'!$A$10:$Q$264, 17)),"",VLOOKUP($B122, 'Bolt Analysis'!$A$10:$Q$264, 17))</f>
        <v/>
      </c>
    </row>
    <row r="123" spans="2:15" x14ac:dyDescent="0.25">
      <c r="B123" s="28" t="str">
        <v/>
      </c>
      <c r="C123" s="33" t="str">
        <f>IF(ISERROR(VLOOKUP($B123, 'Bolt Analysis'!$A$10:$Q$264, 2)),"", VLOOKUP($B123, 'Bolt Analysis'!$A$10:$Q$264, 2))</f>
        <v/>
      </c>
      <c r="D123" s="33" t="str">
        <f>IF(ISERROR(VLOOKUP($B123, 'Bolt Analysis'!$A$10:$Q$264, 3)),"", VLOOKUP($B123, 'Bolt Analysis'!$A$10:$Q$264, 3))</f>
        <v/>
      </c>
      <c r="E123" s="33" t="str">
        <f>IF(ISERROR(VLOOKUP($B123, 'Bolt Analysis'!$A$10:$Q$264, 4)),"",VLOOKUP($B123, 'Bolt Analysis'!$A$10:$Q$264, 4))</f>
        <v/>
      </c>
      <c r="F123" s="33" t="str">
        <f>IF(ISERROR(VLOOKUP($B123, 'Bolt Analysis'!$A$10:$Q$264, 5)),"",VLOOKUP($B123, 'Bolt Analysis'!$A$10:$Q$264, 5))</f>
        <v/>
      </c>
      <c r="G123" s="33" t="str">
        <f>IF(ISERROR(VLOOKUP($B123, 'Bolt Analysis'!$A$10:$Q$264, 6)),"",VLOOKUP($B123, 'Bolt Analysis'!$A$10:$Q$264, 6))</f>
        <v/>
      </c>
      <c r="H123" s="33" t="str">
        <f>IF(ISERROR(VLOOKUP($B123, 'Bolt Analysis'!$A$10:$Q$264, 9)),"",VLOOKUP($B123, 'Bolt Analysis'!$A$10:$Q$264, 9))</f>
        <v/>
      </c>
      <c r="I123" s="33" t="str">
        <f>IF(ISERROR(VLOOKUP($B123, 'Bolt Analysis'!$A$10:$Q$264, 10)),"",VLOOKUP($B123, 'Bolt Analysis'!$A$10:$Q$264, 10))</f>
        <v/>
      </c>
      <c r="J123" s="33" t="str">
        <f>IF(ISERROR(VLOOKUP($B123, 'Bolt Analysis'!$A$10:$Q$264, 12)),"",VLOOKUP($B123, 'Bolt Analysis'!$A$10:$Q$264, 12))</f>
        <v/>
      </c>
      <c r="K123" s="33" t="str">
        <f>IF(ISERROR(VLOOKUP($B123, 'Bolt Analysis'!$A$10:$Q$264, 13)),"",VLOOKUP($B123, 'Bolt Analysis'!$A$10:$Q$264, 13))</f>
        <v/>
      </c>
      <c r="L123" s="33" t="str">
        <f>IF(ISERROR(VLOOKUP($B123, 'Bolt Analysis'!$A$10:$Q$264, 14)),"",VLOOKUP($B123, 'Bolt Analysis'!$A$10:$Q$264, 14))</f>
        <v/>
      </c>
      <c r="M123" s="33" t="str">
        <f>IF(ISERROR(VLOOKUP($B123, 'Bolt Analysis'!$A$10:$Q$264, 15)),"",VLOOKUP($B123, 'Bolt Analysis'!$A$10:$Q$264, 15))</f>
        <v/>
      </c>
      <c r="N123" s="33" t="str">
        <f>IF(ISERROR(VLOOKUP($B123, 'Bolt Analysis'!$A$10:$Q$264, 16)),"",VLOOKUP($B123, 'Bolt Analysis'!$A$10:$Q$264, 16))</f>
        <v/>
      </c>
      <c r="O123" s="33" t="str">
        <f>IF(ISERROR(VLOOKUP($B123, 'Bolt Analysis'!$A$10:$Q$264, 17)),"",VLOOKUP($B123, 'Bolt Analysis'!$A$10:$Q$264, 17))</f>
        <v/>
      </c>
    </row>
    <row r="124" spans="2:15" x14ac:dyDescent="0.25">
      <c r="B124" s="28" t="str">
        <v/>
      </c>
      <c r="C124" s="33" t="str">
        <f>IF(ISERROR(VLOOKUP($B124, 'Bolt Analysis'!$A$10:$Q$264, 2)),"", VLOOKUP($B124, 'Bolt Analysis'!$A$10:$Q$264, 2))</f>
        <v/>
      </c>
      <c r="D124" s="33" t="str">
        <f>IF(ISERROR(VLOOKUP($B124, 'Bolt Analysis'!$A$10:$Q$264, 3)),"", VLOOKUP($B124, 'Bolt Analysis'!$A$10:$Q$264, 3))</f>
        <v/>
      </c>
      <c r="E124" s="33" t="str">
        <f>IF(ISERROR(VLOOKUP($B124, 'Bolt Analysis'!$A$10:$Q$264, 4)),"",VLOOKUP($B124, 'Bolt Analysis'!$A$10:$Q$264, 4))</f>
        <v/>
      </c>
      <c r="F124" s="33" t="str">
        <f>IF(ISERROR(VLOOKUP($B124, 'Bolt Analysis'!$A$10:$Q$264, 5)),"",VLOOKUP($B124, 'Bolt Analysis'!$A$10:$Q$264, 5))</f>
        <v/>
      </c>
      <c r="G124" s="33" t="str">
        <f>IF(ISERROR(VLOOKUP($B124, 'Bolt Analysis'!$A$10:$Q$264, 6)),"",VLOOKUP($B124, 'Bolt Analysis'!$A$10:$Q$264, 6))</f>
        <v/>
      </c>
      <c r="H124" s="33" t="str">
        <f>IF(ISERROR(VLOOKUP($B124, 'Bolt Analysis'!$A$10:$Q$264, 9)),"",VLOOKUP($B124, 'Bolt Analysis'!$A$10:$Q$264, 9))</f>
        <v/>
      </c>
      <c r="I124" s="33" t="str">
        <f>IF(ISERROR(VLOOKUP($B124, 'Bolt Analysis'!$A$10:$Q$264, 10)),"",VLOOKUP($B124, 'Bolt Analysis'!$A$10:$Q$264, 10))</f>
        <v/>
      </c>
      <c r="J124" s="33" t="str">
        <f>IF(ISERROR(VLOOKUP($B124, 'Bolt Analysis'!$A$10:$Q$264, 12)),"",VLOOKUP($B124, 'Bolt Analysis'!$A$10:$Q$264, 12))</f>
        <v/>
      </c>
      <c r="K124" s="33" t="str">
        <f>IF(ISERROR(VLOOKUP($B124, 'Bolt Analysis'!$A$10:$Q$264, 13)),"",VLOOKUP($B124, 'Bolt Analysis'!$A$10:$Q$264, 13))</f>
        <v/>
      </c>
      <c r="L124" s="33" t="str">
        <f>IF(ISERROR(VLOOKUP($B124, 'Bolt Analysis'!$A$10:$Q$264, 14)),"",VLOOKUP($B124, 'Bolt Analysis'!$A$10:$Q$264, 14))</f>
        <v/>
      </c>
      <c r="M124" s="33" t="str">
        <f>IF(ISERROR(VLOOKUP($B124, 'Bolt Analysis'!$A$10:$Q$264, 15)),"",VLOOKUP($B124, 'Bolt Analysis'!$A$10:$Q$264, 15))</f>
        <v/>
      </c>
      <c r="N124" s="33" t="str">
        <f>IF(ISERROR(VLOOKUP($B124, 'Bolt Analysis'!$A$10:$Q$264, 16)),"",VLOOKUP($B124, 'Bolt Analysis'!$A$10:$Q$264, 16))</f>
        <v/>
      </c>
      <c r="O124" s="33" t="str">
        <f>IF(ISERROR(VLOOKUP($B124, 'Bolt Analysis'!$A$10:$Q$264, 17)),"",VLOOKUP($B124, 'Bolt Analysis'!$A$10:$Q$264, 17))</f>
        <v/>
      </c>
    </row>
    <row r="125" spans="2:15" x14ac:dyDescent="0.25">
      <c r="B125" s="28" t="str">
        <v/>
      </c>
      <c r="C125" s="33" t="str">
        <f>IF(ISERROR(VLOOKUP($B125, 'Bolt Analysis'!$A$10:$Q$264, 2)),"", VLOOKUP($B125, 'Bolt Analysis'!$A$10:$Q$264, 2))</f>
        <v/>
      </c>
      <c r="D125" s="33" t="str">
        <f>IF(ISERROR(VLOOKUP($B125, 'Bolt Analysis'!$A$10:$Q$264, 3)),"", VLOOKUP($B125, 'Bolt Analysis'!$A$10:$Q$264, 3))</f>
        <v/>
      </c>
      <c r="E125" s="33" t="str">
        <f>IF(ISERROR(VLOOKUP($B125, 'Bolt Analysis'!$A$10:$Q$264, 4)),"",VLOOKUP($B125, 'Bolt Analysis'!$A$10:$Q$264, 4))</f>
        <v/>
      </c>
      <c r="F125" s="33" t="str">
        <f>IF(ISERROR(VLOOKUP($B125, 'Bolt Analysis'!$A$10:$Q$264, 5)),"",VLOOKUP($B125, 'Bolt Analysis'!$A$10:$Q$264, 5))</f>
        <v/>
      </c>
      <c r="G125" s="33" t="str">
        <f>IF(ISERROR(VLOOKUP($B125, 'Bolt Analysis'!$A$10:$Q$264, 6)),"",VLOOKUP($B125, 'Bolt Analysis'!$A$10:$Q$264, 6))</f>
        <v/>
      </c>
      <c r="H125" s="33" t="str">
        <f>IF(ISERROR(VLOOKUP($B125, 'Bolt Analysis'!$A$10:$Q$264, 9)),"",VLOOKUP($B125, 'Bolt Analysis'!$A$10:$Q$264, 9))</f>
        <v/>
      </c>
      <c r="I125" s="33" t="str">
        <f>IF(ISERROR(VLOOKUP($B125, 'Bolt Analysis'!$A$10:$Q$264, 10)),"",VLOOKUP($B125, 'Bolt Analysis'!$A$10:$Q$264, 10))</f>
        <v/>
      </c>
      <c r="J125" s="33" t="str">
        <f>IF(ISERROR(VLOOKUP($B125, 'Bolt Analysis'!$A$10:$Q$264, 12)),"",VLOOKUP($B125, 'Bolt Analysis'!$A$10:$Q$264, 12))</f>
        <v/>
      </c>
      <c r="K125" s="33" t="str">
        <f>IF(ISERROR(VLOOKUP($B125, 'Bolt Analysis'!$A$10:$Q$264, 13)),"",VLOOKUP($B125, 'Bolt Analysis'!$A$10:$Q$264, 13))</f>
        <v/>
      </c>
      <c r="L125" s="33" t="str">
        <f>IF(ISERROR(VLOOKUP($B125, 'Bolt Analysis'!$A$10:$Q$264, 14)),"",VLOOKUP($B125, 'Bolt Analysis'!$A$10:$Q$264, 14))</f>
        <v/>
      </c>
      <c r="M125" s="33" t="str">
        <f>IF(ISERROR(VLOOKUP($B125, 'Bolt Analysis'!$A$10:$Q$264, 15)),"",VLOOKUP($B125, 'Bolt Analysis'!$A$10:$Q$264, 15))</f>
        <v/>
      </c>
      <c r="N125" s="33" t="str">
        <f>IF(ISERROR(VLOOKUP($B125, 'Bolt Analysis'!$A$10:$Q$264, 16)),"",VLOOKUP($B125, 'Bolt Analysis'!$A$10:$Q$264, 16))</f>
        <v/>
      </c>
      <c r="O125" s="33" t="str">
        <f>IF(ISERROR(VLOOKUP($B125, 'Bolt Analysis'!$A$10:$Q$264, 17)),"",VLOOKUP($B125, 'Bolt Analysis'!$A$10:$Q$264, 17))</f>
        <v/>
      </c>
    </row>
    <row r="126" spans="2:15" x14ac:dyDescent="0.25">
      <c r="B126" s="28" t="str">
        <v/>
      </c>
      <c r="C126" s="33" t="str">
        <f>IF(ISERROR(VLOOKUP($B126, 'Bolt Analysis'!$A$10:$Q$264, 2)),"", VLOOKUP($B126, 'Bolt Analysis'!$A$10:$Q$264, 2))</f>
        <v/>
      </c>
      <c r="D126" s="33" t="str">
        <f>IF(ISERROR(VLOOKUP($B126, 'Bolt Analysis'!$A$10:$Q$264, 3)),"", VLOOKUP($B126, 'Bolt Analysis'!$A$10:$Q$264, 3))</f>
        <v/>
      </c>
      <c r="E126" s="33" t="str">
        <f>IF(ISERROR(VLOOKUP($B126, 'Bolt Analysis'!$A$10:$Q$264, 4)),"",VLOOKUP($B126, 'Bolt Analysis'!$A$10:$Q$264, 4))</f>
        <v/>
      </c>
      <c r="F126" s="33" t="str">
        <f>IF(ISERROR(VLOOKUP($B126, 'Bolt Analysis'!$A$10:$Q$264, 5)),"",VLOOKUP($B126, 'Bolt Analysis'!$A$10:$Q$264, 5))</f>
        <v/>
      </c>
      <c r="G126" s="33" t="str">
        <f>IF(ISERROR(VLOOKUP($B126, 'Bolt Analysis'!$A$10:$Q$264, 6)),"",VLOOKUP($B126, 'Bolt Analysis'!$A$10:$Q$264, 6))</f>
        <v/>
      </c>
      <c r="H126" s="33" t="str">
        <f>IF(ISERROR(VLOOKUP($B126, 'Bolt Analysis'!$A$10:$Q$264, 9)),"",VLOOKUP($B126, 'Bolt Analysis'!$A$10:$Q$264, 9))</f>
        <v/>
      </c>
      <c r="I126" s="33" t="str">
        <f>IF(ISERROR(VLOOKUP($B126, 'Bolt Analysis'!$A$10:$Q$264, 10)),"",VLOOKUP($B126, 'Bolt Analysis'!$A$10:$Q$264, 10))</f>
        <v/>
      </c>
      <c r="J126" s="33" t="str">
        <f>IF(ISERROR(VLOOKUP($B126, 'Bolt Analysis'!$A$10:$Q$264, 12)),"",VLOOKUP($B126, 'Bolt Analysis'!$A$10:$Q$264, 12))</f>
        <v/>
      </c>
      <c r="K126" s="33" t="str">
        <f>IF(ISERROR(VLOOKUP($B126, 'Bolt Analysis'!$A$10:$Q$264, 13)),"",VLOOKUP($B126, 'Bolt Analysis'!$A$10:$Q$264, 13))</f>
        <v/>
      </c>
      <c r="L126" s="33" t="str">
        <f>IF(ISERROR(VLOOKUP($B126, 'Bolt Analysis'!$A$10:$Q$264, 14)),"",VLOOKUP($B126, 'Bolt Analysis'!$A$10:$Q$264, 14))</f>
        <v/>
      </c>
      <c r="M126" s="33" t="str">
        <f>IF(ISERROR(VLOOKUP($B126, 'Bolt Analysis'!$A$10:$Q$264, 15)),"",VLOOKUP($B126, 'Bolt Analysis'!$A$10:$Q$264, 15))</f>
        <v/>
      </c>
      <c r="N126" s="33" t="str">
        <f>IF(ISERROR(VLOOKUP($B126, 'Bolt Analysis'!$A$10:$Q$264, 16)),"",VLOOKUP($B126, 'Bolt Analysis'!$A$10:$Q$264, 16))</f>
        <v/>
      </c>
      <c r="O126" s="33" t="str">
        <f>IF(ISERROR(VLOOKUP($B126, 'Bolt Analysis'!$A$10:$Q$264, 17)),"",VLOOKUP($B126, 'Bolt Analysis'!$A$10:$Q$264, 17))</f>
        <v/>
      </c>
    </row>
    <row r="127" spans="2:15" x14ac:dyDescent="0.25">
      <c r="B127" s="28" t="str">
        <v/>
      </c>
      <c r="C127" s="33" t="str">
        <f>IF(ISERROR(VLOOKUP($B127, 'Bolt Analysis'!$A$10:$Q$264, 2)),"", VLOOKUP($B127, 'Bolt Analysis'!$A$10:$Q$264, 2))</f>
        <v/>
      </c>
      <c r="D127" s="33" t="str">
        <f>IF(ISERROR(VLOOKUP($B127, 'Bolt Analysis'!$A$10:$Q$264, 3)),"", VLOOKUP($B127, 'Bolt Analysis'!$A$10:$Q$264, 3))</f>
        <v/>
      </c>
      <c r="E127" s="33" t="str">
        <f>IF(ISERROR(VLOOKUP($B127, 'Bolt Analysis'!$A$10:$Q$264, 4)),"",VLOOKUP($B127, 'Bolt Analysis'!$A$10:$Q$264, 4))</f>
        <v/>
      </c>
      <c r="F127" s="33" t="str">
        <f>IF(ISERROR(VLOOKUP($B127, 'Bolt Analysis'!$A$10:$Q$264, 5)),"",VLOOKUP($B127, 'Bolt Analysis'!$A$10:$Q$264, 5))</f>
        <v/>
      </c>
      <c r="G127" s="33" t="str">
        <f>IF(ISERROR(VLOOKUP($B127, 'Bolt Analysis'!$A$10:$Q$264, 6)),"",VLOOKUP($B127, 'Bolt Analysis'!$A$10:$Q$264, 6))</f>
        <v/>
      </c>
      <c r="H127" s="33" t="str">
        <f>IF(ISERROR(VLOOKUP($B127, 'Bolt Analysis'!$A$10:$Q$264, 9)),"",VLOOKUP($B127, 'Bolt Analysis'!$A$10:$Q$264, 9))</f>
        <v/>
      </c>
      <c r="I127" s="33" t="str">
        <f>IF(ISERROR(VLOOKUP($B127, 'Bolt Analysis'!$A$10:$Q$264, 10)),"",VLOOKUP($B127, 'Bolt Analysis'!$A$10:$Q$264, 10))</f>
        <v/>
      </c>
      <c r="J127" s="33" t="str">
        <f>IF(ISERROR(VLOOKUP($B127, 'Bolt Analysis'!$A$10:$Q$264, 12)),"",VLOOKUP($B127, 'Bolt Analysis'!$A$10:$Q$264, 12))</f>
        <v/>
      </c>
      <c r="K127" s="33" t="str">
        <f>IF(ISERROR(VLOOKUP($B127, 'Bolt Analysis'!$A$10:$Q$264, 13)),"",VLOOKUP($B127, 'Bolt Analysis'!$A$10:$Q$264, 13))</f>
        <v/>
      </c>
      <c r="L127" s="33" t="str">
        <f>IF(ISERROR(VLOOKUP($B127, 'Bolt Analysis'!$A$10:$Q$264, 14)),"",VLOOKUP($B127, 'Bolt Analysis'!$A$10:$Q$264, 14))</f>
        <v/>
      </c>
      <c r="M127" s="33" t="str">
        <f>IF(ISERROR(VLOOKUP($B127, 'Bolt Analysis'!$A$10:$Q$264, 15)),"",VLOOKUP($B127, 'Bolt Analysis'!$A$10:$Q$264, 15))</f>
        <v/>
      </c>
      <c r="N127" s="33" t="str">
        <f>IF(ISERROR(VLOOKUP($B127, 'Bolt Analysis'!$A$10:$Q$264, 16)),"",VLOOKUP($B127, 'Bolt Analysis'!$A$10:$Q$264, 16))</f>
        <v/>
      </c>
      <c r="O127" s="33" t="str">
        <f>IF(ISERROR(VLOOKUP($B127, 'Bolt Analysis'!$A$10:$Q$264, 17)),"",VLOOKUP($B127, 'Bolt Analysis'!$A$10:$Q$264, 17))</f>
        <v/>
      </c>
    </row>
    <row r="128" spans="2:15" x14ac:dyDescent="0.25">
      <c r="B128" s="28" t="str">
        <v/>
      </c>
      <c r="C128" s="33" t="str">
        <f>IF(ISERROR(VLOOKUP($B128, 'Bolt Analysis'!$A$10:$Q$264, 2)),"", VLOOKUP($B128, 'Bolt Analysis'!$A$10:$Q$264, 2))</f>
        <v/>
      </c>
      <c r="D128" s="33" t="str">
        <f>IF(ISERROR(VLOOKUP($B128, 'Bolt Analysis'!$A$10:$Q$264, 3)),"", VLOOKUP($B128, 'Bolt Analysis'!$A$10:$Q$264, 3))</f>
        <v/>
      </c>
      <c r="E128" s="33" t="str">
        <f>IF(ISERROR(VLOOKUP($B128, 'Bolt Analysis'!$A$10:$Q$264, 4)),"",VLOOKUP($B128, 'Bolt Analysis'!$A$10:$Q$264, 4))</f>
        <v/>
      </c>
      <c r="F128" s="33" t="str">
        <f>IF(ISERROR(VLOOKUP($B128, 'Bolt Analysis'!$A$10:$Q$264, 5)),"",VLOOKUP($B128, 'Bolt Analysis'!$A$10:$Q$264, 5))</f>
        <v/>
      </c>
      <c r="G128" s="33" t="str">
        <f>IF(ISERROR(VLOOKUP($B128, 'Bolt Analysis'!$A$10:$Q$264, 6)),"",VLOOKUP($B128, 'Bolt Analysis'!$A$10:$Q$264, 6))</f>
        <v/>
      </c>
      <c r="H128" s="33" t="str">
        <f>IF(ISERROR(VLOOKUP($B128, 'Bolt Analysis'!$A$10:$Q$264, 9)),"",VLOOKUP($B128, 'Bolt Analysis'!$A$10:$Q$264, 9))</f>
        <v/>
      </c>
      <c r="I128" s="33" t="str">
        <f>IF(ISERROR(VLOOKUP($B128, 'Bolt Analysis'!$A$10:$Q$264, 10)),"",VLOOKUP($B128, 'Bolt Analysis'!$A$10:$Q$264, 10))</f>
        <v/>
      </c>
      <c r="J128" s="33" t="str">
        <f>IF(ISERROR(VLOOKUP($B128, 'Bolt Analysis'!$A$10:$Q$264, 12)),"",VLOOKUP($B128, 'Bolt Analysis'!$A$10:$Q$264, 12))</f>
        <v/>
      </c>
      <c r="K128" s="33" t="str">
        <f>IF(ISERROR(VLOOKUP($B128, 'Bolt Analysis'!$A$10:$Q$264, 13)),"",VLOOKUP($B128, 'Bolt Analysis'!$A$10:$Q$264, 13))</f>
        <v/>
      </c>
      <c r="L128" s="33" t="str">
        <f>IF(ISERROR(VLOOKUP($B128, 'Bolt Analysis'!$A$10:$Q$264, 14)),"",VLOOKUP($B128, 'Bolt Analysis'!$A$10:$Q$264, 14))</f>
        <v/>
      </c>
      <c r="M128" s="33" t="str">
        <f>IF(ISERROR(VLOOKUP($B128, 'Bolt Analysis'!$A$10:$Q$264, 15)),"",VLOOKUP($B128, 'Bolt Analysis'!$A$10:$Q$264, 15))</f>
        <v/>
      </c>
      <c r="N128" s="33" t="str">
        <f>IF(ISERROR(VLOOKUP($B128, 'Bolt Analysis'!$A$10:$Q$264, 16)),"",VLOOKUP($B128, 'Bolt Analysis'!$A$10:$Q$264, 16))</f>
        <v/>
      </c>
      <c r="O128" s="33" t="str">
        <f>IF(ISERROR(VLOOKUP($B128, 'Bolt Analysis'!$A$10:$Q$264, 17)),"",VLOOKUP($B128, 'Bolt Analysis'!$A$10:$Q$264, 17))</f>
        <v/>
      </c>
    </row>
    <row r="129" spans="2:15" x14ac:dyDescent="0.25">
      <c r="B129" s="28" t="str">
        <v/>
      </c>
      <c r="C129" s="33" t="str">
        <f>IF(ISERROR(VLOOKUP($B129, 'Bolt Analysis'!$A$10:$Q$264, 2)),"", VLOOKUP($B129, 'Bolt Analysis'!$A$10:$Q$264, 2))</f>
        <v/>
      </c>
      <c r="D129" s="33" t="str">
        <f>IF(ISERROR(VLOOKUP($B129, 'Bolt Analysis'!$A$10:$Q$264, 3)),"", VLOOKUP($B129, 'Bolt Analysis'!$A$10:$Q$264, 3))</f>
        <v/>
      </c>
      <c r="E129" s="33" t="str">
        <f>IF(ISERROR(VLOOKUP($B129, 'Bolt Analysis'!$A$10:$Q$264, 4)),"",VLOOKUP($B129, 'Bolt Analysis'!$A$10:$Q$264, 4))</f>
        <v/>
      </c>
      <c r="F129" s="33" t="str">
        <f>IF(ISERROR(VLOOKUP($B129, 'Bolt Analysis'!$A$10:$Q$264, 5)),"",VLOOKUP($B129, 'Bolt Analysis'!$A$10:$Q$264, 5))</f>
        <v/>
      </c>
      <c r="G129" s="33" t="str">
        <f>IF(ISERROR(VLOOKUP($B129, 'Bolt Analysis'!$A$10:$Q$264, 6)),"",VLOOKUP($B129, 'Bolt Analysis'!$A$10:$Q$264, 6))</f>
        <v/>
      </c>
      <c r="H129" s="33" t="str">
        <f>IF(ISERROR(VLOOKUP($B129, 'Bolt Analysis'!$A$10:$Q$264, 9)),"",VLOOKUP($B129, 'Bolt Analysis'!$A$10:$Q$264, 9))</f>
        <v/>
      </c>
      <c r="I129" s="33" t="str">
        <f>IF(ISERROR(VLOOKUP($B129, 'Bolt Analysis'!$A$10:$Q$264, 10)),"",VLOOKUP($B129, 'Bolt Analysis'!$A$10:$Q$264, 10))</f>
        <v/>
      </c>
      <c r="J129" s="33" t="str">
        <f>IF(ISERROR(VLOOKUP($B129, 'Bolt Analysis'!$A$10:$Q$264, 12)),"",VLOOKUP($B129, 'Bolt Analysis'!$A$10:$Q$264, 12))</f>
        <v/>
      </c>
      <c r="K129" s="33" t="str">
        <f>IF(ISERROR(VLOOKUP($B129, 'Bolt Analysis'!$A$10:$Q$264, 13)),"",VLOOKUP($B129, 'Bolt Analysis'!$A$10:$Q$264, 13))</f>
        <v/>
      </c>
      <c r="L129" s="33" t="str">
        <f>IF(ISERROR(VLOOKUP($B129, 'Bolt Analysis'!$A$10:$Q$264, 14)),"",VLOOKUP($B129, 'Bolt Analysis'!$A$10:$Q$264, 14))</f>
        <v/>
      </c>
      <c r="M129" s="33" t="str">
        <f>IF(ISERROR(VLOOKUP($B129, 'Bolt Analysis'!$A$10:$Q$264, 15)),"",VLOOKUP($B129, 'Bolt Analysis'!$A$10:$Q$264, 15))</f>
        <v/>
      </c>
      <c r="N129" s="33" t="str">
        <f>IF(ISERROR(VLOOKUP($B129, 'Bolt Analysis'!$A$10:$Q$264, 16)),"",VLOOKUP($B129, 'Bolt Analysis'!$A$10:$Q$264, 16))</f>
        <v/>
      </c>
      <c r="O129" s="33" t="str">
        <f>IF(ISERROR(VLOOKUP($B129, 'Bolt Analysis'!$A$10:$Q$264, 17)),"",VLOOKUP($B129, 'Bolt Analysis'!$A$10:$Q$264, 17))</f>
        <v/>
      </c>
    </row>
    <row r="130" spans="2:15" x14ac:dyDescent="0.25">
      <c r="B130" s="28" t="str">
        <v/>
      </c>
      <c r="C130" s="33" t="str">
        <f>IF(ISERROR(VLOOKUP($B130, 'Bolt Analysis'!$A$10:$Q$264, 2)),"", VLOOKUP($B130, 'Bolt Analysis'!$A$10:$Q$264, 2))</f>
        <v/>
      </c>
      <c r="D130" s="33" t="str">
        <f>IF(ISERROR(VLOOKUP($B130, 'Bolt Analysis'!$A$10:$Q$264, 3)),"", VLOOKUP($B130, 'Bolt Analysis'!$A$10:$Q$264, 3))</f>
        <v/>
      </c>
      <c r="E130" s="33" t="str">
        <f>IF(ISERROR(VLOOKUP($B130, 'Bolt Analysis'!$A$10:$Q$264, 4)),"",VLOOKUP($B130, 'Bolt Analysis'!$A$10:$Q$264, 4))</f>
        <v/>
      </c>
      <c r="F130" s="33" t="str">
        <f>IF(ISERROR(VLOOKUP($B130, 'Bolt Analysis'!$A$10:$Q$264, 5)),"",VLOOKUP($B130, 'Bolt Analysis'!$A$10:$Q$264, 5))</f>
        <v/>
      </c>
      <c r="G130" s="33" t="str">
        <f>IF(ISERROR(VLOOKUP($B130, 'Bolt Analysis'!$A$10:$Q$264, 6)),"",VLOOKUP($B130, 'Bolt Analysis'!$A$10:$Q$264, 6))</f>
        <v/>
      </c>
      <c r="H130" s="33" t="str">
        <f>IF(ISERROR(VLOOKUP($B130, 'Bolt Analysis'!$A$10:$Q$264, 9)),"",VLOOKUP($B130, 'Bolt Analysis'!$A$10:$Q$264, 9))</f>
        <v/>
      </c>
      <c r="I130" s="33" t="str">
        <f>IF(ISERROR(VLOOKUP($B130, 'Bolt Analysis'!$A$10:$Q$264, 10)),"",VLOOKUP($B130, 'Bolt Analysis'!$A$10:$Q$264, 10))</f>
        <v/>
      </c>
      <c r="J130" s="33" t="str">
        <f>IF(ISERROR(VLOOKUP($B130, 'Bolt Analysis'!$A$10:$Q$264, 12)),"",VLOOKUP($B130, 'Bolt Analysis'!$A$10:$Q$264, 12))</f>
        <v/>
      </c>
      <c r="K130" s="33" t="str">
        <f>IF(ISERROR(VLOOKUP($B130, 'Bolt Analysis'!$A$10:$Q$264, 13)),"",VLOOKUP($B130, 'Bolt Analysis'!$A$10:$Q$264, 13))</f>
        <v/>
      </c>
      <c r="L130" s="33" t="str">
        <f>IF(ISERROR(VLOOKUP($B130, 'Bolt Analysis'!$A$10:$Q$264, 14)),"",VLOOKUP($B130, 'Bolt Analysis'!$A$10:$Q$264, 14))</f>
        <v/>
      </c>
      <c r="M130" s="33" t="str">
        <f>IF(ISERROR(VLOOKUP($B130, 'Bolt Analysis'!$A$10:$Q$264, 15)),"",VLOOKUP($B130, 'Bolt Analysis'!$A$10:$Q$264, 15))</f>
        <v/>
      </c>
      <c r="N130" s="33" t="str">
        <f>IF(ISERROR(VLOOKUP($B130, 'Bolt Analysis'!$A$10:$Q$264, 16)),"",VLOOKUP($B130, 'Bolt Analysis'!$A$10:$Q$264, 16))</f>
        <v/>
      </c>
      <c r="O130" s="33" t="str">
        <f>IF(ISERROR(VLOOKUP($B130, 'Bolt Analysis'!$A$10:$Q$264, 17)),"",VLOOKUP($B130, 'Bolt Analysis'!$A$10:$Q$264, 17))</f>
        <v/>
      </c>
    </row>
    <row r="131" spans="2:15" x14ac:dyDescent="0.25">
      <c r="B131" s="28" t="str">
        <v/>
      </c>
      <c r="C131" s="33" t="str">
        <f>IF(ISERROR(VLOOKUP($B131, 'Bolt Analysis'!$A$10:$Q$264, 2)),"", VLOOKUP($B131, 'Bolt Analysis'!$A$10:$Q$264, 2))</f>
        <v/>
      </c>
      <c r="D131" s="33" t="str">
        <f>IF(ISERROR(VLOOKUP($B131, 'Bolt Analysis'!$A$10:$Q$264, 3)),"", VLOOKUP($B131, 'Bolt Analysis'!$A$10:$Q$264, 3))</f>
        <v/>
      </c>
      <c r="E131" s="33" t="str">
        <f>IF(ISERROR(VLOOKUP($B131, 'Bolt Analysis'!$A$10:$Q$264, 4)),"",VLOOKUP($B131, 'Bolt Analysis'!$A$10:$Q$264, 4))</f>
        <v/>
      </c>
      <c r="F131" s="33" t="str">
        <f>IF(ISERROR(VLOOKUP($B131, 'Bolt Analysis'!$A$10:$Q$264, 5)),"",VLOOKUP($B131, 'Bolt Analysis'!$A$10:$Q$264, 5))</f>
        <v/>
      </c>
      <c r="G131" s="33" t="str">
        <f>IF(ISERROR(VLOOKUP($B131, 'Bolt Analysis'!$A$10:$Q$264, 6)),"",VLOOKUP($B131, 'Bolt Analysis'!$A$10:$Q$264, 6))</f>
        <v/>
      </c>
      <c r="H131" s="33" t="str">
        <f>IF(ISERROR(VLOOKUP($B131, 'Bolt Analysis'!$A$10:$Q$264, 9)),"",VLOOKUP($B131, 'Bolt Analysis'!$A$10:$Q$264, 9))</f>
        <v/>
      </c>
      <c r="I131" s="33" t="str">
        <f>IF(ISERROR(VLOOKUP($B131, 'Bolt Analysis'!$A$10:$Q$264, 10)),"",VLOOKUP($B131, 'Bolt Analysis'!$A$10:$Q$264, 10))</f>
        <v/>
      </c>
      <c r="J131" s="33" t="str">
        <f>IF(ISERROR(VLOOKUP($B131, 'Bolt Analysis'!$A$10:$Q$264, 12)),"",VLOOKUP($B131, 'Bolt Analysis'!$A$10:$Q$264, 12))</f>
        <v/>
      </c>
      <c r="K131" s="33" t="str">
        <f>IF(ISERROR(VLOOKUP($B131, 'Bolt Analysis'!$A$10:$Q$264, 13)),"",VLOOKUP($B131, 'Bolt Analysis'!$A$10:$Q$264, 13))</f>
        <v/>
      </c>
      <c r="L131" s="33" t="str">
        <f>IF(ISERROR(VLOOKUP($B131, 'Bolt Analysis'!$A$10:$Q$264, 14)),"",VLOOKUP($B131, 'Bolt Analysis'!$A$10:$Q$264, 14))</f>
        <v/>
      </c>
      <c r="M131" s="33" t="str">
        <f>IF(ISERROR(VLOOKUP($B131, 'Bolt Analysis'!$A$10:$Q$264, 15)),"",VLOOKUP($B131, 'Bolt Analysis'!$A$10:$Q$264, 15))</f>
        <v/>
      </c>
      <c r="N131" s="33" t="str">
        <f>IF(ISERROR(VLOOKUP($B131, 'Bolt Analysis'!$A$10:$Q$264, 16)),"",VLOOKUP($B131, 'Bolt Analysis'!$A$10:$Q$264, 16))</f>
        <v/>
      </c>
      <c r="O131" s="33" t="str">
        <f>IF(ISERROR(VLOOKUP($B131, 'Bolt Analysis'!$A$10:$Q$264, 17)),"",VLOOKUP($B131, 'Bolt Analysis'!$A$10:$Q$264, 17))</f>
        <v/>
      </c>
    </row>
    <row r="132" spans="2:15" x14ac:dyDescent="0.25">
      <c r="B132" s="28" t="str">
        <v/>
      </c>
      <c r="C132" s="33" t="str">
        <f>IF(ISERROR(VLOOKUP($B132, 'Bolt Analysis'!$A$10:$Q$264, 2)),"", VLOOKUP($B132, 'Bolt Analysis'!$A$10:$Q$264, 2))</f>
        <v/>
      </c>
      <c r="D132" s="33" t="str">
        <f>IF(ISERROR(VLOOKUP($B132, 'Bolt Analysis'!$A$10:$Q$264, 3)),"", VLOOKUP($B132, 'Bolt Analysis'!$A$10:$Q$264, 3))</f>
        <v/>
      </c>
      <c r="E132" s="33" t="str">
        <f>IF(ISERROR(VLOOKUP($B132, 'Bolt Analysis'!$A$10:$Q$264, 4)),"",VLOOKUP($B132, 'Bolt Analysis'!$A$10:$Q$264, 4))</f>
        <v/>
      </c>
      <c r="F132" s="33" t="str">
        <f>IF(ISERROR(VLOOKUP($B132, 'Bolt Analysis'!$A$10:$Q$264, 5)),"",VLOOKUP($B132, 'Bolt Analysis'!$A$10:$Q$264, 5))</f>
        <v/>
      </c>
      <c r="G132" s="33" t="str">
        <f>IF(ISERROR(VLOOKUP($B132, 'Bolt Analysis'!$A$10:$Q$264, 6)),"",VLOOKUP($B132, 'Bolt Analysis'!$A$10:$Q$264, 6))</f>
        <v/>
      </c>
      <c r="H132" s="33" t="str">
        <f>IF(ISERROR(VLOOKUP($B132, 'Bolt Analysis'!$A$10:$Q$264, 9)),"",VLOOKUP($B132, 'Bolt Analysis'!$A$10:$Q$264, 9))</f>
        <v/>
      </c>
      <c r="I132" s="33" t="str">
        <f>IF(ISERROR(VLOOKUP($B132, 'Bolt Analysis'!$A$10:$Q$264, 10)),"",VLOOKUP($B132, 'Bolt Analysis'!$A$10:$Q$264, 10))</f>
        <v/>
      </c>
      <c r="J132" s="33" t="str">
        <f>IF(ISERROR(VLOOKUP($B132, 'Bolt Analysis'!$A$10:$Q$264, 12)),"",VLOOKUP($B132, 'Bolt Analysis'!$A$10:$Q$264, 12))</f>
        <v/>
      </c>
      <c r="K132" s="33" t="str">
        <f>IF(ISERROR(VLOOKUP($B132, 'Bolt Analysis'!$A$10:$Q$264, 13)),"",VLOOKUP($B132, 'Bolt Analysis'!$A$10:$Q$264, 13))</f>
        <v/>
      </c>
      <c r="L132" s="33" t="str">
        <f>IF(ISERROR(VLOOKUP($B132, 'Bolt Analysis'!$A$10:$Q$264, 14)),"",VLOOKUP($B132, 'Bolt Analysis'!$A$10:$Q$264, 14))</f>
        <v/>
      </c>
      <c r="M132" s="33" t="str">
        <f>IF(ISERROR(VLOOKUP($B132, 'Bolt Analysis'!$A$10:$Q$264, 15)),"",VLOOKUP($B132, 'Bolt Analysis'!$A$10:$Q$264, 15))</f>
        <v/>
      </c>
      <c r="N132" s="33" t="str">
        <f>IF(ISERROR(VLOOKUP($B132, 'Bolt Analysis'!$A$10:$Q$264, 16)),"",VLOOKUP($B132, 'Bolt Analysis'!$A$10:$Q$264, 16))</f>
        <v/>
      </c>
      <c r="O132" s="33" t="str">
        <f>IF(ISERROR(VLOOKUP($B132, 'Bolt Analysis'!$A$10:$Q$264, 17)),"",VLOOKUP($B132, 'Bolt Analysis'!$A$10:$Q$264, 17))</f>
        <v/>
      </c>
    </row>
    <row r="133" spans="2:15" x14ac:dyDescent="0.25">
      <c r="B133" s="28" t="str">
        <v/>
      </c>
      <c r="C133" s="33" t="str">
        <f>IF(ISERROR(VLOOKUP($B133, 'Bolt Analysis'!$A$10:$Q$264, 2)),"", VLOOKUP($B133, 'Bolt Analysis'!$A$10:$Q$264, 2))</f>
        <v/>
      </c>
      <c r="D133" s="33" t="str">
        <f>IF(ISERROR(VLOOKUP($B133, 'Bolt Analysis'!$A$10:$Q$264, 3)),"", VLOOKUP($B133, 'Bolt Analysis'!$A$10:$Q$264, 3))</f>
        <v/>
      </c>
      <c r="E133" s="33" t="str">
        <f>IF(ISERROR(VLOOKUP($B133, 'Bolt Analysis'!$A$10:$Q$264, 4)),"",VLOOKUP($B133, 'Bolt Analysis'!$A$10:$Q$264, 4))</f>
        <v/>
      </c>
      <c r="F133" s="33" t="str">
        <f>IF(ISERROR(VLOOKUP($B133, 'Bolt Analysis'!$A$10:$Q$264, 5)),"",VLOOKUP($B133, 'Bolt Analysis'!$A$10:$Q$264, 5))</f>
        <v/>
      </c>
      <c r="G133" s="33" t="str">
        <f>IF(ISERROR(VLOOKUP($B133, 'Bolt Analysis'!$A$10:$Q$264, 6)),"",VLOOKUP($B133, 'Bolt Analysis'!$A$10:$Q$264, 6))</f>
        <v/>
      </c>
      <c r="H133" s="33" t="str">
        <f>IF(ISERROR(VLOOKUP($B133, 'Bolt Analysis'!$A$10:$Q$264, 9)),"",VLOOKUP($B133, 'Bolt Analysis'!$A$10:$Q$264, 9))</f>
        <v/>
      </c>
      <c r="I133" s="33" t="str">
        <f>IF(ISERROR(VLOOKUP($B133, 'Bolt Analysis'!$A$10:$Q$264, 10)),"",VLOOKUP($B133, 'Bolt Analysis'!$A$10:$Q$264, 10))</f>
        <v/>
      </c>
      <c r="J133" s="33" t="str">
        <f>IF(ISERROR(VLOOKUP($B133, 'Bolt Analysis'!$A$10:$Q$264, 12)),"",VLOOKUP($B133, 'Bolt Analysis'!$A$10:$Q$264, 12))</f>
        <v/>
      </c>
      <c r="K133" s="33" t="str">
        <f>IF(ISERROR(VLOOKUP($B133, 'Bolt Analysis'!$A$10:$Q$264, 13)),"",VLOOKUP($B133, 'Bolt Analysis'!$A$10:$Q$264, 13))</f>
        <v/>
      </c>
      <c r="L133" s="33" t="str">
        <f>IF(ISERROR(VLOOKUP($B133, 'Bolt Analysis'!$A$10:$Q$264, 14)),"",VLOOKUP($B133, 'Bolt Analysis'!$A$10:$Q$264, 14))</f>
        <v/>
      </c>
      <c r="M133" s="33" t="str">
        <f>IF(ISERROR(VLOOKUP($B133, 'Bolt Analysis'!$A$10:$Q$264, 15)),"",VLOOKUP($B133, 'Bolt Analysis'!$A$10:$Q$264, 15))</f>
        <v/>
      </c>
      <c r="N133" s="33" t="str">
        <f>IF(ISERROR(VLOOKUP($B133, 'Bolt Analysis'!$A$10:$Q$264, 16)),"",VLOOKUP($B133, 'Bolt Analysis'!$A$10:$Q$264, 16))</f>
        <v/>
      </c>
      <c r="O133" s="33" t="str">
        <f>IF(ISERROR(VLOOKUP($B133, 'Bolt Analysis'!$A$10:$Q$264, 17)),"",VLOOKUP($B133, 'Bolt Analysis'!$A$10:$Q$264, 17))</f>
        <v/>
      </c>
    </row>
    <row r="134" spans="2:15" x14ac:dyDescent="0.25">
      <c r="B134" s="28" t="str">
        <v/>
      </c>
      <c r="C134" s="33" t="str">
        <f>IF(ISERROR(VLOOKUP($B134, 'Bolt Analysis'!$A$10:$Q$264, 2)),"", VLOOKUP($B134, 'Bolt Analysis'!$A$10:$Q$264, 2))</f>
        <v/>
      </c>
      <c r="D134" s="33" t="str">
        <f>IF(ISERROR(VLOOKUP($B134, 'Bolt Analysis'!$A$10:$Q$264, 3)),"", VLOOKUP($B134, 'Bolt Analysis'!$A$10:$Q$264, 3))</f>
        <v/>
      </c>
      <c r="E134" s="33" t="str">
        <f>IF(ISERROR(VLOOKUP($B134, 'Bolt Analysis'!$A$10:$Q$264, 4)),"",VLOOKUP($B134, 'Bolt Analysis'!$A$10:$Q$264, 4))</f>
        <v/>
      </c>
      <c r="F134" s="33" t="str">
        <f>IF(ISERROR(VLOOKUP($B134, 'Bolt Analysis'!$A$10:$Q$264, 5)),"",VLOOKUP($B134, 'Bolt Analysis'!$A$10:$Q$264, 5))</f>
        <v/>
      </c>
      <c r="G134" s="33" t="str">
        <f>IF(ISERROR(VLOOKUP($B134, 'Bolt Analysis'!$A$10:$Q$264, 6)),"",VLOOKUP($B134, 'Bolt Analysis'!$A$10:$Q$264, 6))</f>
        <v/>
      </c>
      <c r="H134" s="33" t="str">
        <f>IF(ISERROR(VLOOKUP($B134, 'Bolt Analysis'!$A$10:$Q$264, 9)),"",VLOOKUP($B134, 'Bolt Analysis'!$A$10:$Q$264, 9))</f>
        <v/>
      </c>
      <c r="I134" s="33" t="str">
        <f>IF(ISERROR(VLOOKUP($B134, 'Bolt Analysis'!$A$10:$Q$264, 10)),"",VLOOKUP($B134, 'Bolt Analysis'!$A$10:$Q$264, 10))</f>
        <v/>
      </c>
      <c r="J134" s="33" t="str">
        <f>IF(ISERROR(VLOOKUP($B134, 'Bolt Analysis'!$A$10:$Q$264, 12)),"",VLOOKUP($B134, 'Bolt Analysis'!$A$10:$Q$264, 12))</f>
        <v/>
      </c>
      <c r="K134" s="33" t="str">
        <f>IF(ISERROR(VLOOKUP($B134, 'Bolt Analysis'!$A$10:$Q$264, 13)),"",VLOOKUP($B134, 'Bolt Analysis'!$A$10:$Q$264, 13))</f>
        <v/>
      </c>
      <c r="L134" s="33" t="str">
        <f>IF(ISERROR(VLOOKUP($B134, 'Bolt Analysis'!$A$10:$Q$264, 14)),"",VLOOKUP($B134, 'Bolt Analysis'!$A$10:$Q$264, 14))</f>
        <v/>
      </c>
      <c r="M134" s="33" t="str">
        <f>IF(ISERROR(VLOOKUP($B134, 'Bolt Analysis'!$A$10:$Q$264, 15)),"",VLOOKUP($B134, 'Bolt Analysis'!$A$10:$Q$264, 15))</f>
        <v/>
      </c>
      <c r="N134" s="33" t="str">
        <f>IF(ISERROR(VLOOKUP($B134, 'Bolt Analysis'!$A$10:$Q$264, 16)),"",VLOOKUP($B134, 'Bolt Analysis'!$A$10:$Q$264, 16))</f>
        <v/>
      </c>
      <c r="O134" s="33" t="str">
        <f>IF(ISERROR(VLOOKUP($B134, 'Bolt Analysis'!$A$10:$Q$264, 17)),"",VLOOKUP($B134, 'Bolt Analysis'!$A$10:$Q$264, 17))</f>
        <v/>
      </c>
    </row>
    <row r="135" spans="2:15" x14ac:dyDescent="0.25">
      <c r="B135" s="28" t="str">
        <v/>
      </c>
      <c r="C135" s="33" t="str">
        <f>IF(ISERROR(VLOOKUP($B135, 'Bolt Analysis'!$A$10:$Q$264, 2)),"", VLOOKUP($B135, 'Bolt Analysis'!$A$10:$Q$264, 2))</f>
        <v/>
      </c>
      <c r="D135" s="33" t="str">
        <f>IF(ISERROR(VLOOKUP($B135, 'Bolt Analysis'!$A$10:$Q$264, 3)),"", VLOOKUP($B135, 'Bolt Analysis'!$A$10:$Q$264, 3))</f>
        <v/>
      </c>
      <c r="E135" s="33" t="str">
        <f>IF(ISERROR(VLOOKUP($B135, 'Bolt Analysis'!$A$10:$Q$264, 4)),"",VLOOKUP($B135, 'Bolt Analysis'!$A$10:$Q$264, 4))</f>
        <v/>
      </c>
      <c r="F135" s="33" t="str">
        <f>IF(ISERROR(VLOOKUP($B135, 'Bolt Analysis'!$A$10:$Q$264, 5)),"",VLOOKUP($B135, 'Bolt Analysis'!$A$10:$Q$264, 5))</f>
        <v/>
      </c>
      <c r="G135" s="33" t="str">
        <f>IF(ISERROR(VLOOKUP($B135, 'Bolt Analysis'!$A$10:$Q$264, 6)),"",VLOOKUP($B135, 'Bolt Analysis'!$A$10:$Q$264, 6))</f>
        <v/>
      </c>
      <c r="H135" s="33" t="str">
        <f>IF(ISERROR(VLOOKUP($B135, 'Bolt Analysis'!$A$10:$Q$264, 9)),"",VLOOKUP($B135, 'Bolt Analysis'!$A$10:$Q$264, 9))</f>
        <v/>
      </c>
      <c r="I135" s="33" t="str">
        <f>IF(ISERROR(VLOOKUP($B135, 'Bolt Analysis'!$A$10:$Q$264, 10)),"",VLOOKUP($B135, 'Bolt Analysis'!$A$10:$Q$264, 10))</f>
        <v/>
      </c>
      <c r="J135" s="33" t="str">
        <f>IF(ISERROR(VLOOKUP($B135, 'Bolt Analysis'!$A$10:$Q$264, 12)),"",VLOOKUP($B135, 'Bolt Analysis'!$A$10:$Q$264, 12))</f>
        <v/>
      </c>
      <c r="K135" s="33" t="str">
        <f>IF(ISERROR(VLOOKUP($B135, 'Bolt Analysis'!$A$10:$Q$264, 13)),"",VLOOKUP($B135, 'Bolt Analysis'!$A$10:$Q$264, 13))</f>
        <v/>
      </c>
      <c r="L135" s="33" t="str">
        <f>IF(ISERROR(VLOOKUP($B135, 'Bolt Analysis'!$A$10:$Q$264, 14)),"",VLOOKUP($B135, 'Bolt Analysis'!$A$10:$Q$264, 14))</f>
        <v/>
      </c>
      <c r="M135" s="33" t="str">
        <f>IF(ISERROR(VLOOKUP($B135, 'Bolt Analysis'!$A$10:$Q$264, 15)),"",VLOOKUP($B135, 'Bolt Analysis'!$A$10:$Q$264, 15))</f>
        <v/>
      </c>
      <c r="N135" s="33" t="str">
        <f>IF(ISERROR(VLOOKUP($B135, 'Bolt Analysis'!$A$10:$Q$264, 16)),"",VLOOKUP($B135, 'Bolt Analysis'!$A$10:$Q$264, 16))</f>
        <v/>
      </c>
      <c r="O135" s="33" t="str">
        <f>IF(ISERROR(VLOOKUP($B135, 'Bolt Analysis'!$A$10:$Q$264, 17)),"",VLOOKUP($B135, 'Bolt Analysis'!$A$10:$Q$264, 17))</f>
        <v/>
      </c>
    </row>
    <row r="136" spans="2:15" x14ac:dyDescent="0.25">
      <c r="B136" s="28" t="str">
        <v/>
      </c>
      <c r="C136" s="33" t="str">
        <f>IF(ISERROR(VLOOKUP($B136, 'Bolt Analysis'!$A$10:$Q$264, 2)),"", VLOOKUP($B136, 'Bolt Analysis'!$A$10:$Q$264, 2))</f>
        <v/>
      </c>
      <c r="D136" s="33" t="str">
        <f>IF(ISERROR(VLOOKUP($B136, 'Bolt Analysis'!$A$10:$Q$264, 3)),"", VLOOKUP($B136, 'Bolt Analysis'!$A$10:$Q$264, 3))</f>
        <v/>
      </c>
      <c r="E136" s="33" t="str">
        <f>IF(ISERROR(VLOOKUP($B136, 'Bolt Analysis'!$A$10:$Q$264, 4)),"",VLOOKUP($B136, 'Bolt Analysis'!$A$10:$Q$264, 4))</f>
        <v/>
      </c>
      <c r="F136" s="33" t="str">
        <f>IF(ISERROR(VLOOKUP($B136, 'Bolt Analysis'!$A$10:$Q$264, 5)),"",VLOOKUP($B136, 'Bolt Analysis'!$A$10:$Q$264, 5))</f>
        <v/>
      </c>
      <c r="G136" s="33" t="str">
        <f>IF(ISERROR(VLOOKUP($B136, 'Bolt Analysis'!$A$10:$Q$264, 6)),"",VLOOKUP($B136, 'Bolt Analysis'!$A$10:$Q$264, 6))</f>
        <v/>
      </c>
      <c r="H136" s="33" t="str">
        <f>IF(ISERROR(VLOOKUP($B136, 'Bolt Analysis'!$A$10:$Q$264, 9)),"",VLOOKUP($B136, 'Bolt Analysis'!$A$10:$Q$264, 9))</f>
        <v/>
      </c>
      <c r="I136" s="33" t="str">
        <f>IF(ISERROR(VLOOKUP($B136, 'Bolt Analysis'!$A$10:$Q$264, 10)),"",VLOOKUP($B136, 'Bolt Analysis'!$A$10:$Q$264, 10))</f>
        <v/>
      </c>
      <c r="J136" s="33" t="str">
        <f>IF(ISERROR(VLOOKUP($B136, 'Bolt Analysis'!$A$10:$Q$264, 12)),"",VLOOKUP($B136, 'Bolt Analysis'!$A$10:$Q$264, 12))</f>
        <v/>
      </c>
      <c r="K136" s="33" t="str">
        <f>IF(ISERROR(VLOOKUP($B136, 'Bolt Analysis'!$A$10:$Q$264, 13)),"",VLOOKUP($B136, 'Bolt Analysis'!$A$10:$Q$264, 13))</f>
        <v/>
      </c>
      <c r="L136" s="33" t="str">
        <f>IF(ISERROR(VLOOKUP($B136, 'Bolt Analysis'!$A$10:$Q$264, 14)),"",VLOOKUP($B136, 'Bolt Analysis'!$A$10:$Q$264, 14))</f>
        <v/>
      </c>
      <c r="M136" s="33" t="str">
        <f>IF(ISERROR(VLOOKUP($B136, 'Bolt Analysis'!$A$10:$Q$264, 15)),"",VLOOKUP($B136, 'Bolt Analysis'!$A$10:$Q$264, 15))</f>
        <v/>
      </c>
      <c r="N136" s="33" t="str">
        <f>IF(ISERROR(VLOOKUP($B136, 'Bolt Analysis'!$A$10:$Q$264, 16)),"",VLOOKUP($B136, 'Bolt Analysis'!$A$10:$Q$264, 16))</f>
        <v/>
      </c>
      <c r="O136" s="33" t="str">
        <f>IF(ISERROR(VLOOKUP($B136, 'Bolt Analysis'!$A$10:$Q$264, 17)),"",VLOOKUP($B136, 'Bolt Analysis'!$A$10:$Q$264, 17))</f>
        <v/>
      </c>
    </row>
    <row r="137" spans="2:15" x14ac:dyDescent="0.25">
      <c r="B137" s="28" t="str">
        <v/>
      </c>
      <c r="C137" s="33" t="str">
        <f>IF(ISERROR(VLOOKUP($B137, 'Bolt Analysis'!$A$10:$Q$264, 2)),"", VLOOKUP($B137, 'Bolt Analysis'!$A$10:$Q$264, 2))</f>
        <v/>
      </c>
      <c r="D137" s="33" t="str">
        <f>IF(ISERROR(VLOOKUP($B137, 'Bolt Analysis'!$A$10:$Q$264, 3)),"", VLOOKUP($B137, 'Bolt Analysis'!$A$10:$Q$264, 3))</f>
        <v/>
      </c>
      <c r="E137" s="33" t="str">
        <f>IF(ISERROR(VLOOKUP($B137, 'Bolt Analysis'!$A$10:$Q$264, 4)),"",VLOOKUP($B137, 'Bolt Analysis'!$A$10:$Q$264, 4))</f>
        <v/>
      </c>
      <c r="F137" s="33" t="str">
        <f>IF(ISERROR(VLOOKUP($B137, 'Bolt Analysis'!$A$10:$Q$264, 5)),"",VLOOKUP($B137, 'Bolt Analysis'!$A$10:$Q$264, 5))</f>
        <v/>
      </c>
      <c r="G137" s="33" t="str">
        <f>IF(ISERROR(VLOOKUP($B137, 'Bolt Analysis'!$A$10:$Q$264, 6)),"",VLOOKUP($B137, 'Bolt Analysis'!$A$10:$Q$264, 6))</f>
        <v/>
      </c>
      <c r="H137" s="33" t="str">
        <f>IF(ISERROR(VLOOKUP($B137, 'Bolt Analysis'!$A$10:$Q$264, 9)),"",VLOOKUP($B137, 'Bolt Analysis'!$A$10:$Q$264, 9))</f>
        <v/>
      </c>
      <c r="I137" s="33" t="str">
        <f>IF(ISERROR(VLOOKUP($B137, 'Bolt Analysis'!$A$10:$Q$264, 10)),"",VLOOKUP($B137, 'Bolt Analysis'!$A$10:$Q$264, 10))</f>
        <v/>
      </c>
      <c r="J137" s="33" t="str">
        <f>IF(ISERROR(VLOOKUP($B137, 'Bolt Analysis'!$A$10:$Q$264, 12)),"",VLOOKUP($B137, 'Bolt Analysis'!$A$10:$Q$264, 12))</f>
        <v/>
      </c>
      <c r="K137" s="33" t="str">
        <f>IF(ISERROR(VLOOKUP($B137, 'Bolt Analysis'!$A$10:$Q$264, 13)),"",VLOOKUP($B137, 'Bolt Analysis'!$A$10:$Q$264, 13))</f>
        <v/>
      </c>
      <c r="L137" s="33" t="str">
        <f>IF(ISERROR(VLOOKUP($B137, 'Bolt Analysis'!$A$10:$Q$264, 14)),"",VLOOKUP($B137, 'Bolt Analysis'!$A$10:$Q$264, 14))</f>
        <v/>
      </c>
      <c r="M137" s="33" t="str">
        <f>IF(ISERROR(VLOOKUP($B137, 'Bolt Analysis'!$A$10:$Q$264, 15)),"",VLOOKUP($B137, 'Bolt Analysis'!$A$10:$Q$264, 15))</f>
        <v/>
      </c>
      <c r="N137" s="33" t="str">
        <f>IF(ISERROR(VLOOKUP($B137, 'Bolt Analysis'!$A$10:$Q$264, 16)),"",VLOOKUP($B137, 'Bolt Analysis'!$A$10:$Q$264, 16))</f>
        <v/>
      </c>
      <c r="O137" s="33" t="str">
        <f>IF(ISERROR(VLOOKUP($B137, 'Bolt Analysis'!$A$10:$Q$264, 17)),"",VLOOKUP($B137, 'Bolt Analysis'!$A$10:$Q$264, 17))</f>
        <v/>
      </c>
    </row>
    <row r="138" spans="2:15" x14ac:dyDescent="0.25">
      <c r="B138" s="28" t="str">
        <v/>
      </c>
      <c r="C138" s="33" t="str">
        <f>IF(ISERROR(VLOOKUP($B138, 'Bolt Analysis'!$A$10:$Q$264, 2)),"", VLOOKUP($B138, 'Bolt Analysis'!$A$10:$Q$264, 2))</f>
        <v/>
      </c>
      <c r="D138" s="33" t="str">
        <f>IF(ISERROR(VLOOKUP($B138, 'Bolt Analysis'!$A$10:$Q$264, 3)),"", VLOOKUP($B138, 'Bolt Analysis'!$A$10:$Q$264, 3))</f>
        <v/>
      </c>
      <c r="E138" s="33" t="str">
        <f>IF(ISERROR(VLOOKUP($B138, 'Bolt Analysis'!$A$10:$Q$264, 4)),"",VLOOKUP($B138, 'Bolt Analysis'!$A$10:$Q$264, 4))</f>
        <v/>
      </c>
      <c r="F138" s="33" t="str">
        <f>IF(ISERROR(VLOOKUP($B138, 'Bolt Analysis'!$A$10:$Q$264, 5)),"",VLOOKUP($B138, 'Bolt Analysis'!$A$10:$Q$264, 5))</f>
        <v/>
      </c>
      <c r="G138" s="33" t="str">
        <f>IF(ISERROR(VLOOKUP($B138, 'Bolt Analysis'!$A$10:$Q$264, 6)),"",VLOOKUP($B138, 'Bolt Analysis'!$A$10:$Q$264, 6))</f>
        <v/>
      </c>
      <c r="H138" s="33" t="str">
        <f>IF(ISERROR(VLOOKUP($B138, 'Bolt Analysis'!$A$10:$Q$264, 9)),"",VLOOKUP($B138, 'Bolt Analysis'!$A$10:$Q$264, 9))</f>
        <v/>
      </c>
      <c r="I138" s="33" t="str">
        <f>IF(ISERROR(VLOOKUP($B138, 'Bolt Analysis'!$A$10:$Q$264, 10)),"",VLOOKUP($B138, 'Bolt Analysis'!$A$10:$Q$264, 10))</f>
        <v/>
      </c>
      <c r="J138" s="33" t="str">
        <f>IF(ISERROR(VLOOKUP($B138, 'Bolt Analysis'!$A$10:$Q$264, 12)),"",VLOOKUP($B138, 'Bolt Analysis'!$A$10:$Q$264, 12))</f>
        <v/>
      </c>
      <c r="K138" s="33" t="str">
        <f>IF(ISERROR(VLOOKUP($B138, 'Bolt Analysis'!$A$10:$Q$264, 13)),"",VLOOKUP($B138, 'Bolt Analysis'!$A$10:$Q$264, 13))</f>
        <v/>
      </c>
      <c r="L138" s="33" t="str">
        <f>IF(ISERROR(VLOOKUP($B138, 'Bolt Analysis'!$A$10:$Q$264, 14)),"",VLOOKUP($B138, 'Bolt Analysis'!$A$10:$Q$264, 14))</f>
        <v/>
      </c>
      <c r="M138" s="33" t="str">
        <f>IF(ISERROR(VLOOKUP($B138, 'Bolt Analysis'!$A$10:$Q$264, 15)),"",VLOOKUP($B138, 'Bolt Analysis'!$A$10:$Q$264, 15))</f>
        <v/>
      </c>
      <c r="N138" s="33" t="str">
        <f>IF(ISERROR(VLOOKUP($B138, 'Bolt Analysis'!$A$10:$Q$264, 16)),"",VLOOKUP($B138, 'Bolt Analysis'!$A$10:$Q$264, 16))</f>
        <v/>
      </c>
      <c r="O138" s="33" t="str">
        <f>IF(ISERROR(VLOOKUP($B138, 'Bolt Analysis'!$A$10:$Q$264, 17)),"",VLOOKUP($B138, 'Bolt Analysis'!$A$10:$Q$264, 17))</f>
        <v/>
      </c>
    </row>
    <row r="139" spans="2:15" x14ac:dyDescent="0.25">
      <c r="B139" s="28" t="str">
        <v/>
      </c>
      <c r="C139" s="33" t="str">
        <f>IF(ISERROR(VLOOKUP($B139, 'Bolt Analysis'!$A$10:$Q$264, 2)),"", VLOOKUP($B139, 'Bolt Analysis'!$A$10:$Q$264, 2))</f>
        <v/>
      </c>
      <c r="D139" s="33" t="str">
        <f>IF(ISERROR(VLOOKUP($B139, 'Bolt Analysis'!$A$10:$Q$264, 3)),"", VLOOKUP($B139, 'Bolt Analysis'!$A$10:$Q$264, 3))</f>
        <v/>
      </c>
      <c r="E139" s="33" t="str">
        <f>IF(ISERROR(VLOOKUP($B139, 'Bolt Analysis'!$A$10:$Q$264, 4)),"",VLOOKUP($B139, 'Bolt Analysis'!$A$10:$Q$264, 4))</f>
        <v/>
      </c>
      <c r="F139" s="33" t="str">
        <f>IF(ISERROR(VLOOKUP($B139, 'Bolt Analysis'!$A$10:$Q$264, 5)),"",VLOOKUP($B139, 'Bolt Analysis'!$A$10:$Q$264, 5))</f>
        <v/>
      </c>
      <c r="G139" s="33" t="str">
        <f>IF(ISERROR(VLOOKUP($B139, 'Bolt Analysis'!$A$10:$Q$264, 6)),"",VLOOKUP($B139, 'Bolt Analysis'!$A$10:$Q$264, 6))</f>
        <v/>
      </c>
      <c r="H139" s="33" t="str">
        <f>IF(ISERROR(VLOOKUP($B139, 'Bolt Analysis'!$A$10:$Q$264, 9)),"",VLOOKUP($B139, 'Bolt Analysis'!$A$10:$Q$264, 9))</f>
        <v/>
      </c>
      <c r="I139" s="33" t="str">
        <f>IF(ISERROR(VLOOKUP($B139, 'Bolt Analysis'!$A$10:$Q$264, 10)),"",VLOOKUP($B139, 'Bolt Analysis'!$A$10:$Q$264, 10))</f>
        <v/>
      </c>
      <c r="J139" s="33" t="str">
        <f>IF(ISERROR(VLOOKUP($B139, 'Bolt Analysis'!$A$10:$Q$264, 12)),"",VLOOKUP($B139, 'Bolt Analysis'!$A$10:$Q$264, 12))</f>
        <v/>
      </c>
      <c r="K139" s="33" t="str">
        <f>IF(ISERROR(VLOOKUP($B139, 'Bolt Analysis'!$A$10:$Q$264, 13)),"",VLOOKUP($B139, 'Bolt Analysis'!$A$10:$Q$264, 13))</f>
        <v/>
      </c>
      <c r="L139" s="33" t="str">
        <f>IF(ISERROR(VLOOKUP($B139, 'Bolt Analysis'!$A$10:$Q$264, 14)),"",VLOOKUP($B139, 'Bolt Analysis'!$A$10:$Q$264, 14))</f>
        <v/>
      </c>
      <c r="M139" s="33" t="str">
        <f>IF(ISERROR(VLOOKUP($B139, 'Bolt Analysis'!$A$10:$Q$264, 15)),"",VLOOKUP($B139, 'Bolt Analysis'!$A$10:$Q$264, 15))</f>
        <v/>
      </c>
      <c r="N139" s="33" t="str">
        <f>IF(ISERROR(VLOOKUP($B139, 'Bolt Analysis'!$A$10:$Q$264, 16)),"",VLOOKUP($B139, 'Bolt Analysis'!$A$10:$Q$264, 16))</f>
        <v/>
      </c>
      <c r="O139" s="33" t="str">
        <f>IF(ISERROR(VLOOKUP($B139, 'Bolt Analysis'!$A$10:$Q$264, 17)),"",VLOOKUP($B139, 'Bolt Analysis'!$A$10:$Q$264, 17))</f>
        <v/>
      </c>
    </row>
    <row r="140" spans="2:15" x14ac:dyDescent="0.25">
      <c r="B140" s="28" t="str">
        <v/>
      </c>
      <c r="C140" s="33" t="str">
        <f>IF(ISERROR(VLOOKUP($B140, 'Bolt Analysis'!$A$10:$Q$264, 2)),"", VLOOKUP($B140, 'Bolt Analysis'!$A$10:$Q$264, 2))</f>
        <v/>
      </c>
      <c r="D140" s="33" t="str">
        <f>IF(ISERROR(VLOOKUP($B140, 'Bolt Analysis'!$A$10:$Q$264, 3)),"", VLOOKUP($B140, 'Bolt Analysis'!$A$10:$Q$264, 3))</f>
        <v/>
      </c>
      <c r="E140" s="33" t="str">
        <f>IF(ISERROR(VLOOKUP($B140, 'Bolt Analysis'!$A$10:$Q$264, 4)),"",VLOOKUP($B140, 'Bolt Analysis'!$A$10:$Q$264, 4))</f>
        <v/>
      </c>
      <c r="F140" s="33" t="str">
        <f>IF(ISERROR(VLOOKUP($B140, 'Bolt Analysis'!$A$10:$Q$264, 5)),"",VLOOKUP($B140, 'Bolt Analysis'!$A$10:$Q$264, 5))</f>
        <v/>
      </c>
      <c r="G140" s="33" t="str">
        <f>IF(ISERROR(VLOOKUP($B140, 'Bolt Analysis'!$A$10:$Q$264, 6)),"",VLOOKUP($B140, 'Bolt Analysis'!$A$10:$Q$264, 6))</f>
        <v/>
      </c>
      <c r="H140" s="33" t="str">
        <f>IF(ISERROR(VLOOKUP($B140, 'Bolt Analysis'!$A$10:$Q$264, 9)),"",VLOOKUP($B140, 'Bolt Analysis'!$A$10:$Q$264, 9))</f>
        <v/>
      </c>
      <c r="I140" s="33" t="str">
        <f>IF(ISERROR(VLOOKUP($B140, 'Bolt Analysis'!$A$10:$Q$264, 10)),"",VLOOKUP($B140, 'Bolt Analysis'!$A$10:$Q$264, 10))</f>
        <v/>
      </c>
      <c r="J140" s="33" t="str">
        <f>IF(ISERROR(VLOOKUP($B140, 'Bolt Analysis'!$A$10:$Q$264, 12)),"",VLOOKUP($B140, 'Bolt Analysis'!$A$10:$Q$264, 12))</f>
        <v/>
      </c>
      <c r="K140" s="33" t="str">
        <f>IF(ISERROR(VLOOKUP($B140, 'Bolt Analysis'!$A$10:$Q$264, 13)),"",VLOOKUP($B140, 'Bolt Analysis'!$A$10:$Q$264, 13))</f>
        <v/>
      </c>
      <c r="L140" s="33" t="str">
        <f>IF(ISERROR(VLOOKUP($B140, 'Bolt Analysis'!$A$10:$Q$264, 14)),"",VLOOKUP($B140, 'Bolt Analysis'!$A$10:$Q$264, 14))</f>
        <v/>
      </c>
      <c r="M140" s="33" t="str">
        <f>IF(ISERROR(VLOOKUP($B140, 'Bolt Analysis'!$A$10:$Q$264, 15)),"",VLOOKUP($B140, 'Bolt Analysis'!$A$10:$Q$264, 15))</f>
        <v/>
      </c>
      <c r="N140" s="33" t="str">
        <f>IF(ISERROR(VLOOKUP($B140, 'Bolt Analysis'!$A$10:$Q$264, 16)),"",VLOOKUP($B140, 'Bolt Analysis'!$A$10:$Q$264, 16))</f>
        <v/>
      </c>
      <c r="O140" s="33" t="str">
        <f>IF(ISERROR(VLOOKUP($B140, 'Bolt Analysis'!$A$10:$Q$264, 17)),"",VLOOKUP($B140, 'Bolt Analysis'!$A$10:$Q$264, 17))</f>
        <v/>
      </c>
    </row>
    <row r="141" spans="2:15" x14ac:dyDescent="0.25">
      <c r="B141" s="28" t="str">
        <v/>
      </c>
      <c r="C141" s="33" t="str">
        <f>IF(ISERROR(VLOOKUP($B141, 'Bolt Analysis'!$A$10:$Q$264, 2)),"", VLOOKUP($B141, 'Bolt Analysis'!$A$10:$Q$264, 2))</f>
        <v/>
      </c>
      <c r="D141" s="33" t="str">
        <f>IF(ISERROR(VLOOKUP($B141, 'Bolt Analysis'!$A$10:$Q$264, 3)),"", VLOOKUP($B141, 'Bolt Analysis'!$A$10:$Q$264, 3))</f>
        <v/>
      </c>
      <c r="E141" s="33" t="str">
        <f>IF(ISERROR(VLOOKUP($B141, 'Bolt Analysis'!$A$10:$Q$264, 4)),"",VLOOKUP($B141, 'Bolt Analysis'!$A$10:$Q$264, 4))</f>
        <v/>
      </c>
      <c r="F141" s="33" t="str">
        <f>IF(ISERROR(VLOOKUP($B141, 'Bolt Analysis'!$A$10:$Q$264, 5)),"",VLOOKUP($B141, 'Bolt Analysis'!$A$10:$Q$264, 5))</f>
        <v/>
      </c>
      <c r="G141" s="33" t="str">
        <f>IF(ISERROR(VLOOKUP($B141, 'Bolt Analysis'!$A$10:$Q$264, 6)),"",VLOOKUP($B141, 'Bolt Analysis'!$A$10:$Q$264, 6))</f>
        <v/>
      </c>
      <c r="H141" s="33" t="str">
        <f>IF(ISERROR(VLOOKUP($B141, 'Bolt Analysis'!$A$10:$Q$264, 9)),"",VLOOKUP($B141, 'Bolt Analysis'!$A$10:$Q$264, 9))</f>
        <v/>
      </c>
      <c r="I141" s="33" t="str">
        <f>IF(ISERROR(VLOOKUP($B141, 'Bolt Analysis'!$A$10:$Q$264, 10)),"",VLOOKUP($B141, 'Bolt Analysis'!$A$10:$Q$264, 10))</f>
        <v/>
      </c>
      <c r="J141" s="33" t="str">
        <f>IF(ISERROR(VLOOKUP($B141, 'Bolt Analysis'!$A$10:$Q$264, 12)),"",VLOOKUP($B141, 'Bolt Analysis'!$A$10:$Q$264, 12))</f>
        <v/>
      </c>
      <c r="K141" s="33" t="str">
        <f>IF(ISERROR(VLOOKUP($B141, 'Bolt Analysis'!$A$10:$Q$264, 13)),"",VLOOKUP($B141, 'Bolt Analysis'!$A$10:$Q$264, 13))</f>
        <v/>
      </c>
      <c r="L141" s="33" t="str">
        <f>IF(ISERROR(VLOOKUP($B141, 'Bolt Analysis'!$A$10:$Q$264, 14)),"",VLOOKUP($B141, 'Bolt Analysis'!$A$10:$Q$264, 14))</f>
        <v/>
      </c>
      <c r="M141" s="33" t="str">
        <f>IF(ISERROR(VLOOKUP($B141, 'Bolt Analysis'!$A$10:$Q$264, 15)),"",VLOOKUP($B141, 'Bolt Analysis'!$A$10:$Q$264, 15))</f>
        <v/>
      </c>
      <c r="N141" s="33" t="str">
        <f>IF(ISERROR(VLOOKUP($B141, 'Bolt Analysis'!$A$10:$Q$264, 16)),"",VLOOKUP($B141, 'Bolt Analysis'!$A$10:$Q$264, 16))</f>
        <v/>
      </c>
      <c r="O141" s="33" t="str">
        <f>IF(ISERROR(VLOOKUP($B141, 'Bolt Analysis'!$A$10:$Q$264, 17)),"",VLOOKUP($B141, 'Bolt Analysis'!$A$10:$Q$264, 17))</f>
        <v/>
      </c>
    </row>
    <row r="142" spans="2:15" x14ac:dyDescent="0.25">
      <c r="B142" s="28" t="str">
        <v/>
      </c>
      <c r="C142" s="33" t="str">
        <f>IF(ISERROR(VLOOKUP($B142, 'Bolt Analysis'!$A$10:$Q$264, 2)),"", VLOOKUP($B142, 'Bolt Analysis'!$A$10:$Q$264, 2))</f>
        <v/>
      </c>
      <c r="D142" s="33" t="str">
        <f>IF(ISERROR(VLOOKUP($B142, 'Bolt Analysis'!$A$10:$Q$264, 3)),"", VLOOKUP($B142, 'Bolt Analysis'!$A$10:$Q$264, 3))</f>
        <v/>
      </c>
      <c r="E142" s="33" t="str">
        <f>IF(ISERROR(VLOOKUP($B142, 'Bolt Analysis'!$A$10:$Q$264, 4)),"",VLOOKUP($B142, 'Bolt Analysis'!$A$10:$Q$264, 4))</f>
        <v/>
      </c>
      <c r="F142" s="33" t="str">
        <f>IF(ISERROR(VLOOKUP($B142, 'Bolt Analysis'!$A$10:$Q$264, 5)),"",VLOOKUP($B142, 'Bolt Analysis'!$A$10:$Q$264, 5))</f>
        <v/>
      </c>
      <c r="G142" s="33" t="str">
        <f>IF(ISERROR(VLOOKUP($B142, 'Bolt Analysis'!$A$10:$Q$264, 6)),"",VLOOKUP($B142, 'Bolt Analysis'!$A$10:$Q$264, 6))</f>
        <v/>
      </c>
      <c r="H142" s="33" t="str">
        <f>IF(ISERROR(VLOOKUP($B142, 'Bolt Analysis'!$A$10:$Q$264, 9)),"",VLOOKUP($B142, 'Bolt Analysis'!$A$10:$Q$264, 9))</f>
        <v/>
      </c>
      <c r="I142" s="33" t="str">
        <f>IF(ISERROR(VLOOKUP($B142, 'Bolt Analysis'!$A$10:$Q$264, 10)),"",VLOOKUP($B142, 'Bolt Analysis'!$A$10:$Q$264, 10))</f>
        <v/>
      </c>
      <c r="J142" s="33" t="str">
        <f>IF(ISERROR(VLOOKUP($B142, 'Bolt Analysis'!$A$10:$Q$264, 12)),"",VLOOKUP($B142, 'Bolt Analysis'!$A$10:$Q$264, 12))</f>
        <v/>
      </c>
      <c r="K142" s="33" t="str">
        <f>IF(ISERROR(VLOOKUP($B142, 'Bolt Analysis'!$A$10:$Q$264, 13)),"",VLOOKUP($B142, 'Bolt Analysis'!$A$10:$Q$264, 13))</f>
        <v/>
      </c>
      <c r="L142" s="33" t="str">
        <f>IF(ISERROR(VLOOKUP($B142, 'Bolt Analysis'!$A$10:$Q$264, 14)),"",VLOOKUP($B142, 'Bolt Analysis'!$A$10:$Q$264, 14))</f>
        <v/>
      </c>
      <c r="M142" s="33" t="str">
        <f>IF(ISERROR(VLOOKUP($B142, 'Bolt Analysis'!$A$10:$Q$264, 15)),"",VLOOKUP($B142, 'Bolt Analysis'!$A$10:$Q$264, 15))</f>
        <v/>
      </c>
      <c r="N142" s="33" t="str">
        <f>IF(ISERROR(VLOOKUP($B142, 'Bolt Analysis'!$A$10:$Q$264, 16)),"",VLOOKUP($B142, 'Bolt Analysis'!$A$10:$Q$264, 16))</f>
        <v/>
      </c>
      <c r="O142" s="33" t="str">
        <f>IF(ISERROR(VLOOKUP($B142, 'Bolt Analysis'!$A$10:$Q$264, 17)),"",VLOOKUP($B142, 'Bolt Analysis'!$A$10:$Q$264, 17))</f>
        <v/>
      </c>
    </row>
    <row r="143" spans="2:15" x14ac:dyDescent="0.25">
      <c r="B143" s="28" t="str">
        <v/>
      </c>
      <c r="C143" s="33" t="str">
        <f>IF(ISERROR(VLOOKUP($B143, 'Bolt Analysis'!$A$10:$Q$264, 2)),"", VLOOKUP($B143, 'Bolt Analysis'!$A$10:$Q$264, 2))</f>
        <v/>
      </c>
      <c r="D143" s="33" t="str">
        <f>IF(ISERROR(VLOOKUP($B143, 'Bolt Analysis'!$A$10:$Q$264, 3)),"", VLOOKUP($B143, 'Bolt Analysis'!$A$10:$Q$264, 3))</f>
        <v/>
      </c>
      <c r="E143" s="33" t="str">
        <f>IF(ISERROR(VLOOKUP($B143, 'Bolt Analysis'!$A$10:$Q$264, 4)),"",VLOOKUP($B143, 'Bolt Analysis'!$A$10:$Q$264, 4))</f>
        <v/>
      </c>
      <c r="F143" s="33" t="str">
        <f>IF(ISERROR(VLOOKUP($B143, 'Bolt Analysis'!$A$10:$Q$264, 5)),"",VLOOKUP($B143, 'Bolt Analysis'!$A$10:$Q$264, 5))</f>
        <v/>
      </c>
      <c r="G143" s="33" t="str">
        <f>IF(ISERROR(VLOOKUP($B143, 'Bolt Analysis'!$A$10:$Q$264, 6)),"",VLOOKUP($B143, 'Bolt Analysis'!$A$10:$Q$264, 6))</f>
        <v/>
      </c>
      <c r="H143" s="33" t="str">
        <f>IF(ISERROR(VLOOKUP($B143, 'Bolt Analysis'!$A$10:$Q$264, 9)),"",VLOOKUP($B143, 'Bolt Analysis'!$A$10:$Q$264, 9))</f>
        <v/>
      </c>
      <c r="I143" s="33" t="str">
        <f>IF(ISERROR(VLOOKUP($B143, 'Bolt Analysis'!$A$10:$Q$264, 10)),"",VLOOKUP($B143, 'Bolt Analysis'!$A$10:$Q$264, 10))</f>
        <v/>
      </c>
      <c r="J143" s="33" t="str">
        <f>IF(ISERROR(VLOOKUP($B143, 'Bolt Analysis'!$A$10:$Q$264, 12)),"",VLOOKUP($B143, 'Bolt Analysis'!$A$10:$Q$264, 12))</f>
        <v/>
      </c>
      <c r="K143" s="33" t="str">
        <f>IF(ISERROR(VLOOKUP($B143, 'Bolt Analysis'!$A$10:$Q$264, 13)),"",VLOOKUP($B143, 'Bolt Analysis'!$A$10:$Q$264, 13))</f>
        <v/>
      </c>
      <c r="L143" s="33" t="str">
        <f>IF(ISERROR(VLOOKUP($B143, 'Bolt Analysis'!$A$10:$Q$264, 14)),"",VLOOKUP($B143, 'Bolt Analysis'!$A$10:$Q$264, 14))</f>
        <v/>
      </c>
      <c r="M143" s="33" t="str">
        <f>IF(ISERROR(VLOOKUP($B143, 'Bolt Analysis'!$A$10:$Q$264, 15)),"",VLOOKUP($B143, 'Bolt Analysis'!$A$10:$Q$264, 15))</f>
        <v/>
      </c>
      <c r="N143" s="33" t="str">
        <f>IF(ISERROR(VLOOKUP($B143, 'Bolt Analysis'!$A$10:$Q$264, 16)),"",VLOOKUP($B143, 'Bolt Analysis'!$A$10:$Q$264, 16))</f>
        <v/>
      </c>
      <c r="O143" s="33" t="str">
        <f>IF(ISERROR(VLOOKUP($B143, 'Bolt Analysis'!$A$10:$Q$264, 17)),"",VLOOKUP($B143, 'Bolt Analysis'!$A$10:$Q$264, 17))</f>
        <v/>
      </c>
    </row>
    <row r="144" spans="2:15" x14ac:dyDescent="0.25">
      <c r="B144" s="28" t="str">
        <v/>
      </c>
      <c r="C144" s="33" t="str">
        <f>IF(ISERROR(VLOOKUP($B144, 'Bolt Analysis'!$A$10:$Q$264, 2)),"", VLOOKUP($B144, 'Bolt Analysis'!$A$10:$Q$264, 2))</f>
        <v/>
      </c>
      <c r="D144" s="33" t="str">
        <f>IF(ISERROR(VLOOKUP($B144, 'Bolt Analysis'!$A$10:$Q$264, 3)),"", VLOOKUP($B144, 'Bolt Analysis'!$A$10:$Q$264, 3))</f>
        <v/>
      </c>
      <c r="E144" s="33" t="str">
        <f>IF(ISERROR(VLOOKUP($B144, 'Bolt Analysis'!$A$10:$Q$264, 4)),"",VLOOKUP($B144, 'Bolt Analysis'!$A$10:$Q$264, 4))</f>
        <v/>
      </c>
      <c r="F144" s="33" t="str">
        <f>IF(ISERROR(VLOOKUP($B144, 'Bolt Analysis'!$A$10:$Q$264, 5)),"",VLOOKUP($B144, 'Bolt Analysis'!$A$10:$Q$264, 5))</f>
        <v/>
      </c>
      <c r="G144" s="33" t="str">
        <f>IF(ISERROR(VLOOKUP($B144, 'Bolt Analysis'!$A$10:$Q$264, 6)),"",VLOOKUP($B144, 'Bolt Analysis'!$A$10:$Q$264, 6))</f>
        <v/>
      </c>
      <c r="H144" s="33" t="str">
        <f>IF(ISERROR(VLOOKUP($B144, 'Bolt Analysis'!$A$10:$Q$264, 9)),"",VLOOKUP($B144, 'Bolt Analysis'!$A$10:$Q$264, 9))</f>
        <v/>
      </c>
      <c r="I144" s="33" t="str">
        <f>IF(ISERROR(VLOOKUP($B144, 'Bolt Analysis'!$A$10:$Q$264, 10)),"",VLOOKUP($B144, 'Bolt Analysis'!$A$10:$Q$264, 10))</f>
        <v/>
      </c>
      <c r="J144" s="33" t="str">
        <f>IF(ISERROR(VLOOKUP($B144, 'Bolt Analysis'!$A$10:$Q$264, 12)),"",VLOOKUP($B144, 'Bolt Analysis'!$A$10:$Q$264, 12))</f>
        <v/>
      </c>
      <c r="K144" s="33" t="str">
        <f>IF(ISERROR(VLOOKUP($B144, 'Bolt Analysis'!$A$10:$Q$264, 13)),"",VLOOKUP($B144, 'Bolt Analysis'!$A$10:$Q$264, 13))</f>
        <v/>
      </c>
      <c r="L144" s="33" t="str">
        <f>IF(ISERROR(VLOOKUP($B144, 'Bolt Analysis'!$A$10:$Q$264, 14)),"",VLOOKUP($B144, 'Bolt Analysis'!$A$10:$Q$264, 14))</f>
        <v/>
      </c>
      <c r="M144" s="33" t="str">
        <f>IF(ISERROR(VLOOKUP($B144, 'Bolt Analysis'!$A$10:$Q$264, 15)),"",VLOOKUP($B144, 'Bolt Analysis'!$A$10:$Q$264, 15))</f>
        <v/>
      </c>
      <c r="N144" s="33" t="str">
        <f>IF(ISERROR(VLOOKUP($B144, 'Bolt Analysis'!$A$10:$Q$264, 16)),"",VLOOKUP($B144, 'Bolt Analysis'!$A$10:$Q$264, 16))</f>
        <v/>
      </c>
      <c r="O144" s="33" t="str">
        <f>IF(ISERROR(VLOOKUP($B144, 'Bolt Analysis'!$A$10:$Q$264, 17)),"",VLOOKUP($B144, 'Bolt Analysis'!$A$10:$Q$264, 17))</f>
        <v/>
      </c>
    </row>
    <row r="145" spans="2:15" x14ac:dyDescent="0.25">
      <c r="B145" s="28" t="str">
        <v/>
      </c>
      <c r="C145" s="33" t="str">
        <f>IF(ISERROR(VLOOKUP($B145, 'Bolt Analysis'!$A$10:$Q$264, 2)),"", VLOOKUP($B145, 'Bolt Analysis'!$A$10:$Q$264, 2))</f>
        <v/>
      </c>
      <c r="D145" s="33" t="str">
        <f>IF(ISERROR(VLOOKUP($B145, 'Bolt Analysis'!$A$10:$Q$264, 3)),"", VLOOKUP($B145, 'Bolt Analysis'!$A$10:$Q$264, 3))</f>
        <v/>
      </c>
      <c r="E145" s="33" t="str">
        <f>IF(ISERROR(VLOOKUP($B145, 'Bolt Analysis'!$A$10:$Q$264, 4)),"",VLOOKUP($B145, 'Bolt Analysis'!$A$10:$Q$264, 4))</f>
        <v/>
      </c>
      <c r="F145" s="33" t="str">
        <f>IF(ISERROR(VLOOKUP($B145, 'Bolt Analysis'!$A$10:$Q$264, 5)),"",VLOOKUP($B145, 'Bolt Analysis'!$A$10:$Q$264, 5))</f>
        <v/>
      </c>
      <c r="G145" s="33" t="str">
        <f>IF(ISERROR(VLOOKUP($B145, 'Bolt Analysis'!$A$10:$Q$264, 6)),"",VLOOKUP($B145, 'Bolt Analysis'!$A$10:$Q$264, 6))</f>
        <v/>
      </c>
      <c r="H145" s="33" t="str">
        <f>IF(ISERROR(VLOOKUP($B145, 'Bolt Analysis'!$A$10:$Q$264, 9)),"",VLOOKUP($B145, 'Bolt Analysis'!$A$10:$Q$264, 9))</f>
        <v/>
      </c>
      <c r="I145" s="33" t="str">
        <f>IF(ISERROR(VLOOKUP($B145, 'Bolt Analysis'!$A$10:$Q$264, 10)),"",VLOOKUP($B145, 'Bolt Analysis'!$A$10:$Q$264, 10))</f>
        <v/>
      </c>
      <c r="J145" s="33" t="str">
        <f>IF(ISERROR(VLOOKUP($B145, 'Bolt Analysis'!$A$10:$Q$264, 12)),"",VLOOKUP($B145, 'Bolt Analysis'!$A$10:$Q$264, 12))</f>
        <v/>
      </c>
      <c r="K145" s="33" t="str">
        <f>IF(ISERROR(VLOOKUP($B145, 'Bolt Analysis'!$A$10:$Q$264, 13)),"",VLOOKUP($B145, 'Bolt Analysis'!$A$10:$Q$264, 13))</f>
        <v/>
      </c>
      <c r="L145" s="33" t="str">
        <f>IF(ISERROR(VLOOKUP($B145, 'Bolt Analysis'!$A$10:$Q$264, 14)),"",VLOOKUP($B145, 'Bolt Analysis'!$A$10:$Q$264, 14))</f>
        <v/>
      </c>
      <c r="M145" s="33" t="str">
        <f>IF(ISERROR(VLOOKUP($B145, 'Bolt Analysis'!$A$10:$Q$264, 15)),"",VLOOKUP($B145, 'Bolt Analysis'!$A$10:$Q$264, 15))</f>
        <v/>
      </c>
      <c r="N145" s="33" t="str">
        <f>IF(ISERROR(VLOOKUP($B145, 'Bolt Analysis'!$A$10:$Q$264, 16)),"",VLOOKUP($B145, 'Bolt Analysis'!$A$10:$Q$264, 16))</f>
        <v/>
      </c>
      <c r="O145" s="33" t="str">
        <f>IF(ISERROR(VLOOKUP($B145, 'Bolt Analysis'!$A$10:$Q$264, 17)),"",VLOOKUP($B145, 'Bolt Analysis'!$A$10:$Q$264, 17))</f>
        <v/>
      </c>
    </row>
    <row r="146" spans="2:15" x14ac:dyDescent="0.25">
      <c r="B146" s="28" t="str">
        <v/>
      </c>
      <c r="C146" s="33" t="str">
        <f>IF(ISERROR(VLOOKUP($B146, 'Bolt Analysis'!$A$10:$Q$264, 2)),"", VLOOKUP($B146, 'Bolt Analysis'!$A$10:$Q$264, 2))</f>
        <v/>
      </c>
      <c r="D146" s="33" t="str">
        <f>IF(ISERROR(VLOOKUP($B146, 'Bolt Analysis'!$A$10:$Q$264, 3)),"", VLOOKUP($B146, 'Bolt Analysis'!$A$10:$Q$264, 3))</f>
        <v/>
      </c>
      <c r="E146" s="33" t="str">
        <f>IF(ISERROR(VLOOKUP($B146, 'Bolt Analysis'!$A$10:$Q$264, 4)),"",VLOOKUP($B146, 'Bolt Analysis'!$A$10:$Q$264, 4))</f>
        <v/>
      </c>
      <c r="F146" s="33" t="str">
        <f>IF(ISERROR(VLOOKUP($B146, 'Bolt Analysis'!$A$10:$Q$264, 5)),"",VLOOKUP($B146, 'Bolt Analysis'!$A$10:$Q$264, 5))</f>
        <v/>
      </c>
      <c r="G146" s="33" t="str">
        <f>IF(ISERROR(VLOOKUP($B146, 'Bolt Analysis'!$A$10:$Q$264, 6)),"",VLOOKUP($B146, 'Bolt Analysis'!$A$10:$Q$264, 6))</f>
        <v/>
      </c>
      <c r="H146" s="33" t="str">
        <f>IF(ISERROR(VLOOKUP($B146, 'Bolt Analysis'!$A$10:$Q$264, 9)),"",VLOOKUP($B146, 'Bolt Analysis'!$A$10:$Q$264, 9))</f>
        <v/>
      </c>
      <c r="I146" s="33" t="str">
        <f>IF(ISERROR(VLOOKUP($B146, 'Bolt Analysis'!$A$10:$Q$264, 10)),"",VLOOKUP($B146, 'Bolt Analysis'!$A$10:$Q$264, 10))</f>
        <v/>
      </c>
      <c r="J146" s="33" t="str">
        <f>IF(ISERROR(VLOOKUP($B146, 'Bolt Analysis'!$A$10:$Q$264, 12)),"",VLOOKUP($B146, 'Bolt Analysis'!$A$10:$Q$264, 12))</f>
        <v/>
      </c>
      <c r="K146" s="33" t="str">
        <f>IF(ISERROR(VLOOKUP($B146, 'Bolt Analysis'!$A$10:$Q$264, 13)),"",VLOOKUP($B146, 'Bolt Analysis'!$A$10:$Q$264, 13))</f>
        <v/>
      </c>
      <c r="L146" s="33" t="str">
        <f>IF(ISERROR(VLOOKUP($B146, 'Bolt Analysis'!$A$10:$Q$264, 14)),"",VLOOKUP($B146, 'Bolt Analysis'!$A$10:$Q$264, 14))</f>
        <v/>
      </c>
      <c r="M146" s="33" t="str">
        <f>IF(ISERROR(VLOOKUP($B146, 'Bolt Analysis'!$A$10:$Q$264, 15)),"",VLOOKUP($B146, 'Bolt Analysis'!$A$10:$Q$264, 15))</f>
        <v/>
      </c>
      <c r="N146" s="33" t="str">
        <f>IF(ISERROR(VLOOKUP($B146, 'Bolt Analysis'!$A$10:$Q$264, 16)),"",VLOOKUP($B146, 'Bolt Analysis'!$A$10:$Q$264, 16))</f>
        <v/>
      </c>
      <c r="O146" s="33" t="str">
        <f>IF(ISERROR(VLOOKUP($B146, 'Bolt Analysis'!$A$10:$Q$264, 17)),"",VLOOKUP($B146, 'Bolt Analysis'!$A$10:$Q$264, 17))</f>
        <v/>
      </c>
    </row>
    <row r="147" spans="2:15" x14ac:dyDescent="0.25">
      <c r="B147" s="28" t="str">
        <v/>
      </c>
      <c r="C147" s="33" t="str">
        <f>IF(ISERROR(VLOOKUP($B147, 'Bolt Analysis'!$A$10:$Q$264, 2)),"", VLOOKUP($B147, 'Bolt Analysis'!$A$10:$Q$264, 2))</f>
        <v/>
      </c>
      <c r="D147" s="33" t="str">
        <f>IF(ISERROR(VLOOKUP($B147, 'Bolt Analysis'!$A$10:$Q$264, 3)),"", VLOOKUP($B147, 'Bolt Analysis'!$A$10:$Q$264, 3))</f>
        <v/>
      </c>
      <c r="E147" s="33" t="str">
        <f>IF(ISERROR(VLOOKUP($B147, 'Bolt Analysis'!$A$10:$Q$264, 4)),"",VLOOKUP($B147, 'Bolt Analysis'!$A$10:$Q$264, 4))</f>
        <v/>
      </c>
      <c r="F147" s="33" t="str">
        <f>IF(ISERROR(VLOOKUP($B147, 'Bolt Analysis'!$A$10:$Q$264, 5)),"",VLOOKUP($B147, 'Bolt Analysis'!$A$10:$Q$264, 5))</f>
        <v/>
      </c>
      <c r="G147" s="33" t="str">
        <f>IF(ISERROR(VLOOKUP($B147, 'Bolt Analysis'!$A$10:$Q$264, 6)),"",VLOOKUP($B147, 'Bolt Analysis'!$A$10:$Q$264, 6))</f>
        <v/>
      </c>
      <c r="H147" s="33" t="str">
        <f>IF(ISERROR(VLOOKUP($B147, 'Bolt Analysis'!$A$10:$Q$264, 9)),"",VLOOKUP($B147, 'Bolt Analysis'!$A$10:$Q$264, 9))</f>
        <v/>
      </c>
      <c r="I147" s="33" t="str">
        <f>IF(ISERROR(VLOOKUP($B147, 'Bolt Analysis'!$A$10:$Q$264, 10)),"",VLOOKUP($B147, 'Bolt Analysis'!$A$10:$Q$264, 10))</f>
        <v/>
      </c>
      <c r="J147" s="33" t="str">
        <f>IF(ISERROR(VLOOKUP($B147, 'Bolt Analysis'!$A$10:$Q$264, 12)),"",VLOOKUP($B147, 'Bolt Analysis'!$A$10:$Q$264, 12))</f>
        <v/>
      </c>
      <c r="K147" s="33" t="str">
        <f>IF(ISERROR(VLOOKUP($B147, 'Bolt Analysis'!$A$10:$Q$264, 13)),"",VLOOKUP($B147, 'Bolt Analysis'!$A$10:$Q$264, 13))</f>
        <v/>
      </c>
      <c r="L147" s="33" t="str">
        <f>IF(ISERROR(VLOOKUP($B147, 'Bolt Analysis'!$A$10:$Q$264, 14)),"",VLOOKUP($B147, 'Bolt Analysis'!$A$10:$Q$264, 14))</f>
        <v/>
      </c>
      <c r="M147" s="33" t="str">
        <f>IF(ISERROR(VLOOKUP($B147, 'Bolt Analysis'!$A$10:$Q$264, 15)),"",VLOOKUP($B147, 'Bolt Analysis'!$A$10:$Q$264, 15))</f>
        <v/>
      </c>
      <c r="N147" s="33" t="str">
        <f>IF(ISERROR(VLOOKUP($B147, 'Bolt Analysis'!$A$10:$Q$264, 16)),"",VLOOKUP($B147, 'Bolt Analysis'!$A$10:$Q$264, 16))</f>
        <v/>
      </c>
      <c r="O147" s="33" t="str">
        <f>IF(ISERROR(VLOOKUP($B147, 'Bolt Analysis'!$A$10:$Q$264, 17)),"",VLOOKUP($B147, 'Bolt Analysis'!$A$10:$Q$264, 17))</f>
        <v/>
      </c>
    </row>
    <row r="148" spans="2:15" x14ac:dyDescent="0.25">
      <c r="B148" s="28" t="str">
        <v/>
      </c>
      <c r="C148" s="33" t="str">
        <f>IF(ISERROR(VLOOKUP($B148, 'Bolt Analysis'!$A$10:$Q$264, 2)),"", VLOOKUP($B148, 'Bolt Analysis'!$A$10:$Q$264, 2))</f>
        <v/>
      </c>
      <c r="D148" s="33" t="str">
        <f>IF(ISERROR(VLOOKUP($B148, 'Bolt Analysis'!$A$10:$Q$264, 3)),"", VLOOKUP($B148, 'Bolt Analysis'!$A$10:$Q$264, 3))</f>
        <v/>
      </c>
      <c r="E148" s="33" t="str">
        <f>IF(ISERROR(VLOOKUP($B148, 'Bolt Analysis'!$A$10:$Q$264, 4)),"",VLOOKUP($B148, 'Bolt Analysis'!$A$10:$Q$264, 4))</f>
        <v/>
      </c>
      <c r="F148" s="33" t="str">
        <f>IF(ISERROR(VLOOKUP($B148, 'Bolt Analysis'!$A$10:$Q$264, 5)),"",VLOOKUP($B148, 'Bolt Analysis'!$A$10:$Q$264, 5))</f>
        <v/>
      </c>
      <c r="G148" s="33" t="str">
        <f>IF(ISERROR(VLOOKUP($B148, 'Bolt Analysis'!$A$10:$Q$264, 6)),"",VLOOKUP($B148, 'Bolt Analysis'!$A$10:$Q$264, 6))</f>
        <v/>
      </c>
      <c r="H148" s="33" t="str">
        <f>IF(ISERROR(VLOOKUP($B148, 'Bolt Analysis'!$A$10:$Q$264, 9)),"",VLOOKUP($B148, 'Bolt Analysis'!$A$10:$Q$264, 9))</f>
        <v/>
      </c>
      <c r="I148" s="33" t="str">
        <f>IF(ISERROR(VLOOKUP($B148, 'Bolt Analysis'!$A$10:$Q$264, 10)),"",VLOOKUP($B148, 'Bolt Analysis'!$A$10:$Q$264, 10))</f>
        <v/>
      </c>
      <c r="J148" s="33" t="str">
        <f>IF(ISERROR(VLOOKUP($B148, 'Bolt Analysis'!$A$10:$Q$264, 12)),"",VLOOKUP($B148, 'Bolt Analysis'!$A$10:$Q$264, 12))</f>
        <v/>
      </c>
      <c r="K148" s="33" t="str">
        <f>IF(ISERROR(VLOOKUP($B148, 'Bolt Analysis'!$A$10:$Q$264, 13)),"",VLOOKUP($B148, 'Bolt Analysis'!$A$10:$Q$264, 13))</f>
        <v/>
      </c>
      <c r="L148" s="33" t="str">
        <f>IF(ISERROR(VLOOKUP($B148, 'Bolt Analysis'!$A$10:$Q$264, 14)),"",VLOOKUP($B148, 'Bolt Analysis'!$A$10:$Q$264, 14))</f>
        <v/>
      </c>
      <c r="M148" s="33" t="str">
        <f>IF(ISERROR(VLOOKUP($B148, 'Bolt Analysis'!$A$10:$Q$264, 15)),"",VLOOKUP($B148, 'Bolt Analysis'!$A$10:$Q$264, 15))</f>
        <v/>
      </c>
      <c r="N148" s="33" t="str">
        <f>IF(ISERROR(VLOOKUP($B148, 'Bolt Analysis'!$A$10:$Q$264, 16)),"",VLOOKUP($B148, 'Bolt Analysis'!$A$10:$Q$264, 16))</f>
        <v/>
      </c>
      <c r="O148" s="33" t="str">
        <f>IF(ISERROR(VLOOKUP($B148, 'Bolt Analysis'!$A$10:$Q$264, 17)),"",VLOOKUP($B148, 'Bolt Analysis'!$A$10:$Q$264, 17))</f>
        <v/>
      </c>
    </row>
    <row r="149" spans="2:15" x14ac:dyDescent="0.25">
      <c r="B149" s="28" t="str">
        <v/>
      </c>
      <c r="C149" s="33" t="str">
        <f>IF(ISERROR(VLOOKUP($B149, 'Bolt Analysis'!$A$10:$Q$264, 2)),"", VLOOKUP($B149, 'Bolt Analysis'!$A$10:$Q$264, 2))</f>
        <v/>
      </c>
      <c r="D149" s="33" t="str">
        <f>IF(ISERROR(VLOOKUP($B149, 'Bolt Analysis'!$A$10:$Q$264, 3)),"", VLOOKUP($B149, 'Bolt Analysis'!$A$10:$Q$264, 3))</f>
        <v/>
      </c>
      <c r="E149" s="33" t="str">
        <f>IF(ISERROR(VLOOKUP($B149, 'Bolt Analysis'!$A$10:$Q$264, 4)),"",VLOOKUP($B149, 'Bolt Analysis'!$A$10:$Q$264, 4))</f>
        <v/>
      </c>
      <c r="F149" s="33" t="str">
        <f>IF(ISERROR(VLOOKUP($B149, 'Bolt Analysis'!$A$10:$Q$264, 5)),"",VLOOKUP($B149, 'Bolt Analysis'!$A$10:$Q$264, 5))</f>
        <v/>
      </c>
      <c r="G149" s="33" t="str">
        <f>IF(ISERROR(VLOOKUP($B149, 'Bolt Analysis'!$A$10:$Q$264, 6)),"",VLOOKUP($B149, 'Bolt Analysis'!$A$10:$Q$264, 6))</f>
        <v/>
      </c>
      <c r="H149" s="33" t="str">
        <f>IF(ISERROR(VLOOKUP($B149, 'Bolt Analysis'!$A$10:$Q$264, 9)),"",VLOOKUP($B149, 'Bolt Analysis'!$A$10:$Q$264, 9))</f>
        <v/>
      </c>
      <c r="I149" s="33" t="str">
        <f>IF(ISERROR(VLOOKUP($B149, 'Bolt Analysis'!$A$10:$Q$264, 10)),"",VLOOKUP($B149, 'Bolt Analysis'!$A$10:$Q$264, 10))</f>
        <v/>
      </c>
      <c r="J149" s="33" t="str">
        <f>IF(ISERROR(VLOOKUP($B149, 'Bolt Analysis'!$A$10:$Q$264, 12)),"",VLOOKUP($B149, 'Bolt Analysis'!$A$10:$Q$264, 12))</f>
        <v/>
      </c>
      <c r="K149" s="33" t="str">
        <f>IF(ISERROR(VLOOKUP($B149, 'Bolt Analysis'!$A$10:$Q$264, 13)),"",VLOOKUP($B149, 'Bolt Analysis'!$A$10:$Q$264, 13))</f>
        <v/>
      </c>
      <c r="L149" s="33" t="str">
        <f>IF(ISERROR(VLOOKUP($B149, 'Bolt Analysis'!$A$10:$Q$264, 14)),"",VLOOKUP($B149, 'Bolt Analysis'!$A$10:$Q$264, 14))</f>
        <v/>
      </c>
      <c r="M149" s="33" t="str">
        <f>IF(ISERROR(VLOOKUP($B149, 'Bolt Analysis'!$A$10:$Q$264, 15)),"",VLOOKUP($B149, 'Bolt Analysis'!$A$10:$Q$264, 15))</f>
        <v/>
      </c>
      <c r="N149" s="33" t="str">
        <f>IF(ISERROR(VLOOKUP($B149, 'Bolt Analysis'!$A$10:$Q$264, 16)),"",VLOOKUP($B149, 'Bolt Analysis'!$A$10:$Q$264, 16))</f>
        <v/>
      </c>
      <c r="O149" s="33" t="str">
        <f>IF(ISERROR(VLOOKUP($B149, 'Bolt Analysis'!$A$10:$Q$264, 17)),"",VLOOKUP($B149, 'Bolt Analysis'!$A$10:$Q$264, 17))</f>
        <v/>
      </c>
    </row>
    <row r="150" spans="2:15" x14ac:dyDescent="0.25">
      <c r="B150" s="28" t="str">
        <v/>
      </c>
      <c r="C150" s="33" t="str">
        <f>IF(ISERROR(VLOOKUP($B150, 'Bolt Analysis'!$A$10:$Q$264, 2)),"", VLOOKUP($B150, 'Bolt Analysis'!$A$10:$Q$264, 2))</f>
        <v/>
      </c>
      <c r="D150" s="33" t="str">
        <f>IF(ISERROR(VLOOKUP($B150, 'Bolt Analysis'!$A$10:$Q$264, 3)),"", VLOOKUP($B150, 'Bolt Analysis'!$A$10:$Q$264, 3))</f>
        <v/>
      </c>
      <c r="E150" s="33" t="str">
        <f>IF(ISERROR(VLOOKUP($B150, 'Bolt Analysis'!$A$10:$Q$264, 4)),"",VLOOKUP($B150, 'Bolt Analysis'!$A$10:$Q$264, 4))</f>
        <v/>
      </c>
      <c r="F150" s="33" t="str">
        <f>IF(ISERROR(VLOOKUP($B150, 'Bolt Analysis'!$A$10:$Q$264, 5)),"",VLOOKUP($B150, 'Bolt Analysis'!$A$10:$Q$264, 5))</f>
        <v/>
      </c>
      <c r="G150" s="33" t="str">
        <f>IF(ISERROR(VLOOKUP($B150, 'Bolt Analysis'!$A$10:$Q$264, 6)),"",VLOOKUP($B150, 'Bolt Analysis'!$A$10:$Q$264, 6))</f>
        <v/>
      </c>
      <c r="H150" s="33" t="str">
        <f>IF(ISERROR(VLOOKUP($B150, 'Bolt Analysis'!$A$10:$Q$264, 9)),"",VLOOKUP($B150, 'Bolt Analysis'!$A$10:$Q$264, 9))</f>
        <v/>
      </c>
      <c r="I150" s="33" t="str">
        <f>IF(ISERROR(VLOOKUP($B150, 'Bolt Analysis'!$A$10:$Q$264, 10)),"",VLOOKUP($B150, 'Bolt Analysis'!$A$10:$Q$264, 10))</f>
        <v/>
      </c>
      <c r="J150" s="33" t="str">
        <f>IF(ISERROR(VLOOKUP($B150, 'Bolt Analysis'!$A$10:$Q$264, 12)),"",VLOOKUP($B150, 'Bolt Analysis'!$A$10:$Q$264, 12))</f>
        <v/>
      </c>
      <c r="K150" s="33" t="str">
        <f>IF(ISERROR(VLOOKUP($B150, 'Bolt Analysis'!$A$10:$Q$264, 13)),"",VLOOKUP($B150, 'Bolt Analysis'!$A$10:$Q$264, 13))</f>
        <v/>
      </c>
      <c r="L150" s="33" t="str">
        <f>IF(ISERROR(VLOOKUP($B150, 'Bolt Analysis'!$A$10:$Q$264, 14)),"",VLOOKUP($B150, 'Bolt Analysis'!$A$10:$Q$264, 14))</f>
        <v/>
      </c>
      <c r="M150" s="33" t="str">
        <f>IF(ISERROR(VLOOKUP($B150, 'Bolt Analysis'!$A$10:$Q$264, 15)),"",VLOOKUP($B150, 'Bolt Analysis'!$A$10:$Q$264, 15))</f>
        <v/>
      </c>
      <c r="N150" s="33" t="str">
        <f>IF(ISERROR(VLOOKUP($B150, 'Bolt Analysis'!$A$10:$Q$264, 16)),"",VLOOKUP($B150, 'Bolt Analysis'!$A$10:$Q$264, 16))</f>
        <v/>
      </c>
      <c r="O150" s="33" t="str">
        <f>IF(ISERROR(VLOOKUP($B150, 'Bolt Analysis'!$A$10:$Q$264, 17)),"",VLOOKUP($B150, 'Bolt Analysis'!$A$10:$Q$264, 17))</f>
        <v/>
      </c>
    </row>
    <row r="151" spans="2:15" x14ac:dyDescent="0.25">
      <c r="B151" s="28" t="str">
        <v/>
      </c>
      <c r="C151" s="33" t="str">
        <f>IF(ISERROR(VLOOKUP($B151, 'Bolt Analysis'!$A$10:$Q$264, 2)),"", VLOOKUP($B151, 'Bolt Analysis'!$A$10:$Q$264, 2))</f>
        <v/>
      </c>
      <c r="D151" s="33" t="str">
        <f>IF(ISERROR(VLOOKUP($B151, 'Bolt Analysis'!$A$10:$Q$264, 3)),"", VLOOKUP($B151, 'Bolt Analysis'!$A$10:$Q$264, 3))</f>
        <v/>
      </c>
      <c r="E151" s="33" t="str">
        <f>IF(ISERROR(VLOOKUP($B151, 'Bolt Analysis'!$A$10:$Q$264, 4)),"",VLOOKUP($B151, 'Bolt Analysis'!$A$10:$Q$264, 4))</f>
        <v/>
      </c>
      <c r="F151" s="33" t="str">
        <f>IF(ISERROR(VLOOKUP($B151, 'Bolt Analysis'!$A$10:$Q$264, 5)),"",VLOOKUP($B151, 'Bolt Analysis'!$A$10:$Q$264, 5))</f>
        <v/>
      </c>
      <c r="G151" s="33" t="str">
        <f>IF(ISERROR(VLOOKUP($B151, 'Bolt Analysis'!$A$10:$Q$264, 6)),"",VLOOKUP($B151, 'Bolt Analysis'!$A$10:$Q$264, 6))</f>
        <v/>
      </c>
      <c r="H151" s="33" t="str">
        <f>IF(ISERROR(VLOOKUP($B151, 'Bolt Analysis'!$A$10:$Q$264, 9)),"",VLOOKUP($B151, 'Bolt Analysis'!$A$10:$Q$264, 9))</f>
        <v/>
      </c>
      <c r="I151" s="33" t="str">
        <f>IF(ISERROR(VLOOKUP($B151, 'Bolt Analysis'!$A$10:$Q$264, 10)),"",VLOOKUP($B151, 'Bolt Analysis'!$A$10:$Q$264, 10))</f>
        <v/>
      </c>
      <c r="J151" s="33" t="str">
        <f>IF(ISERROR(VLOOKUP($B151, 'Bolt Analysis'!$A$10:$Q$264, 12)),"",VLOOKUP($B151, 'Bolt Analysis'!$A$10:$Q$264, 12))</f>
        <v/>
      </c>
      <c r="K151" s="33" t="str">
        <f>IF(ISERROR(VLOOKUP($B151, 'Bolt Analysis'!$A$10:$Q$264, 13)),"",VLOOKUP($B151, 'Bolt Analysis'!$A$10:$Q$264, 13))</f>
        <v/>
      </c>
      <c r="L151" s="33" t="str">
        <f>IF(ISERROR(VLOOKUP($B151, 'Bolt Analysis'!$A$10:$Q$264, 14)),"",VLOOKUP($B151, 'Bolt Analysis'!$A$10:$Q$264, 14))</f>
        <v/>
      </c>
      <c r="M151" s="33" t="str">
        <f>IF(ISERROR(VLOOKUP($B151, 'Bolt Analysis'!$A$10:$Q$264, 15)),"",VLOOKUP($B151, 'Bolt Analysis'!$A$10:$Q$264, 15))</f>
        <v/>
      </c>
      <c r="N151" s="33" t="str">
        <f>IF(ISERROR(VLOOKUP($B151, 'Bolt Analysis'!$A$10:$Q$264, 16)),"",VLOOKUP($B151, 'Bolt Analysis'!$A$10:$Q$264, 16))</f>
        <v/>
      </c>
      <c r="O151" s="33" t="str">
        <f>IF(ISERROR(VLOOKUP($B151, 'Bolt Analysis'!$A$10:$Q$264, 17)),"",VLOOKUP($B151, 'Bolt Analysis'!$A$10:$Q$264, 17))</f>
        <v/>
      </c>
    </row>
    <row r="152" spans="2:15" x14ac:dyDescent="0.25">
      <c r="B152" s="28" t="str">
        <v/>
      </c>
      <c r="C152" s="33" t="str">
        <f>IF(ISERROR(VLOOKUP($B152, 'Bolt Analysis'!$A$10:$Q$264, 2)),"", VLOOKUP($B152, 'Bolt Analysis'!$A$10:$Q$264, 2))</f>
        <v/>
      </c>
      <c r="D152" s="33" t="str">
        <f>IF(ISERROR(VLOOKUP($B152, 'Bolt Analysis'!$A$10:$Q$264, 3)),"", VLOOKUP($B152, 'Bolt Analysis'!$A$10:$Q$264, 3))</f>
        <v/>
      </c>
      <c r="E152" s="33" t="str">
        <f>IF(ISERROR(VLOOKUP($B152, 'Bolt Analysis'!$A$10:$Q$264, 4)),"",VLOOKUP($B152, 'Bolt Analysis'!$A$10:$Q$264, 4))</f>
        <v/>
      </c>
      <c r="F152" s="33" t="str">
        <f>IF(ISERROR(VLOOKUP($B152, 'Bolt Analysis'!$A$10:$Q$264, 5)),"",VLOOKUP($B152, 'Bolt Analysis'!$A$10:$Q$264, 5))</f>
        <v/>
      </c>
      <c r="G152" s="33" t="str">
        <f>IF(ISERROR(VLOOKUP($B152, 'Bolt Analysis'!$A$10:$Q$264, 6)),"",VLOOKUP($B152, 'Bolt Analysis'!$A$10:$Q$264, 6))</f>
        <v/>
      </c>
      <c r="H152" s="33" t="str">
        <f>IF(ISERROR(VLOOKUP($B152, 'Bolt Analysis'!$A$10:$Q$264, 9)),"",VLOOKUP($B152, 'Bolt Analysis'!$A$10:$Q$264, 9))</f>
        <v/>
      </c>
      <c r="I152" s="33" t="str">
        <f>IF(ISERROR(VLOOKUP($B152, 'Bolt Analysis'!$A$10:$Q$264, 10)),"",VLOOKUP($B152, 'Bolt Analysis'!$A$10:$Q$264, 10))</f>
        <v/>
      </c>
      <c r="J152" s="33" t="str">
        <f>IF(ISERROR(VLOOKUP($B152, 'Bolt Analysis'!$A$10:$Q$264, 12)),"",VLOOKUP($B152, 'Bolt Analysis'!$A$10:$Q$264, 12))</f>
        <v/>
      </c>
      <c r="K152" s="33" t="str">
        <f>IF(ISERROR(VLOOKUP($B152, 'Bolt Analysis'!$A$10:$Q$264, 13)),"",VLOOKUP($B152, 'Bolt Analysis'!$A$10:$Q$264, 13))</f>
        <v/>
      </c>
      <c r="L152" s="33" t="str">
        <f>IF(ISERROR(VLOOKUP($B152, 'Bolt Analysis'!$A$10:$Q$264, 14)),"",VLOOKUP($B152, 'Bolt Analysis'!$A$10:$Q$264, 14))</f>
        <v/>
      </c>
      <c r="M152" s="33" t="str">
        <f>IF(ISERROR(VLOOKUP($B152, 'Bolt Analysis'!$A$10:$Q$264, 15)),"",VLOOKUP($B152, 'Bolt Analysis'!$A$10:$Q$264, 15))</f>
        <v/>
      </c>
      <c r="N152" s="33" t="str">
        <f>IF(ISERROR(VLOOKUP($B152, 'Bolt Analysis'!$A$10:$Q$264, 16)),"",VLOOKUP($B152, 'Bolt Analysis'!$A$10:$Q$264, 16))</f>
        <v/>
      </c>
      <c r="O152" s="33" t="str">
        <f>IF(ISERROR(VLOOKUP($B152, 'Bolt Analysis'!$A$10:$Q$264, 17)),"",VLOOKUP($B152, 'Bolt Analysis'!$A$10:$Q$264, 17))</f>
        <v/>
      </c>
    </row>
    <row r="153" spans="2:15" x14ac:dyDescent="0.25">
      <c r="B153" s="28" t="str">
        <v/>
      </c>
      <c r="C153" s="33" t="str">
        <f>IF(ISERROR(VLOOKUP($B153, 'Bolt Analysis'!$A$10:$Q$264, 2)),"", VLOOKUP($B153, 'Bolt Analysis'!$A$10:$Q$264, 2))</f>
        <v/>
      </c>
      <c r="D153" s="33" t="str">
        <f>IF(ISERROR(VLOOKUP($B153, 'Bolt Analysis'!$A$10:$Q$264, 3)),"", VLOOKUP($B153, 'Bolt Analysis'!$A$10:$Q$264, 3))</f>
        <v/>
      </c>
      <c r="E153" s="33" t="str">
        <f>IF(ISERROR(VLOOKUP($B153, 'Bolt Analysis'!$A$10:$Q$264, 4)),"",VLOOKUP($B153, 'Bolt Analysis'!$A$10:$Q$264, 4))</f>
        <v/>
      </c>
      <c r="F153" s="33" t="str">
        <f>IF(ISERROR(VLOOKUP($B153, 'Bolt Analysis'!$A$10:$Q$264, 5)),"",VLOOKUP($B153, 'Bolt Analysis'!$A$10:$Q$264, 5))</f>
        <v/>
      </c>
      <c r="G153" s="33" t="str">
        <f>IF(ISERROR(VLOOKUP($B153, 'Bolt Analysis'!$A$10:$Q$264, 6)),"",VLOOKUP($B153, 'Bolt Analysis'!$A$10:$Q$264, 6))</f>
        <v/>
      </c>
      <c r="H153" s="33" t="str">
        <f>IF(ISERROR(VLOOKUP($B153, 'Bolt Analysis'!$A$10:$Q$264, 9)),"",VLOOKUP($B153, 'Bolt Analysis'!$A$10:$Q$264, 9))</f>
        <v/>
      </c>
      <c r="I153" s="33" t="str">
        <f>IF(ISERROR(VLOOKUP($B153, 'Bolt Analysis'!$A$10:$Q$264, 10)),"",VLOOKUP($B153, 'Bolt Analysis'!$A$10:$Q$264, 10))</f>
        <v/>
      </c>
      <c r="J153" s="33" t="str">
        <f>IF(ISERROR(VLOOKUP($B153, 'Bolt Analysis'!$A$10:$Q$264, 12)),"",VLOOKUP($B153, 'Bolt Analysis'!$A$10:$Q$264, 12))</f>
        <v/>
      </c>
      <c r="K153" s="33" t="str">
        <f>IF(ISERROR(VLOOKUP($B153, 'Bolt Analysis'!$A$10:$Q$264, 13)),"",VLOOKUP($B153, 'Bolt Analysis'!$A$10:$Q$264, 13))</f>
        <v/>
      </c>
      <c r="L153" s="33" t="str">
        <f>IF(ISERROR(VLOOKUP($B153, 'Bolt Analysis'!$A$10:$Q$264, 14)),"",VLOOKUP($B153, 'Bolt Analysis'!$A$10:$Q$264, 14))</f>
        <v/>
      </c>
      <c r="M153" s="33" t="str">
        <f>IF(ISERROR(VLOOKUP($B153, 'Bolt Analysis'!$A$10:$Q$264, 15)),"",VLOOKUP($B153, 'Bolt Analysis'!$A$10:$Q$264, 15))</f>
        <v/>
      </c>
      <c r="N153" s="33" t="str">
        <f>IF(ISERROR(VLOOKUP($B153, 'Bolt Analysis'!$A$10:$Q$264, 16)),"",VLOOKUP($B153, 'Bolt Analysis'!$A$10:$Q$264, 16))</f>
        <v/>
      </c>
      <c r="O153" s="33" t="str">
        <f>IF(ISERROR(VLOOKUP($B153, 'Bolt Analysis'!$A$10:$Q$264, 17)),"",VLOOKUP($B153, 'Bolt Analysis'!$A$10:$Q$264, 17))</f>
        <v/>
      </c>
    </row>
    <row r="154" spans="2:15" x14ac:dyDescent="0.25">
      <c r="B154" s="28" t="str">
        <v/>
      </c>
      <c r="C154" s="33" t="str">
        <f>IF(ISERROR(VLOOKUP($B154, 'Bolt Analysis'!$A$10:$Q$264, 2)),"", VLOOKUP($B154, 'Bolt Analysis'!$A$10:$Q$264, 2))</f>
        <v/>
      </c>
      <c r="D154" s="33" t="str">
        <f>IF(ISERROR(VLOOKUP($B154, 'Bolt Analysis'!$A$10:$Q$264, 3)),"", VLOOKUP($B154, 'Bolt Analysis'!$A$10:$Q$264, 3))</f>
        <v/>
      </c>
      <c r="E154" s="33" t="str">
        <f>IF(ISERROR(VLOOKUP($B154, 'Bolt Analysis'!$A$10:$Q$264, 4)),"",VLOOKUP($B154, 'Bolt Analysis'!$A$10:$Q$264, 4))</f>
        <v/>
      </c>
      <c r="F154" s="33" t="str">
        <f>IF(ISERROR(VLOOKUP($B154, 'Bolt Analysis'!$A$10:$Q$264, 5)),"",VLOOKUP($B154, 'Bolt Analysis'!$A$10:$Q$264, 5))</f>
        <v/>
      </c>
      <c r="G154" s="33" t="str">
        <f>IF(ISERROR(VLOOKUP($B154, 'Bolt Analysis'!$A$10:$Q$264, 6)),"",VLOOKUP($B154, 'Bolt Analysis'!$A$10:$Q$264, 6))</f>
        <v/>
      </c>
      <c r="H154" s="33" t="str">
        <f>IF(ISERROR(VLOOKUP($B154, 'Bolt Analysis'!$A$10:$Q$264, 9)),"",VLOOKUP($B154, 'Bolt Analysis'!$A$10:$Q$264, 9))</f>
        <v/>
      </c>
      <c r="I154" s="33" t="str">
        <f>IF(ISERROR(VLOOKUP($B154, 'Bolt Analysis'!$A$10:$Q$264, 10)),"",VLOOKUP($B154, 'Bolt Analysis'!$A$10:$Q$264, 10))</f>
        <v/>
      </c>
      <c r="J154" s="33" t="str">
        <f>IF(ISERROR(VLOOKUP($B154, 'Bolt Analysis'!$A$10:$Q$264, 12)),"",VLOOKUP($B154, 'Bolt Analysis'!$A$10:$Q$264, 12))</f>
        <v/>
      </c>
      <c r="K154" s="33" t="str">
        <f>IF(ISERROR(VLOOKUP($B154, 'Bolt Analysis'!$A$10:$Q$264, 13)),"",VLOOKUP($B154, 'Bolt Analysis'!$A$10:$Q$264, 13))</f>
        <v/>
      </c>
      <c r="L154" s="33" t="str">
        <f>IF(ISERROR(VLOOKUP($B154, 'Bolt Analysis'!$A$10:$Q$264, 14)),"",VLOOKUP($B154, 'Bolt Analysis'!$A$10:$Q$264, 14))</f>
        <v/>
      </c>
      <c r="M154" s="33" t="str">
        <f>IF(ISERROR(VLOOKUP($B154, 'Bolt Analysis'!$A$10:$Q$264, 15)),"",VLOOKUP($B154, 'Bolt Analysis'!$A$10:$Q$264, 15))</f>
        <v/>
      </c>
      <c r="N154" s="33" t="str">
        <f>IF(ISERROR(VLOOKUP($B154, 'Bolt Analysis'!$A$10:$Q$264, 16)),"",VLOOKUP($B154, 'Bolt Analysis'!$A$10:$Q$264, 16))</f>
        <v/>
      </c>
      <c r="O154" s="33" t="str">
        <f>IF(ISERROR(VLOOKUP($B154, 'Bolt Analysis'!$A$10:$Q$264, 17)),"",VLOOKUP($B154, 'Bolt Analysis'!$A$10:$Q$264, 17))</f>
        <v/>
      </c>
    </row>
    <row r="155" spans="2:15" x14ac:dyDescent="0.25">
      <c r="B155" s="28" t="str">
        <v/>
      </c>
      <c r="C155" s="33" t="str">
        <f>IF(ISERROR(VLOOKUP($B155, 'Bolt Analysis'!$A$10:$Q$264, 2)),"", VLOOKUP($B155, 'Bolt Analysis'!$A$10:$Q$264, 2))</f>
        <v/>
      </c>
      <c r="D155" s="33" t="str">
        <f>IF(ISERROR(VLOOKUP($B155, 'Bolt Analysis'!$A$10:$Q$264, 3)),"", VLOOKUP($B155, 'Bolt Analysis'!$A$10:$Q$264, 3))</f>
        <v/>
      </c>
      <c r="E155" s="33" t="str">
        <f>IF(ISERROR(VLOOKUP($B155, 'Bolt Analysis'!$A$10:$Q$264, 4)),"",VLOOKUP($B155, 'Bolt Analysis'!$A$10:$Q$264, 4))</f>
        <v/>
      </c>
      <c r="F155" s="33" t="str">
        <f>IF(ISERROR(VLOOKUP($B155, 'Bolt Analysis'!$A$10:$Q$264, 5)),"",VLOOKUP($B155, 'Bolt Analysis'!$A$10:$Q$264, 5))</f>
        <v/>
      </c>
      <c r="G155" s="33" t="str">
        <f>IF(ISERROR(VLOOKUP($B155, 'Bolt Analysis'!$A$10:$Q$264, 6)),"",VLOOKUP($B155, 'Bolt Analysis'!$A$10:$Q$264, 6))</f>
        <v/>
      </c>
      <c r="H155" s="33" t="str">
        <f>IF(ISERROR(VLOOKUP($B155, 'Bolt Analysis'!$A$10:$Q$264, 9)),"",VLOOKUP($B155, 'Bolt Analysis'!$A$10:$Q$264, 9))</f>
        <v/>
      </c>
      <c r="I155" s="33" t="str">
        <f>IF(ISERROR(VLOOKUP($B155, 'Bolt Analysis'!$A$10:$Q$264, 10)),"",VLOOKUP($B155, 'Bolt Analysis'!$A$10:$Q$264, 10))</f>
        <v/>
      </c>
      <c r="J155" s="33" t="str">
        <f>IF(ISERROR(VLOOKUP($B155, 'Bolt Analysis'!$A$10:$Q$264, 12)),"",VLOOKUP($B155, 'Bolt Analysis'!$A$10:$Q$264, 12))</f>
        <v/>
      </c>
      <c r="K155" s="33" t="str">
        <f>IF(ISERROR(VLOOKUP($B155, 'Bolt Analysis'!$A$10:$Q$264, 13)),"",VLOOKUP($B155, 'Bolt Analysis'!$A$10:$Q$264, 13))</f>
        <v/>
      </c>
      <c r="L155" s="33" t="str">
        <f>IF(ISERROR(VLOOKUP($B155, 'Bolt Analysis'!$A$10:$Q$264, 14)),"",VLOOKUP($B155, 'Bolt Analysis'!$A$10:$Q$264, 14))</f>
        <v/>
      </c>
      <c r="M155" s="33" t="str">
        <f>IF(ISERROR(VLOOKUP($B155, 'Bolt Analysis'!$A$10:$Q$264, 15)),"",VLOOKUP($B155, 'Bolt Analysis'!$A$10:$Q$264, 15))</f>
        <v/>
      </c>
      <c r="N155" s="33" t="str">
        <f>IF(ISERROR(VLOOKUP($B155, 'Bolt Analysis'!$A$10:$Q$264, 16)),"",VLOOKUP($B155, 'Bolt Analysis'!$A$10:$Q$264, 16))</f>
        <v/>
      </c>
      <c r="O155" s="33" t="str">
        <f>IF(ISERROR(VLOOKUP($B155, 'Bolt Analysis'!$A$10:$Q$264, 17)),"",VLOOKUP($B155, 'Bolt Analysis'!$A$10:$Q$264, 17))</f>
        <v/>
      </c>
    </row>
    <row r="156" spans="2:15" x14ac:dyDescent="0.25">
      <c r="B156" s="28" t="str">
        <v/>
      </c>
      <c r="C156" s="33" t="str">
        <f>IF(ISERROR(VLOOKUP($B156, 'Bolt Analysis'!$A$10:$Q$264, 2)),"", VLOOKUP($B156, 'Bolt Analysis'!$A$10:$Q$264, 2))</f>
        <v/>
      </c>
      <c r="D156" s="33" t="str">
        <f>IF(ISERROR(VLOOKUP($B156, 'Bolt Analysis'!$A$10:$Q$264, 3)),"", VLOOKUP($B156, 'Bolt Analysis'!$A$10:$Q$264, 3))</f>
        <v/>
      </c>
      <c r="E156" s="33" t="str">
        <f>IF(ISERROR(VLOOKUP($B156, 'Bolt Analysis'!$A$10:$Q$264, 4)),"",VLOOKUP($B156, 'Bolt Analysis'!$A$10:$Q$264, 4))</f>
        <v/>
      </c>
      <c r="F156" s="33" t="str">
        <f>IF(ISERROR(VLOOKUP($B156, 'Bolt Analysis'!$A$10:$Q$264, 5)),"",VLOOKUP($B156, 'Bolt Analysis'!$A$10:$Q$264, 5))</f>
        <v/>
      </c>
      <c r="G156" s="33" t="str">
        <f>IF(ISERROR(VLOOKUP($B156, 'Bolt Analysis'!$A$10:$Q$264, 6)),"",VLOOKUP($B156, 'Bolt Analysis'!$A$10:$Q$264, 6))</f>
        <v/>
      </c>
      <c r="H156" s="33" t="str">
        <f>IF(ISERROR(VLOOKUP($B156, 'Bolt Analysis'!$A$10:$Q$264, 9)),"",VLOOKUP($B156, 'Bolt Analysis'!$A$10:$Q$264, 9))</f>
        <v/>
      </c>
      <c r="I156" s="33" t="str">
        <f>IF(ISERROR(VLOOKUP($B156, 'Bolt Analysis'!$A$10:$Q$264, 10)),"",VLOOKUP($B156, 'Bolt Analysis'!$A$10:$Q$264, 10))</f>
        <v/>
      </c>
      <c r="J156" s="33" t="str">
        <f>IF(ISERROR(VLOOKUP($B156, 'Bolt Analysis'!$A$10:$Q$264, 12)),"",VLOOKUP($B156, 'Bolt Analysis'!$A$10:$Q$264, 12))</f>
        <v/>
      </c>
      <c r="K156" s="33" t="str">
        <f>IF(ISERROR(VLOOKUP($B156, 'Bolt Analysis'!$A$10:$Q$264, 13)),"",VLOOKUP($B156, 'Bolt Analysis'!$A$10:$Q$264, 13))</f>
        <v/>
      </c>
      <c r="L156" s="33" t="str">
        <f>IF(ISERROR(VLOOKUP($B156, 'Bolt Analysis'!$A$10:$Q$264, 14)),"",VLOOKUP($B156, 'Bolt Analysis'!$A$10:$Q$264, 14))</f>
        <v/>
      </c>
      <c r="M156" s="33" t="str">
        <f>IF(ISERROR(VLOOKUP($B156, 'Bolt Analysis'!$A$10:$Q$264, 15)),"",VLOOKUP($B156, 'Bolt Analysis'!$A$10:$Q$264, 15))</f>
        <v/>
      </c>
      <c r="N156" s="33" t="str">
        <f>IF(ISERROR(VLOOKUP($B156, 'Bolt Analysis'!$A$10:$Q$264, 16)),"",VLOOKUP($B156, 'Bolt Analysis'!$A$10:$Q$264, 16))</f>
        <v/>
      </c>
      <c r="O156" s="33" t="str">
        <f>IF(ISERROR(VLOOKUP($B156, 'Bolt Analysis'!$A$10:$Q$264, 17)),"",VLOOKUP($B156, 'Bolt Analysis'!$A$10:$Q$264, 17))</f>
        <v/>
      </c>
    </row>
    <row r="157" spans="2:15" x14ac:dyDescent="0.25">
      <c r="B157" s="28" t="str">
        <v/>
      </c>
      <c r="C157" s="33" t="str">
        <f>IF(ISERROR(VLOOKUP($B157, 'Bolt Analysis'!$A$10:$Q$264, 2)),"", VLOOKUP($B157, 'Bolt Analysis'!$A$10:$Q$264, 2))</f>
        <v/>
      </c>
      <c r="D157" s="33" t="str">
        <f>IF(ISERROR(VLOOKUP($B157, 'Bolt Analysis'!$A$10:$Q$264, 3)),"", VLOOKUP($B157, 'Bolt Analysis'!$A$10:$Q$264, 3))</f>
        <v/>
      </c>
      <c r="E157" s="33" t="str">
        <f>IF(ISERROR(VLOOKUP($B157, 'Bolt Analysis'!$A$10:$Q$264, 4)),"",VLOOKUP($B157, 'Bolt Analysis'!$A$10:$Q$264, 4))</f>
        <v/>
      </c>
      <c r="F157" s="33" t="str">
        <f>IF(ISERROR(VLOOKUP($B157, 'Bolt Analysis'!$A$10:$Q$264, 5)),"",VLOOKUP($B157, 'Bolt Analysis'!$A$10:$Q$264, 5))</f>
        <v/>
      </c>
      <c r="G157" s="33" t="str">
        <f>IF(ISERROR(VLOOKUP($B157, 'Bolt Analysis'!$A$10:$Q$264, 6)),"",VLOOKUP($B157, 'Bolt Analysis'!$A$10:$Q$264, 6))</f>
        <v/>
      </c>
      <c r="H157" s="33" t="str">
        <f>IF(ISERROR(VLOOKUP($B157, 'Bolt Analysis'!$A$10:$Q$264, 9)),"",VLOOKUP($B157, 'Bolt Analysis'!$A$10:$Q$264, 9))</f>
        <v/>
      </c>
      <c r="I157" s="33" t="str">
        <f>IF(ISERROR(VLOOKUP($B157, 'Bolt Analysis'!$A$10:$Q$264, 10)),"",VLOOKUP($B157, 'Bolt Analysis'!$A$10:$Q$264, 10))</f>
        <v/>
      </c>
      <c r="J157" s="33" t="str">
        <f>IF(ISERROR(VLOOKUP($B157, 'Bolt Analysis'!$A$10:$Q$264, 12)),"",VLOOKUP($B157, 'Bolt Analysis'!$A$10:$Q$264, 12))</f>
        <v/>
      </c>
      <c r="K157" s="33" t="str">
        <f>IF(ISERROR(VLOOKUP($B157, 'Bolt Analysis'!$A$10:$Q$264, 13)),"",VLOOKUP($B157, 'Bolt Analysis'!$A$10:$Q$264, 13))</f>
        <v/>
      </c>
      <c r="L157" s="33" t="str">
        <f>IF(ISERROR(VLOOKUP($B157, 'Bolt Analysis'!$A$10:$Q$264, 14)),"",VLOOKUP($B157, 'Bolt Analysis'!$A$10:$Q$264, 14))</f>
        <v/>
      </c>
      <c r="M157" s="33" t="str">
        <f>IF(ISERROR(VLOOKUP($B157, 'Bolt Analysis'!$A$10:$Q$264, 15)),"",VLOOKUP($B157, 'Bolt Analysis'!$A$10:$Q$264, 15))</f>
        <v/>
      </c>
      <c r="N157" s="33" t="str">
        <f>IF(ISERROR(VLOOKUP($B157, 'Bolt Analysis'!$A$10:$Q$264, 16)),"",VLOOKUP($B157, 'Bolt Analysis'!$A$10:$Q$264, 16))</f>
        <v/>
      </c>
      <c r="O157" s="33" t="str">
        <f>IF(ISERROR(VLOOKUP($B157, 'Bolt Analysis'!$A$10:$Q$264, 17)),"",VLOOKUP($B157, 'Bolt Analysis'!$A$10:$Q$264, 17))</f>
        <v/>
      </c>
    </row>
    <row r="158" spans="2:15" x14ac:dyDescent="0.25">
      <c r="B158" s="28" t="str">
        <v/>
      </c>
      <c r="C158" s="33" t="str">
        <f>IF(ISERROR(VLOOKUP($B158, 'Bolt Analysis'!$A$10:$Q$264, 2)),"", VLOOKUP($B158, 'Bolt Analysis'!$A$10:$Q$264, 2))</f>
        <v/>
      </c>
      <c r="D158" s="33" t="str">
        <f>IF(ISERROR(VLOOKUP($B158, 'Bolt Analysis'!$A$10:$Q$264, 3)),"", VLOOKUP($B158, 'Bolt Analysis'!$A$10:$Q$264, 3))</f>
        <v/>
      </c>
      <c r="E158" s="33" t="str">
        <f>IF(ISERROR(VLOOKUP($B158, 'Bolt Analysis'!$A$10:$Q$264, 4)),"",VLOOKUP($B158, 'Bolt Analysis'!$A$10:$Q$264, 4))</f>
        <v/>
      </c>
      <c r="F158" s="33" t="str">
        <f>IF(ISERROR(VLOOKUP($B158, 'Bolt Analysis'!$A$10:$Q$264, 5)),"",VLOOKUP($B158, 'Bolt Analysis'!$A$10:$Q$264, 5))</f>
        <v/>
      </c>
      <c r="G158" s="33" t="str">
        <f>IF(ISERROR(VLOOKUP($B158, 'Bolt Analysis'!$A$10:$Q$264, 6)),"",VLOOKUP($B158, 'Bolt Analysis'!$A$10:$Q$264, 6))</f>
        <v/>
      </c>
      <c r="H158" s="33" t="str">
        <f>IF(ISERROR(VLOOKUP($B158, 'Bolt Analysis'!$A$10:$Q$264, 9)),"",VLOOKUP($B158, 'Bolt Analysis'!$A$10:$Q$264, 9))</f>
        <v/>
      </c>
      <c r="I158" s="33" t="str">
        <f>IF(ISERROR(VLOOKUP($B158, 'Bolt Analysis'!$A$10:$Q$264, 10)),"",VLOOKUP($B158, 'Bolt Analysis'!$A$10:$Q$264, 10))</f>
        <v/>
      </c>
      <c r="J158" s="33" t="str">
        <f>IF(ISERROR(VLOOKUP($B158, 'Bolt Analysis'!$A$10:$Q$264, 12)),"",VLOOKUP($B158, 'Bolt Analysis'!$A$10:$Q$264, 12))</f>
        <v/>
      </c>
      <c r="K158" s="33" t="str">
        <f>IF(ISERROR(VLOOKUP($B158, 'Bolt Analysis'!$A$10:$Q$264, 13)),"",VLOOKUP($B158, 'Bolt Analysis'!$A$10:$Q$264, 13))</f>
        <v/>
      </c>
      <c r="L158" s="33" t="str">
        <f>IF(ISERROR(VLOOKUP($B158, 'Bolt Analysis'!$A$10:$Q$264, 14)),"",VLOOKUP($B158, 'Bolt Analysis'!$A$10:$Q$264, 14))</f>
        <v/>
      </c>
      <c r="M158" s="33" t="str">
        <f>IF(ISERROR(VLOOKUP($B158, 'Bolt Analysis'!$A$10:$Q$264, 15)),"",VLOOKUP($B158, 'Bolt Analysis'!$A$10:$Q$264, 15))</f>
        <v/>
      </c>
      <c r="N158" s="33" t="str">
        <f>IF(ISERROR(VLOOKUP($B158, 'Bolt Analysis'!$A$10:$Q$264, 16)),"",VLOOKUP($B158, 'Bolt Analysis'!$A$10:$Q$264, 16))</f>
        <v/>
      </c>
      <c r="O158" s="33" t="str">
        <f>IF(ISERROR(VLOOKUP($B158, 'Bolt Analysis'!$A$10:$Q$264, 17)),"",VLOOKUP($B158, 'Bolt Analysis'!$A$10:$Q$264, 17))</f>
        <v/>
      </c>
    </row>
    <row r="159" spans="2:15" x14ac:dyDescent="0.25">
      <c r="B159" s="28" t="str">
        <v/>
      </c>
      <c r="C159" s="33" t="str">
        <f>IF(ISERROR(VLOOKUP($B159, 'Bolt Analysis'!$A$10:$Q$264, 2)),"", VLOOKUP($B159, 'Bolt Analysis'!$A$10:$Q$264, 2))</f>
        <v/>
      </c>
      <c r="D159" s="33" t="str">
        <f>IF(ISERROR(VLOOKUP($B159, 'Bolt Analysis'!$A$10:$Q$264, 3)),"", VLOOKUP($B159, 'Bolt Analysis'!$A$10:$Q$264, 3))</f>
        <v/>
      </c>
      <c r="E159" s="33" t="str">
        <f>IF(ISERROR(VLOOKUP($B159, 'Bolt Analysis'!$A$10:$Q$264, 4)),"",VLOOKUP($B159, 'Bolt Analysis'!$A$10:$Q$264, 4))</f>
        <v/>
      </c>
      <c r="F159" s="33" t="str">
        <f>IF(ISERROR(VLOOKUP($B159, 'Bolt Analysis'!$A$10:$Q$264, 5)),"",VLOOKUP($B159, 'Bolt Analysis'!$A$10:$Q$264, 5))</f>
        <v/>
      </c>
      <c r="G159" s="33" t="str">
        <f>IF(ISERROR(VLOOKUP($B159, 'Bolt Analysis'!$A$10:$Q$264, 6)),"",VLOOKUP($B159, 'Bolt Analysis'!$A$10:$Q$264, 6))</f>
        <v/>
      </c>
      <c r="H159" s="33" t="str">
        <f>IF(ISERROR(VLOOKUP($B159, 'Bolt Analysis'!$A$10:$Q$264, 9)),"",VLOOKUP($B159, 'Bolt Analysis'!$A$10:$Q$264, 9))</f>
        <v/>
      </c>
      <c r="I159" s="33" t="str">
        <f>IF(ISERROR(VLOOKUP($B159, 'Bolt Analysis'!$A$10:$Q$264, 10)),"",VLOOKUP($B159, 'Bolt Analysis'!$A$10:$Q$264, 10))</f>
        <v/>
      </c>
      <c r="J159" s="33" t="str">
        <f>IF(ISERROR(VLOOKUP($B159, 'Bolt Analysis'!$A$10:$Q$264, 12)),"",VLOOKUP($B159, 'Bolt Analysis'!$A$10:$Q$264, 12))</f>
        <v/>
      </c>
      <c r="K159" s="33" t="str">
        <f>IF(ISERROR(VLOOKUP($B159, 'Bolt Analysis'!$A$10:$Q$264, 13)),"",VLOOKUP($B159, 'Bolt Analysis'!$A$10:$Q$264, 13))</f>
        <v/>
      </c>
      <c r="L159" s="33" t="str">
        <f>IF(ISERROR(VLOOKUP($B159, 'Bolt Analysis'!$A$10:$Q$264, 14)),"",VLOOKUP($B159, 'Bolt Analysis'!$A$10:$Q$264, 14))</f>
        <v/>
      </c>
      <c r="M159" s="33" t="str">
        <f>IF(ISERROR(VLOOKUP($B159, 'Bolt Analysis'!$A$10:$Q$264, 15)),"",VLOOKUP($B159, 'Bolt Analysis'!$A$10:$Q$264, 15))</f>
        <v/>
      </c>
      <c r="N159" s="33" t="str">
        <f>IF(ISERROR(VLOOKUP($B159, 'Bolt Analysis'!$A$10:$Q$264, 16)),"",VLOOKUP($B159, 'Bolt Analysis'!$A$10:$Q$264, 16))</f>
        <v/>
      </c>
      <c r="O159" s="33" t="str">
        <f>IF(ISERROR(VLOOKUP($B159, 'Bolt Analysis'!$A$10:$Q$264, 17)),"",VLOOKUP($B159, 'Bolt Analysis'!$A$10:$Q$264, 17))</f>
        <v/>
      </c>
    </row>
    <row r="160" spans="2:15" x14ac:dyDescent="0.25">
      <c r="B160" s="28" t="str">
        <v/>
      </c>
      <c r="C160" s="33" t="str">
        <f>IF(ISERROR(VLOOKUP($B160, 'Bolt Analysis'!$A$10:$Q$264, 2)),"", VLOOKUP($B160, 'Bolt Analysis'!$A$10:$Q$264, 2))</f>
        <v/>
      </c>
      <c r="D160" s="33" t="str">
        <f>IF(ISERROR(VLOOKUP($B160, 'Bolt Analysis'!$A$10:$Q$264, 3)),"", VLOOKUP($B160, 'Bolt Analysis'!$A$10:$Q$264, 3))</f>
        <v/>
      </c>
      <c r="E160" s="33" t="str">
        <f>IF(ISERROR(VLOOKUP($B160, 'Bolt Analysis'!$A$10:$Q$264, 4)),"",VLOOKUP($B160, 'Bolt Analysis'!$A$10:$Q$264, 4))</f>
        <v/>
      </c>
      <c r="F160" s="33" t="str">
        <f>IF(ISERROR(VLOOKUP($B160, 'Bolt Analysis'!$A$10:$Q$264, 5)),"",VLOOKUP($B160, 'Bolt Analysis'!$A$10:$Q$264, 5))</f>
        <v/>
      </c>
      <c r="G160" s="33" t="str">
        <f>IF(ISERROR(VLOOKUP($B160, 'Bolt Analysis'!$A$10:$Q$264, 6)),"",VLOOKUP($B160, 'Bolt Analysis'!$A$10:$Q$264, 6))</f>
        <v/>
      </c>
      <c r="H160" s="33" t="str">
        <f>IF(ISERROR(VLOOKUP($B160, 'Bolt Analysis'!$A$10:$Q$264, 9)),"",VLOOKUP($B160, 'Bolt Analysis'!$A$10:$Q$264, 9))</f>
        <v/>
      </c>
      <c r="I160" s="33" t="str">
        <f>IF(ISERROR(VLOOKUP($B160, 'Bolt Analysis'!$A$10:$Q$264, 10)),"",VLOOKUP($B160, 'Bolt Analysis'!$A$10:$Q$264, 10))</f>
        <v/>
      </c>
      <c r="J160" s="33" t="str">
        <f>IF(ISERROR(VLOOKUP($B160, 'Bolt Analysis'!$A$10:$Q$264, 12)),"",VLOOKUP($B160, 'Bolt Analysis'!$A$10:$Q$264, 12))</f>
        <v/>
      </c>
      <c r="K160" s="33" t="str">
        <f>IF(ISERROR(VLOOKUP($B160, 'Bolt Analysis'!$A$10:$Q$264, 13)),"",VLOOKUP($B160, 'Bolt Analysis'!$A$10:$Q$264, 13))</f>
        <v/>
      </c>
      <c r="L160" s="33" t="str">
        <f>IF(ISERROR(VLOOKUP($B160, 'Bolt Analysis'!$A$10:$Q$264, 14)),"",VLOOKUP($B160, 'Bolt Analysis'!$A$10:$Q$264, 14))</f>
        <v/>
      </c>
      <c r="M160" s="33" t="str">
        <f>IF(ISERROR(VLOOKUP($B160, 'Bolt Analysis'!$A$10:$Q$264, 15)),"",VLOOKUP($B160, 'Bolt Analysis'!$A$10:$Q$264, 15))</f>
        <v/>
      </c>
      <c r="N160" s="33" t="str">
        <f>IF(ISERROR(VLOOKUP($B160, 'Bolt Analysis'!$A$10:$Q$264, 16)),"",VLOOKUP($B160, 'Bolt Analysis'!$A$10:$Q$264, 16))</f>
        <v/>
      </c>
      <c r="O160" s="33" t="str">
        <f>IF(ISERROR(VLOOKUP($B160, 'Bolt Analysis'!$A$10:$Q$264, 17)),"",VLOOKUP($B160, 'Bolt Analysis'!$A$10:$Q$264, 17))</f>
        <v/>
      </c>
    </row>
    <row r="161" spans="2:15" x14ac:dyDescent="0.25">
      <c r="B161" s="28" t="str">
        <v/>
      </c>
      <c r="C161" s="33" t="str">
        <f>IF(ISERROR(VLOOKUP($B161, 'Bolt Analysis'!$A$10:$Q$264, 2)),"", VLOOKUP($B161, 'Bolt Analysis'!$A$10:$Q$264, 2))</f>
        <v/>
      </c>
      <c r="D161" s="33" t="str">
        <f>IF(ISERROR(VLOOKUP($B161, 'Bolt Analysis'!$A$10:$Q$264, 3)),"", VLOOKUP($B161, 'Bolt Analysis'!$A$10:$Q$264, 3))</f>
        <v/>
      </c>
      <c r="E161" s="33" t="str">
        <f>IF(ISERROR(VLOOKUP($B161, 'Bolt Analysis'!$A$10:$Q$264, 4)),"",VLOOKUP($B161, 'Bolt Analysis'!$A$10:$Q$264, 4))</f>
        <v/>
      </c>
      <c r="F161" s="33" t="str">
        <f>IF(ISERROR(VLOOKUP($B161, 'Bolt Analysis'!$A$10:$Q$264, 5)),"",VLOOKUP($B161, 'Bolt Analysis'!$A$10:$Q$264, 5))</f>
        <v/>
      </c>
      <c r="G161" s="33" t="str">
        <f>IF(ISERROR(VLOOKUP($B161, 'Bolt Analysis'!$A$10:$Q$264, 6)),"",VLOOKUP($B161, 'Bolt Analysis'!$A$10:$Q$264, 6))</f>
        <v/>
      </c>
      <c r="H161" s="33" t="str">
        <f>IF(ISERROR(VLOOKUP($B161, 'Bolt Analysis'!$A$10:$Q$264, 9)),"",VLOOKUP($B161, 'Bolt Analysis'!$A$10:$Q$264, 9))</f>
        <v/>
      </c>
      <c r="I161" s="33" t="str">
        <f>IF(ISERROR(VLOOKUP($B161, 'Bolt Analysis'!$A$10:$Q$264, 10)),"",VLOOKUP($B161, 'Bolt Analysis'!$A$10:$Q$264, 10))</f>
        <v/>
      </c>
      <c r="J161" s="33" t="str">
        <f>IF(ISERROR(VLOOKUP($B161, 'Bolt Analysis'!$A$10:$Q$264, 12)),"",VLOOKUP($B161, 'Bolt Analysis'!$A$10:$Q$264, 12))</f>
        <v/>
      </c>
      <c r="K161" s="33" t="str">
        <f>IF(ISERROR(VLOOKUP($B161, 'Bolt Analysis'!$A$10:$Q$264, 13)),"",VLOOKUP($B161, 'Bolt Analysis'!$A$10:$Q$264, 13))</f>
        <v/>
      </c>
      <c r="L161" s="33" t="str">
        <f>IF(ISERROR(VLOOKUP($B161, 'Bolt Analysis'!$A$10:$Q$264, 14)),"",VLOOKUP($B161, 'Bolt Analysis'!$A$10:$Q$264, 14))</f>
        <v/>
      </c>
      <c r="M161" s="33" t="str">
        <f>IF(ISERROR(VLOOKUP($B161, 'Bolt Analysis'!$A$10:$Q$264, 15)),"",VLOOKUP($B161, 'Bolt Analysis'!$A$10:$Q$264, 15))</f>
        <v/>
      </c>
      <c r="N161" s="33" t="str">
        <f>IF(ISERROR(VLOOKUP($B161, 'Bolt Analysis'!$A$10:$Q$264, 16)),"",VLOOKUP($B161, 'Bolt Analysis'!$A$10:$Q$264, 16))</f>
        <v/>
      </c>
      <c r="O161" s="33" t="str">
        <f>IF(ISERROR(VLOOKUP($B161, 'Bolt Analysis'!$A$10:$Q$264, 17)),"",VLOOKUP($B161, 'Bolt Analysis'!$A$10:$Q$264, 17))</f>
        <v/>
      </c>
    </row>
    <row r="162" spans="2:15" x14ac:dyDescent="0.25">
      <c r="B162" s="28" t="str">
        <v/>
      </c>
      <c r="C162" s="33" t="str">
        <f>IF(ISERROR(VLOOKUP($B162, 'Bolt Analysis'!$A$10:$Q$264, 2)),"", VLOOKUP($B162, 'Bolt Analysis'!$A$10:$Q$264, 2))</f>
        <v/>
      </c>
      <c r="D162" s="33" t="str">
        <f>IF(ISERROR(VLOOKUP($B162, 'Bolt Analysis'!$A$10:$Q$264, 3)),"", VLOOKUP($B162, 'Bolt Analysis'!$A$10:$Q$264, 3))</f>
        <v/>
      </c>
      <c r="E162" s="33" t="str">
        <f>IF(ISERROR(VLOOKUP($B162, 'Bolt Analysis'!$A$10:$Q$264, 4)),"",VLOOKUP($B162, 'Bolt Analysis'!$A$10:$Q$264, 4))</f>
        <v/>
      </c>
      <c r="F162" s="33" t="str">
        <f>IF(ISERROR(VLOOKUP($B162, 'Bolt Analysis'!$A$10:$Q$264, 5)),"",VLOOKUP($B162, 'Bolt Analysis'!$A$10:$Q$264, 5))</f>
        <v/>
      </c>
      <c r="G162" s="33" t="str">
        <f>IF(ISERROR(VLOOKUP($B162, 'Bolt Analysis'!$A$10:$Q$264, 6)),"",VLOOKUP($B162, 'Bolt Analysis'!$A$10:$Q$264, 6))</f>
        <v/>
      </c>
      <c r="H162" s="33" t="str">
        <f>IF(ISERROR(VLOOKUP($B162, 'Bolt Analysis'!$A$10:$Q$264, 9)),"",VLOOKUP($B162, 'Bolt Analysis'!$A$10:$Q$264, 9))</f>
        <v/>
      </c>
      <c r="I162" s="33" t="str">
        <f>IF(ISERROR(VLOOKUP($B162, 'Bolt Analysis'!$A$10:$Q$264, 10)),"",VLOOKUP($B162, 'Bolt Analysis'!$A$10:$Q$264, 10))</f>
        <v/>
      </c>
      <c r="J162" s="33" t="str">
        <f>IF(ISERROR(VLOOKUP($B162, 'Bolt Analysis'!$A$10:$Q$264, 12)),"",VLOOKUP($B162, 'Bolt Analysis'!$A$10:$Q$264, 12))</f>
        <v/>
      </c>
      <c r="K162" s="33" t="str">
        <f>IF(ISERROR(VLOOKUP($B162, 'Bolt Analysis'!$A$10:$Q$264, 13)),"",VLOOKUP($B162, 'Bolt Analysis'!$A$10:$Q$264, 13))</f>
        <v/>
      </c>
      <c r="L162" s="33" t="str">
        <f>IF(ISERROR(VLOOKUP($B162, 'Bolt Analysis'!$A$10:$Q$264, 14)),"",VLOOKUP($B162, 'Bolt Analysis'!$A$10:$Q$264, 14))</f>
        <v/>
      </c>
      <c r="M162" s="33" t="str">
        <f>IF(ISERROR(VLOOKUP($B162, 'Bolt Analysis'!$A$10:$Q$264, 15)),"",VLOOKUP($B162, 'Bolt Analysis'!$A$10:$Q$264, 15))</f>
        <v/>
      </c>
      <c r="N162" s="33" t="str">
        <f>IF(ISERROR(VLOOKUP($B162, 'Bolt Analysis'!$A$10:$Q$264, 16)),"",VLOOKUP($B162, 'Bolt Analysis'!$A$10:$Q$264, 16))</f>
        <v/>
      </c>
      <c r="O162" s="33" t="str">
        <f>IF(ISERROR(VLOOKUP($B162, 'Bolt Analysis'!$A$10:$Q$264, 17)),"",VLOOKUP($B162, 'Bolt Analysis'!$A$10:$Q$264, 17))</f>
        <v/>
      </c>
    </row>
    <row r="163" spans="2:15" x14ac:dyDescent="0.25">
      <c r="B163" s="28" t="str">
        <v/>
      </c>
      <c r="C163" s="33" t="str">
        <f>IF(ISERROR(VLOOKUP($B163, 'Bolt Analysis'!$A$10:$Q$264, 2)),"", VLOOKUP($B163, 'Bolt Analysis'!$A$10:$Q$264, 2))</f>
        <v/>
      </c>
      <c r="D163" s="33" t="str">
        <f>IF(ISERROR(VLOOKUP($B163, 'Bolt Analysis'!$A$10:$Q$264, 3)),"", VLOOKUP($B163, 'Bolt Analysis'!$A$10:$Q$264, 3))</f>
        <v/>
      </c>
      <c r="E163" s="33" t="str">
        <f>IF(ISERROR(VLOOKUP($B163, 'Bolt Analysis'!$A$10:$Q$264, 4)),"",VLOOKUP($B163, 'Bolt Analysis'!$A$10:$Q$264, 4))</f>
        <v/>
      </c>
      <c r="F163" s="33" t="str">
        <f>IF(ISERROR(VLOOKUP($B163, 'Bolt Analysis'!$A$10:$Q$264, 5)),"",VLOOKUP($B163, 'Bolt Analysis'!$A$10:$Q$264, 5))</f>
        <v/>
      </c>
      <c r="G163" s="33" t="str">
        <f>IF(ISERROR(VLOOKUP($B163, 'Bolt Analysis'!$A$10:$Q$264, 6)),"",VLOOKUP($B163, 'Bolt Analysis'!$A$10:$Q$264, 6))</f>
        <v/>
      </c>
      <c r="H163" s="33" t="str">
        <f>IF(ISERROR(VLOOKUP($B163, 'Bolt Analysis'!$A$10:$Q$264, 9)),"",VLOOKUP($B163, 'Bolt Analysis'!$A$10:$Q$264, 9))</f>
        <v/>
      </c>
      <c r="I163" s="33" t="str">
        <f>IF(ISERROR(VLOOKUP($B163, 'Bolt Analysis'!$A$10:$Q$264, 10)),"",VLOOKUP($B163, 'Bolt Analysis'!$A$10:$Q$264, 10))</f>
        <v/>
      </c>
      <c r="J163" s="33" t="str">
        <f>IF(ISERROR(VLOOKUP($B163, 'Bolt Analysis'!$A$10:$Q$264, 12)),"",VLOOKUP($B163, 'Bolt Analysis'!$A$10:$Q$264, 12))</f>
        <v/>
      </c>
      <c r="K163" s="33" t="str">
        <f>IF(ISERROR(VLOOKUP($B163, 'Bolt Analysis'!$A$10:$Q$264, 13)),"",VLOOKUP($B163, 'Bolt Analysis'!$A$10:$Q$264, 13))</f>
        <v/>
      </c>
      <c r="L163" s="33" t="str">
        <f>IF(ISERROR(VLOOKUP($B163, 'Bolt Analysis'!$A$10:$Q$264, 14)),"",VLOOKUP($B163, 'Bolt Analysis'!$A$10:$Q$264, 14))</f>
        <v/>
      </c>
      <c r="M163" s="33" t="str">
        <f>IF(ISERROR(VLOOKUP($B163, 'Bolt Analysis'!$A$10:$Q$264, 15)),"",VLOOKUP($B163, 'Bolt Analysis'!$A$10:$Q$264, 15))</f>
        <v/>
      </c>
      <c r="N163" s="33" t="str">
        <f>IF(ISERROR(VLOOKUP($B163, 'Bolt Analysis'!$A$10:$Q$264, 16)),"",VLOOKUP($B163, 'Bolt Analysis'!$A$10:$Q$264, 16))</f>
        <v/>
      </c>
      <c r="O163" s="33" t="str">
        <f>IF(ISERROR(VLOOKUP($B163, 'Bolt Analysis'!$A$10:$Q$264, 17)),"",VLOOKUP($B163, 'Bolt Analysis'!$A$10:$Q$264, 17))</f>
        <v/>
      </c>
    </row>
    <row r="164" spans="2:15" x14ac:dyDescent="0.25">
      <c r="B164" s="28" t="str">
        <v/>
      </c>
      <c r="C164" s="33" t="str">
        <f>IF(ISERROR(VLOOKUP($B164, 'Bolt Analysis'!$A$10:$Q$264, 2)),"", VLOOKUP($B164, 'Bolt Analysis'!$A$10:$Q$264, 2))</f>
        <v/>
      </c>
      <c r="D164" s="33" t="str">
        <f>IF(ISERROR(VLOOKUP($B164, 'Bolt Analysis'!$A$10:$Q$264, 3)),"", VLOOKUP($B164, 'Bolt Analysis'!$A$10:$Q$264, 3))</f>
        <v/>
      </c>
      <c r="E164" s="33" t="str">
        <f>IF(ISERROR(VLOOKUP($B164, 'Bolt Analysis'!$A$10:$Q$264, 4)),"",VLOOKUP($B164, 'Bolt Analysis'!$A$10:$Q$264, 4))</f>
        <v/>
      </c>
      <c r="F164" s="33" t="str">
        <f>IF(ISERROR(VLOOKUP($B164, 'Bolt Analysis'!$A$10:$Q$264, 5)),"",VLOOKUP($B164, 'Bolt Analysis'!$A$10:$Q$264, 5))</f>
        <v/>
      </c>
      <c r="G164" s="33" t="str">
        <f>IF(ISERROR(VLOOKUP($B164, 'Bolt Analysis'!$A$10:$Q$264, 6)),"",VLOOKUP($B164, 'Bolt Analysis'!$A$10:$Q$264, 6))</f>
        <v/>
      </c>
      <c r="H164" s="33" t="str">
        <f>IF(ISERROR(VLOOKUP($B164, 'Bolt Analysis'!$A$10:$Q$264, 9)),"",VLOOKUP($B164, 'Bolt Analysis'!$A$10:$Q$264, 9))</f>
        <v/>
      </c>
      <c r="I164" s="33" t="str">
        <f>IF(ISERROR(VLOOKUP($B164, 'Bolt Analysis'!$A$10:$Q$264, 10)),"",VLOOKUP($B164, 'Bolt Analysis'!$A$10:$Q$264, 10))</f>
        <v/>
      </c>
      <c r="J164" s="33" t="str">
        <f>IF(ISERROR(VLOOKUP($B164, 'Bolt Analysis'!$A$10:$Q$264, 12)),"",VLOOKUP($B164, 'Bolt Analysis'!$A$10:$Q$264, 12))</f>
        <v/>
      </c>
      <c r="K164" s="33" t="str">
        <f>IF(ISERROR(VLOOKUP($B164, 'Bolt Analysis'!$A$10:$Q$264, 13)),"",VLOOKUP($B164, 'Bolt Analysis'!$A$10:$Q$264, 13))</f>
        <v/>
      </c>
      <c r="L164" s="33" t="str">
        <f>IF(ISERROR(VLOOKUP($B164, 'Bolt Analysis'!$A$10:$Q$264, 14)),"",VLOOKUP($B164, 'Bolt Analysis'!$A$10:$Q$264, 14))</f>
        <v/>
      </c>
      <c r="M164" s="33" t="str">
        <f>IF(ISERROR(VLOOKUP($B164, 'Bolt Analysis'!$A$10:$Q$264, 15)),"",VLOOKUP($B164, 'Bolt Analysis'!$A$10:$Q$264, 15))</f>
        <v/>
      </c>
      <c r="N164" s="33" t="str">
        <f>IF(ISERROR(VLOOKUP($B164, 'Bolt Analysis'!$A$10:$Q$264, 16)),"",VLOOKUP($B164, 'Bolt Analysis'!$A$10:$Q$264, 16))</f>
        <v/>
      </c>
      <c r="O164" s="33" t="str">
        <f>IF(ISERROR(VLOOKUP($B164, 'Bolt Analysis'!$A$10:$Q$264, 17)),"",VLOOKUP($B164, 'Bolt Analysis'!$A$10:$Q$264, 17))</f>
        <v/>
      </c>
    </row>
    <row r="165" spans="2:15" x14ac:dyDescent="0.25">
      <c r="B165" s="28" t="str">
        <v/>
      </c>
      <c r="C165" s="33" t="str">
        <f>IF(ISERROR(VLOOKUP($B165, 'Bolt Analysis'!$A$10:$Q$264, 2)),"", VLOOKUP($B165, 'Bolt Analysis'!$A$10:$Q$264, 2))</f>
        <v/>
      </c>
      <c r="D165" s="33" t="str">
        <f>IF(ISERROR(VLOOKUP($B165, 'Bolt Analysis'!$A$10:$Q$264, 3)),"", VLOOKUP($B165, 'Bolt Analysis'!$A$10:$Q$264, 3))</f>
        <v/>
      </c>
      <c r="E165" s="33" t="str">
        <f>IF(ISERROR(VLOOKUP($B165, 'Bolt Analysis'!$A$10:$Q$264, 4)),"",VLOOKUP($B165, 'Bolt Analysis'!$A$10:$Q$264, 4))</f>
        <v/>
      </c>
      <c r="F165" s="33" t="str">
        <f>IF(ISERROR(VLOOKUP($B165, 'Bolt Analysis'!$A$10:$Q$264, 5)),"",VLOOKUP($B165, 'Bolt Analysis'!$A$10:$Q$264, 5))</f>
        <v/>
      </c>
      <c r="G165" s="33" t="str">
        <f>IF(ISERROR(VLOOKUP($B165, 'Bolt Analysis'!$A$10:$Q$264, 6)),"",VLOOKUP($B165, 'Bolt Analysis'!$A$10:$Q$264, 6))</f>
        <v/>
      </c>
      <c r="H165" s="33" t="str">
        <f>IF(ISERROR(VLOOKUP($B165, 'Bolt Analysis'!$A$10:$Q$264, 9)),"",VLOOKUP($B165, 'Bolt Analysis'!$A$10:$Q$264, 9))</f>
        <v/>
      </c>
      <c r="I165" s="33" t="str">
        <f>IF(ISERROR(VLOOKUP($B165, 'Bolt Analysis'!$A$10:$Q$264, 10)),"",VLOOKUP($B165, 'Bolt Analysis'!$A$10:$Q$264, 10))</f>
        <v/>
      </c>
      <c r="J165" s="33" t="str">
        <f>IF(ISERROR(VLOOKUP($B165, 'Bolt Analysis'!$A$10:$Q$264, 12)),"",VLOOKUP($B165, 'Bolt Analysis'!$A$10:$Q$264, 12))</f>
        <v/>
      </c>
      <c r="K165" s="33" t="str">
        <f>IF(ISERROR(VLOOKUP($B165, 'Bolt Analysis'!$A$10:$Q$264, 13)),"",VLOOKUP($B165, 'Bolt Analysis'!$A$10:$Q$264, 13))</f>
        <v/>
      </c>
      <c r="L165" s="33" t="str">
        <f>IF(ISERROR(VLOOKUP($B165, 'Bolt Analysis'!$A$10:$Q$264, 14)),"",VLOOKUP($B165, 'Bolt Analysis'!$A$10:$Q$264, 14))</f>
        <v/>
      </c>
      <c r="M165" s="33" t="str">
        <f>IF(ISERROR(VLOOKUP($B165, 'Bolt Analysis'!$A$10:$Q$264, 15)),"",VLOOKUP($B165, 'Bolt Analysis'!$A$10:$Q$264, 15))</f>
        <v/>
      </c>
      <c r="N165" s="33" t="str">
        <f>IF(ISERROR(VLOOKUP($B165, 'Bolt Analysis'!$A$10:$Q$264, 16)),"",VLOOKUP($B165, 'Bolt Analysis'!$A$10:$Q$264, 16))</f>
        <v/>
      </c>
      <c r="O165" s="33" t="str">
        <f>IF(ISERROR(VLOOKUP($B165, 'Bolt Analysis'!$A$10:$Q$264, 17)),"",VLOOKUP($B165, 'Bolt Analysis'!$A$10:$Q$264, 17))</f>
        <v/>
      </c>
    </row>
    <row r="166" spans="2:15" x14ac:dyDescent="0.25">
      <c r="B166" s="28" t="str">
        <v/>
      </c>
      <c r="C166" s="33" t="str">
        <f>IF(ISERROR(VLOOKUP($B166, 'Bolt Analysis'!$A$10:$Q$264, 2)),"", VLOOKUP($B166, 'Bolt Analysis'!$A$10:$Q$264, 2))</f>
        <v/>
      </c>
      <c r="D166" s="33" t="str">
        <f>IF(ISERROR(VLOOKUP($B166, 'Bolt Analysis'!$A$10:$Q$264, 3)),"", VLOOKUP($B166, 'Bolt Analysis'!$A$10:$Q$264, 3))</f>
        <v/>
      </c>
      <c r="E166" s="33" t="str">
        <f>IF(ISERROR(VLOOKUP($B166, 'Bolt Analysis'!$A$10:$Q$264, 4)),"",VLOOKUP($B166, 'Bolt Analysis'!$A$10:$Q$264, 4))</f>
        <v/>
      </c>
      <c r="F166" s="33" t="str">
        <f>IF(ISERROR(VLOOKUP($B166, 'Bolt Analysis'!$A$10:$Q$264, 5)),"",VLOOKUP($B166, 'Bolt Analysis'!$A$10:$Q$264, 5))</f>
        <v/>
      </c>
      <c r="G166" s="33" t="str">
        <f>IF(ISERROR(VLOOKUP($B166, 'Bolt Analysis'!$A$10:$Q$264, 6)),"",VLOOKUP($B166, 'Bolt Analysis'!$A$10:$Q$264, 6))</f>
        <v/>
      </c>
      <c r="H166" s="33" t="str">
        <f>IF(ISERROR(VLOOKUP($B166, 'Bolt Analysis'!$A$10:$Q$264, 9)),"",VLOOKUP($B166, 'Bolt Analysis'!$A$10:$Q$264, 9))</f>
        <v/>
      </c>
      <c r="I166" s="33" t="str">
        <f>IF(ISERROR(VLOOKUP($B166, 'Bolt Analysis'!$A$10:$Q$264, 10)),"",VLOOKUP($B166, 'Bolt Analysis'!$A$10:$Q$264, 10))</f>
        <v/>
      </c>
      <c r="J166" s="33" t="str">
        <f>IF(ISERROR(VLOOKUP($B166, 'Bolt Analysis'!$A$10:$Q$264, 12)),"",VLOOKUP($B166, 'Bolt Analysis'!$A$10:$Q$264, 12))</f>
        <v/>
      </c>
      <c r="K166" s="33" t="str">
        <f>IF(ISERROR(VLOOKUP($B166, 'Bolt Analysis'!$A$10:$Q$264, 13)),"",VLOOKUP($B166, 'Bolt Analysis'!$A$10:$Q$264, 13))</f>
        <v/>
      </c>
      <c r="L166" s="33" t="str">
        <f>IF(ISERROR(VLOOKUP($B166, 'Bolt Analysis'!$A$10:$Q$264, 14)),"",VLOOKUP($B166, 'Bolt Analysis'!$A$10:$Q$264, 14))</f>
        <v/>
      </c>
      <c r="M166" s="33" t="str">
        <f>IF(ISERROR(VLOOKUP($B166, 'Bolt Analysis'!$A$10:$Q$264, 15)),"",VLOOKUP($B166, 'Bolt Analysis'!$A$10:$Q$264, 15))</f>
        <v/>
      </c>
      <c r="N166" s="33" t="str">
        <f>IF(ISERROR(VLOOKUP($B166, 'Bolt Analysis'!$A$10:$Q$264, 16)),"",VLOOKUP($B166, 'Bolt Analysis'!$A$10:$Q$264, 16))</f>
        <v/>
      </c>
      <c r="O166" s="33" t="str">
        <f>IF(ISERROR(VLOOKUP($B166, 'Bolt Analysis'!$A$10:$Q$264, 17)),"",VLOOKUP($B166, 'Bolt Analysis'!$A$10:$Q$264, 17))</f>
        <v/>
      </c>
    </row>
    <row r="167" spans="2:15" x14ac:dyDescent="0.25">
      <c r="B167" s="28" t="str">
        <v/>
      </c>
      <c r="C167" s="33" t="str">
        <f>IF(ISERROR(VLOOKUP($B167, 'Bolt Analysis'!$A$10:$Q$264, 2)),"", VLOOKUP($B167, 'Bolt Analysis'!$A$10:$Q$264, 2))</f>
        <v/>
      </c>
      <c r="D167" s="33" t="str">
        <f>IF(ISERROR(VLOOKUP($B167, 'Bolt Analysis'!$A$10:$Q$264, 3)),"", VLOOKUP($B167, 'Bolt Analysis'!$A$10:$Q$264, 3))</f>
        <v/>
      </c>
      <c r="E167" s="33" t="str">
        <f>IF(ISERROR(VLOOKUP($B167, 'Bolt Analysis'!$A$10:$Q$264, 4)),"",VLOOKUP($B167, 'Bolt Analysis'!$A$10:$Q$264, 4))</f>
        <v/>
      </c>
      <c r="F167" s="33" t="str">
        <f>IF(ISERROR(VLOOKUP($B167, 'Bolt Analysis'!$A$10:$Q$264, 5)),"",VLOOKUP($B167, 'Bolt Analysis'!$A$10:$Q$264, 5))</f>
        <v/>
      </c>
      <c r="G167" s="33" t="str">
        <f>IF(ISERROR(VLOOKUP($B167, 'Bolt Analysis'!$A$10:$Q$264, 6)),"",VLOOKUP($B167, 'Bolt Analysis'!$A$10:$Q$264, 6))</f>
        <v/>
      </c>
      <c r="H167" s="33" t="str">
        <f>IF(ISERROR(VLOOKUP($B167, 'Bolt Analysis'!$A$10:$Q$264, 9)),"",VLOOKUP($B167, 'Bolt Analysis'!$A$10:$Q$264, 9))</f>
        <v/>
      </c>
      <c r="I167" s="33" t="str">
        <f>IF(ISERROR(VLOOKUP($B167, 'Bolt Analysis'!$A$10:$Q$264, 10)),"",VLOOKUP($B167, 'Bolt Analysis'!$A$10:$Q$264, 10))</f>
        <v/>
      </c>
      <c r="J167" s="33" t="str">
        <f>IF(ISERROR(VLOOKUP($B167, 'Bolt Analysis'!$A$10:$Q$264, 12)),"",VLOOKUP($B167, 'Bolt Analysis'!$A$10:$Q$264, 12))</f>
        <v/>
      </c>
      <c r="K167" s="33" t="str">
        <f>IF(ISERROR(VLOOKUP($B167, 'Bolt Analysis'!$A$10:$Q$264, 13)),"",VLOOKUP($B167, 'Bolt Analysis'!$A$10:$Q$264, 13))</f>
        <v/>
      </c>
      <c r="L167" s="33" t="str">
        <f>IF(ISERROR(VLOOKUP($B167, 'Bolt Analysis'!$A$10:$Q$264, 14)),"",VLOOKUP($B167, 'Bolt Analysis'!$A$10:$Q$264, 14))</f>
        <v/>
      </c>
      <c r="M167" s="33" t="str">
        <f>IF(ISERROR(VLOOKUP($B167, 'Bolt Analysis'!$A$10:$Q$264, 15)),"",VLOOKUP($B167, 'Bolt Analysis'!$A$10:$Q$264, 15))</f>
        <v/>
      </c>
      <c r="N167" s="33" t="str">
        <f>IF(ISERROR(VLOOKUP($B167, 'Bolt Analysis'!$A$10:$Q$264, 16)),"",VLOOKUP($B167, 'Bolt Analysis'!$A$10:$Q$264, 16))</f>
        <v/>
      </c>
      <c r="O167" s="33" t="str">
        <f>IF(ISERROR(VLOOKUP($B167, 'Bolt Analysis'!$A$10:$Q$264, 17)),"",VLOOKUP($B167, 'Bolt Analysis'!$A$10:$Q$264, 17))</f>
        <v/>
      </c>
    </row>
    <row r="168" spans="2:15" x14ac:dyDescent="0.25">
      <c r="B168" s="28" t="str">
        <v/>
      </c>
      <c r="C168" s="33" t="str">
        <f>IF(ISERROR(VLOOKUP($B168, 'Bolt Analysis'!$A$10:$Q$264, 2)),"", VLOOKUP($B168, 'Bolt Analysis'!$A$10:$Q$264, 2))</f>
        <v/>
      </c>
      <c r="D168" s="33" t="str">
        <f>IF(ISERROR(VLOOKUP($B168, 'Bolt Analysis'!$A$10:$Q$264, 3)),"", VLOOKUP($B168, 'Bolt Analysis'!$A$10:$Q$264, 3))</f>
        <v/>
      </c>
      <c r="E168" s="33" t="str">
        <f>IF(ISERROR(VLOOKUP($B168, 'Bolt Analysis'!$A$10:$Q$264, 4)),"",VLOOKUP($B168, 'Bolt Analysis'!$A$10:$Q$264, 4))</f>
        <v/>
      </c>
      <c r="F168" s="33" t="str">
        <f>IF(ISERROR(VLOOKUP($B168, 'Bolt Analysis'!$A$10:$Q$264, 5)),"",VLOOKUP($B168, 'Bolt Analysis'!$A$10:$Q$264, 5))</f>
        <v/>
      </c>
      <c r="G168" s="33" t="str">
        <f>IF(ISERROR(VLOOKUP($B168, 'Bolt Analysis'!$A$10:$Q$264, 6)),"",VLOOKUP($B168, 'Bolt Analysis'!$A$10:$Q$264, 6))</f>
        <v/>
      </c>
      <c r="H168" s="33" t="str">
        <f>IF(ISERROR(VLOOKUP($B168, 'Bolt Analysis'!$A$10:$Q$264, 9)),"",VLOOKUP($B168, 'Bolt Analysis'!$A$10:$Q$264, 9))</f>
        <v/>
      </c>
      <c r="I168" s="33" t="str">
        <f>IF(ISERROR(VLOOKUP($B168, 'Bolt Analysis'!$A$10:$Q$264, 10)),"",VLOOKUP($B168, 'Bolt Analysis'!$A$10:$Q$264, 10))</f>
        <v/>
      </c>
      <c r="J168" s="33" t="str">
        <f>IF(ISERROR(VLOOKUP($B168, 'Bolt Analysis'!$A$10:$Q$264, 12)),"",VLOOKUP($B168, 'Bolt Analysis'!$A$10:$Q$264, 12))</f>
        <v/>
      </c>
      <c r="K168" s="33" t="str">
        <f>IF(ISERROR(VLOOKUP($B168, 'Bolt Analysis'!$A$10:$Q$264, 13)),"",VLOOKUP($B168, 'Bolt Analysis'!$A$10:$Q$264, 13))</f>
        <v/>
      </c>
      <c r="L168" s="33" t="str">
        <f>IF(ISERROR(VLOOKUP($B168, 'Bolt Analysis'!$A$10:$Q$264, 14)),"",VLOOKUP($B168, 'Bolt Analysis'!$A$10:$Q$264, 14))</f>
        <v/>
      </c>
      <c r="M168" s="33" t="str">
        <f>IF(ISERROR(VLOOKUP($B168, 'Bolt Analysis'!$A$10:$Q$264, 15)),"",VLOOKUP($B168, 'Bolt Analysis'!$A$10:$Q$264, 15))</f>
        <v/>
      </c>
      <c r="N168" s="33" t="str">
        <f>IF(ISERROR(VLOOKUP($B168, 'Bolt Analysis'!$A$10:$Q$264, 16)),"",VLOOKUP($B168, 'Bolt Analysis'!$A$10:$Q$264, 16))</f>
        <v/>
      </c>
      <c r="O168" s="33" t="str">
        <f>IF(ISERROR(VLOOKUP($B168, 'Bolt Analysis'!$A$10:$Q$264, 17)),"",VLOOKUP($B168, 'Bolt Analysis'!$A$10:$Q$264, 17))</f>
        <v/>
      </c>
    </row>
    <row r="169" spans="2:15" x14ac:dyDescent="0.25">
      <c r="B169" s="28" t="str">
        <v/>
      </c>
      <c r="C169" s="33" t="str">
        <f>IF(ISERROR(VLOOKUP($B169, 'Bolt Analysis'!$A$10:$Q$264, 2)),"", VLOOKUP($B169, 'Bolt Analysis'!$A$10:$Q$264, 2))</f>
        <v/>
      </c>
      <c r="D169" s="33" t="str">
        <f>IF(ISERROR(VLOOKUP($B169, 'Bolt Analysis'!$A$10:$Q$264, 3)),"", VLOOKUP($B169, 'Bolt Analysis'!$A$10:$Q$264, 3))</f>
        <v/>
      </c>
      <c r="E169" s="33" t="str">
        <f>IF(ISERROR(VLOOKUP($B169, 'Bolt Analysis'!$A$10:$Q$264, 4)),"",VLOOKUP($B169, 'Bolt Analysis'!$A$10:$Q$264, 4))</f>
        <v/>
      </c>
      <c r="F169" s="33" t="str">
        <f>IF(ISERROR(VLOOKUP($B169, 'Bolt Analysis'!$A$10:$Q$264, 5)),"",VLOOKUP($B169, 'Bolt Analysis'!$A$10:$Q$264, 5))</f>
        <v/>
      </c>
      <c r="G169" s="33" t="str">
        <f>IF(ISERROR(VLOOKUP($B169, 'Bolt Analysis'!$A$10:$Q$264, 6)),"",VLOOKUP($B169, 'Bolt Analysis'!$A$10:$Q$264, 6))</f>
        <v/>
      </c>
      <c r="H169" s="33" t="str">
        <f>IF(ISERROR(VLOOKUP($B169, 'Bolt Analysis'!$A$10:$Q$264, 9)),"",VLOOKUP($B169, 'Bolt Analysis'!$A$10:$Q$264, 9))</f>
        <v/>
      </c>
      <c r="I169" s="33" t="str">
        <f>IF(ISERROR(VLOOKUP($B169, 'Bolt Analysis'!$A$10:$Q$264, 10)),"",VLOOKUP($B169, 'Bolt Analysis'!$A$10:$Q$264, 10))</f>
        <v/>
      </c>
      <c r="J169" s="33" t="str">
        <f>IF(ISERROR(VLOOKUP($B169, 'Bolt Analysis'!$A$10:$Q$264, 12)),"",VLOOKUP($B169, 'Bolt Analysis'!$A$10:$Q$264, 12))</f>
        <v/>
      </c>
      <c r="K169" s="33" t="str">
        <f>IF(ISERROR(VLOOKUP($B169, 'Bolt Analysis'!$A$10:$Q$264, 13)),"",VLOOKUP($B169, 'Bolt Analysis'!$A$10:$Q$264, 13))</f>
        <v/>
      </c>
      <c r="L169" s="33" t="str">
        <f>IF(ISERROR(VLOOKUP($B169, 'Bolt Analysis'!$A$10:$Q$264, 14)),"",VLOOKUP($B169, 'Bolt Analysis'!$A$10:$Q$264, 14))</f>
        <v/>
      </c>
      <c r="M169" s="33" t="str">
        <f>IF(ISERROR(VLOOKUP($B169, 'Bolt Analysis'!$A$10:$Q$264, 15)),"",VLOOKUP($B169, 'Bolt Analysis'!$A$10:$Q$264, 15))</f>
        <v/>
      </c>
      <c r="N169" s="33" t="str">
        <f>IF(ISERROR(VLOOKUP($B169, 'Bolt Analysis'!$A$10:$Q$264, 16)),"",VLOOKUP($B169, 'Bolt Analysis'!$A$10:$Q$264, 16))</f>
        <v/>
      </c>
      <c r="O169" s="33" t="str">
        <f>IF(ISERROR(VLOOKUP($B169, 'Bolt Analysis'!$A$10:$Q$264, 17)),"",VLOOKUP($B169, 'Bolt Analysis'!$A$10:$Q$264, 17))</f>
        <v/>
      </c>
    </row>
    <row r="170" spans="2:15" x14ac:dyDescent="0.25">
      <c r="B170" s="28" t="str">
        <v/>
      </c>
      <c r="C170" s="33" t="str">
        <f>IF(ISERROR(VLOOKUP($B170, 'Bolt Analysis'!$A$10:$Q$264, 2)),"", VLOOKUP($B170, 'Bolt Analysis'!$A$10:$Q$264, 2))</f>
        <v/>
      </c>
      <c r="D170" s="33" t="str">
        <f>IF(ISERROR(VLOOKUP($B170, 'Bolt Analysis'!$A$10:$Q$264, 3)),"", VLOOKUP($B170, 'Bolt Analysis'!$A$10:$Q$264, 3))</f>
        <v/>
      </c>
      <c r="E170" s="33" t="str">
        <f>IF(ISERROR(VLOOKUP($B170, 'Bolt Analysis'!$A$10:$Q$264, 4)),"",VLOOKUP($B170, 'Bolt Analysis'!$A$10:$Q$264, 4))</f>
        <v/>
      </c>
      <c r="F170" s="33" t="str">
        <f>IF(ISERROR(VLOOKUP($B170, 'Bolt Analysis'!$A$10:$Q$264, 5)),"",VLOOKUP($B170, 'Bolt Analysis'!$A$10:$Q$264, 5))</f>
        <v/>
      </c>
      <c r="G170" s="33" t="str">
        <f>IF(ISERROR(VLOOKUP($B170, 'Bolt Analysis'!$A$10:$Q$264, 6)),"",VLOOKUP($B170, 'Bolt Analysis'!$A$10:$Q$264, 6))</f>
        <v/>
      </c>
      <c r="H170" s="33" t="str">
        <f>IF(ISERROR(VLOOKUP($B170, 'Bolt Analysis'!$A$10:$Q$264, 9)),"",VLOOKUP($B170, 'Bolt Analysis'!$A$10:$Q$264, 9))</f>
        <v/>
      </c>
      <c r="I170" s="33" t="str">
        <f>IF(ISERROR(VLOOKUP($B170, 'Bolt Analysis'!$A$10:$Q$264, 10)),"",VLOOKUP($B170, 'Bolt Analysis'!$A$10:$Q$264, 10))</f>
        <v/>
      </c>
      <c r="J170" s="33" t="str">
        <f>IF(ISERROR(VLOOKUP($B170, 'Bolt Analysis'!$A$10:$Q$264, 12)),"",VLOOKUP($B170, 'Bolt Analysis'!$A$10:$Q$264, 12))</f>
        <v/>
      </c>
      <c r="K170" s="33" t="str">
        <f>IF(ISERROR(VLOOKUP($B170, 'Bolt Analysis'!$A$10:$Q$264, 13)),"",VLOOKUP($B170, 'Bolt Analysis'!$A$10:$Q$264, 13))</f>
        <v/>
      </c>
      <c r="L170" s="33" t="str">
        <f>IF(ISERROR(VLOOKUP($B170, 'Bolt Analysis'!$A$10:$Q$264, 14)),"",VLOOKUP($B170, 'Bolt Analysis'!$A$10:$Q$264, 14))</f>
        <v/>
      </c>
      <c r="M170" s="33" t="str">
        <f>IF(ISERROR(VLOOKUP($B170, 'Bolt Analysis'!$A$10:$Q$264, 15)),"",VLOOKUP($B170, 'Bolt Analysis'!$A$10:$Q$264, 15))</f>
        <v/>
      </c>
      <c r="N170" s="33" t="str">
        <f>IF(ISERROR(VLOOKUP($B170, 'Bolt Analysis'!$A$10:$Q$264, 16)),"",VLOOKUP($B170, 'Bolt Analysis'!$A$10:$Q$264, 16))</f>
        <v/>
      </c>
      <c r="O170" s="33" t="str">
        <f>IF(ISERROR(VLOOKUP($B170, 'Bolt Analysis'!$A$10:$Q$264, 17)),"",VLOOKUP($B170, 'Bolt Analysis'!$A$10:$Q$264, 17))</f>
        <v/>
      </c>
    </row>
    <row r="171" spans="2:15" x14ac:dyDescent="0.25">
      <c r="B171" s="28" t="str">
        <v/>
      </c>
      <c r="C171" s="33" t="str">
        <f>IF(ISERROR(VLOOKUP($B171, 'Bolt Analysis'!$A$10:$Q$264, 2)),"", VLOOKUP($B171, 'Bolt Analysis'!$A$10:$Q$264, 2))</f>
        <v/>
      </c>
      <c r="D171" s="33" t="str">
        <f>IF(ISERROR(VLOOKUP($B171, 'Bolt Analysis'!$A$10:$Q$264, 3)),"", VLOOKUP($B171, 'Bolt Analysis'!$A$10:$Q$264, 3))</f>
        <v/>
      </c>
      <c r="E171" s="33" t="str">
        <f>IF(ISERROR(VLOOKUP($B171, 'Bolt Analysis'!$A$10:$Q$264, 4)),"",VLOOKUP($B171, 'Bolt Analysis'!$A$10:$Q$264, 4))</f>
        <v/>
      </c>
      <c r="F171" s="33" t="str">
        <f>IF(ISERROR(VLOOKUP($B171, 'Bolt Analysis'!$A$10:$Q$264, 5)),"",VLOOKUP($B171, 'Bolt Analysis'!$A$10:$Q$264, 5))</f>
        <v/>
      </c>
      <c r="G171" s="33" t="str">
        <f>IF(ISERROR(VLOOKUP($B171, 'Bolt Analysis'!$A$10:$Q$264, 6)),"",VLOOKUP($B171, 'Bolt Analysis'!$A$10:$Q$264, 6))</f>
        <v/>
      </c>
      <c r="H171" s="33" t="str">
        <f>IF(ISERROR(VLOOKUP($B171, 'Bolt Analysis'!$A$10:$Q$264, 9)),"",VLOOKUP($B171, 'Bolt Analysis'!$A$10:$Q$264, 9))</f>
        <v/>
      </c>
      <c r="I171" s="33" t="str">
        <f>IF(ISERROR(VLOOKUP($B171, 'Bolt Analysis'!$A$10:$Q$264, 10)),"",VLOOKUP($B171, 'Bolt Analysis'!$A$10:$Q$264, 10))</f>
        <v/>
      </c>
      <c r="J171" s="33" t="str">
        <f>IF(ISERROR(VLOOKUP($B171, 'Bolt Analysis'!$A$10:$Q$264, 12)),"",VLOOKUP($B171, 'Bolt Analysis'!$A$10:$Q$264, 12))</f>
        <v/>
      </c>
      <c r="K171" s="33" t="str">
        <f>IF(ISERROR(VLOOKUP($B171, 'Bolt Analysis'!$A$10:$Q$264, 13)),"",VLOOKUP($B171, 'Bolt Analysis'!$A$10:$Q$264, 13))</f>
        <v/>
      </c>
      <c r="L171" s="33" t="str">
        <f>IF(ISERROR(VLOOKUP($B171, 'Bolt Analysis'!$A$10:$Q$264, 14)),"",VLOOKUP($B171, 'Bolt Analysis'!$A$10:$Q$264, 14))</f>
        <v/>
      </c>
      <c r="M171" s="33" t="str">
        <f>IF(ISERROR(VLOOKUP($B171, 'Bolt Analysis'!$A$10:$Q$264, 15)),"",VLOOKUP($B171, 'Bolt Analysis'!$A$10:$Q$264, 15))</f>
        <v/>
      </c>
      <c r="N171" s="33" t="str">
        <f>IF(ISERROR(VLOOKUP($B171, 'Bolt Analysis'!$A$10:$Q$264, 16)),"",VLOOKUP($B171, 'Bolt Analysis'!$A$10:$Q$264, 16))</f>
        <v/>
      </c>
      <c r="O171" s="33" t="str">
        <f>IF(ISERROR(VLOOKUP($B171, 'Bolt Analysis'!$A$10:$Q$264, 17)),"",VLOOKUP($B171, 'Bolt Analysis'!$A$10:$Q$264, 17))</f>
        <v/>
      </c>
    </row>
    <row r="172" spans="2:15" x14ac:dyDescent="0.25">
      <c r="B172" s="28" t="str">
        <v/>
      </c>
      <c r="C172" s="33" t="str">
        <f>IF(ISERROR(VLOOKUP($B172, 'Bolt Analysis'!$A$10:$Q$264, 2)),"", VLOOKUP($B172, 'Bolt Analysis'!$A$10:$Q$264, 2))</f>
        <v/>
      </c>
      <c r="D172" s="33" t="str">
        <f>IF(ISERROR(VLOOKUP($B172, 'Bolt Analysis'!$A$10:$Q$264, 3)),"", VLOOKUP($B172, 'Bolt Analysis'!$A$10:$Q$264, 3))</f>
        <v/>
      </c>
      <c r="E172" s="33" t="str">
        <f>IF(ISERROR(VLOOKUP($B172, 'Bolt Analysis'!$A$10:$Q$264, 4)),"",VLOOKUP($B172, 'Bolt Analysis'!$A$10:$Q$264, 4))</f>
        <v/>
      </c>
      <c r="F172" s="33" t="str">
        <f>IF(ISERROR(VLOOKUP($B172, 'Bolt Analysis'!$A$10:$Q$264, 5)),"",VLOOKUP($B172, 'Bolt Analysis'!$A$10:$Q$264, 5))</f>
        <v/>
      </c>
      <c r="G172" s="33" t="str">
        <f>IF(ISERROR(VLOOKUP($B172, 'Bolt Analysis'!$A$10:$Q$264, 6)),"",VLOOKUP($B172, 'Bolt Analysis'!$A$10:$Q$264, 6))</f>
        <v/>
      </c>
      <c r="H172" s="33" t="str">
        <f>IF(ISERROR(VLOOKUP($B172, 'Bolt Analysis'!$A$10:$Q$264, 9)),"",VLOOKUP($B172, 'Bolt Analysis'!$A$10:$Q$264, 9))</f>
        <v/>
      </c>
      <c r="I172" s="33" t="str">
        <f>IF(ISERROR(VLOOKUP($B172, 'Bolt Analysis'!$A$10:$Q$264, 10)),"",VLOOKUP($B172, 'Bolt Analysis'!$A$10:$Q$264, 10))</f>
        <v/>
      </c>
      <c r="J172" s="33" t="str">
        <f>IF(ISERROR(VLOOKUP($B172, 'Bolt Analysis'!$A$10:$Q$264, 12)),"",VLOOKUP($B172, 'Bolt Analysis'!$A$10:$Q$264, 12))</f>
        <v/>
      </c>
      <c r="K172" s="33" t="str">
        <f>IF(ISERROR(VLOOKUP($B172, 'Bolt Analysis'!$A$10:$Q$264, 13)),"",VLOOKUP($B172, 'Bolt Analysis'!$A$10:$Q$264, 13))</f>
        <v/>
      </c>
      <c r="L172" s="33" t="str">
        <f>IF(ISERROR(VLOOKUP($B172, 'Bolt Analysis'!$A$10:$Q$264, 14)),"",VLOOKUP($B172, 'Bolt Analysis'!$A$10:$Q$264, 14))</f>
        <v/>
      </c>
      <c r="M172" s="33" t="str">
        <f>IF(ISERROR(VLOOKUP($B172, 'Bolt Analysis'!$A$10:$Q$264, 15)),"",VLOOKUP($B172, 'Bolt Analysis'!$A$10:$Q$264, 15))</f>
        <v/>
      </c>
      <c r="N172" s="33" t="str">
        <f>IF(ISERROR(VLOOKUP($B172, 'Bolt Analysis'!$A$10:$Q$264, 16)),"",VLOOKUP($B172, 'Bolt Analysis'!$A$10:$Q$264, 16))</f>
        <v/>
      </c>
      <c r="O172" s="33" t="str">
        <f>IF(ISERROR(VLOOKUP($B172, 'Bolt Analysis'!$A$10:$Q$264, 17)),"",VLOOKUP($B172, 'Bolt Analysis'!$A$10:$Q$264, 17))</f>
        <v/>
      </c>
    </row>
    <row r="173" spans="2:15" x14ac:dyDescent="0.25">
      <c r="B173" s="28" t="str">
        <v/>
      </c>
      <c r="C173" s="33" t="str">
        <f>IF(ISERROR(VLOOKUP($B173, 'Bolt Analysis'!$A$10:$Q$264, 2)),"", VLOOKUP($B173, 'Bolt Analysis'!$A$10:$Q$264, 2))</f>
        <v/>
      </c>
      <c r="D173" s="33" t="str">
        <f>IF(ISERROR(VLOOKUP($B173, 'Bolt Analysis'!$A$10:$Q$264, 3)),"", VLOOKUP($B173, 'Bolt Analysis'!$A$10:$Q$264, 3))</f>
        <v/>
      </c>
      <c r="E173" s="33" t="str">
        <f>IF(ISERROR(VLOOKUP($B173, 'Bolt Analysis'!$A$10:$Q$264, 4)),"",VLOOKUP($B173, 'Bolt Analysis'!$A$10:$Q$264, 4))</f>
        <v/>
      </c>
      <c r="F173" s="33" t="str">
        <f>IF(ISERROR(VLOOKUP($B173, 'Bolt Analysis'!$A$10:$Q$264, 5)),"",VLOOKUP($B173, 'Bolt Analysis'!$A$10:$Q$264, 5))</f>
        <v/>
      </c>
      <c r="G173" s="33" t="str">
        <f>IF(ISERROR(VLOOKUP($B173, 'Bolt Analysis'!$A$10:$Q$264, 6)),"",VLOOKUP($B173, 'Bolt Analysis'!$A$10:$Q$264, 6))</f>
        <v/>
      </c>
      <c r="H173" s="33" t="str">
        <f>IF(ISERROR(VLOOKUP($B173, 'Bolt Analysis'!$A$10:$Q$264, 9)),"",VLOOKUP($B173, 'Bolt Analysis'!$A$10:$Q$264, 9))</f>
        <v/>
      </c>
      <c r="I173" s="33" t="str">
        <f>IF(ISERROR(VLOOKUP($B173, 'Bolt Analysis'!$A$10:$Q$264, 10)),"",VLOOKUP($B173, 'Bolt Analysis'!$A$10:$Q$264, 10))</f>
        <v/>
      </c>
      <c r="J173" s="33" t="str">
        <f>IF(ISERROR(VLOOKUP($B173, 'Bolt Analysis'!$A$10:$Q$264, 12)),"",VLOOKUP($B173, 'Bolt Analysis'!$A$10:$Q$264, 12))</f>
        <v/>
      </c>
      <c r="K173" s="33" t="str">
        <f>IF(ISERROR(VLOOKUP($B173, 'Bolt Analysis'!$A$10:$Q$264, 13)),"",VLOOKUP($B173, 'Bolt Analysis'!$A$10:$Q$264, 13))</f>
        <v/>
      </c>
      <c r="L173" s="33" t="str">
        <f>IF(ISERROR(VLOOKUP($B173, 'Bolt Analysis'!$A$10:$Q$264, 14)),"",VLOOKUP($B173, 'Bolt Analysis'!$A$10:$Q$264, 14))</f>
        <v/>
      </c>
      <c r="M173" s="33" t="str">
        <f>IF(ISERROR(VLOOKUP($B173, 'Bolt Analysis'!$A$10:$Q$264, 15)),"",VLOOKUP($B173, 'Bolt Analysis'!$A$10:$Q$264, 15))</f>
        <v/>
      </c>
      <c r="N173" s="33" t="str">
        <f>IF(ISERROR(VLOOKUP($B173, 'Bolt Analysis'!$A$10:$Q$264, 16)),"",VLOOKUP($B173, 'Bolt Analysis'!$A$10:$Q$264, 16))</f>
        <v/>
      </c>
      <c r="O173" s="33" t="str">
        <f>IF(ISERROR(VLOOKUP($B173, 'Bolt Analysis'!$A$10:$Q$264, 17)),"",VLOOKUP($B173, 'Bolt Analysis'!$A$10:$Q$264, 17))</f>
        <v/>
      </c>
    </row>
    <row r="174" spans="2:15" x14ac:dyDescent="0.25">
      <c r="B174" s="28" t="str">
        <v/>
      </c>
      <c r="C174" s="33" t="str">
        <f>IF(ISERROR(VLOOKUP($B174, 'Bolt Analysis'!$A$10:$Q$264, 2)),"", VLOOKUP($B174, 'Bolt Analysis'!$A$10:$Q$264, 2))</f>
        <v/>
      </c>
      <c r="D174" s="33" t="str">
        <f>IF(ISERROR(VLOOKUP($B174, 'Bolt Analysis'!$A$10:$Q$264, 3)),"", VLOOKUP($B174, 'Bolt Analysis'!$A$10:$Q$264, 3))</f>
        <v/>
      </c>
      <c r="E174" s="33" t="str">
        <f>IF(ISERROR(VLOOKUP($B174, 'Bolt Analysis'!$A$10:$Q$264, 4)),"",VLOOKUP($B174, 'Bolt Analysis'!$A$10:$Q$264, 4))</f>
        <v/>
      </c>
      <c r="F174" s="33" t="str">
        <f>IF(ISERROR(VLOOKUP($B174, 'Bolt Analysis'!$A$10:$Q$264, 5)),"",VLOOKUP($B174, 'Bolt Analysis'!$A$10:$Q$264, 5))</f>
        <v/>
      </c>
      <c r="G174" s="33" t="str">
        <f>IF(ISERROR(VLOOKUP($B174, 'Bolt Analysis'!$A$10:$Q$264, 6)),"",VLOOKUP($B174, 'Bolt Analysis'!$A$10:$Q$264, 6))</f>
        <v/>
      </c>
      <c r="H174" s="33" t="str">
        <f>IF(ISERROR(VLOOKUP($B174, 'Bolt Analysis'!$A$10:$Q$264, 9)),"",VLOOKUP($B174, 'Bolt Analysis'!$A$10:$Q$264, 9))</f>
        <v/>
      </c>
      <c r="I174" s="33" t="str">
        <f>IF(ISERROR(VLOOKUP($B174, 'Bolt Analysis'!$A$10:$Q$264, 10)),"",VLOOKUP($B174, 'Bolt Analysis'!$A$10:$Q$264, 10))</f>
        <v/>
      </c>
      <c r="J174" s="33" t="str">
        <f>IF(ISERROR(VLOOKUP($B174, 'Bolt Analysis'!$A$10:$Q$264, 12)),"",VLOOKUP($B174, 'Bolt Analysis'!$A$10:$Q$264, 12))</f>
        <v/>
      </c>
      <c r="K174" s="33" t="str">
        <f>IF(ISERROR(VLOOKUP($B174, 'Bolt Analysis'!$A$10:$Q$264, 13)),"",VLOOKUP($B174, 'Bolt Analysis'!$A$10:$Q$264, 13))</f>
        <v/>
      </c>
      <c r="L174" s="33" t="str">
        <f>IF(ISERROR(VLOOKUP($B174, 'Bolt Analysis'!$A$10:$Q$264, 14)),"",VLOOKUP($B174, 'Bolt Analysis'!$A$10:$Q$264, 14))</f>
        <v/>
      </c>
      <c r="M174" s="33" t="str">
        <f>IF(ISERROR(VLOOKUP($B174, 'Bolt Analysis'!$A$10:$Q$264, 15)),"",VLOOKUP($B174, 'Bolt Analysis'!$A$10:$Q$264, 15))</f>
        <v/>
      </c>
      <c r="N174" s="33" t="str">
        <f>IF(ISERROR(VLOOKUP($B174, 'Bolt Analysis'!$A$10:$Q$264, 16)),"",VLOOKUP($B174, 'Bolt Analysis'!$A$10:$Q$264, 16))</f>
        <v/>
      </c>
      <c r="O174" s="33" t="str">
        <f>IF(ISERROR(VLOOKUP($B174, 'Bolt Analysis'!$A$10:$Q$264, 17)),"",VLOOKUP($B174, 'Bolt Analysis'!$A$10:$Q$264, 17))</f>
        <v/>
      </c>
    </row>
    <row r="175" spans="2:15" x14ac:dyDescent="0.25">
      <c r="B175" s="28" t="str">
        <v/>
      </c>
      <c r="C175" s="33" t="str">
        <f>IF(ISERROR(VLOOKUP($B175, 'Bolt Analysis'!$A$10:$Q$264, 2)),"", VLOOKUP($B175, 'Bolt Analysis'!$A$10:$Q$264, 2))</f>
        <v/>
      </c>
      <c r="D175" s="33" t="str">
        <f>IF(ISERROR(VLOOKUP($B175, 'Bolt Analysis'!$A$10:$Q$264, 3)),"", VLOOKUP($B175, 'Bolt Analysis'!$A$10:$Q$264, 3))</f>
        <v/>
      </c>
      <c r="E175" s="33" t="str">
        <f>IF(ISERROR(VLOOKUP($B175, 'Bolt Analysis'!$A$10:$Q$264, 4)),"",VLOOKUP($B175, 'Bolt Analysis'!$A$10:$Q$264, 4))</f>
        <v/>
      </c>
      <c r="F175" s="33" t="str">
        <f>IF(ISERROR(VLOOKUP($B175, 'Bolt Analysis'!$A$10:$Q$264, 5)),"",VLOOKUP($B175, 'Bolt Analysis'!$A$10:$Q$264, 5))</f>
        <v/>
      </c>
      <c r="G175" s="33" t="str">
        <f>IF(ISERROR(VLOOKUP($B175, 'Bolt Analysis'!$A$10:$Q$264, 6)),"",VLOOKUP($B175, 'Bolt Analysis'!$A$10:$Q$264, 6))</f>
        <v/>
      </c>
      <c r="H175" s="33" t="str">
        <f>IF(ISERROR(VLOOKUP($B175, 'Bolt Analysis'!$A$10:$Q$264, 9)),"",VLOOKUP($B175, 'Bolt Analysis'!$A$10:$Q$264, 9))</f>
        <v/>
      </c>
      <c r="I175" s="33" t="str">
        <f>IF(ISERROR(VLOOKUP($B175, 'Bolt Analysis'!$A$10:$Q$264, 10)),"",VLOOKUP($B175, 'Bolt Analysis'!$A$10:$Q$264, 10))</f>
        <v/>
      </c>
      <c r="J175" s="33" t="str">
        <f>IF(ISERROR(VLOOKUP($B175, 'Bolt Analysis'!$A$10:$Q$264, 12)),"",VLOOKUP($B175, 'Bolt Analysis'!$A$10:$Q$264, 12))</f>
        <v/>
      </c>
      <c r="K175" s="33" t="str">
        <f>IF(ISERROR(VLOOKUP($B175, 'Bolt Analysis'!$A$10:$Q$264, 13)),"",VLOOKUP($B175, 'Bolt Analysis'!$A$10:$Q$264, 13))</f>
        <v/>
      </c>
      <c r="L175" s="33" t="str">
        <f>IF(ISERROR(VLOOKUP($B175, 'Bolt Analysis'!$A$10:$Q$264, 14)),"",VLOOKUP($B175, 'Bolt Analysis'!$A$10:$Q$264, 14))</f>
        <v/>
      </c>
      <c r="M175" s="33" t="str">
        <f>IF(ISERROR(VLOOKUP($B175, 'Bolt Analysis'!$A$10:$Q$264, 15)),"",VLOOKUP($B175, 'Bolt Analysis'!$A$10:$Q$264, 15))</f>
        <v/>
      </c>
      <c r="N175" s="33" t="str">
        <f>IF(ISERROR(VLOOKUP($B175, 'Bolt Analysis'!$A$10:$Q$264, 16)),"",VLOOKUP($B175, 'Bolt Analysis'!$A$10:$Q$264, 16))</f>
        <v/>
      </c>
      <c r="O175" s="33" t="str">
        <f>IF(ISERROR(VLOOKUP($B175, 'Bolt Analysis'!$A$10:$Q$264, 17)),"",VLOOKUP($B175, 'Bolt Analysis'!$A$10:$Q$264, 17))</f>
        <v/>
      </c>
    </row>
    <row r="176" spans="2:15" x14ac:dyDescent="0.25">
      <c r="B176" s="28" t="str">
        <v/>
      </c>
      <c r="C176" s="33" t="str">
        <f>IF(ISERROR(VLOOKUP($B176, 'Bolt Analysis'!$A$10:$Q$264, 2)),"", VLOOKUP($B176, 'Bolt Analysis'!$A$10:$Q$264, 2))</f>
        <v/>
      </c>
      <c r="D176" s="33" t="str">
        <f>IF(ISERROR(VLOOKUP($B176, 'Bolt Analysis'!$A$10:$Q$264, 3)),"", VLOOKUP($B176, 'Bolt Analysis'!$A$10:$Q$264, 3))</f>
        <v/>
      </c>
      <c r="E176" s="33" t="str">
        <f>IF(ISERROR(VLOOKUP($B176, 'Bolt Analysis'!$A$10:$Q$264, 4)),"",VLOOKUP($B176, 'Bolt Analysis'!$A$10:$Q$264, 4))</f>
        <v/>
      </c>
      <c r="F176" s="33" t="str">
        <f>IF(ISERROR(VLOOKUP($B176, 'Bolt Analysis'!$A$10:$Q$264, 5)),"",VLOOKUP($B176, 'Bolt Analysis'!$A$10:$Q$264, 5))</f>
        <v/>
      </c>
      <c r="G176" s="33" t="str">
        <f>IF(ISERROR(VLOOKUP($B176, 'Bolt Analysis'!$A$10:$Q$264, 6)),"",VLOOKUP($B176, 'Bolt Analysis'!$A$10:$Q$264, 6))</f>
        <v/>
      </c>
      <c r="H176" s="33" t="str">
        <f>IF(ISERROR(VLOOKUP($B176, 'Bolt Analysis'!$A$10:$Q$264, 9)),"",VLOOKUP($B176, 'Bolt Analysis'!$A$10:$Q$264, 9))</f>
        <v/>
      </c>
      <c r="I176" s="33" t="str">
        <f>IF(ISERROR(VLOOKUP($B176, 'Bolt Analysis'!$A$10:$Q$264, 10)),"",VLOOKUP($B176, 'Bolt Analysis'!$A$10:$Q$264, 10))</f>
        <v/>
      </c>
      <c r="J176" s="33" t="str">
        <f>IF(ISERROR(VLOOKUP($B176, 'Bolt Analysis'!$A$10:$Q$264, 12)),"",VLOOKUP($B176, 'Bolt Analysis'!$A$10:$Q$264, 12))</f>
        <v/>
      </c>
      <c r="K176" s="33" t="str">
        <f>IF(ISERROR(VLOOKUP($B176, 'Bolt Analysis'!$A$10:$Q$264, 13)),"",VLOOKUP($B176, 'Bolt Analysis'!$A$10:$Q$264, 13))</f>
        <v/>
      </c>
      <c r="L176" s="33" t="str">
        <f>IF(ISERROR(VLOOKUP($B176, 'Bolt Analysis'!$A$10:$Q$264, 14)),"",VLOOKUP($B176, 'Bolt Analysis'!$A$10:$Q$264, 14))</f>
        <v/>
      </c>
      <c r="M176" s="33" t="str">
        <f>IF(ISERROR(VLOOKUP($B176, 'Bolt Analysis'!$A$10:$Q$264, 15)),"",VLOOKUP($B176, 'Bolt Analysis'!$A$10:$Q$264, 15))</f>
        <v/>
      </c>
      <c r="N176" s="33" t="str">
        <f>IF(ISERROR(VLOOKUP($B176, 'Bolt Analysis'!$A$10:$Q$264, 16)),"",VLOOKUP($B176, 'Bolt Analysis'!$A$10:$Q$264, 16))</f>
        <v/>
      </c>
      <c r="O176" s="33" t="str">
        <f>IF(ISERROR(VLOOKUP($B176, 'Bolt Analysis'!$A$10:$Q$264, 17)),"",VLOOKUP($B176, 'Bolt Analysis'!$A$10:$Q$264, 17))</f>
        <v/>
      </c>
    </row>
    <row r="177" spans="2:15" x14ac:dyDescent="0.25">
      <c r="B177" s="28" t="str">
        <v/>
      </c>
      <c r="C177" s="33" t="str">
        <f>IF(ISERROR(VLOOKUP($B177, 'Bolt Analysis'!$A$10:$Q$264, 2)),"", VLOOKUP($B177, 'Bolt Analysis'!$A$10:$Q$264, 2))</f>
        <v/>
      </c>
      <c r="D177" s="33" t="str">
        <f>IF(ISERROR(VLOOKUP($B177, 'Bolt Analysis'!$A$10:$Q$264, 3)),"", VLOOKUP($B177, 'Bolt Analysis'!$A$10:$Q$264, 3))</f>
        <v/>
      </c>
      <c r="E177" s="33" t="str">
        <f>IF(ISERROR(VLOOKUP($B177, 'Bolt Analysis'!$A$10:$Q$264, 4)),"",VLOOKUP($B177, 'Bolt Analysis'!$A$10:$Q$264, 4))</f>
        <v/>
      </c>
      <c r="F177" s="33" t="str">
        <f>IF(ISERROR(VLOOKUP($B177, 'Bolt Analysis'!$A$10:$Q$264, 5)),"",VLOOKUP($B177, 'Bolt Analysis'!$A$10:$Q$264, 5))</f>
        <v/>
      </c>
      <c r="G177" s="33" t="str">
        <f>IF(ISERROR(VLOOKUP($B177, 'Bolt Analysis'!$A$10:$Q$264, 6)),"",VLOOKUP($B177, 'Bolt Analysis'!$A$10:$Q$264, 6))</f>
        <v/>
      </c>
      <c r="H177" s="33" t="str">
        <f>IF(ISERROR(VLOOKUP($B177, 'Bolt Analysis'!$A$10:$Q$264, 9)),"",VLOOKUP($B177, 'Bolt Analysis'!$A$10:$Q$264, 9))</f>
        <v/>
      </c>
      <c r="I177" s="33" t="str">
        <f>IF(ISERROR(VLOOKUP($B177, 'Bolt Analysis'!$A$10:$Q$264, 10)),"",VLOOKUP($B177, 'Bolt Analysis'!$A$10:$Q$264, 10))</f>
        <v/>
      </c>
      <c r="J177" s="33" t="str">
        <f>IF(ISERROR(VLOOKUP($B177, 'Bolt Analysis'!$A$10:$Q$264, 12)),"",VLOOKUP($B177, 'Bolt Analysis'!$A$10:$Q$264, 12))</f>
        <v/>
      </c>
      <c r="K177" s="33" t="str">
        <f>IF(ISERROR(VLOOKUP($B177, 'Bolt Analysis'!$A$10:$Q$264, 13)),"",VLOOKUP($B177, 'Bolt Analysis'!$A$10:$Q$264, 13))</f>
        <v/>
      </c>
      <c r="L177" s="33" t="str">
        <f>IF(ISERROR(VLOOKUP($B177, 'Bolt Analysis'!$A$10:$Q$264, 14)),"",VLOOKUP($B177, 'Bolt Analysis'!$A$10:$Q$264, 14))</f>
        <v/>
      </c>
      <c r="M177" s="33" t="str">
        <f>IF(ISERROR(VLOOKUP($B177, 'Bolt Analysis'!$A$10:$Q$264, 15)),"",VLOOKUP($B177, 'Bolt Analysis'!$A$10:$Q$264, 15))</f>
        <v/>
      </c>
      <c r="N177" s="33" t="str">
        <f>IF(ISERROR(VLOOKUP($B177, 'Bolt Analysis'!$A$10:$Q$264, 16)),"",VLOOKUP($B177, 'Bolt Analysis'!$A$10:$Q$264, 16))</f>
        <v/>
      </c>
      <c r="O177" s="33" t="str">
        <f>IF(ISERROR(VLOOKUP($B177, 'Bolt Analysis'!$A$10:$Q$264, 17)),"",VLOOKUP($B177, 'Bolt Analysis'!$A$10:$Q$264, 17))</f>
        <v/>
      </c>
    </row>
    <row r="178" spans="2:15" x14ac:dyDescent="0.25">
      <c r="B178" s="28" t="str">
        <v/>
      </c>
      <c r="C178" s="33" t="str">
        <f>IF(ISERROR(VLOOKUP($B178, 'Bolt Analysis'!$A$10:$Q$264, 2)),"", VLOOKUP($B178, 'Bolt Analysis'!$A$10:$Q$264, 2))</f>
        <v/>
      </c>
      <c r="D178" s="33" t="str">
        <f>IF(ISERROR(VLOOKUP($B178, 'Bolt Analysis'!$A$10:$Q$264, 3)),"", VLOOKUP($B178, 'Bolt Analysis'!$A$10:$Q$264, 3))</f>
        <v/>
      </c>
      <c r="E178" s="33" t="str">
        <f>IF(ISERROR(VLOOKUP($B178, 'Bolt Analysis'!$A$10:$Q$264, 4)),"",VLOOKUP($B178, 'Bolt Analysis'!$A$10:$Q$264, 4))</f>
        <v/>
      </c>
      <c r="F178" s="33" t="str">
        <f>IF(ISERROR(VLOOKUP($B178, 'Bolt Analysis'!$A$10:$Q$264, 5)),"",VLOOKUP($B178, 'Bolt Analysis'!$A$10:$Q$264, 5))</f>
        <v/>
      </c>
      <c r="G178" s="33" t="str">
        <f>IF(ISERROR(VLOOKUP($B178, 'Bolt Analysis'!$A$10:$Q$264, 6)),"",VLOOKUP($B178, 'Bolt Analysis'!$A$10:$Q$264, 6))</f>
        <v/>
      </c>
      <c r="H178" s="33" t="str">
        <f>IF(ISERROR(VLOOKUP($B178, 'Bolt Analysis'!$A$10:$Q$264, 9)),"",VLOOKUP($B178, 'Bolt Analysis'!$A$10:$Q$264, 9))</f>
        <v/>
      </c>
      <c r="I178" s="33" t="str">
        <f>IF(ISERROR(VLOOKUP($B178, 'Bolt Analysis'!$A$10:$Q$264, 10)),"",VLOOKUP($B178, 'Bolt Analysis'!$A$10:$Q$264, 10))</f>
        <v/>
      </c>
      <c r="J178" s="33" t="str">
        <f>IF(ISERROR(VLOOKUP($B178, 'Bolt Analysis'!$A$10:$Q$264, 12)),"",VLOOKUP($B178, 'Bolt Analysis'!$A$10:$Q$264, 12))</f>
        <v/>
      </c>
      <c r="K178" s="33" t="str">
        <f>IF(ISERROR(VLOOKUP($B178, 'Bolt Analysis'!$A$10:$Q$264, 13)),"",VLOOKUP($B178, 'Bolt Analysis'!$A$10:$Q$264, 13))</f>
        <v/>
      </c>
      <c r="L178" s="33" t="str">
        <f>IF(ISERROR(VLOOKUP($B178, 'Bolt Analysis'!$A$10:$Q$264, 14)),"",VLOOKUP($B178, 'Bolt Analysis'!$A$10:$Q$264, 14))</f>
        <v/>
      </c>
      <c r="M178" s="33" t="str">
        <f>IF(ISERROR(VLOOKUP($B178, 'Bolt Analysis'!$A$10:$Q$264, 15)),"",VLOOKUP($B178, 'Bolt Analysis'!$A$10:$Q$264, 15))</f>
        <v/>
      </c>
      <c r="N178" s="33" t="str">
        <f>IF(ISERROR(VLOOKUP($B178, 'Bolt Analysis'!$A$10:$Q$264, 16)),"",VLOOKUP($B178, 'Bolt Analysis'!$A$10:$Q$264, 16))</f>
        <v/>
      </c>
      <c r="O178" s="33" t="str">
        <f>IF(ISERROR(VLOOKUP($B178, 'Bolt Analysis'!$A$10:$Q$264, 17)),"",VLOOKUP($B178, 'Bolt Analysis'!$A$10:$Q$264, 17))</f>
        <v/>
      </c>
    </row>
    <row r="179" spans="2:15" x14ac:dyDescent="0.25">
      <c r="B179" s="28" t="str">
        <v/>
      </c>
      <c r="C179" s="33" t="str">
        <f>IF(ISERROR(VLOOKUP($B179, 'Bolt Analysis'!$A$10:$Q$264, 2)),"", VLOOKUP($B179, 'Bolt Analysis'!$A$10:$Q$264, 2))</f>
        <v/>
      </c>
      <c r="D179" s="33" t="str">
        <f>IF(ISERROR(VLOOKUP($B179, 'Bolt Analysis'!$A$10:$Q$264, 3)),"", VLOOKUP($B179, 'Bolt Analysis'!$A$10:$Q$264, 3))</f>
        <v/>
      </c>
      <c r="E179" s="33" t="str">
        <f>IF(ISERROR(VLOOKUP($B179, 'Bolt Analysis'!$A$10:$Q$264, 4)),"",VLOOKUP($B179, 'Bolt Analysis'!$A$10:$Q$264, 4))</f>
        <v/>
      </c>
      <c r="F179" s="33" t="str">
        <f>IF(ISERROR(VLOOKUP($B179, 'Bolt Analysis'!$A$10:$Q$264, 5)),"",VLOOKUP($B179, 'Bolt Analysis'!$A$10:$Q$264, 5))</f>
        <v/>
      </c>
      <c r="G179" s="33" t="str">
        <f>IF(ISERROR(VLOOKUP($B179, 'Bolt Analysis'!$A$10:$Q$264, 6)),"",VLOOKUP($B179, 'Bolt Analysis'!$A$10:$Q$264, 6))</f>
        <v/>
      </c>
      <c r="H179" s="33" t="str">
        <f>IF(ISERROR(VLOOKUP($B179, 'Bolt Analysis'!$A$10:$Q$264, 9)),"",VLOOKUP($B179, 'Bolt Analysis'!$A$10:$Q$264, 9))</f>
        <v/>
      </c>
      <c r="I179" s="33" t="str">
        <f>IF(ISERROR(VLOOKUP($B179, 'Bolt Analysis'!$A$10:$Q$264, 10)),"",VLOOKUP($B179, 'Bolt Analysis'!$A$10:$Q$264, 10))</f>
        <v/>
      </c>
      <c r="J179" s="33" t="str">
        <f>IF(ISERROR(VLOOKUP($B179, 'Bolt Analysis'!$A$10:$Q$264, 12)),"",VLOOKUP($B179, 'Bolt Analysis'!$A$10:$Q$264, 12))</f>
        <v/>
      </c>
      <c r="K179" s="33" t="str">
        <f>IF(ISERROR(VLOOKUP($B179, 'Bolt Analysis'!$A$10:$Q$264, 13)),"",VLOOKUP($B179, 'Bolt Analysis'!$A$10:$Q$264, 13))</f>
        <v/>
      </c>
      <c r="L179" s="33" t="str">
        <f>IF(ISERROR(VLOOKUP($B179, 'Bolt Analysis'!$A$10:$Q$264, 14)),"",VLOOKUP($B179, 'Bolt Analysis'!$A$10:$Q$264, 14))</f>
        <v/>
      </c>
      <c r="M179" s="33" t="str">
        <f>IF(ISERROR(VLOOKUP($B179, 'Bolt Analysis'!$A$10:$Q$264, 15)),"",VLOOKUP($B179, 'Bolt Analysis'!$A$10:$Q$264, 15))</f>
        <v/>
      </c>
      <c r="N179" s="33" t="str">
        <f>IF(ISERROR(VLOOKUP($B179, 'Bolt Analysis'!$A$10:$Q$264, 16)),"",VLOOKUP($B179, 'Bolt Analysis'!$A$10:$Q$264, 16))</f>
        <v/>
      </c>
      <c r="O179" s="33" t="str">
        <f>IF(ISERROR(VLOOKUP($B179, 'Bolt Analysis'!$A$10:$Q$264, 17)),"",VLOOKUP($B179, 'Bolt Analysis'!$A$10:$Q$264, 17))</f>
        <v/>
      </c>
    </row>
    <row r="180" spans="2:15" x14ac:dyDescent="0.25">
      <c r="B180" s="28" t="str">
        <v/>
      </c>
      <c r="C180" s="33" t="str">
        <f>IF(ISERROR(VLOOKUP($B180, 'Bolt Analysis'!$A$10:$Q$264, 2)),"", VLOOKUP($B180, 'Bolt Analysis'!$A$10:$Q$264, 2))</f>
        <v/>
      </c>
      <c r="D180" s="33" t="str">
        <f>IF(ISERROR(VLOOKUP($B180, 'Bolt Analysis'!$A$10:$Q$264, 3)),"", VLOOKUP($B180, 'Bolt Analysis'!$A$10:$Q$264, 3))</f>
        <v/>
      </c>
      <c r="E180" s="33" t="str">
        <f>IF(ISERROR(VLOOKUP($B180, 'Bolt Analysis'!$A$10:$Q$264, 4)),"",VLOOKUP($B180, 'Bolt Analysis'!$A$10:$Q$264, 4))</f>
        <v/>
      </c>
      <c r="F180" s="33" t="str">
        <f>IF(ISERROR(VLOOKUP($B180, 'Bolt Analysis'!$A$10:$Q$264, 5)),"",VLOOKUP($B180, 'Bolt Analysis'!$A$10:$Q$264, 5))</f>
        <v/>
      </c>
      <c r="G180" s="33" t="str">
        <f>IF(ISERROR(VLOOKUP($B180, 'Bolt Analysis'!$A$10:$Q$264, 6)),"",VLOOKUP($B180, 'Bolt Analysis'!$A$10:$Q$264, 6))</f>
        <v/>
      </c>
      <c r="H180" s="33" t="str">
        <f>IF(ISERROR(VLOOKUP($B180, 'Bolt Analysis'!$A$10:$Q$264, 9)),"",VLOOKUP($B180, 'Bolt Analysis'!$A$10:$Q$264, 9))</f>
        <v/>
      </c>
      <c r="I180" s="33" t="str">
        <f>IF(ISERROR(VLOOKUP($B180, 'Bolt Analysis'!$A$10:$Q$264, 10)),"",VLOOKUP($B180, 'Bolt Analysis'!$A$10:$Q$264, 10))</f>
        <v/>
      </c>
      <c r="J180" s="33" t="str">
        <f>IF(ISERROR(VLOOKUP($B180, 'Bolt Analysis'!$A$10:$Q$264, 12)),"",VLOOKUP($B180, 'Bolt Analysis'!$A$10:$Q$264, 12))</f>
        <v/>
      </c>
      <c r="K180" s="33" t="str">
        <f>IF(ISERROR(VLOOKUP($B180, 'Bolt Analysis'!$A$10:$Q$264, 13)),"",VLOOKUP($B180, 'Bolt Analysis'!$A$10:$Q$264, 13))</f>
        <v/>
      </c>
      <c r="L180" s="33" t="str">
        <f>IF(ISERROR(VLOOKUP($B180, 'Bolt Analysis'!$A$10:$Q$264, 14)),"",VLOOKUP($B180, 'Bolt Analysis'!$A$10:$Q$264, 14))</f>
        <v/>
      </c>
      <c r="M180" s="33" t="str">
        <f>IF(ISERROR(VLOOKUP($B180, 'Bolt Analysis'!$A$10:$Q$264, 15)),"",VLOOKUP($B180, 'Bolt Analysis'!$A$10:$Q$264, 15))</f>
        <v/>
      </c>
      <c r="N180" s="33" t="str">
        <f>IF(ISERROR(VLOOKUP($B180, 'Bolt Analysis'!$A$10:$Q$264, 16)),"",VLOOKUP($B180, 'Bolt Analysis'!$A$10:$Q$264, 16))</f>
        <v/>
      </c>
      <c r="O180" s="33" t="str">
        <f>IF(ISERROR(VLOOKUP($B180, 'Bolt Analysis'!$A$10:$Q$264, 17)),"",VLOOKUP($B180, 'Bolt Analysis'!$A$10:$Q$264, 17))</f>
        <v/>
      </c>
    </row>
    <row r="181" spans="2:15" x14ac:dyDescent="0.25">
      <c r="B181" s="28" t="str">
        <v/>
      </c>
      <c r="C181" s="33" t="str">
        <f>IF(ISERROR(VLOOKUP($B181, 'Bolt Analysis'!$A$10:$Q$264, 2)),"", VLOOKUP($B181, 'Bolt Analysis'!$A$10:$Q$264, 2))</f>
        <v/>
      </c>
      <c r="D181" s="33" t="str">
        <f>IF(ISERROR(VLOOKUP($B181, 'Bolt Analysis'!$A$10:$Q$264, 3)),"", VLOOKUP($B181, 'Bolt Analysis'!$A$10:$Q$264, 3))</f>
        <v/>
      </c>
      <c r="E181" s="33" t="str">
        <f>IF(ISERROR(VLOOKUP($B181, 'Bolt Analysis'!$A$10:$Q$264, 4)),"",VLOOKUP($B181, 'Bolt Analysis'!$A$10:$Q$264, 4))</f>
        <v/>
      </c>
      <c r="F181" s="33" t="str">
        <f>IF(ISERROR(VLOOKUP($B181, 'Bolt Analysis'!$A$10:$Q$264, 5)),"",VLOOKUP($B181, 'Bolt Analysis'!$A$10:$Q$264, 5))</f>
        <v/>
      </c>
      <c r="G181" s="33" t="str">
        <f>IF(ISERROR(VLOOKUP($B181, 'Bolt Analysis'!$A$10:$Q$264, 6)),"",VLOOKUP($B181, 'Bolt Analysis'!$A$10:$Q$264, 6))</f>
        <v/>
      </c>
      <c r="H181" s="33" t="str">
        <f>IF(ISERROR(VLOOKUP($B181, 'Bolt Analysis'!$A$10:$Q$264, 9)),"",VLOOKUP($B181, 'Bolt Analysis'!$A$10:$Q$264, 9))</f>
        <v/>
      </c>
      <c r="I181" s="33" t="str">
        <f>IF(ISERROR(VLOOKUP($B181, 'Bolt Analysis'!$A$10:$Q$264, 10)),"",VLOOKUP($B181, 'Bolt Analysis'!$A$10:$Q$264, 10))</f>
        <v/>
      </c>
      <c r="J181" s="33" t="str">
        <f>IF(ISERROR(VLOOKUP($B181, 'Bolt Analysis'!$A$10:$Q$264, 12)),"",VLOOKUP($B181, 'Bolt Analysis'!$A$10:$Q$264, 12))</f>
        <v/>
      </c>
      <c r="K181" s="33" t="str">
        <f>IF(ISERROR(VLOOKUP($B181, 'Bolt Analysis'!$A$10:$Q$264, 13)),"",VLOOKUP($B181, 'Bolt Analysis'!$A$10:$Q$264, 13))</f>
        <v/>
      </c>
      <c r="L181" s="33" t="str">
        <f>IF(ISERROR(VLOOKUP($B181, 'Bolt Analysis'!$A$10:$Q$264, 14)),"",VLOOKUP($B181, 'Bolt Analysis'!$A$10:$Q$264, 14))</f>
        <v/>
      </c>
      <c r="M181" s="33" t="str">
        <f>IF(ISERROR(VLOOKUP($B181, 'Bolt Analysis'!$A$10:$Q$264, 15)),"",VLOOKUP($B181, 'Bolt Analysis'!$A$10:$Q$264, 15))</f>
        <v/>
      </c>
      <c r="N181" s="33" t="str">
        <f>IF(ISERROR(VLOOKUP($B181, 'Bolt Analysis'!$A$10:$Q$264, 16)),"",VLOOKUP($B181, 'Bolt Analysis'!$A$10:$Q$264, 16))</f>
        <v/>
      </c>
      <c r="O181" s="33" t="str">
        <f>IF(ISERROR(VLOOKUP($B181, 'Bolt Analysis'!$A$10:$Q$264, 17)),"",VLOOKUP($B181, 'Bolt Analysis'!$A$10:$Q$264, 17))</f>
        <v/>
      </c>
    </row>
    <row r="182" spans="2:15" x14ac:dyDescent="0.25">
      <c r="B182" s="28" t="str">
        <v/>
      </c>
      <c r="C182" s="33" t="str">
        <f>IF(ISERROR(VLOOKUP($B182, 'Bolt Analysis'!$A$10:$Q$264, 2)),"", VLOOKUP($B182, 'Bolt Analysis'!$A$10:$Q$264, 2))</f>
        <v/>
      </c>
      <c r="D182" s="33" t="str">
        <f>IF(ISERROR(VLOOKUP($B182, 'Bolt Analysis'!$A$10:$Q$264, 3)),"", VLOOKUP($B182, 'Bolt Analysis'!$A$10:$Q$264, 3))</f>
        <v/>
      </c>
      <c r="E182" s="33" t="str">
        <f>IF(ISERROR(VLOOKUP($B182, 'Bolt Analysis'!$A$10:$Q$264, 4)),"",VLOOKUP($B182, 'Bolt Analysis'!$A$10:$Q$264, 4))</f>
        <v/>
      </c>
      <c r="F182" s="33" t="str">
        <f>IF(ISERROR(VLOOKUP($B182, 'Bolt Analysis'!$A$10:$Q$264, 5)),"",VLOOKUP($B182, 'Bolt Analysis'!$A$10:$Q$264, 5))</f>
        <v/>
      </c>
      <c r="G182" s="33" t="str">
        <f>IF(ISERROR(VLOOKUP($B182, 'Bolt Analysis'!$A$10:$Q$264, 6)),"",VLOOKUP($B182, 'Bolt Analysis'!$A$10:$Q$264, 6))</f>
        <v/>
      </c>
      <c r="H182" s="33" t="str">
        <f>IF(ISERROR(VLOOKUP($B182, 'Bolt Analysis'!$A$10:$Q$264, 9)),"",VLOOKUP($B182, 'Bolt Analysis'!$A$10:$Q$264, 9))</f>
        <v/>
      </c>
      <c r="I182" s="33" t="str">
        <f>IF(ISERROR(VLOOKUP($B182, 'Bolt Analysis'!$A$10:$Q$264, 10)),"",VLOOKUP($B182, 'Bolt Analysis'!$A$10:$Q$264, 10))</f>
        <v/>
      </c>
      <c r="J182" s="33" t="str">
        <f>IF(ISERROR(VLOOKUP($B182, 'Bolt Analysis'!$A$10:$Q$264, 12)),"",VLOOKUP($B182, 'Bolt Analysis'!$A$10:$Q$264, 12))</f>
        <v/>
      </c>
      <c r="K182" s="33" t="str">
        <f>IF(ISERROR(VLOOKUP($B182, 'Bolt Analysis'!$A$10:$Q$264, 13)),"",VLOOKUP($B182, 'Bolt Analysis'!$A$10:$Q$264, 13))</f>
        <v/>
      </c>
      <c r="L182" s="33" t="str">
        <f>IF(ISERROR(VLOOKUP($B182, 'Bolt Analysis'!$A$10:$Q$264, 14)),"",VLOOKUP($B182, 'Bolt Analysis'!$A$10:$Q$264, 14))</f>
        <v/>
      </c>
      <c r="M182" s="33" t="str">
        <f>IF(ISERROR(VLOOKUP($B182, 'Bolt Analysis'!$A$10:$Q$264, 15)),"",VLOOKUP($B182, 'Bolt Analysis'!$A$10:$Q$264, 15))</f>
        <v/>
      </c>
      <c r="N182" s="33" t="str">
        <f>IF(ISERROR(VLOOKUP($B182, 'Bolt Analysis'!$A$10:$Q$264, 16)),"",VLOOKUP($B182, 'Bolt Analysis'!$A$10:$Q$264, 16))</f>
        <v/>
      </c>
      <c r="O182" s="33" t="str">
        <f>IF(ISERROR(VLOOKUP($B182, 'Bolt Analysis'!$A$10:$Q$264, 17)),"",VLOOKUP($B182, 'Bolt Analysis'!$A$10:$Q$264, 17))</f>
        <v/>
      </c>
    </row>
    <row r="183" spans="2:15" x14ac:dyDescent="0.25">
      <c r="B183" s="28" t="str">
        <v/>
      </c>
      <c r="C183" s="33" t="str">
        <f>IF(ISERROR(VLOOKUP($B183, 'Bolt Analysis'!$A$10:$Q$264, 2)),"", VLOOKUP($B183, 'Bolt Analysis'!$A$10:$Q$264, 2))</f>
        <v/>
      </c>
      <c r="D183" s="33" t="str">
        <f>IF(ISERROR(VLOOKUP($B183, 'Bolt Analysis'!$A$10:$Q$264, 3)),"", VLOOKUP($B183, 'Bolt Analysis'!$A$10:$Q$264, 3))</f>
        <v/>
      </c>
      <c r="E183" s="33" t="str">
        <f>IF(ISERROR(VLOOKUP($B183, 'Bolt Analysis'!$A$10:$Q$264, 4)),"",VLOOKUP($B183, 'Bolt Analysis'!$A$10:$Q$264, 4))</f>
        <v/>
      </c>
      <c r="F183" s="33" t="str">
        <f>IF(ISERROR(VLOOKUP($B183, 'Bolt Analysis'!$A$10:$Q$264, 5)),"",VLOOKUP($B183, 'Bolt Analysis'!$A$10:$Q$264, 5))</f>
        <v/>
      </c>
      <c r="G183" s="33" t="str">
        <f>IF(ISERROR(VLOOKUP($B183, 'Bolt Analysis'!$A$10:$Q$264, 6)),"",VLOOKUP($B183, 'Bolt Analysis'!$A$10:$Q$264, 6))</f>
        <v/>
      </c>
      <c r="H183" s="33" t="str">
        <f>IF(ISERROR(VLOOKUP($B183, 'Bolt Analysis'!$A$10:$Q$264, 9)),"",VLOOKUP($B183, 'Bolt Analysis'!$A$10:$Q$264, 9))</f>
        <v/>
      </c>
      <c r="I183" s="33" t="str">
        <f>IF(ISERROR(VLOOKUP($B183, 'Bolt Analysis'!$A$10:$Q$264, 10)),"",VLOOKUP($B183, 'Bolt Analysis'!$A$10:$Q$264, 10))</f>
        <v/>
      </c>
      <c r="J183" s="33" t="str">
        <f>IF(ISERROR(VLOOKUP($B183, 'Bolt Analysis'!$A$10:$Q$264, 12)),"",VLOOKUP($B183, 'Bolt Analysis'!$A$10:$Q$264, 12))</f>
        <v/>
      </c>
      <c r="K183" s="33" t="str">
        <f>IF(ISERROR(VLOOKUP($B183, 'Bolt Analysis'!$A$10:$Q$264, 13)),"",VLOOKUP($B183, 'Bolt Analysis'!$A$10:$Q$264, 13))</f>
        <v/>
      </c>
      <c r="L183" s="33" t="str">
        <f>IF(ISERROR(VLOOKUP($B183, 'Bolt Analysis'!$A$10:$Q$264, 14)),"",VLOOKUP($B183, 'Bolt Analysis'!$A$10:$Q$264, 14))</f>
        <v/>
      </c>
      <c r="M183" s="33" t="str">
        <f>IF(ISERROR(VLOOKUP($B183, 'Bolt Analysis'!$A$10:$Q$264, 15)),"",VLOOKUP($B183, 'Bolt Analysis'!$A$10:$Q$264, 15))</f>
        <v/>
      </c>
      <c r="N183" s="33" t="str">
        <f>IF(ISERROR(VLOOKUP($B183, 'Bolt Analysis'!$A$10:$Q$264, 16)),"",VLOOKUP($B183, 'Bolt Analysis'!$A$10:$Q$264, 16))</f>
        <v/>
      </c>
      <c r="O183" s="33" t="str">
        <f>IF(ISERROR(VLOOKUP($B183, 'Bolt Analysis'!$A$10:$Q$264, 17)),"",VLOOKUP($B183, 'Bolt Analysis'!$A$10:$Q$264, 17))</f>
        <v/>
      </c>
    </row>
    <row r="184" spans="2:15" x14ac:dyDescent="0.25">
      <c r="B184" s="28" t="str">
        <v/>
      </c>
      <c r="C184" s="33" t="str">
        <f>IF(ISERROR(VLOOKUP($B184, 'Bolt Analysis'!$A$10:$Q$264, 2)),"", VLOOKUP($B184, 'Bolt Analysis'!$A$10:$Q$264, 2))</f>
        <v/>
      </c>
      <c r="D184" s="33" t="str">
        <f>IF(ISERROR(VLOOKUP($B184, 'Bolt Analysis'!$A$10:$Q$264, 3)),"", VLOOKUP($B184, 'Bolt Analysis'!$A$10:$Q$264, 3))</f>
        <v/>
      </c>
      <c r="E184" s="33" t="str">
        <f>IF(ISERROR(VLOOKUP($B184, 'Bolt Analysis'!$A$10:$Q$264, 4)),"",VLOOKUP($B184, 'Bolt Analysis'!$A$10:$Q$264, 4))</f>
        <v/>
      </c>
      <c r="F184" s="33" t="str">
        <f>IF(ISERROR(VLOOKUP($B184, 'Bolt Analysis'!$A$10:$Q$264, 5)),"",VLOOKUP($B184, 'Bolt Analysis'!$A$10:$Q$264, 5))</f>
        <v/>
      </c>
      <c r="G184" s="33" t="str">
        <f>IF(ISERROR(VLOOKUP($B184, 'Bolt Analysis'!$A$10:$Q$264, 6)),"",VLOOKUP($B184, 'Bolt Analysis'!$A$10:$Q$264, 6))</f>
        <v/>
      </c>
      <c r="H184" s="33" t="str">
        <f>IF(ISERROR(VLOOKUP($B184, 'Bolt Analysis'!$A$10:$Q$264, 9)),"",VLOOKUP($B184, 'Bolt Analysis'!$A$10:$Q$264, 9))</f>
        <v/>
      </c>
      <c r="I184" s="33" t="str">
        <f>IF(ISERROR(VLOOKUP($B184, 'Bolt Analysis'!$A$10:$Q$264, 10)),"",VLOOKUP($B184, 'Bolt Analysis'!$A$10:$Q$264, 10))</f>
        <v/>
      </c>
      <c r="J184" s="33" t="str">
        <f>IF(ISERROR(VLOOKUP($B184, 'Bolt Analysis'!$A$10:$Q$264, 12)),"",VLOOKUP($B184, 'Bolt Analysis'!$A$10:$Q$264, 12))</f>
        <v/>
      </c>
      <c r="K184" s="33" t="str">
        <f>IF(ISERROR(VLOOKUP($B184, 'Bolt Analysis'!$A$10:$Q$264, 13)),"",VLOOKUP($B184, 'Bolt Analysis'!$A$10:$Q$264, 13))</f>
        <v/>
      </c>
      <c r="L184" s="33" t="str">
        <f>IF(ISERROR(VLOOKUP($B184, 'Bolt Analysis'!$A$10:$Q$264, 14)),"",VLOOKUP($B184, 'Bolt Analysis'!$A$10:$Q$264, 14))</f>
        <v/>
      </c>
      <c r="M184" s="33" t="str">
        <f>IF(ISERROR(VLOOKUP($B184, 'Bolt Analysis'!$A$10:$Q$264, 15)),"",VLOOKUP($B184, 'Bolt Analysis'!$A$10:$Q$264, 15))</f>
        <v/>
      </c>
      <c r="N184" s="33" t="str">
        <f>IF(ISERROR(VLOOKUP($B184, 'Bolt Analysis'!$A$10:$Q$264, 16)),"",VLOOKUP($B184, 'Bolt Analysis'!$A$10:$Q$264, 16))</f>
        <v/>
      </c>
      <c r="O184" s="33" t="str">
        <f>IF(ISERROR(VLOOKUP($B184, 'Bolt Analysis'!$A$10:$Q$264, 17)),"",VLOOKUP($B184, 'Bolt Analysis'!$A$10:$Q$264, 17))</f>
        <v/>
      </c>
    </row>
    <row r="185" spans="2:15" x14ac:dyDescent="0.25">
      <c r="B185" s="28" t="str">
        <v/>
      </c>
      <c r="C185" s="33" t="str">
        <f>IF(ISERROR(VLOOKUP($B185, 'Bolt Analysis'!$A$10:$Q$264, 2)),"", VLOOKUP($B185, 'Bolt Analysis'!$A$10:$Q$264, 2))</f>
        <v/>
      </c>
      <c r="D185" s="33" t="str">
        <f>IF(ISERROR(VLOOKUP($B185, 'Bolt Analysis'!$A$10:$Q$264, 3)),"", VLOOKUP($B185, 'Bolt Analysis'!$A$10:$Q$264, 3))</f>
        <v/>
      </c>
      <c r="E185" s="33" t="str">
        <f>IF(ISERROR(VLOOKUP($B185, 'Bolt Analysis'!$A$10:$Q$264, 4)),"",VLOOKUP($B185, 'Bolt Analysis'!$A$10:$Q$264, 4))</f>
        <v/>
      </c>
      <c r="F185" s="33" t="str">
        <f>IF(ISERROR(VLOOKUP($B185, 'Bolt Analysis'!$A$10:$Q$264, 5)),"",VLOOKUP($B185, 'Bolt Analysis'!$A$10:$Q$264, 5))</f>
        <v/>
      </c>
      <c r="G185" s="33" t="str">
        <f>IF(ISERROR(VLOOKUP($B185, 'Bolt Analysis'!$A$10:$Q$264, 6)),"",VLOOKUP($B185, 'Bolt Analysis'!$A$10:$Q$264, 6))</f>
        <v/>
      </c>
      <c r="H185" s="33" t="str">
        <f>IF(ISERROR(VLOOKUP($B185, 'Bolt Analysis'!$A$10:$Q$264, 9)),"",VLOOKUP($B185, 'Bolt Analysis'!$A$10:$Q$264, 9))</f>
        <v/>
      </c>
      <c r="I185" s="33" t="str">
        <f>IF(ISERROR(VLOOKUP($B185, 'Bolt Analysis'!$A$10:$Q$264, 10)),"",VLOOKUP($B185, 'Bolt Analysis'!$A$10:$Q$264, 10))</f>
        <v/>
      </c>
      <c r="J185" s="33" t="str">
        <f>IF(ISERROR(VLOOKUP($B185, 'Bolt Analysis'!$A$10:$Q$264, 12)),"",VLOOKUP($B185, 'Bolt Analysis'!$A$10:$Q$264, 12))</f>
        <v/>
      </c>
      <c r="K185" s="33" t="str">
        <f>IF(ISERROR(VLOOKUP($B185, 'Bolt Analysis'!$A$10:$Q$264, 13)),"",VLOOKUP($B185, 'Bolt Analysis'!$A$10:$Q$264, 13))</f>
        <v/>
      </c>
      <c r="L185" s="33" t="str">
        <f>IF(ISERROR(VLOOKUP($B185, 'Bolt Analysis'!$A$10:$Q$264, 14)),"",VLOOKUP($B185, 'Bolt Analysis'!$A$10:$Q$264, 14))</f>
        <v/>
      </c>
      <c r="M185" s="33" t="str">
        <f>IF(ISERROR(VLOOKUP($B185, 'Bolt Analysis'!$A$10:$Q$264, 15)),"",VLOOKUP($B185, 'Bolt Analysis'!$A$10:$Q$264, 15))</f>
        <v/>
      </c>
      <c r="N185" s="33" t="str">
        <f>IF(ISERROR(VLOOKUP($B185, 'Bolt Analysis'!$A$10:$Q$264, 16)),"",VLOOKUP($B185, 'Bolt Analysis'!$A$10:$Q$264, 16))</f>
        <v/>
      </c>
      <c r="O185" s="33" t="str">
        <f>IF(ISERROR(VLOOKUP($B185, 'Bolt Analysis'!$A$10:$Q$264, 17)),"",VLOOKUP($B185, 'Bolt Analysis'!$A$10:$Q$264, 17))</f>
        <v/>
      </c>
    </row>
    <row r="186" spans="2:15" x14ac:dyDescent="0.25">
      <c r="B186" s="28" t="str">
        <v/>
      </c>
      <c r="C186" s="33" t="str">
        <f>IF(ISERROR(VLOOKUP($B186, 'Bolt Analysis'!$A$10:$Q$264, 2)),"", VLOOKUP($B186, 'Bolt Analysis'!$A$10:$Q$264, 2))</f>
        <v/>
      </c>
      <c r="D186" s="33" t="str">
        <f>IF(ISERROR(VLOOKUP($B186, 'Bolt Analysis'!$A$10:$Q$264, 3)),"", VLOOKUP($B186, 'Bolt Analysis'!$A$10:$Q$264, 3))</f>
        <v/>
      </c>
      <c r="E186" s="33" t="str">
        <f>IF(ISERROR(VLOOKUP($B186, 'Bolt Analysis'!$A$10:$Q$264, 4)),"",VLOOKUP($B186, 'Bolt Analysis'!$A$10:$Q$264, 4))</f>
        <v/>
      </c>
      <c r="F186" s="33" t="str">
        <f>IF(ISERROR(VLOOKUP($B186, 'Bolt Analysis'!$A$10:$Q$264, 5)),"",VLOOKUP($B186, 'Bolt Analysis'!$A$10:$Q$264, 5))</f>
        <v/>
      </c>
      <c r="G186" s="33" t="str">
        <f>IF(ISERROR(VLOOKUP($B186, 'Bolt Analysis'!$A$10:$Q$264, 6)),"",VLOOKUP($B186, 'Bolt Analysis'!$A$10:$Q$264, 6))</f>
        <v/>
      </c>
      <c r="H186" s="33" t="str">
        <f>IF(ISERROR(VLOOKUP($B186, 'Bolt Analysis'!$A$10:$Q$264, 9)),"",VLOOKUP($B186, 'Bolt Analysis'!$A$10:$Q$264, 9))</f>
        <v/>
      </c>
      <c r="I186" s="33" t="str">
        <f>IF(ISERROR(VLOOKUP($B186, 'Bolt Analysis'!$A$10:$Q$264, 10)),"",VLOOKUP($B186, 'Bolt Analysis'!$A$10:$Q$264, 10))</f>
        <v/>
      </c>
      <c r="J186" s="33" t="str">
        <f>IF(ISERROR(VLOOKUP($B186, 'Bolt Analysis'!$A$10:$Q$264, 12)),"",VLOOKUP($B186, 'Bolt Analysis'!$A$10:$Q$264, 12))</f>
        <v/>
      </c>
      <c r="K186" s="33" t="str">
        <f>IF(ISERROR(VLOOKUP($B186, 'Bolt Analysis'!$A$10:$Q$264, 13)),"",VLOOKUP($B186, 'Bolt Analysis'!$A$10:$Q$264, 13))</f>
        <v/>
      </c>
      <c r="L186" s="33" t="str">
        <f>IF(ISERROR(VLOOKUP($B186, 'Bolt Analysis'!$A$10:$Q$264, 14)),"",VLOOKUP($B186, 'Bolt Analysis'!$A$10:$Q$264, 14))</f>
        <v/>
      </c>
      <c r="M186" s="33" t="str">
        <f>IF(ISERROR(VLOOKUP($B186, 'Bolt Analysis'!$A$10:$Q$264, 15)),"",VLOOKUP($B186, 'Bolt Analysis'!$A$10:$Q$264, 15))</f>
        <v/>
      </c>
      <c r="N186" s="33" t="str">
        <f>IF(ISERROR(VLOOKUP($B186, 'Bolt Analysis'!$A$10:$Q$264, 16)),"",VLOOKUP($B186, 'Bolt Analysis'!$A$10:$Q$264, 16))</f>
        <v/>
      </c>
      <c r="O186" s="33" t="str">
        <f>IF(ISERROR(VLOOKUP($B186, 'Bolt Analysis'!$A$10:$Q$264, 17)),"",VLOOKUP($B186, 'Bolt Analysis'!$A$10:$Q$264, 17))</f>
        <v/>
      </c>
    </row>
    <row r="187" spans="2:15" x14ac:dyDescent="0.25">
      <c r="B187" s="28" t="str">
        <v/>
      </c>
      <c r="C187" s="33" t="str">
        <f>IF(ISERROR(VLOOKUP($B187, 'Bolt Analysis'!$A$10:$Q$264, 2)),"", VLOOKUP($B187, 'Bolt Analysis'!$A$10:$Q$264, 2))</f>
        <v/>
      </c>
      <c r="D187" s="33" t="str">
        <f>IF(ISERROR(VLOOKUP($B187, 'Bolt Analysis'!$A$10:$Q$264, 3)),"", VLOOKUP($B187, 'Bolt Analysis'!$A$10:$Q$264, 3))</f>
        <v/>
      </c>
      <c r="E187" s="33" t="str">
        <f>IF(ISERROR(VLOOKUP($B187, 'Bolt Analysis'!$A$10:$Q$264, 4)),"",VLOOKUP($B187, 'Bolt Analysis'!$A$10:$Q$264, 4))</f>
        <v/>
      </c>
      <c r="F187" s="33" t="str">
        <f>IF(ISERROR(VLOOKUP($B187, 'Bolt Analysis'!$A$10:$Q$264, 5)),"",VLOOKUP($B187, 'Bolt Analysis'!$A$10:$Q$264, 5))</f>
        <v/>
      </c>
      <c r="G187" s="33" t="str">
        <f>IF(ISERROR(VLOOKUP($B187, 'Bolt Analysis'!$A$10:$Q$264, 6)),"",VLOOKUP($B187, 'Bolt Analysis'!$A$10:$Q$264, 6))</f>
        <v/>
      </c>
      <c r="H187" s="33" t="str">
        <f>IF(ISERROR(VLOOKUP($B187, 'Bolt Analysis'!$A$10:$Q$264, 9)),"",VLOOKUP($B187, 'Bolt Analysis'!$A$10:$Q$264, 9))</f>
        <v/>
      </c>
      <c r="I187" s="33" t="str">
        <f>IF(ISERROR(VLOOKUP($B187, 'Bolt Analysis'!$A$10:$Q$264, 10)),"",VLOOKUP($B187, 'Bolt Analysis'!$A$10:$Q$264, 10))</f>
        <v/>
      </c>
      <c r="J187" s="33" t="str">
        <f>IF(ISERROR(VLOOKUP($B187, 'Bolt Analysis'!$A$10:$Q$264, 12)),"",VLOOKUP($B187, 'Bolt Analysis'!$A$10:$Q$264, 12))</f>
        <v/>
      </c>
      <c r="K187" s="33" t="str">
        <f>IF(ISERROR(VLOOKUP($B187, 'Bolt Analysis'!$A$10:$Q$264, 13)),"",VLOOKUP($B187, 'Bolt Analysis'!$A$10:$Q$264, 13))</f>
        <v/>
      </c>
      <c r="L187" s="33" t="str">
        <f>IF(ISERROR(VLOOKUP($B187, 'Bolt Analysis'!$A$10:$Q$264, 14)),"",VLOOKUP($B187, 'Bolt Analysis'!$A$10:$Q$264, 14))</f>
        <v/>
      </c>
      <c r="M187" s="33" t="str">
        <f>IF(ISERROR(VLOOKUP($B187, 'Bolt Analysis'!$A$10:$Q$264, 15)),"",VLOOKUP($B187, 'Bolt Analysis'!$A$10:$Q$264, 15))</f>
        <v/>
      </c>
      <c r="N187" s="33" t="str">
        <f>IF(ISERROR(VLOOKUP($B187, 'Bolt Analysis'!$A$10:$Q$264, 16)),"",VLOOKUP($B187, 'Bolt Analysis'!$A$10:$Q$264, 16))</f>
        <v/>
      </c>
      <c r="O187" s="33" t="str">
        <f>IF(ISERROR(VLOOKUP($B187, 'Bolt Analysis'!$A$10:$Q$264, 17)),"",VLOOKUP($B187, 'Bolt Analysis'!$A$10:$Q$264, 17))</f>
        <v/>
      </c>
    </row>
    <row r="188" spans="2:15" x14ac:dyDescent="0.25">
      <c r="B188" s="28" t="str">
        <v/>
      </c>
      <c r="C188" s="33" t="str">
        <f>IF(ISERROR(VLOOKUP($B188, 'Bolt Analysis'!$A$10:$Q$264, 2)),"", VLOOKUP($B188, 'Bolt Analysis'!$A$10:$Q$264, 2))</f>
        <v/>
      </c>
      <c r="D188" s="33" t="str">
        <f>IF(ISERROR(VLOOKUP($B188, 'Bolt Analysis'!$A$10:$Q$264, 3)),"", VLOOKUP($B188, 'Bolt Analysis'!$A$10:$Q$264, 3))</f>
        <v/>
      </c>
      <c r="E188" s="33" t="str">
        <f>IF(ISERROR(VLOOKUP($B188, 'Bolt Analysis'!$A$10:$Q$264, 4)),"",VLOOKUP($B188, 'Bolt Analysis'!$A$10:$Q$264, 4))</f>
        <v/>
      </c>
      <c r="F188" s="33" t="str">
        <f>IF(ISERROR(VLOOKUP($B188, 'Bolt Analysis'!$A$10:$Q$264, 5)),"",VLOOKUP($B188, 'Bolt Analysis'!$A$10:$Q$264, 5))</f>
        <v/>
      </c>
      <c r="G188" s="33" t="str">
        <f>IF(ISERROR(VLOOKUP($B188, 'Bolt Analysis'!$A$10:$Q$264, 6)),"",VLOOKUP($B188, 'Bolt Analysis'!$A$10:$Q$264, 6))</f>
        <v/>
      </c>
      <c r="H188" s="33" t="str">
        <f>IF(ISERROR(VLOOKUP($B188, 'Bolt Analysis'!$A$10:$Q$264, 9)),"",VLOOKUP($B188, 'Bolt Analysis'!$A$10:$Q$264, 9))</f>
        <v/>
      </c>
      <c r="I188" s="33" t="str">
        <f>IF(ISERROR(VLOOKUP($B188, 'Bolt Analysis'!$A$10:$Q$264, 10)),"",VLOOKUP($B188, 'Bolt Analysis'!$A$10:$Q$264, 10))</f>
        <v/>
      </c>
      <c r="J188" s="33" t="str">
        <f>IF(ISERROR(VLOOKUP($B188, 'Bolt Analysis'!$A$10:$Q$264, 12)),"",VLOOKUP($B188, 'Bolt Analysis'!$A$10:$Q$264, 12))</f>
        <v/>
      </c>
      <c r="K188" s="33" t="str">
        <f>IF(ISERROR(VLOOKUP($B188, 'Bolt Analysis'!$A$10:$Q$264, 13)),"",VLOOKUP($B188, 'Bolt Analysis'!$A$10:$Q$264, 13))</f>
        <v/>
      </c>
      <c r="L188" s="33" t="str">
        <f>IF(ISERROR(VLOOKUP($B188, 'Bolt Analysis'!$A$10:$Q$264, 14)),"",VLOOKUP($B188, 'Bolt Analysis'!$A$10:$Q$264, 14))</f>
        <v/>
      </c>
      <c r="M188" s="33" t="str">
        <f>IF(ISERROR(VLOOKUP($B188, 'Bolt Analysis'!$A$10:$Q$264, 15)),"",VLOOKUP($B188, 'Bolt Analysis'!$A$10:$Q$264, 15))</f>
        <v/>
      </c>
      <c r="N188" s="33" t="str">
        <f>IF(ISERROR(VLOOKUP($B188, 'Bolt Analysis'!$A$10:$Q$264, 16)),"",VLOOKUP($B188, 'Bolt Analysis'!$A$10:$Q$264, 16))</f>
        <v/>
      </c>
      <c r="O188" s="33" t="str">
        <f>IF(ISERROR(VLOOKUP($B188, 'Bolt Analysis'!$A$10:$Q$264, 17)),"",VLOOKUP($B188, 'Bolt Analysis'!$A$10:$Q$264, 17))</f>
        <v/>
      </c>
    </row>
    <row r="189" spans="2:15" x14ac:dyDescent="0.25">
      <c r="B189" s="28" t="str">
        <v/>
      </c>
      <c r="C189" s="33" t="str">
        <f>IF(ISERROR(VLOOKUP($B189, 'Bolt Analysis'!$A$10:$Q$264, 2)),"", VLOOKUP($B189, 'Bolt Analysis'!$A$10:$Q$264, 2))</f>
        <v/>
      </c>
      <c r="D189" s="33" t="str">
        <f>IF(ISERROR(VLOOKUP($B189, 'Bolt Analysis'!$A$10:$Q$264, 3)),"", VLOOKUP($B189, 'Bolt Analysis'!$A$10:$Q$264, 3))</f>
        <v/>
      </c>
      <c r="E189" s="33" t="str">
        <f>IF(ISERROR(VLOOKUP($B189, 'Bolt Analysis'!$A$10:$Q$264, 4)),"",VLOOKUP($B189, 'Bolt Analysis'!$A$10:$Q$264, 4))</f>
        <v/>
      </c>
      <c r="F189" s="33" t="str">
        <f>IF(ISERROR(VLOOKUP($B189, 'Bolt Analysis'!$A$10:$Q$264, 5)),"",VLOOKUP($B189, 'Bolt Analysis'!$A$10:$Q$264, 5))</f>
        <v/>
      </c>
      <c r="G189" s="33" t="str">
        <f>IF(ISERROR(VLOOKUP($B189, 'Bolt Analysis'!$A$10:$Q$264, 6)),"",VLOOKUP($B189, 'Bolt Analysis'!$A$10:$Q$264, 6))</f>
        <v/>
      </c>
      <c r="H189" s="33" t="str">
        <f>IF(ISERROR(VLOOKUP($B189, 'Bolt Analysis'!$A$10:$Q$264, 9)),"",VLOOKUP($B189, 'Bolt Analysis'!$A$10:$Q$264, 9))</f>
        <v/>
      </c>
      <c r="I189" s="33" t="str">
        <f>IF(ISERROR(VLOOKUP($B189, 'Bolt Analysis'!$A$10:$Q$264, 10)),"",VLOOKUP($B189, 'Bolt Analysis'!$A$10:$Q$264, 10))</f>
        <v/>
      </c>
      <c r="J189" s="33" t="str">
        <f>IF(ISERROR(VLOOKUP($B189, 'Bolt Analysis'!$A$10:$Q$264, 12)),"",VLOOKUP($B189, 'Bolt Analysis'!$A$10:$Q$264, 12))</f>
        <v/>
      </c>
      <c r="K189" s="33" t="str">
        <f>IF(ISERROR(VLOOKUP($B189, 'Bolt Analysis'!$A$10:$Q$264, 13)),"",VLOOKUP($B189, 'Bolt Analysis'!$A$10:$Q$264, 13))</f>
        <v/>
      </c>
      <c r="L189" s="33" t="str">
        <f>IF(ISERROR(VLOOKUP($B189, 'Bolt Analysis'!$A$10:$Q$264, 14)),"",VLOOKUP($B189, 'Bolt Analysis'!$A$10:$Q$264, 14))</f>
        <v/>
      </c>
      <c r="M189" s="33" t="str">
        <f>IF(ISERROR(VLOOKUP($B189, 'Bolt Analysis'!$A$10:$Q$264, 15)),"",VLOOKUP($B189, 'Bolt Analysis'!$A$10:$Q$264, 15))</f>
        <v/>
      </c>
      <c r="N189" s="33" t="str">
        <f>IF(ISERROR(VLOOKUP($B189, 'Bolt Analysis'!$A$10:$Q$264, 16)),"",VLOOKUP($B189, 'Bolt Analysis'!$A$10:$Q$264, 16))</f>
        <v/>
      </c>
      <c r="O189" s="33" t="str">
        <f>IF(ISERROR(VLOOKUP($B189, 'Bolt Analysis'!$A$10:$Q$264, 17)),"",VLOOKUP($B189, 'Bolt Analysis'!$A$10:$Q$264, 17))</f>
        <v/>
      </c>
    </row>
    <row r="190" spans="2:15" x14ac:dyDescent="0.25">
      <c r="B190" s="28" t="str">
        <v/>
      </c>
      <c r="C190" s="33" t="str">
        <f>IF(ISERROR(VLOOKUP($B190, 'Bolt Analysis'!$A$10:$Q$264, 2)),"", VLOOKUP($B190, 'Bolt Analysis'!$A$10:$Q$264, 2))</f>
        <v/>
      </c>
      <c r="D190" s="33" t="str">
        <f>IF(ISERROR(VLOOKUP($B190, 'Bolt Analysis'!$A$10:$Q$264, 3)),"", VLOOKUP($B190, 'Bolt Analysis'!$A$10:$Q$264, 3))</f>
        <v/>
      </c>
      <c r="E190" s="33" t="str">
        <f>IF(ISERROR(VLOOKUP($B190, 'Bolt Analysis'!$A$10:$Q$264, 4)),"",VLOOKUP($B190, 'Bolt Analysis'!$A$10:$Q$264, 4))</f>
        <v/>
      </c>
      <c r="F190" s="33" t="str">
        <f>IF(ISERROR(VLOOKUP($B190, 'Bolt Analysis'!$A$10:$Q$264, 5)),"",VLOOKUP($B190, 'Bolt Analysis'!$A$10:$Q$264, 5))</f>
        <v/>
      </c>
      <c r="G190" s="33" t="str">
        <f>IF(ISERROR(VLOOKUP($B190, 'Bolt Analysis'!$A$10:$Q$264, 6)),"",VLOOKUP($B190, 'Bolt Analysis'!$A$10:$Q$264, 6))</f>
        <v/>
      </c>
      <c r="H190" s="33" t="str">
        <f>IF(ISERROR(VLOOKUP($B190, 'Bolt Analysis'!$A$10:$Q$264, 9)),"",VLOOKUP($B190, 'Bolt Analysis'!$A$10:$Q$264, 9))</f>
        <v/>
      </c>
      <c r="I190" s="33" t="str">
        <f>IF(ISERROR(VLOOKUP($B190, 'Bolt Analysis'!$A$10:$Q$264, 10)),"",VLOOKUP($B190, 'Bolt Analysis'!$A$10:$Q$264, 10))</f>
        <v/>
      </c>
      <c r="J190" s="33" t="str">
        <f>IF(ISERROR(VLOOKUP($B190, 'Bolt Analysis'!$A$10:$Q$264, 12)),"",VLOOKUP($B190, 'Bolt Analysis'!$A$10:$Q$264, 12))</f>
        <v/>
      </c>
      <c r="K190" s="33" t="str">
        <f>IF(ISERROR(VLOOKUP($B190, 'Bolt Analysis'!$A$10:$Q$264, 13)),"",VLOOKUP($B190, 'Bolt Analysis'!$A$10:$Q$264, 13))</f>
        <v/>
      </c>
      <c r="L190" s="33" t="str">
        <f>IF(ISERROR(VLOOKUP($B190, 'Bolt Analysis'!$A$10:$Q$264, 14)),"",VLOOKUP($B190, 'Bolt Analysis'!$A$10:$Q$264, 14))</f>
        <v/>
      </c>
      <c r="M190" s="33" t="str">
        <f>IF(ISERROR(VLOOKUP($B190, 'Bolt Analysis'!$A$10:$Q$264, 15)),"",VLOOKUP($B190, 'Bolt Analysis'!$A$10:$Q$264, 15))</f>
        <v/>
      </c>
      <c r="N190" s="33" t="str">
        <f>IF(ISERROR(VLOOKUP($B190, 'Bolt Analysis'!$A$10:$Q$264, 16)),"",VLOOKUP($B190, 'Bolt Analysis'!$A$10:$Q$264, 16))</f>
        <v/>
      </c>
      <c r="O190" s="33" t="str">
        <f>IF(ISERROR(VLOOKUP($B190, 'Bolt Analysis'!$A$10:$Q$264, 17)),"",VLOOKUP($B190, 'Bolt Analysis'!$A$10:$Q$264, 17))</f>
        <v/>
      </c>
    </row>
    <row r="191" spans="2:15" x14ac:dyDescent="0.25">
      <c r="B191" s="28" t="str">
        <v/>
      </c>
      <c r="C191" s="33" t="str">
        <f>IF(ISERROR(VLOOKUP($B191, 'Bolt Analysis'!$A$10:$Q$264, 2)),"", VLOOKUP($B191, 'Bolt Analysis'!$A$10:$Q$264, 2))</f>
        <v/>
      </c>
      <c r="D191" s="33" t="str">
        <f>IF(ISERROR(VLOOKUP($B191, 'Bolt Analysis'!$A$10:$Q$264, 3)),"", VLOOKUP($B191, 'Bolt Analysis'!$A$10:$Q$264, 3))</f>
        <v/>
      </c>
      <c r="E191" s="33" t="str">
        <f>IF(ISERROR(VLOOKUP($B191, 'Bolt Analysis'!$A$10:$Q$264, 4)),"",VLOOKUP($B191, 'Bolt Analysis'!$A$10:$Q$264, 4))</f>
        <v/>
      </c>
      <c r="F191" s="33" t="str">
        <f>IF(ISERROR(VLOOKUP($B191, 'Bolt Analysis'!$A$10:$Q$264, 5)),"",VLOOKUP($B191, 'Bolt Analysis'!$A$10:$Q$264, 5))</f>
        <v/>
      </c>
      <c r="G191" s="33" t="str">
        <f>IF(ISERROR(VLOOKUP($B191, 'Bolt Analysis'!$A$10:$Q$264, 6)),"",VLOOKUP($B191, 'Bolt Analysis'!$A$10:$Q$264, 6))</f>
        <v/>
      </c>
      <c r="H191" s="33" t="str">
        <f>IF(ISERROR(VLOOKUP($B191, 'Bolt Analysis'!$A$10:$Q$264, 9)),"",VLOOKUP($B191, 'Bolt Analysis'!$A$10:$Q$264, 9))</f>
        <v/>
      </c>
      <c r="I191" s="33" t="str">
        <f>IF(ISERROR(VLOOKUP($B191, 'Bolt Analysis'!$A$10:$Q$264, 10)),"",VLOOKUP($B191, 'Bolt Analysis'!$A$10:$Q$264, 10))</f>
        <v/>
      </c>
      <c r="J191" s="33" t="str">
        <f>IF(ISERROR(VLOOKUP($B191, 'Bolt Analysis'!$A$10:$Q$264, 12)),"",VLOOKUP($B191, 'Bolt Analysis'!$A$10:$Q$264, 12))</f>
        <v/>
      </c>
      <c r="K191" s="33" t="str">
        <f>IF(ISERROR(VLOOKUP($B191, 'Bolt Analysis'!$A$10:$Q$264, 13)),"",VLOOKUP($B191, 'Bolt Analysis'!$A$10:$Q$264, 13))</f>
        <v/>
      </c>
      <c r="L191" s="33" t="str">
        <f>IF(ISERROR(VLOOKUP($B191, 'Bolt Analysis'!$A$10:$Q$264, 14)),"",VLOOKUP($B191, 'Bolt Analysis'!$A$10:$Q$264, 14))</f>
        <v/>
      </c>
      <c r="M191" s="33" t="str">
        <f>IF(ISERROR(VLOOKUP($B191, 'Bolt Analysis'!$A$10:$Q$264, 15)),"",VLOOKUP($B191, 'Bolt Analysis'!$A$10:$Q$264, 15))</f>
        <v/>
      </c>
      <c r="N191" s="33" t="str">
        <f>IF(ISERROR(VLOOKUP($B191, 'Bolt Analysis'!$A$10:$Q$264, 16)),"",VLOOKUP($B191, 'Bolt Analysis'!$A$10:$Q$264, 16))</f>
        <v/>
      </c>
      <c r="O191" s="33" t="str">
        <f>IF(ISERROR(VLOOKUP($B191, 'Bolt Analysis'!$A$10:$Q$264, 17)),"",VLOOKUP($B191, 'Bolt Analysis'!$A$10:$Q$264, 17))</f>
        <v/>
      </c>
    </row>
    <row r="192" spans="2:15" x14ac:dyDescent="0.25">
      <c r="B192" s="28" t="str">
        <v/>
      </c>
      <c r="C192" s="33" t="str">
        <f>IF(ISERROR(VLOOKUP($B192, 'Bolt Analysis'!$A$10:$Q$264, 2)),"", VLOOKUP($B192, 'Bolt Analysis'!$A$10:$Q$264, 2))</f>
        <v/>
      </c>
      <c r="D192" s="33" t="str">
        <f>IF(ISERROR(VLOOKUP($B192, 'Bolt Analysis'!$A$10:$Q$264, 3)),"", VLOOKUP($B192, 'Bolt Analysis'!$A$10:$Q$264, 3))</f>
        <v/>
      </c>
      <c r="E192" s="33" t="str">
        <f>IF(ISERROR(VLOOKUP($B192, 'Bolt Analysis'!$A$10:$Q$264, 4)),"",VLOOKUP($B192, 'Bolt Analysis'!$A$10:$Q$264, 4))</f>
        <v/>
      </c>
      <c r="F192" s="33" t="str">
        <f>IF(ISERROR(VLOOKUP($B192, 'Bolt Analysis'!$A$10:$Q$264, 5)),"",VLOOKUP($B192, 'Bolt Analysis'!$A$10:$Q$264, 5))</f>
        <v/>
      </c>
      <c r="G192" s="33" t="str">
        <f>IF(ISERROR(VLOOKUP($B192, 'Bolt Analysis'!$A$10:$Q$264, 6)),"",VLOOKUP($B192, 'Bolt Analysis'!$A$10:$Q$264, 6))</f>
        <v/>
      </c>
      <c r="H192" s="33" t="str">
        <f>IF(ISERROR(VLOOKUP($B192, 'Bolt Analysis'!$A$10:$Q$264, 9)),"",VLOOKUP($B192, 'Bolt Analysis'!$A$10:$Q$264, 9))</f>
        <v/>
      </c>
      <c r="I192" s="33" t="str">
        <f>IF(ISERROR(VLOOKUP($B192, 'Bolt Analysis'!$A$10:$Q$264, 10)),"",VLOOKUP($B192, 'Bolt Analysis'!$A$10:$Q$264, 10))</f>
        <v/>
      </c>
      <c r="J192" s="33" t="str">
        <f>IF(ISERROR(VLOOKUP($B192, 'Bolt Analysis'!$A$10:$Q$264, 12)),"",VLOOKUP($B192, 'Bolt Analysis'!$A$10:$Q$264, 12))</f>
        <v/>
      </c>
      <c r="K192" s="33" t="str">
        <f>IF(ISERROR(VLOOKUP($B192, 'Bolt Analysis'!$A$10:$Q$264, 13)),"",VLOOKUP($B192, 'Bolt Analysis'!$A$10:$Q$264, 13))</f>
        <v/>
      </c>
      <c r="L192" s="33" t="str">
        <f>IF(ISERROR(VLOOKUP($B192, 'Bolt Analysis'!$A$10:$Q$264, 14)),"",VLOOKUP($B192, 'Bolt Analysis'!$A$10:$Q$264, 14))</f>
        <v/>
      </c>
      <c r="M192" s="33" t="str">
        <f>IF(ISERROR(VLOOKUP($B192, 'Bolt Analysis'!$A$10:$Q$264, 15)),"",VLOOKUP($B192, 'Bolt Analysis'!$A$10:$Q$264, 15))</f>
        <v/>
      </c>
      <c r="N192" s="33" t="str">
        <f>IF(ISERROR(VLOOKUP($B192, 'Bolt Analysis'!$A$10:$Q$264, 16)),"",VLOOKUP($B192, 'Bolt Analysis'!$A$10:$Q$264, 16))</f>
        <v/>
      </c>
      <c r="O192" s="33" t="str">
        <f>IF(ISERROR(VLOOKUP($B192, 'Bolt Analysis'!$A$10:$Q$264, 17)),"",VLOOKUP($B192, 'Bolt Analysis'!$A$10:$Q$264, 17))</f>
        <v/>
      </c>
    </row>
    <row r="193" spans="2:15" x14ac:dyDescent="0.25">
      <c r="B193" s="28" t="str">
        <v/>
      </c>
      <c r="C193" s="33" t="str">
        <f>IF(ISERROR(VLOOKUP($B193, 'Bolt Analysis'!$A$10:$Q$264, 2)),"", VLOOKUP($B193, 'Bolt Analysis'!$A$10:$Q$264, 2))</f>
        <v/>
      </c>
      <c r="D193" s="33" t="str">
        <f>IF(ISERROR(VLOOKUP($B193, 'Bolt Analysis'!$A$10:$Q$264, 3)),"", VLOOKUP($B193, 'Bolt Analysis'!$A$10:$Q$264, 3))</f>
        <v/>
      </c>
      <c r="E193" s="33" t="str">
        <f>IF(ISERROR(VLOOKUP($B193, 'Bolt Analysis'!$A$10:$Q$264, 4)),"",VLOOKUP($B193, 'Bolt Analysis'!$A$10:$Q$264, 4))</f>
        <v/>
      </c>
      <c r="F193" s="33" t="str">
        <f>IF(ISERROR(VLOOKUP($B193, 'Bolt Analysis'!$A$10:$Q$264, 5)),"",VLOOKUP($B193, 'Bolt Analysis'!$A$10:$Q$264, 5))</f>
        <v/>
      </c>
      <c r="G193" s="33" t="str">
        <f>IF(ISERROR(VLOOKUP($B193, 'Bolt Analysis'!$A$10:$Q$264, 6)),"",VLOOKUP($B193, 'Bolt Analysis'!$A$10:$Q$264, 6))</f>
        <v/>
      </c>
      <c r="H193" s="33" t="str">
        <f>IF(ISERROR(VLOOKUP($B193, 'Bolt Analysis'!$A$10:$Q$264, 9)),"",VLOOKUP($B193, 'Bolt Analysis'!$A$10:$Q$264, 9))</f>
        <v/>
      </c>
      <c r="I193" s="33" t="str">
        <f>IF(ISERROR(VLOOKUP($B193, 'Bolt Analysis'!$A$10:$Q$264, 10)),"",VLOOKUP($B193, 'Bolt Analysis'!$A$10:$Q$264, 10))</f>
        <v/>
      </c>
      <c r="J193" s="33" t="str">
        <f>IF(ISERROR(VLOOKUP($B193, 'Bolt Analysis'!$A$10:$Q$264, 12)),"",VLOOKUP($B193, 'Bolt Analysis'!$A$10:$Q$264, 12))</f>
        <v/>
      </c>
      <c r="K193" s="33" t="str">
        <f>IF(ISERROR(VLOOKUP($B193, 'Bolt Analysis'!$A$10:$Q$264, 13)),"",VLOOKUP($B193, 'Bolt Analysis'!$A$10:$Q$264, 13))</f>
        <v/>
      </c>
      <c r="L193" s="33" t="str">
        <f>IF(ISERROR(VLOOKUP($B193, 'Bolt Analysis'!$A$10:$Q$264, 14)),"",VLOOKUP($B193, 'Bolt Analysis'!$A$10:$Q$264, 14))</f>
        <v/>
      </c>
      <c r="M193" s="33" t="str">
        <f>IF(ISERROR(VLOOKUP($B193, 'Bolt Analysis'!$A$10:$Q$264, 15)),"",VLOOKUP($B193, 'Bolt Analysis'!$A$10:$Q$264, 15))</f>
        <v/>
      </c>
      <c r="N193" s="33" t="str">
        <f>IF(ISERROR(VLOOKUP($B193, 'Bolt Analysis'!$A$10:$Q$264, 16)),"",VLOOKUP($B193, 'Bolt Analysis'!$A$10:$Q$264, 16))</f>
        <v/>
      </c>
      <c r="O193" s="33" t="str">
        <f>IF(ISERROR(VLOOKUP($B193, 'Bolt Analysis'!$A$10:$Q$264, 17)),"",VLOOKUP($B193, 'Bolt Analysis'!$A$10:$Q$264, 17))</f>
        <v/>
      </c>
    </row>
    <row r="194" spans="2:15" x14ac:dyDescent="0.25">
      <c r="B194" s="28" t="str">
        <v/>
      </c>
      <c r="C194" s="33" t="str">
        <f>IF(ISERROR(VLOOKUP($B194, 'Bolt Analysis'!$A$10:$Q$264, 2)),"", VLOOKUP($B194, 'Bolt Analysis'!$A$10:$Q$264, 2))</f>
        <v/>
      </c>
      <c r="D194" s="33" t="str">
        <f>IF(ISERROR(VLOOKUP($B194, 'Bolt Analysis'!$A$10:$Q$264, 3)),"", VLOOKUP($B194, 'Bolt Analysis'!$A$10:$Q$264, 3))</f>
        <v/>
      </c>
      <c r="E194" s="33" t="str">
        <f>IF(ISERROR(VLOOKUP($B194, 'Bolt Analysis'!$A$10:$Q$264, 4)),"",VLOOKUP($B194, 'Bolt Analysis'!$A$10:$Q$264, 4))</f>
        <v/>
      </c>
      <c r="F194" s="33" t="str">
        <f>IF(ISERROR(VLOOKUP($B194, 'Bolt Analysis'!$A$10:$Q$264, 5)),"",VLOOKUP($B194, 'Bolt Analysis'!$A$10:$Q$264, 5))</f>
        <v/>
      </c>
      <c r="G194" s="33" t="str">
        <f>IF(ISERROR(VLOOKUP($B194, 'Bolt Analysis'!$A$10:$Q$264, 6)),"",VLOOKUP($B194, 'Bolt Analysis'!$A$10:$Q$264, 6))</f>
        <v/>
      </c>
      <c r="H194" s="33" t="str">
        <f>IF(ISERROR(VLOOKUP($B194, 'Bolt Analysis'!$A$10:$Q$264, 9)),"",VLOOKUP($B194, 'Bolt Analysis'!$A$10:$Q$264, 9))</f>
        <v/>
      </c>
      <c r="I194" s="33" t="str">
        <f>IF(ISERROR(VLOOKUP($B194, 'Bolt Analysis'!$A$10:$Q$264, 10)),"",VLOOKUP($B194, 'Bolt Analysis'!$A$10:$Q$264, 10))</f>
        <v/>
      </c>
      <c r="J194" s="33" t="str">
        <f>IF(ISERROR(VLOOKUP($B194, 'Bolt Analysis'!$A$10:$Q$264, 12)),"",VLOOKUP($B194, 'Bolt Analysis'!$A$10:$Q$264, 12))</f>
        <v/>
      </c>
      <c r="K194" s="33" t="str">
        <f>IF(ISERROR(VLOOKUP($B194, 'Bolt Analysis'!$A$10:$Q$264, 13)),"",VLOOKUP($B194, 'Bolt Analysis'!$A$10:$Q$264, 13))</f>
        <v/>
      </c>
      <c r="L194" s="33" t="str">
        <f>IF(ISERROR(VLOOKUP($B194, 'Bolt Analysis'!$A$10:$Q$264, 14)),"",VLOOKUP($B194, 'Bolt Analysis'!$A$10:$Q$264, 14))</f>
        <v/>
      </c>
      <c r="M194" s="33" t="str">
        <f>IF(ISERROR(VLOOKUP($B194, 'Bolt Analysis'!$A$10:$Q$264, 15)),"",VLOOKUP($B194, 'Bolt Analysis'!$A$10:$Q$264, 15))</f>
        <v/>
      </c>
      <c r="N194" s="33" t="str">
        <f>IF(ISERROR(VLOOKUP($B194, 'Bolt Analysis'!$A$10:$Q$264, 16)),"",VLOOKUP($B194, 'Bolt Analysis'!$A$10:$Q$264, 16))</f>
        <v/>
      </c>
      <c r="O194" s="33" t="str">
        <f>IF(ISERROR(VLOOKUP($B194, 'Bolt Analysis'!$A$10:$Q$264, 17)),"",VLOOKUP($B194, 'Bolt Analysis'!$A$10:$Q$264, 17))</f>
        <v/>
      </c>
    </row>
    <row r="195" spans="2:15" x14ac:dyDescent="0.25">
      <c r="B195" s="28" t="str">
        <v/>
      </c>
      <c r="C195" s="33" t="str">
        <f>IF(ISERROR(VLOOKUP($B195, 'Bolt Analysis'!$A$10:$Q$264, 2)),"", VLOOKUP($B195, 'Bolt Analysis'!$A$10:$Q$264, 2))</f>
        <v/>
      </c>
      <c r="D195" s="33" t="str">
        <f>IF(ISERROR(VLOOKUP($B195, 'Bolt Analysis'!$A$10:$Q$264, 3)),"", VLOOKUP($B195, 'Bolt Analysis'!$A$10:$Q$264, 3))</f>
        <v/>
      </c>
      <c r="E195" s="33" t="str">
        <f>IF(ISERROR(VLOOKUP($B195, 'Bolt Analysis'!$A$10:$Q$264, 4)),"",VLOOKUP($B195, 'Bolt Analysis'!$A$10:$Q$264, 4))</f>
        <v/>
      </c>
      <c r="F195" s="33" t="str">
        <f>IF(ISERROR(VLOOKUP($B195, 'Bolt Analysis'!$A$10:$Q$264, 5)),"",VLOOKUP($B195, 'Bolt Analysis'!$A$10:$Q$264, 5))</f>
        <v/>
      </c>
      <c r="G195" s="33" t="str">
        <f>IF(ISERROR(VLOOKUP($B195, 'Bolt Analysis'!$A$10:$Q$264, 6)),"",VLOOKUP($B195, 'Bolt Analysis'!$A$10:$Q$264, 6))</f>
        <v/>
      </c>
      <c r="H195" s="33" t="str">
        <f>IF(ISERROR(VLOOKUP($B195, 'Bolt Analysis'!$A$10:$Q$264, 9)),"",VLOOKUP($B195, 'Bolt Analysis'!$A$10:$Q$264, 9))</f>
        <v/>
      </c>
      <c r="I195" s="33" t="str">
        <f>IF(ISERROR(VLOOKUP($B195, 'Bolt Analysis'!$A$10:$Q$264, 10)),"",VLOOKUP($B195, 'Bolt Analysis'!$A$10:$Q$264, 10))</f>
        <v/>
      </c>
      <c r="J195" s="33" t="str">
        <f>IF(ISERROR(VLOOKUP($B195, 'Bolt Analysis'!$A$10:$Q$264, 12)),"",VLOOKUP($B195, 'Bolt Analysis'!$A$10:$Q$264, 12))</f>
        <v/>
      </c>
      <c r="K195" s="33" t="str">
        <f>IF(ISERROR(VLOOKUP($B195, 'Bolt Analysis'!$A$10:$Q$264, 13)),"",VLOOKUP($B195, 'Bolt Analysis'!$A$10:$Q$264, 13))</f>
        <v/>
      </c>
      <c r="L195" s="33" t="str">
        <f>IF(ISERROR(VLOOKUP($B195, 'Bolt Analysis'!$A$10:$Q$264, 14)),"",VLOOKUP($B195, 'Bolt Analysis'!$A$10:$Q$264, 14))</f>
        <v/>
      </c>
      <c r="M195" s="33" t="str">
        <f>IF(ISERROR(VLOOKUP($B195, 'Bolt Analysis'!$A$10:$Q$264, 15)),"",VLOOKUP($B195, 'Bolt Analysis'!$A$10:$Q$264, 15))</f>
        <v/>
      </c>
      <c r="N195" s="33" t="str">
        <f>IF(ISERROR(VLOOKUP($B195, 'Bolt Analysis'!$A$10:$Q$264, 16)),"",VLOOKUP($B195, 'Bolt Analysis'!$A$10:$Q$264, 16))</f>
        <v/>
      </c>
      <c r="O195" s="33" t="str">
        <f>IF(ISERROR(VLOOKUP($B195, 'Bolt Analysis'!$A$10:$Q$264, 17)),"",VLOOKUP($B195, 'Bolt Analysis'!$A$10:$Q$264, 17))</f>
        <v/>
      </c>
    </row>
    <row r="196" spans="2:15" x14ac:dyDescent="0.25">
      <c r="B196" s="28" t="str">
        <v/>
      </c>
      <c r="C196" s="33" t="str">
        <f>IF(ISERROR(VLOOKUP($B196, 'Bolt Analysis'!$A$10:$Q$264, 2)),"", VLOOKUP($B196, 'Bolt Analysis'!$A$10:$Q$264, 2))</f>
        <v/>
      </c>
      <c r="D196" s="33" t="str">
        <f>IF(ISERROR(VLOOKUP($B196, 'Bolt Analysis'!$A$10:$Q$264, 3)),"", VLOOKUP($B196, 'Bolt Analysis'!$A$10:$Q$264, 3))</f>
        <v/>
      </c>
      <c r="E196" s="33" t="str">
        <f>IF(ISERROR(VLOOKUP($B196, 'Bolt Analysis'!$A$10:$Q$264, 4)),"",VLOOKUP($B196, 'Bolt Analysis'!$A$10:$Q$264, 4))</f>
        <v/>
      </c>
      <c r="F196" s="33" t="str">
        <f>IF(ISERROR(VLOOKUP($B196, 'Bolt Analysis'!$A$10:$Q$264, 5)),"",VLOOKUP($B196, 'Bolt Analysis'!$A$10:$Q$264, 5))</f>
        <v/>
      </c>
      <c r="G196" s="33" t="str">
        <f>IF(ISERROR(VLOOKUP($B196, 'Bolt Analysis'!$A$10:$Q$264, 6)),"",VLOOKUP($B196, 'Bolt Analysis'!$A$10:$Q$264, 6))</f>
        <v/>
      </c>
      <c r="H196" s="33" t="str">
        <f>IF(ISERROR(VLOOKUP($B196, 'Bolt Analysis'!$A$10:$Q$264, 9)),"",VLOOKUP($B196, 'Bolt Analysis'!$A$10:$Q$264, 9))</f>
        <v/>
      </c>
      <c r="I196" s="33" t="str">
        <f>IF(ISERROR(VLOOKUP($B196, 'Bolt Analysis'!$A$10:$Q$264, 10)),"",VLOOKUP($B196, 'Bolt Analysis'!$A$10:$Q$264, 10))</f>
        <v/>
      </c>
      <c r="J196" s="33" t="str">
        <f>IF(ISERROR(VLOOKUP($B196, 'Bolt Analysis'!$A$10:$Q$264, 12)),"",VLOOKUP($B196, 'Bolt Analysis'!$A$10:$Q$264, 12))</f>
        <v/>
      </c>
      <c r="K196" s="33" t="str">
        <f>IF(ISERROR(VLOOKUP($B196, 'Bolt Analysis'!$A$10:$Q$264, 13)),"",VLOOKUP($B196, 'Bolt Analysis'!$A$10:$Q$264, 13))</f>
        <v/>
      </c>
      <c r="L196" s="33" t="str">
        <f>IF(ISERROR(VLOOKUP($B196, 'Bolt Analysis'!$A$10:$Q$264, 14)),"",VLOOKUP($B196, 'Bolt Analysis'!$A$10:$Q$264, 14))</f>
        <v/>
      </c>
      <c r="M196" s="33" t="str">
        <f>IF(ISERROR(VLOOKUP($B196, 'Bolt Analysis'!$A$10:$Q$264, 15)),"",VLOOKUP($B196, 'Bolt Analysis'!$A$10:$Q$264, 15))</f>
        <v/>
      </c>
      <c r="N196" s="33" t="str">
        <f>IF(ISERROR(VLOOKUP($B196, 'Bolt Analysis'!$A$10:$Q$264, 16)),"",VLOOKUP($B196, 'Bolt Analysis'!$A$10:$Q$264, 16))</f>
        <v/>
      </c>
      <c r="O196" s="33" t="str">
        <f>IF(ISERROR(VLOOKUP($B196, 'Bolt Analysis'!$A$10:$Q$264, 17)),"",VLOOKUP($B196, 'Bolt Analysis'!$A$10:$Q$264, 17))</f>
        <v/>
      </c>
    </row>
    <row r="197" spans="2:15" x14ac:dyDescent="0.25">
      <c r="B197" s="28" t="str">
        <v/>
      </c>
      <c r="C197" s="33" t="str">
        <f>IF(ISERROR(VLOOKUP($B197, 'Bolt Analysis'!$A$10:$Q$264, 2)),"", VLOOKUP($B197, 'Bolt Analysis'!$A$10:$Q$264, 2))</f>
        <v/>
      </c>
      <c r="D197" s="33" t="str">
        <f>IF(ISERROR(VLOOKUP($B197, 'Bolt Analysis'!$A$10:$Q$264, 3)),"", VLOOKUP($B197, 'Bolt Analysis'!$A$10:$Q$264, 3))</f>
        <v/>
      </c>
      <c r="E197" s="33" t="str">
        <f>IF(ISERROR(VLOOKUP($B197, 'Bolt Analysis'!$A$10:$Q$264, 4)),"",VLOOKUP($B197, 'Bolt Analysis'!$A$10:$Q$264, 4))</f>
        <v/>
      </c>
      <c r="F197" s="33" t="str">
        <f>IF(ISERROR(VLOOKUP($B197, 'Bolt Analysis'!$A$10:$Q$264, 5)),"",VLOOKUP($B197, 'Bolt Analysis'!$A$10:$Q$264, 5))</f>
        <v/>
      </c>
      <c r="G197" s="33" t="str">
        <f>IF(ISERROR(VLOOKUP($B197, 'Bolt Analysis'!$A$10:$Q$264, 6)),"",VLOOKUP($B197, 'Bolt Analysis'!$A$10:$Q$264, 6))</f>
        <v/>
      </c>
      <c r="H197" s="33" t="str">
        <f>IF(ISERROR(VLOOKUP($B197, 'Bolt Analysis'!$A$10:$Q$264, 9)),"",VLOOKUP($B197, 'Bolt Analysis'!$A$10:$Q$264, 9))</f>
        <v/>
      </c>
      <c r="I197" s="33" t="str">
        <f>IF(ISERROR(VLOOKUP($B197, 'Bolt Analysis'!$A$10:$Q$264, 10)),"",VLOOKUP($B197, 'Bolt Analysis'!$A$10:$Q$264, 10))</f>
        <v/>
      </c>
      <c r="J197" s="33" t="str">
        <f>IF(ISERROR(VLOOKUP($B197, 'Bolt Analysis'!$A$10:$Q$264, 12)),"",VLOOKUP($B197, 'Bolt Analysis'!$A$10:$Q$264, 12))</f>
        <v/>
      </c>
      <c r="K197" s="33" t="str">
        <f>IF(ISERROR(VLOOKUP($B197, 'Bolt Analysis'!$A$10:$Q$264, 13)),"",VLOOKUP($B197, 'Bolt Analysis'!$A$10:$Q$264, 13))</f>
        <v/>
      </c>
      <c r="L197" s="33" t="str">
        <f>IF(ISERROR(VLOOKUP($B197, 'Bolt Analysis'!$A$10:$Q$264, 14)),"",VLOOKUP($B197, 'Bolt Analysis'!$A$10:$Q$264, 14))</f>
        <v/>
      </c>
      <c r="M197" s="33" t="str">
        <f>IF(ISERROR(VLOOKUP($B197, 'Bolt Analysis'!$A$10:$Q$264, 15)),"",VLOOKUP($B197, 'Bolt Analysis'!$A$10:$Q$264, 15))</f>
        <v/>
      </c>
      <c r="N197" s="33" t="str">
        <f>IF(ISERROR(VLOOKUP($B197, 'Bolt Analysis'!$A$10:$Q$264, 16)),"",VLOOKUP($B197, 'Bolt Analysis'!$A$10:$Q$264, 16))</f>
        <v/>
      </c>
      <c r="O197" s="33" t="str">
        <f>IF(ISERROR(VLOOKUP($B197, 'Bolt Analysis'!$A$10:$Q$264, 17)),"",VLOOKUP($B197, 'Bolt Analysis'!$A$10:$Q$264, 17))</f>
        <v/>
      </c>
    </row>
    <row r="198" spans="2:15" x14ac:dyDescent="0.25">
      <c r="B198" s="28" t="str">
        <v/>
      </c>
      <c r="C198" s="33" t="str">
        <f>IF(ISERROR(VLOOKUP($B198, 'Bolt Analysis'!$A$10:$Q$264, 2)),"", VLOOKUP($B198, 'Bolt Analysis'!$A$10:$Q$264, 2))</f>
        <v/>
      </c>
      <c r="D198" s="33" t="str">
        <f>IF(ISERROR(VLOOKUP($B198, 'Bolt Analysis'!$A$10:$Q$264, 3)),"", VLOOKUP($B198, 'Bolt Analysis'!$A$10:$Q$264, 3))</f>
        <v/>
      </c>
      <c r="E198" s="33" t="str">
        <f>IF(ISERROR(VLOOKUP($B198, 'Bolt Analysis'!$A$10:$Q$264, 4)),"",VLOOKUP($B198, 'Bolt Analysis'!$A$10:$Q$264, 4))</f>
        <v/>
      </c>
      <c r="F198" s="33" t="str">
        <f>IF(ISERROR(VLOOKUP($B198, 'Bolt Analysis'!$A$10:$Q$264, 5)),"",VLOOKUP($B198, 'Bolt Analysis'!$A$10:$Q$264, 5))</f>
        <v/>
      </c>
      <c r="G198" s="33" t="str">
        <f>IF(ISERROR(VLOOKUP($B198, 'Bolt Analysis'!$A$10:$Q$264, 6)),"",VLOOKUP($B198, 'Bolt Analysis'!$A$10:$Q$264, 6))</f>
        <v/>
      </c>
      <c r="H198" s="33" t="str">
        <f>IF(ISERROR(VLOOKUP($B198, 'Bolt Analysis'!$A$10:$Q$264, 9)),"",VLOOKUP($B198, 'Bolt Analysis'!$A$10:$Q$264, 9))</f>
        <v/>
      </c>
      <c r="I198" s="33" t="str">
        <f>IF(ISERROR(VLOOKUP($B198, 'Bolt Analysis'!$A$10:$Q$264, 10)),"",VLOOKUP($B198, 'Bolt Analysis'!$A$10:$Q$264, 10))</f>
        <v/>
      </c>
      <c r="J198" s="33" t="str">
        <f>IF(ISERROR(VLOOKUP($B198, 'Bolt Analysis'!$A$10:$Q$264, 12)),"",VLOOKUP($B198, 'Bolt Analysis'!$A$10:$Q$264, 12))</f>
        <v/>
      </c>
      <c r="K198" s="33" t="str">
        <f>IF(ISERROR(VLOOKUP($B198, 'Bolt Analysis'!$A$10:$Q$264, 13)),"",VLOOKUP($B198, 'Bolt Analysis'!$A$10:$Q$264, 13))</f>
        <v/>
      </c>
      <c r="L198" s="33" t="str">
        <f>IF(ISERROR(VLOOKUP($B198, 'Bolt Analysis'!$A$10:$Q$264, 14)),"",VLOOKUP($B198, 'Bolt Analysis'!$A$10:$Q$264, 14))</f>
        <v/>
      </c>
      <c r="M198" s="33" t="str">
        <f>IF(ISERROR(VLOOKUP($B198, 'Bolt Analysis'!$A$10:$Q$264, 15)),"",VLOOKUP($B198, 'Bolt Analysis'!$A$10:$Q$264, 15))</f>
        <v/>
      </c>
      <c r="N198" s="33" t="str">
        <f>IF(ISERROR(VLOOKUP($B198, 'Bolt Analysis'!$A$10:$Q$264, 16)),"",VLOOKUP($B198, 'Bolt Analysis'!$A$10:$Q$264, 16))</f>
        <v/>
      </c>
      <c r="O198" s="33" t="str">
        <f>IF(ISERROR(VLOOKUP($B198, 'Bolt Analysis'!$A$10:$Q$264, 17)),"",VLOOKUP($B198, 'Bolt Analysis'!$A$10:$Q$264, 17))</f>
        <v/>
      </c>
    </row>
    <row r="199" spans="2:15" x14ac:dyDescent="0.25">
      <c r="B199" s="28" t="str">
        <v/>
      </c>
      <c r="C199" s="33" t="str">
        <f>IF(ISERROR(VLOOKUP($B199, 'Bolt Analysis'!$A$10:$Q$264, 2)),"", VLOOKUP($B199, 'Bolt Analysis'!$A$10:$Q$264, 2))</f>
        <v/>
      </c>
      <c r="D199" s="33" t="str">
        <f>IF(ISERROR(VLOOKUP($B199, 'Bolt Analysis'!$A$10:$Q$264, 3)),"", VLOOKUP($B199, 'Bolt Analysis'!$A$10:$Q$264, 3))</f>
        <v/>
      </c>
      <c r="E199" s="33" t="str">
        <f>IF(ISERROR(VLOOKUP($B199, 'Bolt Analysis'!$A$10:$Q$264, 4)),"",VLOOKUP($B199, 'Bolt Analysis'!$A$10:$Q$264, 4))</f>
        <v/>
      </c>
      <c r="F199" s="33" t="str">
        <f>IF(ISERROR(VLOOKUP($B199, 'Bolt Analysis'!$A$10:$Q$264, 5)),"",VLOOKUP($B199, 'Bolt Analysis'!$A$10:$Q$264, 5))</f>
        <v/>
      </c>
      <c r="G199" s="33" t="str">
        <f>IF(ISERROR(VLOOKUP($B199, 'Bolt Analysis'!$A$10:$Q$264, 6)),"",VLOOKUP($B199, 'Bolt Analysis'!$A$10:$Q$264, 6))</f>
        <v/>
      </c>
      <c r="H199" s="33" t="str">
        <f>IF(ISERROR(VLOOKUP($B199, 'Bolt Analysis'!$A$10:$Q$264, 9)),"",VLOOKUP($B199, 'Bolt Analysis'!$A$10:$Q$264, 9))</f>
        <v/>
      </c>
      <c r="I199" s="33" t="str">
        <f>IF(ISERROR(VLOOKUP($B199, 'Bolt Analysis'!$A$10:$Q$264, 10)),"",VLOOKUP($B199, 'Bolt Analysis'!$A$10:$Q$264, 10))</f>
        <v/>
      </c>
      <c r="J199" s="33" t="str">
        <f>IF(ISERROR(VLOOKUP($B199, 'Bolt Analysis'!$A$10:$Q$264, 12)),"",VLOOKUP($B199, 'Bolt Analysis'!$A$10:$Q$264, 12))</f>
        <v/>
      </c>
      <c r="K199" s="33" t="str">
        <f>IF(ISERROR(VLOOKUP($B199, 'Bolt Analysis'!$A$10:$Q$264, 13)),"",VLOOKUP($B199, 'Bolt Analysis'!$A$10:$Q$264, 13))</f>
        <v/>
      </c>
      <c r="L199" s="33" t="str">
        <f>IF(ISERROR(VLOOKUP($B199, 'Bolt Analysis'!$A$10:$Q$264, 14)),"",VLOOKUP($B199, 'Bolt Analysis'!$A$10:$Q$264, 14))</f>
        <v/>
      </c>
      <c r="M199" s="33" t="str">
        <f>IF(ISERROR(VLOOKUP($B199, 'Bolt Analysis'!$A$10:$Q$264, 15)),"",VLOOKUP($B199, 'Bolt Analysis'!$A$10:$Q$264, 15))</f>
        <v/>
      </c>
      <c r="N199" s="33" t="str">
        <f>IF(ISERROR(VLOOKUP($B199, 'Bolt Analysis'!$A$10:$Q$264, 16)),"",VLOOKUP($B199, 'Bolt Analysis'!$A$10:$Q$264, 16))</f>
        <v/>
      </c>
      <c r="O199" s="33" t="str">
        <f>IF(ISERROR(VLOOKUP($B199, 'Bolt Analysis'!$A$10:$Q$264, 17)),"",VLOOKUP($B199, 'Bolt Analysis'!$A$10:$Q$264, 17))</f>
        <v/>
      </c>
    </row>
    <row r="200" spans="2:15" x14ac:dyDescent="0.25">
      <c r="B200" s="28" t="str">
        <v/>
      </c>
      <c r="C200" s="33" t="str">
        <f>IF(ISERROR(VLOOKUP($B200, 'Bolt Analysis'!$A$10:$Q$264, 2)),"", VLOOKUP($B200, 'Bolt Analysis'!$A$10:$Q$264, 2))</f>
        <v/>
      </c>
      <c r="D200" s="33" t="str">
        <f>IF(ISERROR(VLOOKUP($B200, 'Bolt Analysis'!$A$10:$Q$264, 3)),"", VLOOKUP($B200, 'Bolt Analysis'!$A$10:$Q$264, 3))</f>
        <v/>
      </c>
      <c r="E200" s="33" t="str">
        <f>IF(ISERROR(VLOOKUP($B200, 'Bolt Analysis'!$A$10:$Q$264, 4)),"",VLOOKUP($B200, 'Bolt Analysis'!$A$10:$Q$264, 4))</f>
        <v/>
      </c>
      <c r="F200" s="33" t="str">
        <f>IF(ISERROR(VLOOKUP($B200, 'Bolt Analysis'!$A$10:$Q$264, 5)),"",VLOOKUP($B200, 'Bolt Analysis'!$A$10:$Q$264, 5))</f>
        <v/>
      </c>
      <c r="G200" s="33" t="str">
        <f>IF(ISERROR(VLOOKUP($B200, 'Bolt Analysis'!$A$10:$Q$264, 6)),"",VLOOKUP($B200, 'Bolt Analysis'!$A$10:$Q$264, 6))</f>
        <v/>
      </c>
      <c r="H200" s="33" t="str">
        <f>IF(ISERROR(VLOOKUP($B200, 'Bolt Analysis'!$A$10:$Q$264, 9)),"",VLOOKUP($B200, 'Bolt Analysis'!$A$10:$Q$264, 9))</f>
        <v/>
      </c>
      <c r="I200" s="33" t="str">
        <f>IF(ISERROR(VLOOKUP($B200, 'Bolt Analysis'!$A$10:$Q$264, 10)),"",VLOOKUP($B200, 'Bolt Analysis'!$A$10:$Q$264, 10))</f>
        <v/>
      </c>
      <c r="J200" s="33" t="str">
        <f>IF(ISERROR(VLOOKUP($B200, 'Bolt Analysis'!$A$10:$Q$264, 12)),"",VLOOKUP($B200, 'Bolt Analysis'!$A$10:$Q$264, 12))</f>
        <v/>
      </c>
      <c r="K200" s="33" t="str">
        <f>IF(ISERROR(VLOOKUP($B200, 'Bolt Analysis'!$A$10:$Q$264, 13)),"",VLOOKUP($B200, 'Bolt Analysis'!$A$10:$Q$264, 13))</f>
        <v/>
      </c>
      <c r="L200" s="33" t="str">
        <f>IF(ISERROR(VLOOKUP($B200, 'Bolt Analysis'!$A$10:$Q$264, 14)),"",VLOOKUP($B200, 'Bolt Analysis'!$A$10:$Q$264, 14))</f>
        <v/>
      </c>
      <c r="M200" s="33" t="str">
        <f>IF(ISERROR(VLOOKUP($B200, 'Bolt Analysis'!$A$10:$Q$264, 15)),"",VLOOKUP($B200, 'Bolt Analysis'!$A$10:$Q$264, 15))</f>
        <v/>
      </c>
      <c r="N200" s="33" t="str">
        <f>IF(ISERROR(VLOOKUP($B200, 'Bolt Analysis'!$A$10:$Q$264, 16)),"",VLOOKUP($B200, 'Bolt Analysis'!$A$10:$Q$264, 16))</f>
        <v/>
      </c>
      <c r="O200" s="33" t="str">
        <f>IF(ISERROR(VLOOKUP($B200, 'Bolt Analysis'!$A$10:$Q$264, 17)),"",VLOOKUP($B200, 'Bolt Analysis'!$A$10:$Q$264, 17))</f>
        <v/>
      </c>
    </row>
    <row r="201" spans="2:15" x14ac:dyDescent="0.25">
      <c r="B201" s="28" t="str">
        <v/>
      </c>
      <c r="C201" s="33" t="str">
        <f>IF(ISERROR(VLOOKUP($B201, 'Bolt Analysis'!$A$10:$Q$264, 2)),"", VLOOKUP($B201, 'Bolt Analysis'!$A$10:$Q$264, 2))</f>
        <v/>
      </c>
      <c r="D201" s="33" t="str">
        <f>IF(ISERROR(VLOOKUP($B201, 'Bolt Analysis'!$A$10:$Q$264, 3)),"", VLOOKUP($B201, 'Bolt Analysis'!$A$10:$Q$264, 3))</f>
        <v/>
      </c>
      <c r="E201" s="33" t="str">
        <f>IF(ISERROR(VLOOKUP($B201, 'Bolt Analysis'!$A$10:$Q$264, 4)),"",VLOOKUP($B201, 'Bolt Analysis'!$A$10:$Q$264, 4))</f>
        <v/>
      </c>
      <c r="F201" s="33" t="str">
        <f>IF(ISERROR(VLOOKUP($B201, 'Bolt Analysis'!$A$10:$Q$264, 5)),"",VLOOKUP($B201, 'Bolt Analysis'!$A$10:$Q$264, 5))</f>
        <v/>
      </c>
      <c r="G201" s="33" t="str">
        <f>IF(ISERROR(VLOOKUP($B201, 'Bolt Analysis'!$A$10:$Q$264, 6)),"",VLOOKUP($B201, 'Bolt Analysis'!$A$10:$Q$264, 6))</f>
        <v/>
      </c>
      <c r="H201" s="33" t="str">
        <f>IF(ISERROR(VLOOKUP($B201, 'Bolt Analysis'!$A$10:$Q$264, 9)),"",VLOOKUP($B201, 'Bolt Analysis'!$A$10:$Q$264, 9))</f>
        <v/>
      </c>
      <c r="I201" s="33" t="str">
        <f>IF(ISERROR(VLOOKUP($B201, 'Bolt Analysis'!$A$10:$Q$264, 10)),"",VLOOKUP($B201, 'Bolt Analysis'!$A$10:$Q$264, 10))</f>
        <v/>
      </c>
      <c r="J201" s="33" t="str">
        <f>IF(ISERROR(VLOOKUP($B201, 'Bolt Analysis'!$A$10:$Q$264, 12)),"",VLOOKUP($B201, 'Bolt Analysis'!$A$10:$Q$264, 12))</f>
        <v/>
      </c>
      <c r="K201" s="33" t="str">
        <f>IF(ISERROR(VLOOKUP($B201, 'Bolt Analysis'!$A$10:$Q$264, 13)),"",VLOOKUP($B201, 'Bolt Analysis'!$A$10:$Q$264, 13))</f>
        <v/>
      </c>
      <c r="L201" s="33" t="str">
        <f>IF(ISERROR(VLOOKUP($B201, 'Bolt Analysis'!$A$10:$Q$264, 14)),"",VLOOKUP($B201, 'Bolt Analysis'!$A$10:$Q$264, 14))</f>
        <v/>
      </c>
      <c r="M201" s="33" t="str">
        <f>IF(ISERROR(VLOOKUP($B201, 'Bolt Analysis'!$A$10:$Q$264, 15)),"",VLOOKUP($B201, 'Bolt Analysis'!$A$10:$Q$264, 15))</f>
        <v/>
      </c>
      <c r="N201" s="33" t="str">
        <f>IF(ISERROR(VLOOKUP($B201, 'Bolt Analysis'!$A$10:$Q$264, 16)),"",VLOOKUP($B201, 'Bolt Analysis'!$A$10:$Q$264, 16))</f>
        <v/>
      </c>
      <c r="O201" s="33" t="str">
        <f>IF(ISERROR(VLOOKUP($B201, 'Bolt Analysis'!$A$10:$Q$264, 17)),"",VLOOKUP($B201, 'Bolt Analysis'!$A$10:$Q$264, 17))</f>
        <v/>
      </c>
    </row>
    <row r="202" spans="2:15" x14ac:dyDescent="0.25">
      <c r="B202" s="28" t="str">
        <v/>
      </c>
      <c r="C202" s="33" t="str">
        <f>IF(ISERROR(VLOOKUP($B202, 'Bolt Analysis'!$A$10:$Q$264, 2)),"", VLOOKUP($B202, 'Bolt Analysis'!$A$10:$Q$264, 2))</f>
        <v/>
      </c>
      <c r="D202" s="33" t="str">
        <f>IF(ISERROR(VLOOKUP($B202, 'Bolt Analysis'!$A$10:$Q$264, 3)),"", VLOOKUP($B202, 'Bolt Analysis'!$A$10:$Q$264, 3))</f>
        <v/>
      </c>
      <c r="E202" s="33" t="str">
        <f>IF(ISERROR(VLOOKUP($B202, 'Bolt Analysis'!$A$10:$Q$264, 4)),"",VLOOKUP($B202, 'Bolt Analysis'!$A$10:$Q$264, 4))</f>
        <v/>
      </c>
      <c r="F202" s="33" t="str">
        <f>IF(ISERROR(VLOOKUP($B202, 'Bolt Analysis'!$A$10:$Q$264, 5)),"",VLOOKUP($B202, 'Bolt Analysis'!$A$10:$Q$264, 5))</f>
        <v/>
      </c>
      <c r="G202" s="33" t="str">
        <f>IF(ISERROR(VLOOKUP($B202, 'Bolt Analysis'!$A$10:$Q$264, 6)),"",VLOOKUP($B202, 'Bolt Analysis'!$A$10:$Q$264, 6))</f>
        <v/>
      </c>
      <c r="H202" s="33" t="str">
        <f>IF(ISERROR(VLOOKUP($B202, 'Bolt Analysis'!$A$10:$Q$264, 9)),"",VLOOKUP($B202, 'Bolt Analysis'!$A$10:$Q$264, 9))</f>
        <v/>
      </c>
      <c r="I202" s="33" t="str">
        <f>IF(ISERROR(VLOOKUP($B202, 'Bolt Analysis'!$A$10:$Q$264, 10)),"",VLOOKUP($B202, 'Bolt Analysis'!$A$10:$Q$264, 10))</f>
        <v/>
      </c>
      <c r="J202" s="33" t="str">
        <f>IF(ISERROR(VLOOKUP($B202, 'Bolt Analysis'!$A$10:$Q$264, 12)),"",VLOOKUP($B202, 'Bolt Analysis'!$A$10:$Q$264, 12))</f>
        <v/>
      </c>
      <c r="K202" s="33" t="str">
        <f>IF(ISERROR(VLOOKUP($B202, 'Bolt Analysis'!$A$10:$Q$264, 13)),"",VLOOKUP($B202, 'Bolt Analysis'!$A$10:$Q$264, 13))</f>
        <v/>
      </c>
      <c r="L202" s="33" t="str">
        <f>IF(ISERROR(VLOOKUP($B202, 'Bolt Analysis'!$A$10:$Q$264, 14)),"",VLOOKUP($B202, 'Bolt Analysis'!$A$10:$Q$264, 14))</f>
        <v/>
      </c>
      <c r="M202" s="33" t="str">
        <f>IF(ISERROR(VLOOKUP($B202, 'Bolt Analysis'!$A$10:$Q$264, 15)),"",VLOOKUP($B202, 'Bolt Analysis'!$A$10:$Q$264, 15))</f>
        <v/>
      </c>
      <c r="N202" s="33" t="str">
        <f>IF(ISERROR(VLOOKUP($B202, 'Bolt Analysis'!$A$10:$Q$264, 16)),"",VLOOKUP($B202, 'Bolt Analysis'!$A$10:$Q$264, 16))</f>
        <v/>
      </c>
      <c r="O202" s="33" t="str">
        <f>IF(ISERROR(VLOOKUP($B202, 'Bolt Analysis'!$A$10:$Q$264, 17)),"",VLOOKUP($B202, 'Bolt Analysis'!$A$10:$Q$264, 17))</f>
        <v/>
      </c>
    </row>
    <row r="203" spans="2:15" x14ac:dyDescent="0.25">
      <c r="B203" s="28" t="str">
        <v/>
      </c>
      <c r="C203" s="33" t="str">
        <f>IF(ISERROR(VLOOKUP($B203, 'Bolt Analysis'!$A$10:$Q$264, 2)),"", VLOOKUP($B203, 'Bolt Analysis'!$A$10:$Q$264, 2))</f>
        <v/>
      </c>
      <c r="D203" s="33" t="str">
        <f>IF(ISERROR(VLOOKUP($B203, 'Bolt Analysis'!$A$10:$Q$264, 3)),"", VLOOKUP($B203, 'Bolt Analysis'!$A$10:$Q$264, 3))</f>
        <v/>
      </c>
      <c r="E203" s="33" t="str">
        <f>IF(ISERROR(VLOOKUP($B203, 'Bolt Analysis'!$A$10:$Q$264, 4)),"",VLOOKUP($B203, 'Bolt Analysis'!$A$10:$Q$264, 4))</f>
        <v/>
      </c>
      <c r="F203" s="33" t="str">
        <f>IF(ISERROR(VLOOKUP($B203, 'Bolt Analysis'!$A$10:$Q$264, 5)),"",VLOOKUP($B203, 'Bolt Analysis'!$A$10:$Q$264, 5))</f>
        <v/>
      </c>
      <c r="G203" s="33" t="str">
        <f>IF(ISERROR(VLOOKUP($B203, 'Bolt Analysis'!$A$10:$Q$264, 6)),"",VLOOKUP($B203, 'Bolt Analysis'!$A$10:$Q$264, 6))</f>
        <v/>
      </c>
      <c r="H203" s="33" t="str">
        <f>IF(ISERROR(VLOOKUP($B203, 'Bolt Analysis'!$A$10:$Q$264, 9)),"",VLOOKUP($B203, 'Bolt Analysis'!$A$10:$Q$264, 9))</f>
        <v/>
      </c>
      <c r="I203" s="33" t="str">
        <f>IF(ISERROR(VLOOKUP($B203, 'Bolt Analysis'!$A$10:$Q$264, 10)),"",VLOOKUP($B203, 'Bolt Analysis'!$A$10:$Q$264, 10))</f>
        <v/>
      </c>
      <c r="J203" s="33" t="str">
        <f>IF(ISERROR(VLOOKUP($B203, 'Bolt Analysis'!$A$10:$Q$264, 12)),"",VLOOKUP($B203, 'Bolt Analysis'!$A$10:$Q$264, 12))</f>
        <v/>
      </c>
      <c r="K203" s="33" t="str">
        <f>IF(ISERROR(VLOOKUP($B203, 'Bolt Analysis'!$A$10:$Q$264, 13)),"",VLOOKUP($B203, 'Bolt Analysis'!$A$10:$Q$264, 13))</f>
        <v/>
      </c>
      <c r="L203" s="33" t="str">
        <f>IF(ISERROR(VLOOKUP($B203, 'Bolt Analysis'!$A$10:$Q$264, 14)),"",VLOOKUP($B203, 'Bolt Analysis'!$A$10:$Q$264, 14))</f>
        <v/>
      </c>
      <c r="M203" s="33" t="str">
        <f>IF(ISERROR(VLOOKUP($B203, 'Bolt Analysis'!$A$10:$Q$264, 15)),"",VLOOKUP($B203, 'Bolt Analysis'!$A$10:$Q$264, 15))</f>
        <v/>
      </c>
      <c r="N203" s="33" t="str">
        <f>IF(ISERROR(VLOOKUP($B203, 'Bolt Analysis'!$A$10:$Q$264, 16)),"",VLOOKUP($B203, 'Bolt Analysis'!$A$10:$Q$264, 16))</f>
        <v/>
      </c>
      <c r="O203" s="33" t="str">
        <f>IF(ISERROR(VLOOKUP($B203, 'Bolt Analysis'!$A$10:$Q$264, 17)),"",VLOOKUP($B203, 'Bolt Analysis'!$A$10:$Q$264, 17))</f>
        <v/>
      </c>
    </row>
    <row r="204" spans="2:15" x14ac:dyDescent="0.25">
      <c r="B204" s="28" t="str">
        <v/>
      </c>
      <c r="C204" s="33" t="str">
        <f>IF(ISERROR(VLOOKUP($B204, 'Bolt Analysis'!$A$10:$Q$264, 2)),"", VLOOKUP($B204, 'Bolt Analysis'!$A$10:$Q$264, 2))</f>
        <v/>
      </c>
      <c r="D204" s="33" t="str">
        <f>IF(ISERROR(VLOOKUP($B204, 'Bolt Analysis'!$A$10:$Q$264, 3)),"", VLOOKUP($B204, 'Bolt Analysis'!$A$10:$Q$264, 3))</f>
        <v/>
      </c>
      <c r="E204" s="33" t="str">
        <f>IF(ISERROR(VLOOKUP($B204, 'Bolt Analysis'!$A$10:$Q$264, 4)),"",VLOOKUP($B204, 'Bolt Analysis'!$A$10:$Q$264, 4))</f>
        <v/>
      </c>
      <c r="F204" s="33" t="str">
        <f>IF(ISERROR(VLOOKUP($B204, 'Bolt Analysis'!$A$10:$Q$264, 5)),"",VLOOKUP($B204, 'Bolt Analysis'!$A$10:$Q$264, 5))</f>
        <v/>
      </c>
      <c r="G204" s="33" t="str">
        <f>IF(ISERROR(VLOOKUP($B204, 'Bolt Analysis'!$A$10:$Q$264, 6)),"",VLOOKUP($B204, 'Bolt Analysis'!$A$10:$Q$264, 6))</f>
        <v/>
      </c>
      <c r="H204" s="33" t="str">
        <f>IF(ISERROR(VLOOKUP($B204, 'Bolt Analysis'!$A$10:$Q$264, 9)),"",VLOOKUP($B204, 'Bolt Analysis'!$A$10:$Q$264, 9))</f>
        <v/>
      </c>
      <c r="I204" s="33" t="str">
        <f>IF(ISERROR(VLOOKUP($B204, 'Bolt Analysis'!$A$10:$Q$264, 10)),"",VLOOKUP($B204, 'Bolt Analysis'!$A$10:$Q$264, 10))</f>
        <v/>
      </c>
      <c r="J204" s="33" t="str">
        <f>IF(ISERROR(VLOOKUP($B204, 'Bolt Analysis'!$A$10:$Q$264, 12)),"",VLOOKUP($B204, 'Bolt Analysis'!$A$10:$Q$264, 12))</f>
        <v/>
      </c>
      <c r="K204" s="33" t="str">
        <f>IF(ISERROR(VLOOKUP($B204, 'Bolt Analysis'!$A$10:$Q$264, 13)),"",VLOOKUP($B204, 'Bolt Analysis'!$A$10:$Q$264, 13))</f>
        <v/>
      </c>
      <c r="L204" s="33" t="str">
        <f>IF(ISERROR(VLOOKUP($B204, 'Bolt Analysis'!$A$10:$Q$264, 14)),"",VLOOKUP($B204, 'Bolt Analysis'!$A$10:$Q$264, 14))</f>
        <v/>
      </c>
      <c r="M204" s="33" t="str">
        <f>IF(ISERROR(VLOOKUP($B204, 'Bolt Analysis'!$A$10:$Q$264, 15)),"",VLOOKUP($B204, 'Bolt Analysis'!$A$10:$Q$264, 15))</f>
        <v/>
      </c>
      <c r="N204" s="33" t="str">
        <f>IF(ISERROR(VLOOKUP($B204, 'Bolt Analysis'!$A$10:$Q$264, 16)),"",VLOOKUP($B204, 'Bolt Analysis'!$A$10:$Q$264, 16))</f>
        <v/>
      </c>
      <c r="O204" s="33" t="str">
        <f>IF(ISERROR(VLOOKUP($B204, 'Bolt Analysis'!$A$10:$Q$264, 17)),"",VLOOKUP($B204, 'Bolt Analysis'!$A$10:$Q$264, 17))</f>
        <v/>
      </c>
    </row>
    <row r="205" spans="2:15" x14ac:dyDescent="0.25">
      <c r="B205" s="28" t="str">
        <v/>
      </c>
      <c r="C205" s="33" t="str">
        <f>IF(ISERROR(VLOOKUP($B205, 'Bolt Analysis'!$A$10:$Q$264, 2)),"", VLOOKUP($B205, 'Bolt Analysis'!$A$10:$Q$264, 2))</f>
        <v/>
      </c>
      <c r="D205" s="33" t="str">
        <f>IF(ISERROR(VLOOKUP($B205, 'Bolt Analysis'!$A$10:$Q$264, 3)),"", VLOOKUP($B205, 'Bolt Analysis'!$A$10:$Q$264, 3))</f>
        <v/>
      </c>
      <c r="E205" s="33" t="str">
        <f>IF(ISERROR(VLOOKUP($B205, 'Bolt Analysis'!$A$10:$Q$264, 4)),"",VLOOKUP($B205, 'Bolt Analysis'!$A$10:$Q$264, 4))</f>
        <v/>
      </c>
      <c r="F205" s="33" t="str">
        <f>IF(ISERROR(VLOOKUP($B205, 'Bolt Analysis'!$A$10:$Q$264, 5)),"",VLOOKUP($B205, 'Bolt Analysis'!$A$10:$Q$264, 5))</f>
        <v/>
      </c>
      <c r="G205" s="33" t="str">
        <f>IF(ISERROR(VLOOKUP($B205, 'Bolt Analysis'!$A$10:$Q$264, 6)),"",VLOOKUP($B205, 'Bolt Analysis'!$A$10:$Q$264, 6))</f>
        <v/>
      </c>
      <c r="H205" s="33" t="str">
        <f>IF(ISERROR(VLOOKUP($B205, 'Bolt Analysis'!$A$10:$Q$264, 9)),"",VLOOKUP($B205, 'Bolt Analysis'!$A$10:$Q$264, 9))</f>
        <v/>
      </c>
      <c r="I205" s="33" t="str">
        <f>IF(ISERROR(VLOOKUP($B205, 'Bolt Analysis'!$A$10:$Q$264, 10)),"",VLOOKUP($B205, 'Bolt Analysis'!$A$10:$Q$264, 10))</f>
        <v/>
      </c>
      <c r="J205" s="33" t="str">
        <f>IF(ISERROR(VLOOKUP($B205, 'Bolt Analysis'!$A$10:$Q$264, 12)),"",VLOOKUP($B205, 'Bolt Analysis'!$A$10:$Q$264, 12))</f>
        <v/>
      </c>
      <c r="K205" s="33" t="str">
        <f>IF(ISERROR(VLOOKUP($B205, 'Bolt Analysis'!$A$10:$Q$264, 13)),"",VLOOKUP($B205, 'Bolt Analysis'!$A$10:$Q$264, 13))</f>
        <v/>
      </c>
      <c r="L205" s="33" t="str">
        <f>IF(ISERROR(VLOOKUP($B205, 'Bolt Analysis'!$A$10:$Q$264, 14)),"",VLOOKUP($B205, 'Bolt Analysis'!$A$10:$Q$264, 14))</f>
        <v/>
      </c>
      <c r="M205" s="33" t="str">
        <f>IF(ISERROR(VLOOKUP($B205, 'Bolt Analysis'!$A$10:$Q$264, 15)),"",VLOOKUP($B205, 'Bolt Analysis'!$A$10:$Q$264, 15))</f>
        <v/>
      </c>
      <c r="N205" s="33" t="str">
        <f>IF(ISERROR(VLOOKUP($B205, 'Bolt Analysis'!$A$10:$Q$264, 16)),"",VLOOKUP($B205, 'Bolt Analysis'!$A$10:$Q$264, 16))</f>
        <v/>
      </c>
      <c r="O205" s="33" t="str">
        <f>IF(ISERROR(VLOOKUP($B205, 'Bolt Analysis'!$A$10:$Q$264, 17)),"",VLOOKUP($B205, 'Bolt Analysis'!$A$10:$Q$264, 17))</f>
        <v/>
      </c>
    </row>
    <row r="206" spans="2:15" x14ac:dyDescent="0.25">
      <c r="B206" s="28" t="str">
        <v/>
      </c>
      <c r="C206" s="33" t="str">
        <f>IF(ISERROR(VLOOKUP($B206, 'Bolt Analysis'!$A$10:$Q$264, 2)),"", VLOOKUP($B206, 'Bolt Analysis'!$A$10:$Q$264, 2))</f>
        <v/>
      </c>
      <c r="D206" s="33" t="str">
        <f>IF(ISERROR(VLOOKUP($B206, 'Bolt Analysis'!$A$10:$Q$264, 3)),"", VLOOKUP($B206, 'Bolt Analysis'!$A$10:$Q$264, 3))</f>
        <v/>
      </c>
      <c r="E206" s="33" t="str">
        <f>IF(ISERROR(VLOOKUP($B206, 'Bolt Analysis'!$A$10:$Q$264, 4)),"",VLOOKUP($B206, 'Bolt Analysis'!$A$10:$Q$264, 4))</f>
        <v/>
      </c>
      <c r="F206" s="33" t="str">
        <f>IF(ISERROR(VLOOKUP($B206, 'Bolt Analysis'!$A$10:$Q$264, 5)),"",VLOOKUP($B206, 'Bolt Analysis'!$A$10:$Q$264, 5))</f>
        <v/>
      </c>
      <c r="G206" s="33" t="str">
        <f>IF(ISERROR(VLOOKUP($B206, 'Bolt Analysis'!$A$10:$Q$264, 6)),"",VLOOKUP($B206, 'Bolt Analysis'!$A$10:$Q$264, 6))</f>
        <v/>
      </c>
      <c r="H206" s="33" t="str">
        <f>IF(ISERROR(VLOOKUP($B206, 'Bolt Analysis'!$A$10:$Q$264, 9)),"",VLOOKUP($B206, 'Bolt Analysis'!$A$10:$Q$264, 9))</f>
        <v/>
      </c>
      <c r="I206" s="33" t="str">
        <f>IF(ISERROR(VLOOKUP($B206, 'Bolt Analysis'!$A$10:$Q$264, 10)),"",VLOOKUP($B206, 'Bolt Analysis'!$A$10:$Q$264, 10))</f>
        <v/>
      </c>
      <c r="J206" s="33" t="str">
        <f>IF(ISERROR(VLOOKUP($B206, 'Bolt Analysis'!$A$10:$Q$264, 12)),"",VLOOKUP($B206, 'Bolt Analysis'!$A$10:$Q$264, 12))</f>
        <v/>
      </c>
      <c r="K206" s="33" t="str">
        <f>IF(ISERROR(VLOOKUP($B206, 'Bolt Analysis'!$A$10:$Q$264, 13)),"",VLOOKUP($B206, 'Bolt Analysis'!$A$10:$Q$264, 13))</f>
        <v/>
      </c>
      <c r="L206" s="33" t="str">
        <f>IF(ISERROR(VLOOKUP($B206, 'Bolt Analysis'!$A$10:$Q$264, 14)),"",VLOOKUP($B206, 'Bolt Analysis'!$A$10:$Q$264, 14))</f>
        <v/>
      </c>
      <c r="M206" s="33" t="str">
        <f>IF(ISERROR(VLOOKUP($B206, 'Bolt Analysis'!$A$10:$Q$264, 15)),"",VLOOKUP($B206, 'Bolt Analysis'!$A$10:$Q$264, 15))</f>
        <v/>
      </c>
      <c r="N206" s="33" t="str">
        <f>IF(ISERROR(VLOOKUP($B206, 'Bolt Analysis'!$A$10:$Q$264, 16)),"",VLOOKUP($B206, 'Bolt Analysis'!$A$10:$Q$264, 16))</f>
        <v/>
      </c>
      <c r="O206" s="33" t="str">
        <f>IF(ISERROR(VLOOKUP($B206, 'Bolt Analysis'!$A$10:$Q$264, 17)),"",VLOOKUP($B206, 'Bolt Analysis'!$A$10:$Q$264, 17))</f>
        <v/>
      </c>
    </row>
    <row r="207" spans="2:15" x14ac:dyDescent="0.25">
      <c r="B207" s="28" t="str">
        <v/>
      </c>
      <c r="C207" s="33" t="str">
        <f>IF(ISERROR(VLOOKUP($B207, 'Bolt Analysis'!$A$10:$Q$264, 2)),"", VLOOKUP($B207, 'Bolt Analysis'!$A$10:$Q$264, 2))</f>
        <v/>
      </c>
      <c r="D207" s="33" t="str">
        <f>IF(ISERROR(VLOOKUP($B207, 'Bolt Analysis'!$A$10:$Q$264, 3)),"", VLOOKUP($B207, 'Bolt Analysis'!$A$10:$Q$264, 3))</f>
        <v/>
      </c>
      <c r="E207" s="33" t="str">
        <f>IF(ISERROR(VLOOKUP($B207, 'Bolt Analysis'!$A$10:$Q$264, 4)),"",VLOOKUP($B207, 'Bolt Analysis'!$A$10:$Q$264, 4))</f>
        <v/>
      </c>
      <c r="F207" s="33" t="str">
        <f>IF(ISERROR(VLOOKUP($B207, 'Bolt Analysis'!$A$10:$Q$264, 5)),"",VLOOKUP($B207, 'Bolt Analysis'!$A$10:$Q$264, 5))</f>
        <v/>
      </c>
      <c r="G207" s="33" t="str">
        <f>IF(ISERROR(VLOOKUP($B207, 'Bolt Analysis'!$A$10:$Q$264, 6)),"",VLOOKUP($B207, 'Bolt Analysis'!$A$10:$Q$264, 6))</f>
        <v/>
      </c>
      <c r="H207" s="33" t="str">
        <f>IF(ISERROR(VLOOKUP($B207, 'Bolt Analysis'!$A$10:$Q$264, 9)),"",VLOOKUP($B207, 'Bolt Analysis'!$A$10:$Q$264, 9))</f>
        <v/>
      </c>
      <c r="I207" s="33" t="str">
        <f>IF(ISERROR(VLOOKUP($B207, 'Bolt Analysis'!$A$10:$Q$264, 10)),"",VLOOKUP($B207, 'Bolt Analysis'!$A$10:$Q$264, 10))</f>
        <v/>
      </c>
      <c r="J207" s="33" t="str">
        <f>IF(ISERROR(VLOOKUP($B207, 'Bolt Analysis'!$A$10:$Q$264, 12)),"",VLOOKUP($B207, 'Bolt Analysis'!$A$10:$Q$264, 12))</f>
        <v/>
      </c>
      <c r="K207" s="33" t="str">
        <f>IF(ISERROR(VLOOKUP($B207, 'Bolt Analysis'!$A$10:$Q$264, 13)),"",VLOOKUP($B207, 'Bolt Analysis'!$A$10:$Q$264, 13))</f>
        <v/>
      </c>
      <c r="L207" s="33" t="str">
        <f>IF(ISERROR(VLOOKUP($B207, 'Bolt Analysis'!$A$10:$Q$264, 14)),"",VLOOKUP($B207, 'Bolt Analysis'!$A$10:$Q$264, 14))</f>
        <v/>
      </c>
      <c r="M207" s="33" t="str">
        <f>IF(ISERROR(VLOOKUP($B207, 'Bolt Analysis'!$A$10:$Q$264, 15)),"",VLOOKUP($B207, 'Bolt Analysis'!$A$10:$Q$264, 15))</f>
        <v/>
      </c>
      <c r="N207" s="33" t="str">
        <f>IF(ISERROR(VLOOKUP($B207, 'Bolt Analysis'!$A$10:$Q$264, 16)),"",VLOOKUP($B207, 'Bolt Analysis'!$A$10:$Q$264, 16))</f>
        <v/>
      </c>
      <c r="O207" s="33" t="str">
        <f>IF(ISERROR(VLOOKUP($B207, 'Bolt Analysis'!$A$10:$Q$264, 17)),"",VLOOKUP($B207, 'Bolt Analysis'!$A$10:$Q$264, 17))</f>
        <v/>
      </c>
    </row>
    <row r="208" spans="2:15" x14ac:dyDescent="0.25">
      <c r="B208" s="28" t="str">
        <v/>
      </c>
      <c r="C208" s="33" t="str">
        <f>IF(ISERROR(VLOOKUP($B208, 'Bolt Analysis'!$A$10:$Q$264, 2)),"", VLOOKUP($B208, 'Bolt Analysis'!$A$10:$Q$264, 2))</f>
        <v/>
      </c>
      <c r="D208" s="33" t="str">
        <f>IF(ISERROR(VLOOKUP($B208, 'Bolt Analysis'!$A$10:$Q$264, 3)),"", VLOOKUP($B208, 'Bolt Analysis'!$A$10:$Q$264, 3))</f>
        <v/>
      </c>
      <c r="E208" s="33" t="str">
        <f>IF(ISERROR(VLOOKUP($B208, 'Bolt Analysis'!$A$10:$Q$264, 4)),"",VLOOKUP($B208, 'Bolt Analysis'!$A$10:$Q$264, 4))</f>
        <v/>
      </c>
      <c r="F208" s="33" t="str">
        <f>IF(ISERROR(VLOOKUP($B208, 'Bolt Analysis'!$A$10:$Q$264, 5)),"",VLOOKUP($B208, 'Bolt Analysis'!$A$10:$Q$264, 5))</f>
        <v/>
      </c>
      <c r="G208" s="33" t="str">
        <f>IF(ISERROR(VLOOKUP($B208, 'Bolt Analysis'!$A$10:$Q$264, 6)),"",VLOOKUP($B208, 'Bolt Analysis'!$A$10:$Q$264, 6))</f>
        <v/>
      </c>
      <c r="H208" s="33" t="str">
        <f>IF(ISERROR(VLOOKUP($B208, 'Bolt Analysis'!$A$10:$Q$264, 9)),"",VLOOKUP($B208, 'Bolt Analysis'!$A$10:$Q$264, 9))</f>
        <v/>
      </c>
      <c r="I208" s="33" t="str">
        <f>IF(ISERROR(VLOOKUP($B208, 'Bolt Analysis'!$A$10:$Q$264, 10)),"",VLOOKUP($B208, 'Bolt Analysis'!$A$10:$Q$264, 10))</f>
        <v/>
      </c>
      <c r="J208" s="33" t="str">
        <f>IF(ISERROR(VLOOKUP($B208, 'Bolt Analysis'!$A$10:$Q$264, 12)),"",VLOOKUP($B208, 'Bolt Analysis'!$A$10:$Q$264, 12))</f>
        <v/>
      </c>
      <c r="K208" s="33" t="str">
        <f>IF(ISERROR(VLOOKUP($B208, 'Bolt Analysis'!$A$10:$Q$264, 13)),"",VLOOKUP($B208, 'Bolt Analysis'!$A$10:$Q$264, 13))</f>
        <v/>
      </c>
      <c r="L208" s="33" t="str">
        <f>IF(ISERROR(VLOOKUP($B208, 'Bolt Analysis'!$A$10:$Q$264, 14)),"",VLOOKUP($B208, 'Bolt Analysis'!$A$10:$Q$264, 14))</f>
        <v/>
      </c>
      <c r="M208" s="33" t="str">
        <f>IF(ISERROR(VLOOKUP($B208, 'Bolt Analysis'!$A$10:$Q$264, 15)),"",VLOOKUP($B208, 'Bolt Analysis'!$A$10:$Q$264, 15))</f>
        <v/>
      </c>
      <c r="N208" s="33" t="str">
        <f>IF(ISERROR(VLOOKUP($B208, 'Bolt Analysis'!$A$10:$Q$264, 16)),"",VLOOKUP($B208, 'Bolt Analysis'!$A$10:$Q$264, 16))</f>
        <v/>
      </c>
      <c r="O208" s="33" t="str">
        <f>IF(ISERROR(VLOOKUP($B208, 'Bolt Analysis'!$A$10:$Q$264, 17)),"",VLOOKUP($B208, 'Bolt Analysis'!$A$10:$Q$264, 17))</f>
        <v/>
      </c>
    </row>
    <row r="209" spans="2:15" x14ac:dyDescent="0.25">
      <c r="B209" s="28" t="str">
        <v/>
      </c>
      <c r="C209" s="33" t="str">
        <f>IF(ISERROR(VLOOKUP($B209, 'Bolt Analysis'!$A$10:$Q$264, 2)),"", VLOOKUP($B209, 'Bolt Analysis'!$A$10:$Q$264, 2))</f>
        <v/>
      </c>
      <c r="D209" s="33" t="str">
        <f>IF(ISERROR(VLOOKUP($B209, 'Bolt Analysis'!$A$10:$Q$264, 3)),"", VLOOKUP($B209, 'Bolt Analysis'!$A$10:$Q$264, 3))</f>
        <v/>
      </c>
      <c r="E209" s="33" t="str">
        <f>IF(ISERROR(VLOOKUP($B209, 'Bolt Analysis'!$A$10:$Q$264, 4)),"",VLOOKUP($B209, 'Bolt Analysis'!$A$10:$Q$264, 4))</f>
        <v/>
      </c>
      <c r="F209" s="33" t="str">
        <f>IF(ISERROR(VLOOKUP($B209, 'Bolt Analysis'!$A$10:$Q$264, 5)),"",VLOOKUP($B209, 'Bolt Analysis'!$A$10:$Q$264, 5))</f>
        <v/>
      </c>
      <c r="G209" s="33" t="str">
        <f>IF(ISERROR(VLOOKUP($B209, 'Bolt Analysis'!$A$10:$Q$264, 6)),"",VLOOKUP($B209, 'Bolt Analysis'!$A$10:$Q$264, 6))</f>
        <v/>
      </c>
      <c r="H209" s="33" t="str">
        <f>IF(ISERROR(VLOOKUP($B209, 'Bolt Analysis'!$A$10:$Q$264, 9)),"",VLOOKUP($B209, 'Bolt Analysis'!$A$10:$Q$264, 9))</f>
        <v/>
      </c>
      <c r="I209" s="33" t="str">
        <f>IF(ISERROR(VLOOKUP($B209, 'Bolt Analysis'!$A$10:$Q$264, 10)),"",VLOOKUP($B209, 'Bolt Analysis'!$A$10:$Q$264, 10))</f>
        <v/>
      </c>
      <c r="J209" s="33" t="str">
        <f>IF(ISERROR(VLOOKUP($B209, 'Bolt Analysis'!$A$10:$Q$264, 12)),"",VLOOKUP($B209, 'Bolt Analysis'!$A$10:$Q$264, 12))</f>
        <v/>
      </c>
      <c r="K209" s="33" t="str">
        <f>IF(ISERROR(VLOOKUP($B209, 'Bolt Analysis'!$A$10:$Q$264, 13)),"",VLOOKUP($B209, 'Bolt Analysis'!$A$10:$Q$264, 13))</f>
        <v/>
      </c>
      <c r="L209" s="33" t="str">
        <f>IF(ISERROR(VLOOKUP($B209, 'Bolt Analysis'!$A$10:$Q$264, 14)),"",VLOOKUP($B209, 'Bolt Analysis'!$A$10:$Q$264, 14))</f>
        <v/>
      </c>
      <c r="M209" s="33" t="str">
        <f>IF(ISERROR(VLOOKUP($B209, 'Bolt Analysis'!$A$10:$Q$264, 15)),"",VLOOKUP($B209, 'Bolt Analysis'!$A$10:$Q$264, 15))</f>
        <v/>
      </c>
      <c r="N209" s="33" t="str">
        <f>IF(ISERROR(VLOOKUP($B209, 'Bolt Analysis'!$A$10:$Q$264, 16)),"",VLOOKUP($B209, 'Bolt Analysis'!$A$10:$Q$264, 16))</f>
        <v/>
      </c>
      <c r="O209" s="33" t="str">
        <f>IF(ISERROR(VLOOKUP($B209, 'Bolt Analysis'!$A$10:$Q$264, 17)),"",VLOOKUP($B209, 'Bolt Analysis'!$A$10:$Q$264, 17))</f>
        <v/>
      </c>
    </row>
    <row r="210" spans="2:15" x14ac:dyDescent="0.25">
      <c r="B210" s="28" t="str">
        <v/>
      </c>
      <c r="C210" s="33" t="str">
        <f>IF(ISERROR(VLOOKUP($B210, 'Bolt Analysis'!$A$10:$Q$264, 2)),"", VLOOKUP($B210, 'Bolt Analysis'!$A$10:$Q$264, 2))</f>
        <v/>
      </c>
      <c r="D210" s="33" t="str">
        <f>IF(ISERROR(VLOOKUP($B210, 'Bolt Analysis'!$A$10:$Q$264, 3)),"", VLOOKUP($B210, 'Bolt Analysis'!$A$10:$Q$264, 3))</f>
        <v/>
      </c>
      <c r="E210" s="33" t="str">
        <f>IF(ISERROR(VLOOKUP($B210, 'Bolt Analysis'!$A$10:$Q$264, 4)),"",VLOOKUP($B210, 'Bolt Analysis'!$A$10:$Q$264, 4))</f>
        <v/>
      </c>
      <c r="F210" s="33" t="str">
        <f>IF(ISERROR(VLOOKUP($B210, 'Bolt Analysis'!$A$10:$Q$264, 5)),"",VLOOKUP($B210, 'Bolt Analysis'!$A$10:$Q$264, 5))</f>
        <v/>
      </c>
      <c r="G210" s="33" t="str">
        <f>IF(ISERROR(VLOOKUP($B210, 'Bolt Analysis'!$A$10:$Q$264, 6)),"",VLOOKUP($B210, 'Bolt Analysis'!$A$10:$Q$264, 6))</f>
        <v/>
      </c>
      <c r="H210" s="33" t="str">
        <f>IF(ISERROR(VLOOKUP($B210, 'Bolt Analysis'!$A$10:$Q$264, 9)),"",VLOOKUP($B210, 'Bolt Analysis'!$A$10:$Q$264, 9))</f>
        <v/>
      </c>
      <c r="I210" s="33" t="str">
        <f>IF(ISERROR(VLOOKUP($B210, 'Bolt Analysis'!$A$10:$Q$264, 10)),"",VLOOKUP($B210, 'Bolt Analysis'!$A$10:$Q$264, 10))</f>
        <v/>
      </c>
      <c r="J210" s="33" t="str">
        <f>IF(ISERROR(VLOOKUP($B210, 'Bolt Analysis'!$A$10:$Q$264, 12)),"",VLOOKUP($B210, 'Bolt Analysis'!$A$10:$Q$264, 12))</f>
        <v/>
      </c>
      <c r="K210" s="33" t="str">
        <f>IF(ISERROR(VLOOKUP($B210, 'Bolt Analysis'!$A$10:$Q$264, 13)),"",VLOOKUP($B210, 'Bolt Analysis'!$A$10:$Q$264, 13))</f>
        <v/>
      </c>
      <c r="L210" s="33" t="str">
        <f>IF(ISERROR(VLOOKUP($B210, 'Bolt Analysis'!$A$10:$Q$264, 14)),"",VLOOKUP($B210, 'Bolt Analysis'!$A$10:$Q$264, 14))</f>
        <v/>
      </c>
      <c r="M210" s="33" t="str">
        <f>IF(ISERROR(VLOOKUP($B210, 'Bolt Analysis'!$A$10:$Q$264, 15)),"",VLOOKUP($B210, 'Bolt Analysis'!$A$10:$Q$264, 15))</f>
        <v/>
      </c>
      <c r="N210" s="33" t="str">
        <f>IF(ISERROR(VLOOKUP($B210, 'Bolt Analysis'!$A$10:$Q$264, 16)),"",VLOOKUP($B210, 'Bolt Analysis'!$A$10:$Q$264, 16))</f>
        <v/>
      </c>
      <c r="O210" s="33" t="str">
        <f>IF(ISERROR(VLOOKUP($B210, 'Bolt Analysis'!$A$10:$Q$264, 17)),"",VLOOKUP($B210, 'Bolt Analysis'!$A$10:$Q$264, 17))</f>
        <v/>
      </c>
    </row>
    <row r="211" spans="2:15" x14ac:dyDescent="0.25">
      <c r="B211" s="28" t="str">
        <v/>
      </c>
      <c r="C211" s="33" t="str">
        <f>IF(ISERROR(VLOOKUP($B211, 'Bolt Analysis'!$A$10:$Q$264, 2)),"", VLOOKUP($B211, 'Bolt Analysis'!$A$10:$Q$264, 2))</f>
        <v/>
      </c>
      <c r="D211" s="33" t="str">
        <f>IF(ISERROR(VLOOKUP($B211, 'Bolt Analysis'!$A$10:$Q$264, 3)),"", VLOOKUP($B211, 'Bolt Analysis'!$A$10:$Q$264, 3))</f>
        <v/>
      </c>
      <c r="E211" s="33" t="str">
        <f>IF(ISERROR(VLOOKUP($B211, 'Bolt Analysis'!$A$10:$Q$264, 4)),"",VLOOKUP($B211, 'Bolt Analysis'!$A$10:$Q$264, 4))</f>
        <v/>
      </c>
      <c r="F211" s="33" t="str">
        <f>IF(ISERROR(VLOOKUP($B211, 'Bolt Analysis'!$A$10:$Q$264, 5)),"",VLOOKUP($B211, 'Bolt Analysis'!$A$10:$Q$264, 5))</f>
        <v/>
      </c>
      <c r="G211" s="33" t="str">
        <f>IF(ISERROR(VLOOKUP($B211, 'Bolt Analysis'!$A$10:$Q$264, 6)),"",VLOOKUP($B211, 'Bolt Analysis'!$A$10:$Q$264, 6))</f>
        <v/>
      </c>
      <c r="H211" s="33" t="str">
        <f>IF(ISERROR(VLOOKUP($B211, 'Bolt Analysis'!$A$10:$Q$264, 9)),"",VLOOKUP($B211, 'Bolt Analysis'!$A$10:$Q$264, 9))</f>
        <v/>
      </c>
      <c r="I211" s="33" t="str">
        <f>IF(ISERROR(VLOOKUP($B211, 'Bolt Analysis'!$A$10:$Q$264, 10)),"",VLOOKUP($B211, 'Bolt Analysis'!$A$10:$Q$264, 10))</f>
        <v/>
      </c>
      <c r="J211" s="33" t="str">
        <f>IF(ISERROR(VLOOKUP($B211, 'Bolt Analysis'!$A$10:$Q$264, 12)),"",VLOOKUP($B211, 'Bolt Analysis'!$A$10:$Q$264, 12))</f>
        <v/>
      </c>
      <c r="K211" s="33" t="str">
        <f>IF(ISERROR(VLOOKUP($B211, 'Bolt Analysis'!$A$10:$Q$264, 13)),"",VLOOKUP($B211, 'Bolt Analysis'!$A$10:$Q$264, 13))</f>
        <v/>
      </c>
      <c r="L211" s="33" t="str">
        <f>IF(ISERROR(VLOOKUP($B211, 'Bolt Analysis'!$A$10:$Q$264, 14)),"",VLOOKUP($B211, 'Bolt Analysis'!$A$10:$Q$264, 14))</f>
        <v/>
      </c>
      <c r="M211" s="33" t="str">
        <f>IF(ISERROR(VLOOKUP($B211, 'Bolt Analysis'!$A$10:$Q$264, 15)),"",VLOOKUP($B211, 'Bolt Analysis'!$A$10:$Q$264, 15))</f>
        <v/>
      </c>
      <c r="N211" s="33" t="str">
        <f>IF(ISERROR(VLOOKUP($B211, 'Bolt Analysis'!$A$10:$Q$264, 16)),"",VLOOKUP($B211, 'Bolt Analysis'!$A$10:$Q$264, 16))</f>
        <v/>
      </c>
      <c r="O211" s="33" t="str">
        <f>IF(ISERROR(VLOOKUP($B211, 'Bolt Analysis'!$A$10:$Q$264, 17)),"",VLOOKUP($B211, 'Bolt Analysis'!$A$10:$Q$264, 17))</f>
        <v/>
      </c>
    </row>
    <row r="212" spans="2:15" x14ac:dyDescent="0.25">
      <c r="B212" s="28" t="str">
        <v/>
      </c>
      <c r="C212" s="33" t="str">
        <f>IF(ISERROR(VLOOKUP($B212, 'Bolt Analysis'!$A$10:$Q$264, 2)),"", VLOOKUP($B212, 'Bolt Analysis'!$A$10:$Q$264, 2))</f>
        <v/>
      </c>
      <c r="D212" s="33" t="str">
        <f>IF(ISERROR(VLOOKUP($B212, 'Bolt Analysis'!$A$10:$Q$264, 3)),"", VLOOKUP($B212, 'Bolt Analysis'!$A$10:$Q$264, 3))</f>
        <v/>
      </c>
      <c r="E212" s="33" t="str">
        <f>IF(ISERROR(VLOOKUP($B212, 'Bolt Analysis'!$A$10:$Q$264, 4)),"",VLOOKUP($B212, 'Bolt Analysis'!$A$10:$Q$264, 4))</f>
        <v/>
      </c>
      <c r="F212" s="33" t="str">
        <f>IF(ISERROR(VLOOKUP($B212, 'Bolt Analysis'!$A$10:$Q$264, 5)),"",VLOOKUP($B212, 'Bolt Analysis'!$A$10:$Q$264, 5))</f>
        <v/>
      </c>
      <c r="G212" s="33" t="str">
        <f>IF(ISERROR(VLOOKUP($B212, 'Bolt Analysis'!$A$10:$Q$264, 6)),"",VLOOKUP($B212, 'Bolt Analysis'!$A$10:$Q$264, 6))</f>
        <v/>
      </c>
      <c r="H212" s="33" t="str">
        <f>IF(ISERROR(VLOOKUP($B212, 'Bolt Analysis'!$A$10:$Q$264, 9)),"",VLOOKUP($B212, 'Bolt Analysis'!$A$10:$Q$264, 9))</f>
        <v/>
      </c>
      <c r="I212" s="33" t="str">
        <f>IF(ISERROR(VLOOKUP($B212, 'Bolt Analysis'!$A$10:$Q$264, 10)),"",VLOOKUP($B212, 'Bolt Analysis'!$A$10:$Q$264, 10))</f>
        <v/>
      </c>
      <c r="J212" s="33" t="str">
        <f>IF(ISERROR(VLOOKUP($B212, 'Bolt Analysis'!$A$10:$Q$264, 12)),"",VLOOKUP($B212, 'Bolt Analysis'!$A$10:$Q$264, 12))</f>
        <v/>
      </c>
      <c r="K212" s="33" t="str">
        <f>IF(ISERROR(VLOOKUP($B212, 'Bolt Analysis'!$A$10:$Q$264, 13)),"",VLOOKUP($B212, 'Bolt Analysis'!$A$10:$Q$264, 13))</f>
        <v/>
      </c>
      <c r="L212" s="33" t="str">
        <f>IF(ISERROR(VLOOKUP($B212, 'Bolt Analysis'!$A$10:$Q$264, 14)),"",VLOOKUP($B212, 'Bolt Analysis'!$A$10:$Q$264, 14))</f>
        <v/>
      </c>
      <c r="M212" s="33" t="str">
        <f>IF(ISERROR(VLOOKUP($B212, 'Bolt Analysis'!$A$10:$Q$264, 15)),"",VLOOKUP($B212, 'Bolt Analysis'!$A$10:$Q$264, 15))</f>
        <v/>
      </c>
      <c r="N212" s="33" t="str">
        <f>IF(ISERROR(VLOOKUP($B212, 'Bolt Analysis'!$A$10:$Q$264, 16)),"",VLOOKUP($B212, 'Bolt Analysis'!$A$10:$Q$264, 16))</f>
        <v/>
      </c>
      <c r="O212" s="33" t="str">
        <f>IF(ISERROR(VLOOKUP($B212, 'Bolt Analysis'!$A$10:$Q$264, 17)),"",VLOOKUP($B212, 'Bolt Analysis'!$A$10:$Q$264, 17))</f>
        <v/>
      </c>
    </row>
    <row r="213" spans="2:15" x14ac:dyDescent="0.25">
      <c r="B213" s="28" t="str">
        <v/>
      </c>
      <c r="C213" s="33" t="str">
        <f>IF(ISERROR(VLOOKUP($B213, 'Bolt Analysis'!$A$10:$Q$264, 2)),"", VLOOKUP($B213, 'Bolt Analysis'!$A$10:$Q$264, 2))</f>
        <v/>
      </c>
      <c r="D213" s="33" t="str">
        <f>IF(ISERROR(VLOOKUP($B213, 'Bolt Analysis'!$A$10:$Q$264, 3)),"", VLOOKUP($B213, 'Bolt Analysis'!$A$10:$Q$264, 3))</f>
        <v/>
      </c>
      <c r="E213" s="33" t="str">
        <f>IF(ISERROR(VLOOKUP($B213, 'Bolt Analysis'!$A$10:$Q$264, 4)),"",VLOOKUP($B213, 'Bolt Analysis'!$A$10:$Q$264, 4))</f>
        <v/>
      </c>
      <c r="F213" s="33" t="str">
        <f>IF(ISERROR(VLOOKUP($B213, 'Bolt Analysis'!$A$10:$Q$264, 5)),"",VLOOKUP($B213, 'Bolt Analysis'!$A$10:$Q$264, 5))</f>
        <v/>
      </c>
      <c r="G213" s="33" t="str">
        <f>IF(ISERROR(VLOOKUP($B213, 'Bolt Analysis'!$A$10:$Q$264, 6)),"",VLOOKUP($B213, 'Bolt Analysis'!$A$10:$Q$264, 6))</f>
        <v/>
      </c>
      <c r="H213" s="33" t="str">
        <f>IF(ISERROR(VLOOKUP($B213, 'Bolt Analysis'!$A$10:$Q$264, 9)),"",VLOOKUP($B213, 'Bolt Analysis'!$A$10:$Q$264, 9))</f>
        <v/>
      </c>
      <c r="I213" s="33" t="str">
        <f>IF(ISERROR(VLOOKUP($B213, 'Bolt Analysis'!$A$10:$Q$264, 10)),"",VLOOKUP($B213, 'Bolt Analysis'!$A$10:$Q$264, 10))</f>
        <v/>
      </c>
      <c r="J213" s="33" t="str">
        <f>IF(ISERROR(VLOOKUP($B213, 'Bolt Analysis'!$A$10:$Q$264, 12)),"",VLOOKUP($B213, 'Bolt Analysis'!$A$10:$Q$264, 12))</f>
        <v/>
      </c>
      <c r="K213" s="33" t="str">
        <f>IF(ISERROR(VLOOKUP($B213, 'Bolt Analysis'!$A$10:$Q$264, 13)),"",VLOOKUP($B213, 'Bolt Analysis'!$A$10:$Q$264, 13))</f>
        <v/>
      </c>
      <c r="L213" s="33" t="str">
        <f>IF(ISERROR(VLOOKUP($B213, 'Bolt Analysis'!$A$10:$Q$264, 14)),"",VLOOKUP($B213, 'Bolt Analysis'!$A$10:$Q$264, 14))</f>
        <v/>
      </c>
      <c r="M213" s="33" t="str">
        <f>IF(ISERROR(VLOOKUP($B213, 'Bolt Analysis'!$A$10:$Q$264, 15)),"",VLOOKUP($B213, 'Bolt Analysis'!$A$10:$Q$264, 15))</f>
        <v/>
      </c>
      <c r="N213" s="33" t="str">
        <f>IF(ISERROR(VLOOKUP($B213, 'Bolt Analysis'!$A$10:$Q$264, 16)),"",VLOOKUP($B213, 'Bolt Analysis'!$A$10:$Q$264, 16))</f>
        <v/>
      </c>
      <c r="O213" s="33" t="str">
        <f>IF(ISERROR(VLOOKUP($B213, 'Bolt Analysis'!$A$10:$Q$264, 17)),"",VLOOKUP($B213, 'Bolt Analysis'!$A$10:$Q$264, 17))</f>
        <v/>
      </c>
    </row>
    <row r="214" spans="2:15" x14ac:dyDescent="0.25">
      <c r="B214" s="28" t="str">
        <v/>
      </c>
      <c r="C214" s="33" t="str">
        <f>IF(ISERROR(VLOOKUP($B214, 'Bolt Analysis'!$A$10:$Q$264, 2)),"", VLOOKUP($B214, 'Bolt Analysis'!$A$10:$Q$264, 2))</f>
        <v/>
      </c>
      <c r="D214" s="33" t="str">
        <f>IF(ISERROR(VLOOKUP($B214, 'Bolt Analysis'!$A$10:$Q$264, 3)),"", VLOOKUP($B214, 'Bolt Analysis'!$A$10:$Q$264, 3))</f>
        <v/>
      </c>
      <c r="E214" s="33" t="str">
        <f>IF(ISERROR(VLOOKUP($B214, 'Bolt Analysis'!$A$10:$Q$264, 4)),"",VLOOKUP($B214, 'Bolt Analysis'!$A$10:$Q$264, 4))</f>
        <v/>
      </c>
      <c r="F214" s="33" t="str">
        <f>IF(ISERROR(VLOOKUP($B214, 'Bolt Analysis'!$A$10:$Q$264, 5)),"",VLOOKUP($B214, 'Bolt Analysis'!$A$10:$Q$264, 5))</f>
        <v/>
      </c>
      <c r="G214" s="33" t="str">
        <f>IF(ISERROR(VLOOKUP($B214, 'Bolt Analysis'!$A$10:$Q$264, 6)),"",VLOOKUP($B214, 'Bolt Analysis'!$A$10:$Q$264, 6))</f>
        <v/>
      </c>
      <c r="H214" s="33" t="str">
        <f>IF(ISERROR(VLOOKUP($B214, 'Bolt Analysis'!$A$10:$Q$264, 9)),"",VLOOKUP($B214, 'Bolt Analysis'!$A$10:$Q$264, 9))</f>
        <v/>
      </c>
      <c r="I214" s="33" t="str">
        <f>IF(ISERROR(VLOOKUP($B214, 'Bolt Analysis'!$A$10:$Q$264, 10)),"",VLOOKUP($B214, 'Bolt Analysis'!$A$10:$Q$264, 10))</f>
        <v/>
      </c>
      <c r="J214" s="33" t="str">
        <f>IF(ISERROR(VLOOKUP($B214, 'Bolt Analysis'!$A$10:$Q$264, 12)),"",VLOOKUP($B214, 'Bolt Analysis'!$A$10:$Q$264, 12))</f>
        <v/>
      </c>
      <c r="K214" s="33" t="str">
        <f>IF(ISERROR(VLOOKUP($B214, 'Bolt Analysis'!$A$10:$Q$264, 13)),"",VLOOKUP($B214, 'Bolt Analysis'!$A$10:$Q$264, 13))</f>
        <v/>
      </c>
      <c r="L214" s="33" t="str">
        <f>IF(ISERROR(VLOOKUP($B214, 'Bolt Analysis'!$A$10:$Q$264, 14)),"",VLOOKUP($B214, 'Bolt Analysis'!$A$10:$Q$264, 14))</f>
        <v/>
      </c>
      <c r="M214" s="33" t="str">
        <f>IF(ISERROR(VLOOKUP($B214, 'Bolt Analysis'!$A$10:$Q$264, 15)),"",VLOOKUP($B214, 'Bolt Analysis'!$A$10:$Q$264, 15))</f>
        <v/>
      </c>
      <c r="N214" s="33" t="str">
        <f>IF(ISERROR(VLOOKUP($B214, 'Bolt Analysis'!$A$10:$Q$264, 16)),"",VLOOKUP($B214, 'Bolt Analysis'!$A$10:$Q$264, 16))</f>
        <v/>
      </c>
      <c r="O214" s="33" t="str">
        <f>IF(ISERROR(VLOOKUP($B214, 'Bolt Analysis'!$A$10:$Q$264, 17)),"",VLOOKUP($B214, 'Bolt Analysis'!$A$10:$Q$264, 17))</f>
        <v/>
      </c>
    </row>
    <row r="215" spans="2:15" x14ac:dyDescent="0.25">
      <c r="B215" s="28" t="str">
        <v/>
      </c>
      <c r="C215" s="33" t="str">
        <f>IF(ISERROR(VLOOKUP($B215, 'Bolt Analysis'!$A$10:$Q$264, 2)),"", VLOOKUP($B215, 'Bolt Analysis'!$A$10:$Q$264, 2))</f>
        <v/>
      </c>
      <c r="D215" s="33" t="str">
        <f>IF(ISERROR(VLOOKUP($B215, 'Bolt Analysis'!$A$10:$Q$264, 3)),"", VLOOKUP($B215, 'Bolt Analysis'!$A$10:$Q$264, 3))</f>
        <v/>
      </c>
      <c r="E215" s="33" t="str">
        <f>IF(ISERROR(VLOOKUP($B215, 'Bolt Analysis'!$A$10:$Q$264, 4)),"",VLOOKUP($B215, 'Bolt Analysis'!$A$10:$Q$264, 4))</f>
        <v/>
      </c>
      <c r="F215" s="33" t="str">
        <f>IF(ISERROR(VLOOKUP($B215, 'Bolt Analysis'!$A$10:$Q$264, 5)),"",VLOOKUP($B215, 'Bolt Analysis'!$A$10:$Q$264, 5))</f>
        <v/>
      </c>
      <c r="G215" s="33" t="str">
        <f>IF(ISERROR(VLOOKUP($B215, 'Bolt Analysis'!$A$10:$Q$264, 6)),"",VLOOKUP($B215, 'Bolt Analysis'!$A$10:$Q$264, 6))</f>
        <v/>
      </c>
      <c r="H215" s="33" t="str">
        <f>IF(ISERROR(VLOOKUP($B215, 'Bolt Analysis'!$A$10:$Q$264, 9)),"",VLOOKUP($B215, 'Bolt Analysis'!$A$10:$Q$264, 9))</f>
        <v/>
      </c>
      <c r="I215" s="33" t="str">
        <f>IF(ISERROR(VLOOKUP($B215, 'Bolt Analysis'!$A$10:$Q$264, 10)),"",VLOOKUP($B215, 'Bolt Analysis'!$A$10:$Q$264, 10))</f>
        <v/>
      </c>
      <c r="J215" s="33" t="str">
        <f>IF(ISERROR(VLOOKUP($B215, 'Bolt Analysis'!$A$10:$Q$264, 12)),"",VLOOKUP($B215, 'Bolt Analysis'!$A$10:$Q$264, 12))</f>
        <v/>
      </c>
      <c r="K215" s="33" t="str">
        <f>IF(ISERROR(VLOOKUP($B215, 'Bolt Analysis'!$A$10:$Q$264, 13)),"",VLOOKUP($B215, 'Bolt Analysis'!$A$10:$Q$264, 13))</f>
        <v/>
      </c>
      <c r="L215" s="33" t="str">
        <f>IF(ISERROR(VLOOKUP($B215, 'Bolt Analysis'!$A$10:$Q$264, 14)),"",VLOOKUP($B215, 'Bolt Analysis'!$A$10:$Q$264, 14))</f>
        <v/>
      </c>
      <c r="M215" s="33" t="str">
        <f>IF(ISERROR(VLOOKUP($B215, 'Bolt Analysis'!$A$10:$Q$264, 15)),"",VLOOKUP($B215, 'Bolt Analysis'!$A$10:$Q$264, 15))</f>
        <v/>
      </c>
      <c r="N215" s="33" t="str">
        <f>IF(ISERROR(VLOOKUP($B215, 'Bolt Analysis'!$A$10:$Q$264, 16)),"",VLOOKUP($B215, 'Bolt Analysis'!$A$10:$Q$264, 16))</f>
        <v/>
      </c>
      <c r="O215" s="33" t="str">
        <f>IF(ISERROR(VLOOKUP($B215, 'Bolt Analysis'!$A$10:$Q$264, 17)),"",VLOOKUP($B215, 'Bolt Analysis'!$A$10:$Q$264, 17))</f>
        <v/>
      </c>
    </row>
    <row r="216" spans="2:15" x14ac:dyDescent="0.25">
      <c r="B216" s="28" t="str">
        <v/>
      </c>
      <c r="C216" s="33" t="str">
        <f>IF(ISERROR(VLOOKUP($B216, 'Bolt Analysis'!$A$10:$Q$264, 2)),"", VLOOKUP($B216, 'Bolt Analysis'!$A$10:$Q$264, 2))</f>
        <v/>
      </c>
      <c r="D216" s="33" t="str">
        <f>IF(ISERROR(VLOOKUP($B216, 'Bolt Analysis'!$A$10:$Q$264, 3)),"", VLOOKUP($B216, 'Bolt Analysis'!$A$10:$Q$264, 3))</f>
        <v/>
      </c>
      <c r="E216" s="33" t="str">
        <f>IF(ISERROR(VLOOKUP($B216, 'Bolt Analysis'!$A$10:$Q$264, 4)),"",VLOOKUP($B216, 'Bolt Analysis'!$A$10:$Q$264, 4))</f>
        <v/>
      </c>
      <c r="F216" s="33" t="str">
        <f>IF(ISERROR(VLOOKUP($B216, 'Bolt Analysis'!$A$10:$Q$264, 5)),"",VLOOKUP($B216, 'Bolt Analysis'!$A$10:$Q$264, 5))</f>
        <v/>
      </c>
      <c r="G216" s="33" t="str">
        <f>IF(ISERROR(VLOOKUP($B216, 'Bolt Analysis'!$A$10:$Q$264, 6)),"",VLOOKUP($B216, 'Bolt Analysis'!$A$10:$Q$264, 6))</f>
        <v/>
      </c>
      <c r="H216" s="33" t="str">
        <f>IF(ISERROR(VLOOKUP($B216, 'Bolt Analysis'!$A$10:$Q$264, 9)),"",VLOOKUP($B216, 'Bolt Analysis'!$A$10:$Q$264, 9))</f>
        <v/>
      </c>
      <c r="I216" s="33" t="str">
        <f>IF(ISERROR(VLOOKUP($B216, 'Bolt Analysis'!$A$10:$Q$264, 10)),"",VLOOKUP($B216, 'Bolt Analysis'!$A$10:$Q$264, 10))</f>
        <v/>
      </c>
      <c r="J216" s="33" t="str">
        <f>IF(ISERROR(VLOOKUP($B216, 'Bolt Analysis'!$A$10:$Q$264, 12)),"",VLOOKUP($B216, 'Bolt Analysis'!$A$10:$Q$264, 12))</f>
        <v/>
      </c>
      <c r="K216" s="33" t="str">
        <f>IF(ISERROR(VLOOKUP($B216, 'Bolt Analysis'!$A$10:$Q$264, 13)),"",VLOOKUP($B216, 'Bolt Analysis'!$A$10:$Q$264, 13))</f>
        <v/>
      </c>
      <c r="L216" s="33" t="str">
        <f>IF(ISERROR(VLOOKUP($B216, 'Bolt Analysis'!$A$10:$Q$264, 14)),"",VLOOKUP($B216, 'Bolt Analysis'!$A$10:$Q$264, 14))</f>
        <v/>
      </c>
      <c r="M216" s="33" t="str">
        <f>IF(ISERROR(VLOOKUP($B216, 'Bolt Analysis'!$A$10:$Q$264, 15)),"",VLOOKUP($B216, 'Bolt Analysis'!$A$10:$Q$264, 15))</f>
        <v/>
      </c>
      <c r="N216" s="33" t="str">
        <f>IF(ISERROR(VLOOKUP($B216, 'Bolt Analysis'!$A$10:$Q$264, 16)),"",VLOOKUP($B216, 'Bolt Analysis'!$A$10:$Q$264, 16))</f>
        <v/>
      </c>
      <c r="O216" s="33" t="str">
        <f>IF(ISERROR(VLOOKUP($B216, 'Bolt Analysis'!$A$10:$Q$264, 17)),"",VLOOKUP($B216, 'Bolt Analysis'!$A$10:$Q$264, 17))</f>
        <v/>
      </c>
    </row>
    <row r="217" spans="2:15" x14ac:dyDescent="0.25">
      <c r="B217" s="28" t="str">
        <v/>
      </c>
      <c r="C217" s="33" t="str">
        <f>IF(ISERROR(VLOOKUP($B217, 'Bolt Analysis'!$A$10:$Q$264, 2)),"", VLOOKUP($B217, 'Bolt Analysis'!$A$10:$Q$264, 2))</f>
        <v/>
      </c>
      <c r="D217" s="33" t="str">
        <f>IF(ISERROR(VLOOKUP($B217, 'Bolt Analysis'!$A$10:$Q$264, 3)),"", VLOOKUP($B217, 'Bolt Analysis'!$A$10:$Q$264, 3))</f>
        <v/>
      </c>
      <c r="E217" s="33" t="str">
        <f>IF(ISERROR(VLOOKUP($B217, 'Bolt Analysis'!$A$10:$Q$264, 4)),"",VLOOKUP($B217, 'Bolt Analysis'!$A$10:$Q$264, 4))</f>
        <v/>
      </c>
      <c r="F217" s="33" t="str">
        <f>IF(ISERROR(VLOOKUP($B217, 'Bolt Analysis'!$A$10:$Q$264, 5)),"",VLOOKUP($B217, 'Bolt Analysis'!$A$10:$Q$264, 5))</f>
        <v/>
      </c>
      <c r="G217" s="33" t="str">
        <f>IF(ISERROR(VLOOKUP($B217, 'Bolt Analysis'!$A$10:$Q$264, 6)),"",VLOOKUP($B217, 'Bolt Analysis'!$A$10:$Q$264, 6))</f>
        <v/>
      </c>
      <c r="H217" s="33" t="str">
        <f>IF(ISERROR(VLOOKUP($B217, 'Bolt Analysis'!$A$10:$Q$264, 9)),"",VLOOKUP($B217, 'Bolt Analysis'!$A$10:$Q$264, 9))</f>
        <v/>
      </c>
      <c r="I217" s="33" t="str">
        <f>IF(ISERROR(VLOOKUP($B217, 'Bolt Analysis'!$A$10:$Q$264, 10)),"",VLOOKUP($B217, 'Bolt Analysis'!$A$10:$Q$264, 10))</f>
        <v/>
      </c>
      <c r="J217" s="33" t="str">
        <f>IF(ISERROR(VLOOKUP($B217, 'Bolt Analysis'!$A$10:$Q$264, 12)),"",VLOOKUP($B217, 'Bolt Analysis'!$A$10:$Q$264, 12))</f>
        <v/>
      </c>
      <c r="K217" s="33" t="str">
        <f>IF(ISERROR(VLOOKUP($B217, 'Bolt Analysis'!$A$10:$Q$264, 13)),"",VLOOKUP($B217, 'Bolt Analysis'!$A$10:$Q$264, 13))</f>
        <v/>
      </c>
      <c r="L217" s="33" t="str">
        <f>IF(ISERROR(VLOOKUP($B217, 'Bolt Analysis'!$A$10:$Q$264, 14)),"",VLOOKUP($B217, 'Bolt Analysis'!$A$10:$Q$264, 14))</f>
        <v/>
      </c>
      <c r="M217" s="33" t="str">
        <f>IF(ISERROR(VLOOKUP($B217, 'Bolt Analysis'!$A$10:$Q$264, 15)),"",VLOOKUP($B217, 'Bolt Analysis'!$A$10:$Q$264, 15))</f>
        <v/>
      </c>
      <c r="N217" s="33" t="str">
        <f>IF(ISERROR(VLOOKUP($B217, 'Bolt Analysis'!$A$10:$Q$264, 16)),"",VLOOKUP($B217, 'Bolt Analysis'!$A$10:$Q$264, 16))</f>
        <v/>
      </c>
      <c r="O217" s="33" t="str">
        <f>IF(ISERROR(VLOOKUP($B217, 'Bolt Analysis'!$A$10:$Q$264, 17)),"",VLOOKUP($B217, 'Bolt Analysis'!$A$10:$Q$264, 17))</f>
        <v/>
      </c>
    </row>
    <row r="218" spans="2:15" x14ac:dyDescent="0.25">
      <c r="B218" s="28" t="str">
        <v/>
      </c>
      <c r="C218" s="33" t="str">
        <f>IF(ISERROR(VLOOKUP($B218, 'Bolt Analysis'!$A$10:$Q$264, 2)),"", VLOOKUP($B218, 'Bolt Analysis'!$A$10:$Q$264, 2))</f>
        <v/>
      </c>
      <c r="D218" s="33" t="str">
        <f>IF(ISERROR(VLOOKUP($B218, 'Bolt Analysis'!$A$10:$Q$264, 3)),"", VLOOKUP($B218, 'Bolt Analysis'!$A$10:$Q$264, 3))</f>
        <v/>
      </c>
      <c r="E218" s="33" t="str">
        <f>IF(ISERROR(VLOOKUP($B218, 'Bolt Analysis'!$A$10:$Q$264, 4)),"",VLOOKUP($B218, 'Bolt Analysis'!$A$10:$Q$264, 4))</f>
        <v/>
      </c>
      <c r="F218" s="33" t="str">
        <f>IF(ISERROR(VLOOKUP($B218, 'Bolt Analysis'!$A$10:$Q$264, 5)),"",VLOOKUP($B218, 'Bolt Analysis'!$A$10:$Q$264, 5))</f>
        <v/>
      </c>
      <c r="G218" s="33" t="str">
        <f>IF(ISERROR(VLOOKUP($B218, 'Bolt Analysis'!$A$10:$Q$264, 6)),"",VLOOKUP($B218, 'Bolt Analysis'!$A$10:$Q$264, 6))</f>
        <v/>
      </c>
      <c r="H218" s="33" t="str">
        <f>IF(ISERROR(VLOOKUP($B218, 'Bolt Analysis'!$A$10:$Q$264, 9)),"",VLOOKUP($B218, 'Bolt Analysis'!$A$10:$Q$264, 9))</f>
        <v/>
      </c>
      <c r="I218" s="33" t="str">
        <f>IF(ISERROR(VLOOKUP($B218, 'Bolt Analysis'!$A$10:$Q$264, 10)),"",VLOOKUP($B218, 'Bolt Analysis'!$A$10:$Q$264, 10))</f>
        <v/>
      </c>
      <c r="J218" s="33" t="str">
        <f>IF(ISERROR(VLOOKUP($B218, 'Bolt Analysis'!$A$10:$Q$264, 12)),"",VLOOKUP($B218, 'Bolt Analysis'!$A$10:$Q$264, 12))</f>
        <v/>
      </c>
      <c r="K218" s="33" t="str">
        <f>IF(ISERROR(VLOOKUP($B218, 'Bolt Analysis'!$A$10:$Q$264, 13)),"",VLOOKUP($B218, 'Bolt Analysis'!$A$10:$Q$264, 13))</f>
        <v/>
      </c>
      <c r="L218" s="33" t="str">
        <f>IF(ISERROR(VLOOKUP($B218, 'Bolt Analysis'!$A$10:$Q$264, 14)),"",VLOOKUP($B218, 'Bolt Analysis'!$A$10:$Q$264, 14))</f>
        <v/>
      </c>
      <c r="M218" s="33" t="str">
        <f>IF(ISERROR(VLOOKUP($B218, 'Bolt Analysis'!$A$10:$Q$264, 15)),"",VLOOKUP($B218, 'Bolt Analysis'!$A$10:$Q$264, 15))</f>
        <v/>
      </c>
      <c r="N218" s="33" t="str">
        <f>IF(ISERROR(VLOOKUP($B218, 'Bolt Analysis'!$A$10:$Q$264, 16)),"",VLOOKUP($B218, 'Bolt Analysis'!$A$10:$Q$264, 16))</f>
        <v/>
      </c>
      <c r="O218" s="33" t="str">
        <f>IF(ISERROR(VLOOKUP($B218, 'Bolt Analysis'!$A$10:$Q$264, 17)),"",VLOOKUP($B218, 'Bolt Analysis'!$A$10:$Q$264, 17))</f>
        <v/>
      </c>
    </row>
    <row r="219" spans="2:15" x14ac:dyDescent="0.25">
      <c r="B219" s="28" t="str">
        <v/>
      </c>
      <c r="C219" s="33" t="str">
        <f>IF(ISERROR(VLOOKUP($B219, 'Bolt Analysis'!$A$10:$Q$264, 2)),"", VLOOKUP($B219, 'Bolt Analysis'!$A$10:$Q$264, 2))</f>
        <v/>
      </c>
      <c r="D219" s="33" t="str">
        <f>IF(ISERROR(VLOOKUP($B219, 'Bolt Analysis'!$A$10:$Q$264, 3)),"", VLOOKUP($B219, 'Bolt Analysis'!$A$10:$Q$264, 3))</f>
        <v/>
      </c>
      <c r="E219" s="33" t="str">
        <f>IF(ISERROR(VLOOKUP($B219, 'Bolt Analysis'!$A$10:$Q$264, 4)),"",VLOOKUP($B219, 'Bolt Analysis'!$A$10:$Q$264, 4))</f>
        <v/>
      </c>
      <c r="F219" s="33" t="str">
        <f>IF(ISERROR(VLOOKUP($B219, 'Bolt Analysis'!$A$10:$Q$264, 5)),"",VLOOKUP($B219, 'Bolt Analysis'!$A$10:$Q$264, 5))</f>
        <v/>
      </c>
      <c r="G219" s="33" t="str">
        <f>IF(ISERROR(VLOOKUP($B219, 'Bolt Analysis'!$A$10:$Q$264, 6)),"",VLOOKUP($B219, 'Bolt Analysis'!$A$10:$Q$264, 6))</f>
        <v/>
      </c>
      <c r="H219" s="33" t="str">
        <f>IF(ISERROR(VLOOKUP($B219, 'Bolt Analysis'!$A$10:$Q$264, 9)),"",VLOOKUP($B219, 'Bolt Analysis'!$A$10:$Q$264, 9))</f>
        <v/>
      </c>
      <c r="I219" s="33" t="str">
        <f>IF(ISERROR(VLOOKUP($B219, 'Bolt Analysis'!$A$10:$Q$264, 10)),"",VLOOKUP($B219, 'Bolt Analysis'!$A$10:$Q$264, 10))</f>
        <v/>
      </c>
      <c r="J219" s="33" t="str">
        <f>IF(ISERROR(VLOOKUP($B219, 'Bolt Analysis'!$A$10:$Q$264, 12)),"",VLOOKUP($B219, 'Bolt Analysis'!$A$10:$Q$264, 12))</f>
        <v/>
      </c>
      <c r="K219" s="33" t="str">
        <f>IF(ISERROR(VLOOKUP($B219, 'Bolt Analysis'!$A$10:$Q$264, 13)),"",VLOOKUP($B219, 'Bolt Analysis'!$A$10:$Q$264, 13))</f>
        <v/>
      </c>
      <c r="L219" s="33" t="str">
        <f>IF(ISERROR(VLOOKUP($B219, 'Bolt Analysis'!$A$10:$Q$264, 14)),"",VLOOKUP($B219, 'Bolt Analysis'!$A$10:$Q$264, 14))</f>
        <v/>
      </c>
      <c r="M219" s="33" t="str">
        <f>IF(ISERROR(VLOOKUP($B219, 'Bolt Analysis'!$A$10:$Q$264, 15)),"",VLOOKUP($B219, 'Bolt Analysis'!$A$10:$Q$264, 15))</f>
        <v/>
      </c>
      <c r="N219" s="33" t="str">
        <f>IF(ISERROR(VLOOKUP($B219, 'Bolt Analysis'!$A$10:$Q$264, 16)),"",VLOOKUP($B219, 'Bolt Analysis'!$A$10:$Q$264, 16))</f>
        <v/>
      </c>
      <c r="O219" s="33" t="str">
        <f>IF(ISERROR(VLOOKUP($B219, 'Bolt Analysis'!$A$10:$Q$264, 17)),"",VLOOKUP($B219, 'Bolt Analysis'!$A$10:$Q$264, 17))</f>
        <v/>
      </c>
    </row>
    <row r="220" spans="2:15" x14ac:dyDescent="0.25">
      <c r="B220" s="28" t="str">
        <v/>
      </c>
      <c r="C220" s="33" t="str">
        <f>IF(ISERROR(VLOOKUP($B220, 'Bolt Analysis'!$A$10:$Q$264, 2)),"", VLOOKUP($B220, 'Bolt Analysis'!$A$10:$Q$264, 2))</f>
        <v/>
      </c>
      <c r="D220" s="33" t="str">
        <f>IF(ISERROR(VLOOKUP($B220, 'Bolt Analysis'!$A$10:$Q$264, 3)),"", VLOOKUP($B220, 'Bolt Analysis'!$A$10:$Q$264, 3))</f>
        <v/>
      </c>
      <c r="E220" s="33" t="str">
        <f>IF(ISERROR(VLOOKUP($B220, 'Bolt Analysis'!$A$10:$Q$264, 4)),"",VLOOKUP($B220, 'Bolt Analysis'!$A$10:$Q$264, 4))</f>
        <v/>
      </c>
      <c r="F220" s="33" t="str">
        <f>IF(ISERROR(VLOOKUP($B220, 'Bolt Analysis'!$A$10:$Q$264, 5)),"",VLOOKUP($B220, 'Bolt Analysis'!$A$10:$Q$264, 5))</f>
        <v/>
      </c>
      <c r="G220" s="33" t="str">
        <f>IF(ISERROR(VLOOKUP($B220, 'Bolt Analysis'!$A$10:$Q$264, 6)),"",VLOOKUP($B220, 'Bolt Analysis'!$A$10:$Q$264, 6))</f>
        <v/>
      </c>
      <c r="H220" s="33" t="str">
        <f>IF(ISERROR(VLOOKUP($B220, 'Bolt Analysis'!$A$10:$Q$264, 9)),"",VLOOKUP($B220, 'Bolt Analysis'!$A$10:$Q$264, 9))</f>
        <v/>
      </c>
      <c r="I220" s="33" t="str">
        <f>IF(ISERROR(VLOOKUP($B220, 'Bolt Analysis'!$A$10:$Q$264, 10)),"",VLOOKUP($B220, 'Bolt Analysis'!$A$10:$Q$264, 10))</f>
        <v/>
      </c>
      <c r="J220" s="33" t="str">
        <f>IF(ISERROR(VLOOKUP($B220, 'Bolt Analysis'!$A$10:$Q$264, 12)),"",VLOOKUP($B220, 'Bolt Analysis'!$A$10:$Q$264, 12))</f>
        <v/>
      </c>
      <c r="K220" s="33" t="str">
        <f>IF(ISERROR(VLOOKUP($B220, 'Bolt Analysis'!$A$10:$Q$264, 13)),"",VLOOKUP($B220, 'Bolt Analysis'!$A$10:$Q$264, 13))</f>
        <v/>
      </c>
      <c r="L220" s="33" t="str">
        <f>IF(ISERROR(VLOOKUP($B220, 'Bolt Analysis'!$A$10:$Q$264, 14)),"",VLOOKUP($B220, 'Bolt Analysis'!$A$10:$Q$264, 14))</f>
        <v/>
      </c>
      <c r="M220" s="33" t="str">
        <f>IF(ISERROR(VLOOKUP($B220, 'Bolt Analysis'!$A$10:$Q$264, 15)),"",VLOOKUP($B220, 'Bolt Analysis'!$A$10:$Q$264, 15))</f>
        <v/>
      </c>
      <c r="N220" s="33" t="str">
        <f>IF(ISERROR(VLOOKUP($B220, 'Bolt Analysis'!$A$10:$Q$264, 16)),"",VLOOKUP($B220, 'Bolt Analysis'!$A$10:$Q$264, 16))</f>
        <v/>
      </c>
      <c r="O220" s="33" t="str">
        <f>IF(ISERROR(VLOOKUP($B220, 'Bolt Analysis'!$A$10:$Q$264, 17)),"",VLOOKUP($B220, 'Bolt Analysis'!$A$10:$Q$264, 17))</f>
        <v/>
      </c>
    </row>
    <row r="221" spans="2:15" x14ac:dyDescent="0.25">
      <c r="B221" s="28" t="str">
        <v/>
      </c>
      <c r="C221" s="33" t="str">
        <f>IF(ISERROR(VLOOKUP($B221, 'Bolt Analysis'!$A$10:$Q$264, 2)),"", VLOOKUP($B221, 'Bolt Analysis'!$A$10:$Q$264, 2))</f>
        <v/>
      </c>
      <c r="D221" s="33" t="str">
        <f>IF(ISERROR(VLOOKUP($B221, 'Bolt Analysis'!$A$10:$Q$264, 3)),"", VLOOKUP($B221, 'Bolt Analysis'!$A$10:$Q$264, 3))</f>
        <v/>
      </c>
      <c r="E221" s="33" t="str">
        <f>IF(ISERROR(VLOOKUP($B221, 'Bolt Analysis'!$A$10:$Q$264, 4)),"",VLOOKUP($B221, 'Bolt Analysis'!$A$10:$Q$264, 4))</f>
        <v/>
      </c>
      <c r="F221" s="33" t="str">
        <f>IF(ISERROR(VLOOKUP($B221, 'Bolt Analysis'!$A$10:$Q$264, 5)),"",VLOOKUP($B221, 'Bolt Analysis'!$A$10:$Q$264, 5))</f>
        <v/>
      </c>
      <c r="G221" s="33" t="str">
        <f>IF(ISERROR(VLOOKUP($B221, 'Bolt Analysis'!$A$10:$Q$264, 6)),"",VLOOKUP($B221, 'Bolt Analysis'!$A$10:$Q$264, 6))</f>
        <v/>
      </c>
      <c r="H221" s="33" t="str">
        <f>IF(ISERROR(VLOOKUP($B221, 'Bolt Analysis'!$A$10:$Q$264, 9)),"",VLOOKUP($B221, 'Bolt Analysis'!$A$10:$Q$264, 9))</f>
        <v/>
      </c>
      <c r="I221" s="33" t="str">
        <f>IF(ISERROR(VLOOKUP($B221, 'Bolt Analysis'!$A$10:$Q$264, 10)),"",VLOOKUP($B221, 'Bolt Analysis'!$A$10:$Q$264, 10))</f>
        <v/>
      </c>
      <c r="J221" s="33" t="str">
        <f>IF(ISERROR(VLOOKUP($B221, 'Bolt Analysis'!$A$10:$Q$264, 12)),"",VLOOKUP($B221, 'Bolt Analysis'!$A$10:$Q$264, 12))</f>
        <v/>
      </c>
      <c r="K221" s="33" t="str">
        <f>IF(ISERROR(VLOOKUP($B221, 'Bolt Analysis'!$A$10:$Q$264, 13)),"",VLOOKUP($B221, 'Bolt Analysis'!$A$10:$Q$264, 13))</f>
        <v/>
      </c>
      <c r="L221" s="33" t="str">
        <f>IF(ISERROR(VLOOKUP($B221, 'Bolt Analysis'!$A$10:$Q$264, 14)),"",VLOOKUP($B221, 'Bolt Analysis'!$A$10:$Q$264, 14))</f>
        <v/>
      </c>
      <c r="M221" s="33" t="str">
        <f>IF(ISERROR(VLOOKUP($B221, 'Bolt Analysis'!$A$10:$Q$264, 15)),"",VLOOKUP($B221, 'Bolt Analysis'!$A$10:$Q$264, 15))</f>
        <v/>
      </c>
      <c r="N221" s="33" t="str">
        <f>IF(ISERROR(VLOOKUP($B221, 'Bolt Analysis'!$A$10:$Q$264, 16)),"",VLOOKUP($B221, 'Bolt Analysis'!$A$10:$Q$264, 16))</f>
        <v/>
      </c>
      <c r="O221" s="33" t="str">
        <f>IF(ISERROR(VLOOKUP($B221, 'Bolt Analysis'!$A$10:$Q$264, 17)),"",VLOOKUP($B221, 'Bolt Analysis'!$A$10:$Q$264, 17))</f>
        <v/>
      </c>
    </row>
    <row r="222" spans="2:15" x14ac:dyDescent="0.25">
      <c r="B222" s="28" t="str">
        <v/>
      </c>
      <c r="C222" s="33" t="str">
        <f>IF(ISERROR(VLOOKUP($B222, 'Bolt Analysis'!$A$10:$Q$264, 2)),"", VLOOKUP($B222, 'Bolt Analysis'!$A$10:$Q$264, 2))</f>
        <v/>
      </c>
      <c r="D222" s="33" t="str">
        <f>IF(ISERROR(VLOOKUP($B222, 'Bolt Analysis'!$A$10:$Q$264, 3)),"", VLOOKUP($B222, 'Bolt Analysis'!$A$10:$Q$264, 3))</f>
        <v/>
      </c>
      <c r="E222" s="33" t="str">
        <f>IF(ISERROR(VLOOKUP($B222, 'Bolt Analysis'!$A$10:$Q$264, 4)),"",VLOOKUP($B222, 'Bolt Analysis'!$A$10:$Q$264, 4))</f>
        <v/>
      </c>
      <c r="F222" s="33" t="str">
        <f>IF(ISERROR(VLOOKUP($B222, 'Bolt Analysis'!$A$10:$Q$264, 5)),"",VLOOKUP($B222, 'Bolt Analysis'!$A$10:$Q$264, 5))</f>
        <v/>
      </c>
      <c r="G222" s="33" t="str">
        <f>IF(ISERROR(VLOOKUP($B222, 'Bolt Analysis'!$A$10:$Q$264, 6)),"",VLOOKUP($B222, 'Bolt Analysis'!$A$10:$Q$264, 6))</f>
        <v/>
      </c>
      <c r="H222" s="33" t="str">
        <f>IF(ISERROR(VLOOKUP($B222, 'Bolt Analysis'!$A$10:$Q$264, 9)),"",VLOOKUP($B222, 'Bolt Analysis'!$A$10:$Q$264, 9))</f>
        <v/>
      </c>
      <c r="I222" s="33" t="str">
        <f>IF(ISERROR(VLOOKUP($B222, 'Bolt Analysis'!$A$10:$Q$264, 10)),"",VLOOKUP($B222, 'Bolt Analysis'!$A$10:$Q$264, 10))</f>
        <v/>
      </c>
      <c r="J222" s="33" t="str">
        <f>IF(ISERROR(VLOOKUP($B222, 'Bolt Analysis'!$A$10:$Q$264, 12)),"",VLOOKUP($B222, 'Bolt Analysis'!$A$10:$Q$264, 12))</f>
        <v/>
      </c>
      <c r="K222" s="33" t="str">
        <f>IF(ISERROR(VLOOKUP($B222, 'Bolt Analysis'!$A$10:$Q$264, 13)),"",VLOOKUP($B222, 'Bolt Analysis'!$A$10:$Q$264, 13))</f>
        <v/>
      </c>
      <c r="L222" s="33" t="str">
        <f>IF(ISERROR(VLOOKUP($B222, 'Bolt Analysis'!$A$10:$Q$264, 14)),"",VLOOKUP($B222, 'Bolt Analysis'!$A$10:$Q$264, 14))</f>
        <v/>
      </c>
      <c r="M222" s="33" t="str">
        <f>IF(ISERROR(VLOOKUP($B222, 'Bolt Analysis'!$A$10:$Q$264, 15)),"",VLOOKUP($B222, 'Bolt Analysis'!$A$10:$Q$264, 15))</f>
        <v/>
      </c>
      <c r="N222" s="33" t="str">
        <f>IF(ISERROR(VLOOKUP($B222, 'Bolt Analysis'!$A$10:$Q$264, 16)),"",VLOOKUP($B222, 'Bolt Analysis'!$A$10:$Q$264, 16))</f>
        <v/>
      </c>
      <c r="O222" s="33" t="str">
        <f>IF(ISERROR(VLOOKUP($B222, 'Bolt Analysis'!$A$10:$Q$264, 17)),"",VLOOKUP($B222, 'Bolt Analysis'!$A$10:$Q$264, 17))</f>
        <v/>
      </c>
    </row>
    <row r="223" spans="2:15" x14ac:dyDescent="0.25">
      <c r="B223" s="28" t="str">
        <v/>
      </c>
      <c r="C223" s="33" t="str">
        <f>IF(ISERROR(VLOOKUP($B223, 'Bolt Analysis'!$A$10:$Q$264, 2)),"", VLOOKUP($B223, 'Bolt Analysis'!$A$10:$Q$264, 2))</f>
        <v/>
      </c>
      <c r="D223" s="33" t="str">
        <f>IF(ISERROR(VLOOKUP($B223, 'Bolt Analysis'!$A$10:$Q$264, 3)),"", VLOOKUP($B223, 'Bolt Analysis'!$A$10:$Q$264, 3))</f>
        <v/>
      </c>
      <c r="E223" s="33" t="str">
        <f>IF(ISERROR(VLOOKUP($B223, 'Bolt Analysis'!$A$10:$Q$264, 4)),"",VLOOKUP($B223, 'Bolt Analysis'!$A$10:$Q$264, 4))</f>
        <v/>
      </c>
      <c r="F223" s="33" t="str">
        <f>IF(ISERROR(VLOOKUP($B223, 'Bolt Analysis'!$A$10:$Q$264, 5)),"",VLOOKUP($B223, 'Bolt Analysis'!$A$10:$Q$264, 5))</f>
        <v/>
      </c>
      <c r="G223" s="33" t="str">
        <f>IF(ISERROR(VLOOKUP($B223, 'Bolt Analysis'!$A$10:$Q$264, 6)),"",VLOOKUP($B223, 'Bolt Analysis'!$A$10:$Q$264, 6))</f>
        <v/>
      </c>
      <c r="H223" s="33" t="str">
        <f>IF(ISERROR(VLOOKUP($B223, 'Bolt Analysis'!$A$10:$Q$264, 9)),"",VLOOKUP($B223, 'Bolt Analysis'!$A$10:$Q$264, 9))</f>
        <v/>
      </c>
      <c r="I223" s="33" t="str">
        <f>IF(ISERROR(VLOOKUP($B223, 'Bolt Analysis'!$A$10:$Q$264, 10)),"",VLOOKUP($B223, 'Bolt Analysis'!$A$10:$Q$264, 10))</f>
        <v/>
      </c>
      <c r="J223" s="33" t="str">
        <f>IF(ISERROR(VLOOKUP($B223, 'Bolt Analysis'!$A$10:$Q$264, 12)),"",VLOOKUP($B223, 'Bolt Analysis'!$A$10:$Q$264, 12))</f>
        <v/>
      </c>
      <c r="K223" s="33" t="str">
        <f>IF(ISERROR(VLOOKUP($B223, 'Bolt Analysis'!$A$10:$Q$264, 13)),"",VLOOKUP($B223, 'Bolt Analysis'!$A$10:$Q$264, 13))</f>
        <v/>
      </c>
      <c r="L223" s="33" t="str">
        <f>IF(ISERROR(VLOOKUP($B223, 'Bolt Analysis'!$A$10:$Q$264, 14)),"",VLOOKUP($B223, 'Bolt Analysis'!$A$10:$Q$264, 14))</f>
        <v/>
      </c>
      <c r="M223" s="33" t="str">
        <f>IF(ISERROR(VLOOKUP($B223, 'Bolt Analysis'!$A$10:$Q$264, 15)),"",VLOOKUP($B223, 'Bolt Analysis'!$A$10:$Q$264, 15))</f>
        <v/>
      </c>
      <c r="N223" s="33" t="str">
        <f>IF(ISERROR(VLOOKUP($B223, 'Bolt Analysis'!$A$10:$Q$264, 16)),"",VLOOKUP($B223, 'Bolt Analysis'!$A$10:$Q$264, 16))</f>
        <v/>
      </c>
      <c r="O223" s="33" t="str">
        <f>IF(ISERROR(VLOOKUP($B223, 'Bolt Analysis'!$A$10:$Q$264, 17)),"",VLOOKUP($B223, 'Bolt Analysis'!$A$10:$Q$264, 17))</f>
        <v/>
      </c>
    </row>
    <row r="224" spans="2:15" x14ac:dyDescent="0.25">
      <c r="B224" s="28" t="str">
        <v/>
      </c>
      <c r="C224" s="33" t="str">
        <f>IF(ISERROR(VLOOKUP($B224, 'Bolt Analysis'!$A$10:$Q$264, 2)),"", VLOOKUP($B224, 'Bolt Analysis'!$A$10:$Q$264, 2))</f>
        <v/>
      </c>
      <c r="D224" s="33" t="str">
        <f>IF(ISERROR(VLOOKUP($B224, 'Bolt Analysis'!$A$10:$Q$264, 3)),"", VLOOKUP($B224, 'Bolt Analysis'!$A$10:$Q$264, 3))</f>
        <v/>
      </c>
      <c r="E224" s="33" t="str">
        <f>IF(ISERROR(VLOOKUP($B224, 'Bolt Analysis'!$A$10:$Q$264, 4)),"",VLOOKUP($B224, 'Bolt Analysis'!$A$10:$Q$264, 4))</f>
        <v/>
      </c>
      <c r="F224" s="33" t="str">
        <f>IF(ISERROR(VLOOKUP($B224, 'Bolt Analysis'!$A$10:$Q$264, 5)),"",VLOOKUP($B224, 'Bolt Analysis'!$A$10:$Q$264, 5))</f>
        <v/>
      </c>
      <c r="G224" s="33" t="str">
        <f>IF(ISERROR(VLOOKUP($B224, 'Bolt Analysis'!$A$10:$Q$264, 6)),"",VLOOKUP($B224, 'Bolt Analysis'!$A$10:$Q$264, 6))</f>
        <v/>
      </c>
      <c r="H224" s="33" t="str">
        <f>IF(ISERROR(VLOOKUP($B224, 'Bolt Analysis'!$A$10:$Q$264, 9)),"",VLOOKUP($B224, 'Bolt Analysis'!$A$10:$Q$264, 9))</f>
        <v/>
      </c>
      <c r="I224" s="33" t="str">
        <f>IF(ISERROR(VLOOKUP($B224, 'Bolt Analysis'!$A$10:$Q$264, 10)),"",VLOOKUP($B224, 'Bolt Analysis'!$A$10:$Q$264, 10))</f>
        <v/>
      </c>
      <c r="J224" s="33" t="str">
        <f>IF(ISERROR(VLOOKUP($B224, 'Bolt Analysis'!$A$10:$Q$264, 12)),"",VLOOKUP($B224, 'Bolt Analysis'!$A$10:$Q$264, 12))</f>
        <v/>
      </c>
      <c r="K224" s="33" t="str">
        <f>IF(ISERROR(VLOOKUP($B224, 'Bolt Analysis'!$A$10:$Q$264, 13)),"",VLOOKUP($B224, 'Bolt Analysis'!$A$10:$Q$264, 13))</f>
        <v/>
      </c>
      <c r="L224" s="33" t="str">
        <f>IF(ISERROR(VLOOKUP($B224, 'Bolt Analysis'!$A$10:$Q$264, 14)),"",VLOOKUP($B224, 'Bolt Analysis'!$A$10:$Q$264, 14))</f>
        <v/>
      </c>
      <c r="M224" s="33" t="str">
        <f>IF(ISERROR(VLOOKUP($B224, 'Bolt Analysis'!$A$10:$Q$264, 15)),"",VLOOKUP($B224, 'Bolt Analysis'!$A$10:$Q$264, 15))</f>
        <v/>
      </c>
      <c r="N224" s="33" t="str">
        <f>IF(ISERROR(VLOOKUP($B224, 'Bolt Analysis'!$A$10:$Q$264, 16)),"",VLOOKUP($B224, 'Bolt Analysis'!$A$10:$Q$264, 16))</f>
        <v/>
      </c>
      <c r="O224" s="33" t="str">
        <f>IF(ISERROR(VLOOKUP($B224, 'Bolt Analysis'!$A$10:$Q$264, 17)),"",VLOOKUP($B224, 'Bolt Analysis'!$A$10:$Q$264, 17))</f>
        <v/>
      </c>
    </row>
    <row r="225" spans="2:15" x14ac:dyDescent="0.25">
      <c r="B225" s="28" t="str">
        <v/>
      </c>
      <c r="C225" s="33" t="str">
        <f>IF(ISERROR(VLOOKUP($B225, 'Bolt Analysis'!$A$10:$Q$264, 2)),"", VLOOKUP($B225, 'Bolt Analysis'!$A$10:$Q$264, 2))</f>
        <v/>
      </c>
      <c r="D225" s="33" t="str">
        <f>IF(ISERROR(VLOOKUP($B225, 'Bolt Analysis'!$A$10:$Q$264, 3)),"", VLOOKUP($B225, 'Bolt Analysis'!$A$10:$Q$264, 3))</f>
        <v/>
      </c>
      <c r="E225" s="33" t="str">
        <f>IF(ISERROR(VLOOKUP($B225, 'Bolt Analysis'!$A$10:$Q$264, 4)),"",VLOOKUP($B225, 'Bolt Analysis'!$A$10:$Q$264, 4))</f>
        <v/>
      </c>
      <c r="F225" s="33" t="str">
        <f>IF(ISERROR(VLOOKUP($B225, 'Bolt Analysis'!$A$10:$Q$264, 5)),"",VLOOKUP($B225, 'Bolt Analysis'!$A$10:$Q$264, 5))</f>
        <v/>
      </c>
      <c r="G225" s="33" t="str">
        <f>IF(ISERROR(VLOOKUP($B225, 'Bolt Analysis'!$A$10:$Q$264, 6)),"",VLOOKUP($B225, 'Bolt Analysis'!$A$10:$Q$264, 6))</f>
        <v/>
      </c>
      <c r="H225" s="33" t="str">
        <f>IF(ISERROR(VLOOKUP($B225, 'Bolt Analysis'!$A$10:$Q$264, 9)),"",VLOOKUP($B225, 'Bolt Analysis'!$A$10:$Q$264, 9))</f>
        <v/>
      </c>
      <c r="I225" s="33" t="str">
        <f>IF(ISERROR(VLOOKUP($B225, 'Bolt Analysis'!$A$10:$Q$264, 10)),"",VLOOKUP($B225, 'Bolt Analysis'!$A$10:$Q$264, 10))</f>
        <v/>
      </c>
      <c r="J225" s="33" t="str">
        <f>IF(ISERROR(VLOOKUP($B225, 'Bolt Analysis'!$A$10:$Q$264, 12)),"",VLOOKUP($B225, 'Bolt Analysis'!$A$10:$Q$264, 12))</f>
        <v/>
      </c>
      <c r="K225" s="33" t="str">
        <f>IF(ISERROR(VLOOKUP($B225, 'Bolt Analysis'!$A$10:$Q$264, 13)),"",VLOOKUP($B225, 'Bolt Analysis'!$A$10:$Q$264, 13))</f>
        <v/>
      </c>
      <c r="L225" s="33" t="str">
        <f>IF(ISERROR(VLOOKUP($B225, 'Bolt Analysis'!$A$10:$Q$264, 14)),"",VLOOKUP($B225, 'Bolt Analysis'!$A$10:$Q$264, 14))</f>
        <v/>
      </c>
      <c r="M225" s="33" t="str">
        <f>IF(ISERROR(VLOOKUP($B225, 'Bolt Analysis'!$A$10:$Q$264, 15)),"",VLOOKUP($B225, 'Bolt Analysis'!$A$10:$Q$264, 15))</f>
        <v/>
      </c>
      <c r="N225" s="33" t="str">
        <f>IF(ISERROR(VLOOKUP($B225, 'Bolt Analysis'!$A$10:$Q$264, 16)),"",VLOOKUP($B225, 'Bolt Analysis'!$A$10:$Q$264, 16))</f>
        <v/>
      </c>
      <c r="O225" s="33" t="str">
        <f>IF(ISERROR(VLOOKUP($B225, 'Bolt Analysis'!$A$10:$Q$264, 17)),"",VLOOKUP($B225, 'Bolt Analysis'!$A$10:$Q$264, 17))</f>
        <v/>
      </c>
    </row>
    <row r="226" spans="2:15" x14ac:dyDescent="0.25">
      <c r="B226" s="28" t="str">
        <v/>
      </c>
      <c r="C226" s="33" t="str">
        <f>IF(ISERROR(VLOOKUP($B226, 'Bolt Analysis'!$A$10:$Q$264, 2)),"", VLOOKUP($B226, 'Bolt Analysis'!$A$10:$Q$264, 2))</f>
        <v/>
      </c>
      <c r="D226" s="33" t="str">
        <f>IF(ISERROR(VLOOKUP($B226, 'Bolt Analysis'!$A$10:$Q$264, 3)),"", VLOOKUP($B226, 'Bolt Analysis'!$A$10:$Q$264, 3))</f>
        <v/>
      </c>
      <c r="E226" s="33" t="str">
        <f>IF(ISERROR(VLOOKUP($B226, 'Bolt Analysis'!$A$10:$Q$264, 4)),"",VLOOKUP($B226, 'Bolt Analysis'!$A$10:$Q$264, 4))</f>
        <v/>
      </c>
      <c r="F226" s="33" t="str">
        <f>IF(ISERROR(VLOOKUP($B226, 'Bolt Analysis'!$A$10:$Q$264, 5)),"",VLOOKUP($B226, 'Bolt Analysis'!$A$10:$Q$264, 5))</f>
        <v/>
      </c>
      <c r="G226" s="33" t="str">
        <f>IF(ISERROR(VLOOKUP($B226, 'Bolt Analysis'!$A$10:$Q$264, 6)),"",VLOOKUP($B226, 'Bolt Analysis'!$A$10:$Q$264, 6))</f>
        <v/>
      </c>
      <c r="H226" s="33" t="str">
        <f>IF(ISERROR(VLOOKUP($B226, 'Bolt Analysis'!$A$10:$Q$264, 9)),"",VLOOKUP($B226, 'Bolt Analysis'!$A$10:$Q$264, 9))</f>
        <v/>
      </c>
      <c r="I226" s="33" t="str">
        <f>IF(ISERROR(VLOOKUP($B226, 'Bolt Analysis'!$A$10:$Q$264, 10)),"",VLOOKUP($B226, 'Bolt Analysis'!$A$10:$Q$264, 10))</f>
        <v/>
      </c>
      <c r="J226" s="33" t="str">
        <f>IF(ISERROR(VLOOKUP($B226, 'Bolt Analysis'!$A$10:$Q$264, 12)),"",VLOOKUP($B226, 'Bolt Analysis'!$A$10:$Q$264, 12))</f>
        <v/>
      </c>
      <c r="K226" s="33" t="str">
        <f>IF(ISERROR(VLOOKUP($B226, 'Bolt Analysis'!$A$10:$Q$264, 13)),"",VLOOKUP($B226, 'Bolt Analysis'!$A$10:$Q$264, 13))</f>
        <v/>
      </c>
      <c r="L226" s="33" t="str">
        <f>IF(ISERROR(VLOOKUP($B226, 'Bolt Analysis'!$A$10:$Q$264, 14)),"",VLOOKUP($B226, 'Bolt Analysis'!$A$10:$Q$264, 14))</f>
        <v/>
      </c>
      <c r="M226" s="33" t="str">
        <f>IF(ISERROR(VLOOKUP($B226, 'Bolt Analysis'!$A$10:$Q$264, 15)),"",VLOOKUP($B226, 'Bolt Analysis'!$A$10:$Q$264, 15))</f>
        <v/>
      </c>
      <c r="N226" s="33" t="str">
        <f>IF(ISERROR(VLOOKUP($B226, 'Bolt Analysis'!$A$10:$Q$264, 16)),"",VLOOKUP($B226, 'Bolt Analysis'!$A$10:$Q$264, 16))</f>
        <v/>
      </c>
      <c r="O226" s="33" t="str">
        <f>IF(ISERROR(VLOOKUP($B226, 'Bolt Analysis'!$A$10:$Q$264, 17)),"",VLOOKUP($B226, 'Bolt Analysis'!$A$10:$Q$264, 17))</f>
        <v/>
      </c>
    </row>
    <row r="227" spans="2:15" x14ac:dyDescent="0.25">
      <c r="B227" s="28" t="str">
        <v/>
      </c>
      <c r="C227" s="33" t="str">
        <f>IF(ISERROR(VLOOKUP($B227, 'Bolt Analysis'!$A$10:$Q$264, 2)),"", VLOOKUP($B227, 'Bolt Analysis'!$A$10:$Q$264, 2))</f>
        <v/>
      </c>
      <c r="D227" s="33" t="str">
        <f>IF(ISERROR(VLOOKUP($B227, 'Bolt Analysis'!$A$10:$Q$264, 3)),"", VLOOKUP($B227, 'Bolt Analysis'!$A$10:$Q$264, 3))</f>
        <v/>
      </c>
      <c r="E227" s="33" t="str">
        <f>IF(ISERROR(VLOOKUP($B227, 'Bolt Analysis'!$A$10:$Q$264, 4)),"",VLOOKUP($B227, 'Bolt Analysis'!$A$10:$Q$264, 4))</f>
        <v/>
      </c>
      <c r="F227" s="33" t="str">
        <f>IF(ISERROR(VLOOKUP($B227, 'Bolt Analysis'!$A$10:$Q$264, 5)),"",VLOOKUP($B227, 'Bolt Analysis'!$A$10:$Q$264, 5))</f>
        <v/>
      </c>
      <c r="G227" s="33" t="str">
        <f>IF(ISERROR(VLOOKUP($B227, 'Bolt Analysis'!$A$10:$Q$264, 6)),"",VLOOKUP($B227, 'Bolt Analysis'!$A$10:$Q$264, 6))</f>
        <v/>
      </c>
      <c r="H227" s="33" t="str">
        <f>IF(ISERROR(VLOOKUP($B227, 'Bolt Analysis'!$A$10:$Q$264, 9)),"",VLOOKUP($B227, 'Bolt Analysis'!$A$10:$Q$264, 9))</f>
        <v/>
      </c>
      <c r="I227" s="33" t="str">
        <f>IF(ISERROR(VLOOKUP($B227, 'Bolt Analysis'!$A$10:$Q$264, 10)),"",VLOOKUP($B227, 'Bolt Analysis'!$A$10:$Q$264, 10))</f>
        <v/>
      </c>
      <c r="J227" s="33" t="str">
        <f>IF(ISERROR(VLOOKUP($B227, 'Bolt Analysis'!$A$10:$Q$264, 12)),"",VLOOKUP($B227, 'Bolt Analysis'!$A$10:$Q$264, 12))</f>
        <v/>
      </c>
      <c r="K227" s="33" t="str">
        <f>IF(ISERROR(VLOOKUP($B227, 'Bolt Analysis'!$A$10:$Q$264, 13)),"",VLOOKUP($B227, 'Bolt Analysis'!$A$10:$Q$264, 13))</f>
        <v/>
      </c>
      <c r="L227" s="33" t="str">
        <f>IF(ISERROR(VLOOKUP($B227, 'Bolt Analysis'!$A$10:$Q$264, 14)),"",VLOOKUP($B227, 'Bolt Analysis'!$A$10:$Q$264, 14))</f>
        <v/>
      </c>
      <c r="M227" s="33" t="str">
        <f>IF(ISERROR(VLOOKUP($B227, 'Bolt Analysis'!$A$10:$Q$264, 15)),"",VLOOKUP($B227, 'Bolt Analysis'!$A$10:$Q$264, 15))</f>
        <v/>
      </c>
      <c r="N227" s="33" t="str">
        <f>IF(ISERROR(VLOOKUP($B227, 'Bolt Analysis'!$A$10:$Q$264, 16)),"",VLOOKUP($B227, 'Bolt Analysis'!$A$10:$Q$264, 16))</f>
        <v/>
      </c>
      <c r="O227" s="33" t="str">
        <f>IF(ISERROR(VLOOKUP($B227, 'Bolt Analysis'!$A$10:$Q$264, 17)),"",VLOOKUP($B227, 'Bolt Analysis'!$A$10:$Q$264, 17))</f>
        <v/>
      </c>
    </row>
    <row r="228" spans="2:15" x14ac:dyDescent="0.25">
      <c r="B228" s="28" t="str">
        <v/>
      </c>
      <c r="C228" s="33" t="str">
        <f>IF(ISERROR(VLOOKUP($B228, 'Bolt Analysis'!$A$10:$Q$264, 2)),"", VLOOKUP($B228, 'Bolt Analysis'!$A$10:$Q$264, 2))</f>
        <v/>
      </c>
      <c r="D228" s="33" t="str">
        <f>IF(ISERROR(VLOOKUP($B228, 'Bolt Analysis'!$A$10:$Q$264, 3)),"", VLOOKUP($B228, 'Bolt Analysis'!$A$10:$Q$264, 3))</f>
        <v/>
      </c>
      <c r="E228" s="33" t="str">
        <f>IF(ISERROR(VLOOKUP($B228, 'Bolt Analysis'!$A$10:$Q$264, 4)),"",VLOOKUP($B228, 'Bolt Analysis'!$A$10:$Q$264, 4))</f>
        <v/>
      </c>
      <c r="F228" s="33" t="str">
        <f>IF(ISERROR(VLOOKUP($B228, 'Bolt Analysis'!$A$10:$Q$264, 5)),"",VLOOKUP($B228, 'Bolt Analysis'!$A$10:$Q$264, 5))</f>
        <v/>
      </c>
      <c r="G228" s="33" t="str">
        <f>IF(ISERROR(VLOOKUP($B228, 'Bolt Analysis'!$A$10:$Q$264, 6)),"",VLOOKUP($B228, 'Bolt Analysis'!$A$10:$Q$264, 6))</f>
        <v/>
      </c>
      <c r="H228" s="33" t="str">
        <f>IF(ISERROR(VLOOKUP($B228, 'Bolt Analysis'!$A$10:$Q$264, 9)),"",VLOOKUP($B228, 'Bolt Analysis'!$A$10:$Q$264, 9))</f>
        <v/>
      </c>
      <c r="I228" s="33" t="str">
        <f>IF(ISERROR(VLOOKUP($B228, 'Bolt Analysis'!$A$10:$Q$264, 10)),"",VLOOKUP($B228, 'Bolt Analysis'!$A$10:$Q$264, 10))</f>
        <v/>
      </c>
      <c r="J228" s="33" t="str">
        <f>IF(ISERROR(VLOOKUP($B228, 'Bolt Analysis'!$A$10:$Q$264, 12)),"",VLOOKUP($B228, 'Bolt Analysis'!$A$10:$Q$264, 12))</f>
        <v/>
      </c>
      <c r="K228" s="33" t="str">
        <f>IF(ISERROR(VLOOKUP($B228, 'Bolt Analysis'!$A$10:$Q$264, 13)),"",VLOOKUP($B228, 'Bolt Analysis'!$A$10:$Q$264, 13))</f>
        <v/>
      </c>
      <c r="L228" s="33" t="str">
        <f>IF(ISERROR(VLOOKUP($B228, 'Bolt Analysis'!$A$10:$Q$264, 14)),"",VLOOKUP($B228, 'Bolt Analysis'!$A$10:$Q$264, 14))</f>
        <v/>
      </c>
      <c r="M228" s="33" t="str">
        <f>IF(ISERROR(VLOOKUP($B228, 'Bolt Analysis'!$A$10:$Q$264, 15)),"",VLOOKUP($B228, 'Bolt Analysis'!$A$10:$Q$264, 15))</f>
        <v/>
      </c>
      <c r="N228" s="33" t="str">
        <f>IF(ISERROR(VLOOKUP($B228, 'Bolt Analysis'!$A$10:$Q$264, 16)),"",VLOOKUP($B228, 'Bolt Analysis'!$A$10:$Q$264, 16))</f>
        <v/>
      </c>
      <c r="O228" s="33" t="str">
        <f>IF(ISERROR(VLOOKUP($B228, 'Bolt Analysis'!$A$10:$Q$264, 17)),"",VLOOKUP($B228, 'Bolt Analysis'!$A$10:$Q$264, 17))</f>
        <v/>
      </c>
    </row>
    <row r="229" spans="2:15" x14ac:dyDescent="0.25">
      <c r="B229" s="28" t="str">
        <v/>
      </c>
      <c r="C229" s="33" t="str">
        <f>IF(ISERROR(VLOOKUP($B229, 'Bolt Analysis'!$A$10:$Q$264, 2)),"", VLOOKUP($B229, 'Bolt Analysis'!$A$10:$Q$264, 2))</f>
        <v/>
      </c>
      <c r="D229" s="33" t="str">
        <f>IF(ISERROR(VLOOKUP($B229, 'Bolt Analysis'!$A$10:$Q$264, 3)),"", VLOOKUP($B229, 'Bolt Analysis'!$A$10:$Q$264, 3))</f>
        <v/>
      </c>
      <c r="E229" s="33" t="str">
        <f>IF(ISERROR(VLOOKUP($B229, 'Bolt Analysis'!$A$10:$Q$264, 4)),"",VLOOKUP($B229, 'Bolt Analysis'!$A$10:$Q$264, 4))</f>
        <v/>
      </c>
      <c r="F229" s="33" t="str">
        <f>IF(ISERROR(VLOOKUP($B229, 'Bolt Analysis'!$A$10:$Q$264, 5)),"",VLOOKUP($B229, 'Bolt Analysis'!$A$10:$Q$264, 5))</f>
        <v/>
      </c>
      <c r="G229" s="33" t="str">
        <f>IF(ISERROR(VLOOKUP($B229, 'Bolt Analysis'!$A$10:$Q$264, 6)),"",VLOOKUP($B229, 'Bolt Analysis'!$A$10:$Q$264, 6))</f>
        <v/>
      </c>
      <c r="H229" s="33" t="str">
        <f>IF(ISERROR(VLOOKUP($B229, 'Bolt Analysis'!$A$10:$Q$264, 9)),"",VLOOKUP($B229, 'Bolt Analysis'!$A$10:$Q$264, 9))</f>
        <v/>
      </c>
      <c r="I229" s="33" t="str">
        <f>IF(ISERROR(VLOOKUP($B229, 'Bolt Analysis'!$A$10:$Q$264, 10)),"",VLOOKUP($B229, 'Bolt Analysis'!$A$10:$Q$264, 10))</f>
        <v/>
      </c>
      <c r="J229" s="33" t="str">
        <f>IF(ISERROR(VLOOKUP($B229, 'Bolt Analysis'!$A$10:$Q$264, 12)),"",VLOOKUP($B229, 'Bolt Analysis'!$A$10:$Q$264, 12))</f>
        <v/>
      </c>
      <c r="K229" s="33" t="str">
        <f>IF(ISERROR(VLOOKUP($B229, 'Bolt Analysis'!$A$10:$Q$264, 13)),"",VLOOKUP($B229, 'Bolt Analysis'!$A$10:$Q$264, 13))</f>
        <v/>
      </c>
      <c r="L229" s="33" t="str">
        <f>IF(ISERROR(VLOOKUP($B229, 'Bolt Analysis'!$A$10:$Q$264, 14)),"",VLOOKUP($B229, 'Bolt Analysis'!$A$10:$Q$264, 14))</f>
        <v/>
      </c>
      <c r="M229" s="33" t="str">
        <f>IF(ISERROR(VLOOKUP($B229, 'Bolt Analysis'!$A$10:$Q$264, 15)),"",VLOOKUP($B229, 'Bolt Analysis'!$A$10:$Q$264, 15))</f>
        <v/>
      </c>
      <c r="N229" s="33" t="str">
        <f>IF(ISERROR(VLOOKUP($B229, 'Bolt Analysis'!$A$10:$Q$264, 16)),"",VLOOKUP($B229, 'Bolt Analysis'!$A$10:$Q$264, 16))</f>
        <v/>
      </c>
      <c r="O229" s="33" t="str">
        <f>IF(ISERROR(VLOOKUP($B229, 'Bolt Analysis'!$A$10:$Q$264, 17)),"",VLOOKUP($B229, 'Bolt Analysis'!$A$10:$Q$264, 17))</f>
        <v/>
      </c>
    </row>
    <row r="230" spans="2:15" x14ac:dyDescent="0.25">
      <c r="B230" s="28" t="str">
        <v/>
      </c>
      <c r="C230" s="33" t="str">
        <f>IF(ISERROR(VLOOKUP($B230, 'Bolt Analysis'!$A$10:$Q$264, 2)),"", VLOOKUP($B230, 'Bolt Analysis'!$A$10:$Q$264, 2))</f>
        <v/>
      </c>
      <c r="D230" s="33" t="str">
        <f>IF(ISERROR(VLOOKUP($B230, 'Bolt Analysis'!$A$10:$Q$264, 3)),"", VLOOKUP($B230, 'Bolt Analysis'!$A$10:$Q$264, 3))</f>
        <v/>
      </c>
      <c r="E230" s="33" t="str">
        <f>IF(ISERROR(VLOOKUP($B230, 'Bolt Analysis'!$A$10:$Q$264, 4)),"",VLOOKUP($B230, 'Bolt Analysis'!$A$10:$Q$264, 4))</f>
        <v/>
      </c>
      <c r="F230" s="33" t="str">
        <f>IF(ISERROR(VLOOKUP($B230, 'Bolt Analysis'!$A$10:$Q$264, 5)),"",VLOOKUP($B230, 'Bolt Analysis'!$A$10:$Q$264, 5))</f>
        <v/>
      </c>
      <c r="G230" s="33" t="str">
        <f>IF(ISERROR(VLOOKUP($B230, 'Bolt Analysis'!$A$10:$Q$264, 6)),"",VLOOKUP($B230, 'Bolt Analysis'!$A$10:$Q$264, 6))</f>
        <v/>
      </c>
      <c r="H230" s="33" t="str">
        <f>IF(ISERROR(VLOOKUP($B230, 'Bolt Analysis'!$A$10:$Q$264, 9)),"",VLOOKUP($B230, 'Bolt Analysis'!$A$10:$Q$264, 9))</f>
        <v/>
      </c>
      <c r="I230" s="33" t="str">
        <f>IF(ISERROR(VLOOKUP($B230, 'Bolt Analysis'!$A$10:$Q$264, 10)),"",VLOOKUP($B230, 'Bolt Analysis'!$A$10:$Q$264, 10))</f>
        <v/>
      </c>
      <c r="J230" s="33" t="str">
        <f>IF(ISERROR(VLOOKUP($B230, 'Bolt Analysis'!$A$10:$Q$264, 12)),"",VLOOKUP($B230, 'Bolt Analysis'!$A$10:$Q$264, 12))</f>
        <v/>
      </c>
      <c r="K230" s="33" t="str">
        <f>IF(ISERROR(VLOOKUP($B230, 'Bolt Analysis'!$A$10:$Q$264, 13)),"",VLOOKUP($B230, 'Bolt Analysis'!$A$10:$Q$264, 13))</f>
        <v/>
      </c>
      <c r="L230" s="33" t="str">
        <f>IF(ISERROR(VLOOKUP($B230, 'Bolt Analysis'!$A$10:$Q$264, 14)),"",VLOOKUP($B230, 'Bolt Analysis'!$A$10:$Q$264, 14))</f>
        <v/>
      </c>
      <c r="M230" s="33" t="str">
        <f>IF(ISERROR(VLOOKUP($B230, 'Bolt Analysis'!$A$10:$Q$264, 15)),"",VLOOKUP($B230, 'Bolt Analysis'!$A$10:$Q$264, 15))</f>
        <v/>
      </c>
      <c r="N230" s="33" t="str">
        <f>IF(ISERROR(VLOOKUP($B230, 'Bolt Analysis'!$A$10:$Q$264, 16)),"",VLOOKUP($B230, 'Bolt Analysis'!$A$10:$Q$264, 16))</f>
        <v/>
      </c>
      <c r="O230" s="33" t="str">
        <f>IF(ISERROR(VLOOKUP($B230, 'Bolt Analysis'!$A$10:$Q$264, 17)),"",VLOOKUP($B230, 'Bolt Analysis'!$A$10:$Q$264, 17))</f>
        <v/>
      </c>
    </row>
    <row r="231" spans="2:15" x14ac:dyDescent="0.25">
      <c r="B231" s="28" t="str">
        <v/>
      </c>
      <c r="C231" s="33" t="str">
        <f>IF(ISERROR(VLOOKUP($B231, 'Bolt Analysis'!$A$10:$Q$264, 2)),"", VLOOKUP($B231, 'Bolt Analysis'!$A$10:$Q$264, 2))</f>
        <v/>
      </c>
      <c r="D231" s="33" t="str">
        <f>IF(ISERROR(VLOOKUP($B231, 'Bolt Analysis'!$A$10:$Q$264, 3)),"", VLOOKUP($B231, 'Bolt Analysis'!$A$10:$Q$264, 3))</f>
        <v/>
      </c>
      <c r="E231" s="33" t="str">
        <f>IF(ISERROR(VLOOKUP($B231, 'Bolt Analysis'!$A$10:$Q$264, 4)),"",VLOOKUP($B231, 'Bolt Analysis'!$A$10:$Q$264, 4))</f>
        <v/>
      </c>
      <c r="F231" s="33" t="str">
        <f>IF(ISERROR(VLOOKUP($B231, 'Bolt Analysis'!$A$10:$Q$264, 5)),"",VLOOKUP($B231, 'Bolt Analysis'!$A$10:$Q$264, 5))</f>
        <v/>
      </c>
      <c r="G231" s="33" t="str">
        <f>IF(ISERROR(VLOOKUP($B231, 'Bolt Analysis'!$A$10:$Q$264, 6)),"",VLOOKUP($B231, 'Bolt Analysis'!$A$10:$Q$264, 6))</f>
        <v/>
      </c>
      <c r="H231" s="33" t="str">
        <f>IF(ISERROR(VLOOKUP($B231, 'Bolt Analysis'!$A$10:$Q$264, 9)),"",VLOOKUP($B231, 'Bolt Analysis'!$A$10:$Q$264, 9))</f>
        <v/>
      </c>
      <c r="I231" s="33" t="str">
        <f>IF(ISERROR(VLOOKUP($B231, 'Bolt Analysis'!$A$10:$Q$264, 10)),"",VLOOKUP($B231, 'Bolt Analysis'!$A$10:$Q$264, 10))</f>
        <v/>
      </c>
      <c r="J231" s="33" t="str">
        <f>IF(ISERROR(VLOOKUP($B231, 'Bolt Analysis'!$A$10:$Q$264, 12)),"",VLOOKUP($B231, 'Bolt Analysis'!$A$10:$Q$264, 12))</f>
        <v/>
      </c>
      <c r="K231" s="33" t="str">
        <f>IF(ISERROR(VLOOKUP($B231, 'Bolt Analysis'!$A$10:$Q$264, 13)),"",VLOOKUP($B231, 'Bolt Analysis'!$A$10:$Q$264, 13))</f>
        <v/>
      </c>
      <c r="L231" s="33" t="str">
        <f>IF(ISERROR(VLOOKUP($B231, 'Bolt Analysis'!$A$10:$Q$264, 14)),"",VLOOKUP($B231, 'Bolt Analysis'!$A$10:$Q$264, 14))</f>
        <v/>
      </c>
      <c r="M231" s="33" t="str">
        <f>IF(ISERROR(VLOOKUP($B231, 'Bolt Analysis'!$A$10:$Q$264, 15)),"",VLOOKUP($B231, 'Bolt Analysis'!$A$10:$Q$264, 15))</f>
        <v/>
      </c>
      <c r="N231" s="33" t="str">
        <f>IF(ISERROR(VLOOKUP($B231, 'Bolt Analysis'!$A$10:$Q$264, 16)),"",VLOOKUP($B231, 'Bolt Analysis'!$A$10:$Q$264, 16))</f>
        <v/>
      </c>
      <c r="O231" s="33" t="str">
        <f>IF(ISERROR(VLOOKUP($B231, 'Bolt Analysis'!$A$10:$Q$264, 17)),"",VLOOKUP($B231, 'Bolt Analysis'!$A$10:$Q$264, 17))</f>
        <v/>
      </c>
    </row>
    <row r="232" spans="2:15" x14ac:dyDescent="0.25">
      <c r="B232" s="28" t="str">
        <v/>
      </c>
      <c r="C232" s="33" t="str">
        <f>IF(ISERROR(VLOOKUP($B232, 'Bolt Analysis'!$A$10:$Q$264, 2)),"", VLOOKUP($B232, 'Bolt Analysis'!$A$10:$Q$264, 2))</f>
        <v/>
      </c>
      <c r="D232" s="33" t="str">
        <f>IF(ISERROR(VLOOKUP($B232, 'Bolt Analysis'!$A$10:$Q$264, 3)),"", VLOOKUP($B232, 'Bolt Analysis'!$A$10:$Q$264, 3))</f>
        <v/>
      </c>
      <c r="E232" s="33" t="str">
        <f>IF(ISERROR(VLOOKUP($B232, 'Bolt Analysis'!$A$10:$Q$264, 4)),"",VLOOKUP($B232, 'Bolt Analysis'!$A$10:$Q$264, 4))</f>
        <v/>
      </c>
      <c r="F232" s="33" t="str">
        <f>IF(ISERROR(VLOOKUP($B232, 'Bolt Analysis'!$A$10:$Q$264, 5)),"",VLOOKUP($B232, 'Bolt Analysis'!$A$10:$Q$264, 5))</f>
        <v/>
      </c>
      <c r="G232" s="33" t="str">
        <f>IF(ISERROR(VLOOKUP($B232, 'Bolt Analysis'!$A$10:$Q$264, 6)),"",VLOOKUP($B232, 'Bolt Analysis'!$A$10:$Q$264, 6))</f>
        <v/>
      </c>
      <c r="H232" s="33" t="str">
        <f>IF(ISERROR(VLOOKUP($B232, 'Bolt Analysis'!$A$10:$Q$264, 9)),"",VLOOKUP($B232, 'Bolt Analysis'!$A$10:$Q$264, 9))</f>
        <v/>
      </c>
      <c r="I232" s="33" t="str">
        <f>IF(ISERROR(VLOOKUP($B232, 'Bolt Analysis'!$A$10:$Q$264, 10)),"",VLOOKUP($B232, 'Bolt Analysis'!$A$10:$Q$264, 10))</f>
        <v/>
      </c>
      <c r="J232" s="33" t="str">
        <f>IF(ISERROR(VLOOKUP($B232, 'Bolt Analysis'!$A$10:$Q$264, 12)),"",VLOOKUP($B232, 'Bolt Analysis'!$A$10:$Q$264, 12))</f>
        <v/>
      </c>
      <c r="K232" s="33" t="str">
        <f>IF(ISERROR(VLOOKUP($B232, 'Bolt Analysis'!$A$10:$Q$264, 13)),"",VLOOKUP($B232, 'Bolt Analysis'!$A$10:$Q$264, 13))</f>
        <v/>
      </c>
      <c r="L232" s="33" t="str">
        <f>IF(ISERROR(VLOOKUP($B232, 'Bolt Analysis'!$A$10:$Q$264, 14)),"",VLOOKUP($B232, 'Bolt Analysis'!$A$10:$Q$264, 14))</f>
        <v/>
      </c>
      <c r="M232" s="33" t="str">
        <f>IF(ISERROR(VLOOKUP($B232, 'Bolt Analysis'!$A$10:$Q$264, 15)),"",VLOOKUP($B232, 'Bolt Analysis'!$A$10:$Q$264, 15))</f>
        <v/>
      </c>
      <c r="N232" s="33" t="str">
        <f>IF(ISERROR(VLOOKUP($B232, 'Bolt Analysis'!$A$10:$Q$264, 16)),"",VLOOKUP($B232, 'Bolt Analysis'!$A$10:$Q$264, 16))</f>
        <v/>
      </c>
      <c r="O232" s="33" t="str">
        <f>IF(ISERROR(VLOOKUP($B232, 'Bolt Analysis'!$A$10:$Q$264, 17)),"",VLOOKUP($B232, 'Bolt Analysis'!$A$10:$Q$264, 17))</f>
        <v/>
      </c>
    </row>
    <row r="233" spans="2:15" x14ac:dyDescent="0.25">
      <c r="B233" s="28" t="str">
        <v/>
      </c>
      <c r="C233" s="33" t="str">
        <f>IF(ISERROR(VLOOKUP($B233, 'Bolt Analysis'!$A$10:$Q$264, 2)),"", VLOOKUP($B233, 'Bolt Analysis'!$A$10:$Q$264, 2))</f>
        <v/>
      </c>
      <c r="D233" s="33" t="str">
        <f>IF(ISERROR(VLOOKUP($B233, 'Bolt Analysis'!$A$10:$Q$264, 3)),"", VLOOKUP($B233, 'Bolt Analysis'!$A$10:$Q$264, 3))</f>
        <v/>
      </c>
      <c r="E233" s="33" t="str">
        <f>IF(ISERROR(VLOOKUP($B233, 'Bolt Analysis'!$A$10:$Q$264, 4)),"",VLOOKUP($B233, 'Bolt Analysis'!$A$10:$Q$264, 4))</f>
        <v/>
      </c>
      <c r="F233" s="33" t="str">
        <f>IF(ISERROR(VLOOKUP($B233, 'Bolt Analysis'!$A$10:$Q$264, 5)),"",VLOOKUP($B233, 'Bolt Analysis'!$A$10:$Q$264, 5))</f>
        <v/>
      </c>
      <c r="G233" s="33" t="str">
        <f>IF(ISERROR(VLOOKUP($B233, 'Bolt Analysis'!$A$10:$Q$264, 6)),"",VLOOKUP($B233, 'Bolt Analysis'!$A$10:$Q$264, 6))</f>
        <v/>
      </c>
      <c r="H233" s="33" t="str">
        <f>IF(ISERROR(VLOOKUP($B233, 'Bolt Analysis'!$A$10:$Q$264, 9)),"",VLOOKUP($B233, 'Bolt Analysis'!$A$10:$Q$264, 9))</f>
        <v/>
      </c>
      <c r="I233" s="33" t="str">
        <f>IF(ISERROR(VLOOKUP($B233, 'Bolt Analysis'!$A$10:$Q$264, 10)),"",VLOOKUP($B233, 'Bolt Analysis'!$A$10:$Q$264, 10))</f>
        <v/>
      </c>
      <c r="J233" s="33" t="str">
        <f>IF(ISERROR(VLOOKUP($B233, 'Bolt Analysis'!$A$10:$Q$264, 12)),"",VLOOKUP($B233, 'Bolt Analysis'!$A$10:$Q$264, 12))</f>
        <v/>
      </c>
      <c r="K233" s="33" t="str">
        <f>IF(ISERROR(VLOOKUP($B233, 'Bolt Analysis'!$A$10:$Q$264, 13)),"",VLOOKUP($B233, 'Bolt Analysis'!$A$10:$Q$264, 13))</f>
        <v/>
      </c>
      <c r="L233" s="33" t="str">
        <f>IF(ISERROR(VLOOKUP($B233, 'Bolt Analysis'!$A$10:$Q$264, 14)),"",VLOOKUP($B233, 'Bolt Analysis'!$A$10:$Q$264, 14))</f>
        <v/>
      </c>
      <c r="M233" s="33" t="str">
        <f>IF(ISERROR(VLOOKUP($B233, 'Bolt Analysis'!$A$10:$Q$264, 15)),"",VLOOKUP($B233, 'Bolt Analysis'!$A$10:$Q$264, 15))</f>
        <v/>
      </c>
      <c r="N233" s="33" t="str">
        <f>IF(ISERROR(VLOOKUP($B233, 'Bolt Analysis'!$A$10:$Q$264, 16)),"",VLOOKUP($B233, 'Bolt Analysis'!$A$10:$Q$264, 16))</f>
        <v/>
      </c>
      <c r="O233" s="33" t="str">
        <f>IF(ISERROR(VLOOKUP($B233, 'Bolt Analysis'!$A$10:$Q$264, 17)),"",VLOOKUP($B233, 'Bolt Analysis'!$A$10:$Q$264, 17))</f>
        <v/>
      </c>
    </row>
    <row r="234" spans="2:15" x14ac:dyDescent="0.25">
      <c r="B234" s="28" t="str">
        <v/>
      </c>
      <c r="C234" s="33" t="str">
        <f>IF(ISERROR(VLOOKUP($B234, 'Bolt Analysis'!$A$10:$Q$264, 2)),"", VLOOKUP($B234, 'Bolt Analysis'!$A$10:$Q$264, 2))</f>
        <v/>
      </c>
      <c r="D234" s="33" t="str">
        <f>IF(ISERROR(VLOOKUP($B234, 'Bolt Analysis'!$A$10:$Q$264, 3)),"", VLOOKUP($B234, 'Bolt Analysis'!$A$10:$Q$264, 3))</f>
        <v/>
      </c>
      <c r="E234" s="33" t="str">
        <f>IF(ISERROR(VLOOKUP($B234, 'Bolt Analysis'!$A$10:$Q$264, 4)),"",VLOOKUP($B234, 'Bolt Analysis'!$A$10:$Q$264, 4))</f>
        <v/>
      </c>
      <c r="F234" s="33" t="str">
        <f>IF(ISERROR(VLOOKUP($B234, 'Bolt Analysis'!$A$10:$Q$264, 5)),"",VLOOKUP($B234, 'Bolt Analysis'!$A$10:$Q$264, 5))</f>
        <v/>
      </c>
      <c r="G234" s="33" t="str">
        <f>IF(ISERROR(VLOOKUP($B234, 'Bolt Analysis'!$A$10:$Q$264, 6)),"",VLOOKUP($B234, 'Bolt Analysis'!$A$10:$Q$264, 6))</f>
        <v/>
      </c>
      <c r="H234" s="33" t="str">
        <f>IF(ISERROR(VLOOKUP($B234, 'Bolt Analysis'!$A$10:$Q$264, 9)),"",VLOOKUP($B234, 'Bolt Analysis'!$A$10:$Q$264, 9))</f>
        <v/>
      </c>
      <c r="I234" s="33" t="str">
        <f>IF(ISERROR(VLOOKUP($B234, 'Bolt Analysis'!$A$10:$Q$264, 10)),"",VLOOKUP($B234, 'Bolt Analysis'!$A$10:$Q$264, 10))</f>
        <v/>
      </c>
      <c r="J234" s="33" t="str">
        <f>IF(ISERROR(VLOOKUP($B234, 'Bolt Analysis'!$A$10:$Q$264, 12)),"",VLOOKUP($B234, 'Bolt Analysis'!$A$10:$Q$264, 12))</f>
        <v/>
      </c>
      <c r="K234" s="33" t="str">
        <f>IF(ISERROR(VLOOKUP($B234, 'Bolt Analysis'!$A$10:$Q$264, 13)),"",VLOOKUP($B234, 'Bolt Analysis'!$A$10:$Q$264, 13))</f>
        <v/>
      </c>
      <c r="L234" s="33" t="str">
        <f>IF(ISERROR(VLOOKUP($B234, 'Bolt Analysis'!$A$10:$Q$264, 14)),"",VLOOKUP($B234, 'Bolt Analysis'!$A$10:$Q$264, 14))</f>
        <v/>
      </c>
      <c r="M234" s="33" t="str">
        <f>IF(ISERROR(VLOOKUP($B234, 'Bolt Analysis'!$A$10:$Q$264, 15)),"",VLOOKUP($B234, 'Bolt Analysis'!$A$10:$Q$264, 15))</f>
        <v/>
      </c>
      <c r="N234" s="33" t="str">
        <f>IF(ISERROR(VLOOKUP($B234, 'Bolt Analysis'!$A$10:$Q$264, 16)),"",VLOOKUP($B234, 'Bolt Analysis'!$A$10:$Q$264, 16))</f>
        <v/>
      </c>
      <c r="O234" s="33" t="str">
        <f>IF(ISERROR(VLOOKUP($B234, 'Bolt Analysis'!$A$10:$Q$264, 17)),"",VLOOKUP($B234, 'Bolt Analysis'!$A$10:$Q$264, 17))</f>
        <v/>
      </c>
    </row>
    <row r="235" spans="2:15" x14ac:dyDescent="0.25">
      <c r="B235" s="28" t="str">
        <v/>
      </c>
      <c r="C235" s="33" t="str">
        <f>IF(ISERROR(VLOOKUP($B235, 'Bolt Analysis'!$A$10:$Q$264, 2)),"", VLOOKUP($B235, 'Bolt Analysis'!$A$10:$Q$264, 2))</f>
        <v/>
      </c>
      <c r="D235" s="33" t="str">
        <f>IF(ISERROR(VLOOKUP($B235, 'Bolt Analysis'!$A$10:$Q$264, 3)),"", VLOOKUP($B235, 'Bolt Analysis'!$A$10:$Q$264, 3))</f>
        <v/>
      </c>
      <c r="E235" s="33" t="str">
        <f>IF(ISERROR(VLOOKUP($B235, 'Bolt Analysis'!$A$10:$Q$264, 4)),"",VLOOKUP($B235, 'Bolt Analysis'!$A$10:$Q$264, 4))</f>
        <v/>
      </c>
      <c r="F235" s="33" t="str">
        <f>IF(ISERROR(VLOOKUP($B235, 'Bolt Analysis'!$A$10:$Q$264, 5)),"",VLOOKUP($B235, 'Bolt Analysis'!$A$10:$Q$264, 5))</f>
        <v/>
      </c>
      <c r="G235" s="33" t="str">
        <f>IF(ISERROR(VLOOKUP($B235, 'Bolt Analysis'!$A$10:$Q$264, 6)),"",VLOOKUP($B235, 'Bolt Analysis'!$A$10:$Q$264, 6))</f>
        <v/>
      </c>
      <c r="H235" s="33" t="str">
        <f>IF(ISERROR(VLOOKUP($B235, 'Bolt Analysis'!$A$10:$Q$264, 9)),"",VLOOKUP($B235, 'Bolt Analysis'!$A$10:$Q$264, 9))</f>
        <v/>
      </c>
      <c r="I235" s="33" t="str">
        <f>IF(ISERROR(VLOOKUP($B235, 'Bolt Analysis'!$A$10:$Q$264, 10)),"",VLOOKUP($B235, 'Bolt Analysis'!$A$10:$Q$264, 10))</f>
        <v/>
      </c>
      <c r="J235" s="33" t="str">
        <f>IF(ISERROR(VLOOKUP($B235, 'Bolt Analysis'!$A$10:$Q$264, 12)),"",VLOOKUP($B235, 'Bolt Analysis'!$A$10:$Q$264, 12))</f>
        <v/>
      </c>
      <c r="K235" s="33" t="str">
        <f>IF(ISERROR(VLOOKUP($B235, 'Bolt Analysis'!$A$10:$Q$264, 13)),"",VLOOKUP($B235, 'Bolt Analysis'!$A$10:$Q$264, 13))</f>
        <v/>
      </c>
      <c r="L235" s="33" t="str">
        <f>IF(ISERROR(VLOOKUP($B235, 'Bolt Analysis'!$A$10:$Q$264, 14)),"",VLOOKUP($B235, 'Bolt Analysis'!$A$10:$Q$264, 14))</f>
        <v/>
      </c>
      <c r="M235" s="33" t="str">
        <f>IF(ISERROR(VLOOKUP($B235, 'Bolt Analysis'!$A$10:$Q$264, 15)),"",VLOOKUP($B235, 'Bolt Analysis'!$A$10:$Q$264, 15))</f>
        <v/>
      </c>
      <c r="N235" s="33" t="str">
        <f>IF(ISERROR(VLOOKUP($B235, 'Bolt Analysis'!$A$10:$Q$264, 16)),"",VLOOKUP($B235, 'Bolt Analysis'!$A$10:$Q$264, 16))</f>
        <v/>
      </c>
      <c r="O235" s="33" t="str">
        <f>IF(ISERROR(VLOOKUP($B235, 'Bolt Analysis'!$A$10:$Q$264, 17)),"",VLOOKUP($B235, 'Bolt Analysis'!$A$10:$Q$264, 17))</f>
        <v/>
      </c>
    </row>
    <row r="236" spans="2:15" x14ac:dyDescent="0.25">
      <c r="B236" s="28" t="str">
        <v/>
      </c>
      <c r="C236" s="33" t="str">
        <f>IF(ISERROR(VLOOKUP($B236, 'Bolt Analysis'!$A$10:$Q$264, 2)),"", VLOOKUP($B236, 'Bolt Analysis'!$A$10:$Q$264, 2))</f>
        <v/>
      </c>
      <c r="D236" s="33" t="str">
        <f>IF(ISERROR(VLOOKUP($B236, 'Bolt Analysis'!$A$10:$Q$264, 3)),"", VLOOKUP($B236, 'Bolt Analysis'!$A$10:$Q$264, 3))</f>
        <v/>
      </c>
      <c r="E236" s="33" t="str">
        <f>IF(ISERROR(VLOOKUP($B236, 'Bolt Analysis'!$A$10:$Q$264, 4)),"",VLOOKUP($B236, 'Bolt Analysis'!$A$10:$Q$264, 4))</f>
        <v/>
      </c>
      <c r="F236" s="33" t="str">
        <f>IF(ISERROR(VLOOKUP($B236, 'Bolt Analysis'!$A$10:$Q$264, 5)),"",VLOOKUP($B236, 'Bolt Analysis'!$A$10:$Q$264, 5))</f>
        <v/>
      </c>
      <c r="G236" s="33" t="str">
        <f>IF(ISERROR(VLOOKUP($B236, 'Bolt Analysis'!$A$10:$Q$264, 6)),"",VLOOKUP($B236, 'Bolt Analysis'!$A$10:$Q$264, 6))</f>
        <v/>
      </c>
      <c r="H236" s="33" t="str">
        <f>IF(ISERROR(VLOOKUP($B236, 'Bolt Analysis'!$A$10:$Q$264, 9)),"",VLOOKUP($B236, 'Bolt Analysis'!$A$10:$Q$264, 9))</f>
        <v/>
      </c>
      <c r="I236" s="33" t="str">
        <f>IF(ISERROR(VLOOKUP($B236, 'Bolt Analysis'!$A$10:$Q$264, 10)),"",VLOOKUP($B236, 'Bolt Analysis'!$A$10:$Q$264, 10))</f>
        <v/>
      </c>
      <c r="J236" s="33" t="str">
        <f>IF(ISERROR(VLOOKUP($B236, 'Bolt Analysis'!$A$10:$Q$264, 12)),"",VLOOKUP($B236, 'Bolt Analysis'!$A$10:$Q$264, 12))</f>
        <v/>
      </c>
      <c r="K236" s="33" t="str">
        <f>IF(ISERROR(VLOOKUP($B236, 'Bolt Analysis'!$A$10:$Q$264, 13)),"",VLOOKUP($B236, 'Bolt Analysis'!$A$10:$Q$264, 13))</f>
        <v/>
      </c>
      <c r="L236" s="33" t="str">
        <f>IF(ISERROR(VLOOKUP($B236, 'Bolt Analysis'!$A$10:$Q$264, 14)),"",VLOOKUP($B236, 'Bolt Analysis'!$A$10:$Q$264, 14))</f>
        <v/>
      </c>
      <c r="M236" s="33" t="str">
        <f>IF(ISERROR(VLOOKUP($B236, 'Bolt Analysis'!$A$10:$Q$264, 15)),"",VLOOKUP($B236, 'Bolt Analysis'!$A$10:$Q$264, 15))</f>
        <v/>
      </c>
      <c r="N236" s="33" t="str">
        <f>IF(ISERROR(VLOOKUP($B236, 'Bolt Analysis'!$A$10:$Q$264, 16)),"",VLOOKUP($B236, 'Bolt Analysis'!$A$10:$Q$264, 16))</f>
        <v/>
      </c>
      <c r="O236" s="33" t="str">
        <f>IF(ISERROR(VLOOKUP($B236, 'Bolt Analysis'!$A$10:$Q$264, 17)),"",VLOOKUP($B236, 'Bolt Analysis'!$A$10:$Q$264, 17))</f>
        <v/>
      </c>
    </row>
    <row r="237" spans="2:15" x14ac:dyDescent="0.25">
      <c r="B237" s="28" t="str">
        <v/>
      </c>
      <c r="C237" s="33" t="str">
        <f>IF(ISERROR(VLOOKUP($B237, 'Bolt Analysis'!$A$10:$Q$264, 2)),"", VLOOKUP($B237, 'Bolt Analysis'!$A$10:$Q$264, 2))</f>
        <v/>
      </c>
      <c r="D237" s="33" t="str">
        <f>IF(ISERROR(VLOOKUP($B237, 'Bolt Analysis'!$A$10:$Q$264, 3)),"", VLOOKUP($B237, 'Bolt Analysis'!$A$10:$Q$264, 3))</f>
        <v/>
      </c>
      <c r="E237" s="33" t="str">
        <f>IF(ISERROR(VLOOKUP($B237, 'Bolt Analysis'!$A$10:$Q$264, 4)),"",VLOOKUP($B237, 'Bolt Analysis'!$A$10:$Q$264, 4))</f>
        <v/>
      </c>
      <c r="F237" s="33" t="str">
        <f>IF(ISERROR(VLOOKUP($B237, 'Bolt Analysis'!$A$10:$Q$264, 5)),"",VLOOKUP($B237, 'Bolt Analysis'!$A$10:$Q$264, 5))</f>
        <v/>
      </c>
      <c r="G237" s="33" t="str">
        <f>IF(ISERROR(VLOOKUP($B237, 'Bolt Analysis'!$A$10:$Q$264, 6)),"",VLOOKUP($B237, 'Bolt Analysis'!$A$10:$Q$264, 6))</f>
        <v/>
      </c>
      <c r="H237" s="33" t="str">
        <f>IF(ISERROR(VLOOKUP($B237, 'Bolt Analysis'!$A$10:$Q$264, 9)),"",VLOOKUP($B237, 'Bolt Analysis'!$A$10:$Q$264, 9))</f>
        <v/>
      </c>
      <c r="I237" s="33" t="str">
        <f>IF(ISERROR(VLOOKUP($B237, 'Bolt Analysis'!$A$10:$Q$264, 10)),"",VLOOKUP($B237, 'Bolt Analysis'!$A$10:$Q$264, 10))</f>
        <v/>
      </c>
      <c r="J237" s="33" t="str">
        <f>IF(ISERROR(VLOOKUP($B237, 'Bolt Analysis'!$A$10:$Q$264, 12)),"",VLOOKUP($B237, 'Bolt Analysis'!$A$10:$Q$264, 12))</f>
        <v/>
      </c>
      <c r="K237" s="33" t="str">
        <f>IF(ISERROR(VLOOKUP($B237, 'Bolt Analysis'!$A$10:$Q$264, 13)),"",VLOOKUP($B237, 'Bolt Analysis'!$A$10:$Q$264, 13))</f>
        <v/>
      </c>
      <c r="L237" s="33" t="str">
        <f>IF(ISERROR(VLOOKUP($B237, 'Bolt Analysis'!$A$10:$Q$264, 14)),"",VLOOKUP($B237, 'Bolt Analysis'!$A$10:$Q$264, 14))</f>
        <v/>
      </c>
      <c r="M237" s="33" t="str">
        <f>IF(ISERROR(VLOOKUP($B237, 'Bolt Analysis'!$A$10:$Q$264, 15)),"",VLOOKUP($B237, 'Bolt Analysis'!$A$10:$Q$264, 15))</f>
        <v/>
      </c>
      <c r="N237" s="33" t="str">
        <f>IF(ISERROR(VLOOKUP($B237, 'Bolt Analysis'!$A$10:$Q$264, 16)),"",VLOOKUP($B237, 'Bolt Analysis'!$A$10:$Q$264, 16))</f>
        <v/>
      </c>
      <c r="O237" s="33" t="str">
        <f>IF(ISERROR(VLOOKUP($B237, 'Bolt Analysis'!$A$10:$Q$264, 17)),"",VLOOKUP($B237, 'Bolt Analysis'!$A$10:$Q$264, 17))</f>
        <v/>
      </c>
    </row>
    <row r="238" spans="2:15" x14ac:dyDescent="0.25">
      <c r="B238" s="28" t="str">
        <v/>
      </c>
      <c r="C238" s="33" t="str">
        <f>IF(ISERROR(VLOOKUP($B238, 'Bolt Analysis'!$A$10:$Q$264, 2)),"", VLOOKUP($B238, 'Bolt Analysis'!$A$10:$Q$264, 2))</f>
        <v/>
      </c>
      <c r="D238" s="33" t="str">
        <f>IF(ISERROR(VLOOKUP($B238, 'Bolt Analysis'!$A$10:$Q$264, 3)),"", VLOOKUP($B238, 'Bolt Analysis'!$A$10:$Q$264, 3))</f>
        <v/>
      </c>
      <c r="E238" s="33" t="str">
        <f>IF(ISERROR(VLOOKUP($B238, 'Bolt Analysis'!$A$10:$Q$264, 4)),"",VLOOKUP($B238, 'Bolt Analysis'!$A$10:$Q$264, 4))</f>
        <v/>
      </c>
      <c r="F238" s="33" t="str">
        <f>IF(ISERROR(VLOOKUP($B238, 'Bolt Analysis'!$A$10:$Q$264, 5)),"",VLOOKUP($B238, 'Bolt Analysis'!$A$10:$Q$264, 5))</f>
        <v/>
      </c>
      <c r="G238" s="33" t="str">
        <f>IF(ISERROR(VLOOKUP($B238, 'Bolt Analysis'!$A$10:$Q$264, 6)),"",VLOOKUP($B238, 'Bolt Analysis'!$A$10:$Q$264, 6))</f>
        <v/>
      </c>
      <c r="H238" s="33" t="str">
        <f>IF(ISERROR(VLOOKUP($B238, 'Bolt Analysis'!$A$10:$Q$264, 9)),"",VLOOKUP($B238, 'Bolt Analysis'!$A$10:$Q$264, 9))</f>
        <v/>
      </c>
      <c r="I238" s="33" t="str">
        <f>IF(ISERROR(VLOOKUP($B238, 'Bolt Analysis'!$A$10:$Q$264, 10)),"",VLOOKUP($B238, 'Bolt Analysis'!$A$10:$Q$264, 10))</f>
        <v/>
      </c>
      <c r="J238" s="33" t="str">
        <f>IF(ISERROR(VLOOKUP($B238, 'Bolt Analysis'!$A$10:$Q$264, 12)),"",VLOOKUP($B238, 'Bolt Analysis'!$A$10:$Q$264, 12))</f>
        <v/>
      </c>
      <c r="K238" s="33" t="str">
        <f>IF(ISERROR(VLOOKUP($B238, 'Bolt Analysis'!$A$10:$Q$264, 13)),"",VLOOKUP($B238, 'Bolt Analysis'!$A$10:$Q$264, 13))</f>
        <v/>
      </c>
      <c r="L238" s="33" t="str">
        <f>IF(ISERROR(VLOOKUP($B238, 'Bolt Analysis'!$A$10:$Q$264, 14)),"",VLOOKUP($B238, 'Bolt Analysis'!$A$10:$Q$264, 14))</f>
        <v/>
      </c>
      <c r="M238" s="33" t="str">
        <f>IF(ISERROR(VLOOKUP($B238, 'Bolt Analysis'!$A$10:$Q$264, 15)),"",VLOOKUP($B238, 'Bolt Analysis'!$A$10:$Q$264, 15))</f>
        <v/>
      </c>
      <c r="N238" s="33" t="str">
        <f>IF(ISERROR(VLOOKUP($B238, 'Bolt Analysis'!$A$10:$Q$264, 16)),"",VLOOKUP($B238, 'Bolt Analysis'!$A$10:$Q$264, 16))</f>
        <v/>
      </c>
      <c r="O238" s="33" t="str">
        <f>IF(ISERROR(VLOOKUP($B238, 'Bolt Analysis'!$A$10:$Q$264, 17)),"",VLOOKUP($B238, 'Bolt Analysis'!$A$10:$Q$264, 17))</f>
        <v/>
      </c>
    </row>
    <row r="239" spans="2:15" x14ac:dyDescent="0.25">
      <c r="B239" s="28" t="str">
        <v/>
      </c>
      <c r="C239" s="33" t="str">
        <f>IF(ISERROR(VLOOKUP($B239, 'Bolt Analysis'!$A$10:$Q$264, 2)),"", VLOOKUP($B239, 'Bolt Analysis'!$A$10:$Q$264, 2))</f>
        <v/>
      </c>
      <c r="D239" s="33" t="str">
        <f>IF(ISERROR(VLOOKUP($B239, 'Bolt Analysis'!$A$10:$Q$264, 3)),"", VLOOKUP($B239, 'Bolt Analysis'!$A$10:$Q$264, 3))</f>
        <v/>
      </c>
      <c r="E239" s="33" t="str">
        <f>IF(ISERROR(VLOOKUP($B239, 'Bolt Analysis'!$A$10:$Q$264, 4)),"",VLOOKUP($B239, 'Bolt Analysis'!$A$10:$Q$264, 4))</f>
        <v/>
      </c>
      <c r="F239" s="33" t="str">
        <f>IF(ISERROR(VLOOKUP($B239, 'Bolt Analysis'!$A$10:$Q$264, 5)),"",VLOOKUP($B239, 'Bolt Analysis'!$A$10:$Q$264, 5))</f>
        <v/>
      </c>
      <c r="G239" s="33" t="str">
        <f>IF(ISERROR(VLOOKUP($B239, 'Bolt Analysis'!$A$10:$Q$264, 6)),"",VLOOKUP($B239, 'Bolt Analysis'!$A$10:$Q$264, 6))</f>
        <v/>
      </c>
      <c r="H239" s="33" t="str">
        <f>IF(ISERROR(VLOOKUP($B239, 'Bolt Analysis'!$A$10:$Q$264, 9)),"",VLOOKUP($B239, 'Bolt Analysis'!$A$10:$Q$264, 9))</f>
        <v/>
      </c>
      <c r="I239" s="33" t="str">
        <f>IF(ISERROR(VLOOKUP($B239, 'Bolt Analysis'!$A$10:$Q$264, 10)),"",VLOOKUP($B239, 'Bolt Analysis'!$A$10:$Q$264, 10))</f>
        <v/>
      </c>
      <c r="J239" s="33" t="str">
        <f>IF(ISERROR(VLOOKUP($B239, 'Bolt Analysis'!$A$10:$Q$264, 12)),"",VLOOKUP($B239, 'Bolt Analysis'!$A$10:$Q$264, 12))</f>
        <v/>
      </c>
      <c r="K239" s="33" t="str">
        <f>IF(ISERROR(VLOOKUP($B239, 'Bolt Analysis'!$A$10:$Q$264, 13)),"",VLOOKUP($B239, 'Bolt Analysis'!$A$10:$Q$264, 13))</f>
        <v/>
      </c>
      <c r="L239" s="33" t="str">
        <f>IF(ISERROR(VLOOKUP($B239, 'Bolt Analysis'!$A$10:$Q$264, 14)),"",VLOOKUP($B239, 'Bolt Analysis'!$A$10:$Q$264, 14))</f>
        <v/>
      </c>
      <c r="M239" s="33" t="str">
        <f>IF(ISERROR(VLOOKUP($B239, 'Bolt Analysis'!$A$10:$Q$264, 15)),"",VLOOKUP($B239, 'Bolt Analysis'!$A$10:$Q$264, 15))</f>
        <v/>
      </c>
      <c r="N239" s="33" t="str">
        <f>IF(ISERROR(VLOOKUP($B239, 'Bolt Analysis'!$A$10:$Q$264, 16)),"",VLOOKUP($B239, 'Bolt Analysis'!$A$10:$Q$264, 16))</f>
        <v/>
      </c>
      <c r="O239" s="33" t="str">
        <f>IF(ISERROR(VLOOKUP($B239, 'Bolt Analysis'!$A$10:$Q$264, 17)),"",VLOOKUP($B239, 'Bolt Analysis'!$A$10:$Q$264, 17))</f>
        <v/>
      </c>
    </row>
    <row r="240" spans="2:15" x14ac:dyDescent="0.25">
      <c r="B240" s="28" t="str">
        <v/>
      </c>
      <c r="C240" s="33" t="str">
        <f>IF(ISERROR(VLOOKUP($B240, 'Bolt Analysis'!$A$10:$Q$264, 2)),"", VLOOKUP($B240, 'Bolt Analysis'!$A$10:$Q$264, 2))</f>
        <v/>
      </c>
      <c r="D240" s="33" t="str">
        <f>IF(ISERROR(VLOOKUP($B240, 'Bolt Analysis'!$A$10:$Q$264, 3)),"", VLOOKUP($B240, 'Bolt Analysis'!$A$10:$Q$264, 3))</f>
        <v/>
      </c>
      <c r="E240" s="33" t="str">
        <f>IF(ISERROR(VLOOKUP($B240, 'Bolt Analysis'!$A$10:$Q$264, 4)),"",VLOOKUP($B240, 'Bolt Analysis'!$A$10:$Q$264, 4))</f>
        <v/>
      </c>
      <c r="F240" s="33" t="str">
        <f>IF(ISERROR(VLOOKUP($B240, 'Bolt Analysis'!$A$10:$Q$264, 5)),"",VLOOKUP($B240, 'Bolt Analysis'!$A$10:$Q$264, 5))</f>
        <v/>
      </c>
      <c r="G240" s="33" t="str">
        <f>IF(ISERROR(VLOOKUP($B240, 'Bolt Analysis'!$A$10:$Q$264, 6)),"",VLOOKUP($B240, 'Bolt Analysis'!$A$10:$Q$264, 6))</f>
        <v/>
      </c>
      <c r="H240" s="33" t="str">
        <f>IF(ISERROR(VLOOKUP($B240, 'Bolt Analysis'!$A$10:$Q$264, 9)),"",VLOOKUP($B240, 'Bolt Analysis'!$A$10:$Q$264, 9))</f>
        <v/>
      </c>
      <c r="I240" s="33" t="str">
        <f>IF(ISERROR(VLOOKUP($B240, 'Bolt Analysis'!$A$10:$Q$264, 10)),"",VLOOKUP($B240, 'Bolt Analysis'!$A$10:$Q$264, 10))</f>
        <v/>
      </c>
      <c r="J240" s="33" t="str">
        <f>IF(ISERROR(VLOOKUP($B240, 'Bolt Analysis'!$A$10:$Q$264, 12)),"",VLOOKUP($B240, 'Bolt Analysis'!$A$10:$Q$264, 12))</f>
        <v/>
      </c>
      <c r="K240" s="33" t="str">
        <f>IF(ISERROR(VLOOKUP($B240, 'Bolt Analysis'!$A$10:$Q$264, 13)),"",VLOOKUP($B240, 'Bolt Analysis'!$A$10:$Q$264, 13))</f>
        <v/>
      </c>
      <c r="L240" s="33" t="str">
        <f>IF(ISERROR(VLOOKUP($B240, 'Bolt Analysis'!$A$10:$Q$264, 14)),"",VLOOKUP($B240, 'Bolt Analysis'!$A$10:$Q$264, 14))</f>
        <v/>
      </c>
      <c r="M240" s="33" t="str">
        <f>IF(ISERROR(VLOOKUP($B240, 'Bolt Analysis'!$A$10:$Q$264, 15)),"",VLOOKUP($B240, 'Bolt Analysis'!$A$10:$Q$264, 15))</f>
        <v/>
      </c>
      <c r="N240" s="33" t="str">
        <f>IF(ISERROR(VLOOKUP($B240, 'Bolt Analysis'!$A$10:$Q$264, 16)),"",VLOOKUP($B240, 'Bolt Analysis'!$A$10:$Q$264, 16))</f>
        <v/>
      </c>
      <c r="O240" s="33" t="str">
        <f>IF(ISERROR(VLOOKUP($B240, 'Bolt Analysis'!$A$10:$Q$264, 17)),"",VLOOKUP($B240, 'Bolt Analysis'!$A$10:$Q$264, 17))</f>
        <v/>
      </c>
    </row>
    <row r="241" spans="2:15" x14ac:dyDescent="0.25">
      <c r="B241" s="28" t="str">
        <v/>
      </c>
      <c r="C241" s="33" t="str">
        <f>IF(ISERROR(VLOOKUP($B241, 'Bolt Analysis'!$A$10:$Q$264, 2)),"", VLOOKUP($B241, 'Bolt Analysis'!$A$10:$Q$264, 2))</f>
        <v/>
      </c>
      <c r="D241" s="33" t="str">
        <f>IF(ISERROR(VLOOKUP($B241, 'Bolt Analysis'!$A$10:$Q$264, 3)),"", VLOOKUP($B241, 'Bolt Analysis'!$A$10:$Q$264, 3))</f>
        <v/>
      </c>
      <c r="E241" s="33" t="str">
        <f>IF(ISERROR(VLOOKUP($B241, 'Bolt Analysis'!$A$10:$Q$264, 4)),"",VLOOKUP($B241, 'Bolt Analysis'!$A$10:$Q$264, 4))</f>
        <v/>
      </c>
      <c r="F241" s="33" t="str">
        <f>IF(ISERROR(VLOOKUP($B241, 'Bolt Analysis'!$A$10:$Q$264, 5)),"",VLOOKUP($B241, 'Bolt Analysis'!$A$10:$Q$264, 5))</f>
        <v/>
      </c>
      <c r="G241" s="33" t="str">
        <f>IF(ISERROR(VLOOKUP($B241, 'Bolt Analysis'!$A$10:$Q$264, 6)),"",VLOOKUP($B241, 'Bolt Analysis'!$A$10:$Q$264, 6))</f>
        <v/>
      </c>
      <c r="H241" s="33" t="str">
        <f>IF(ISERROR(VLOOKUP($B241, 'Bolt Analysis'!$A$10:$Q$264, 9)),"",VLOOKUP($B241, 'Bolt Analysis'!$A$10:$Q$264, 9))</f>
        <v/>
      </c>
      <c r="I241" s="33" t="str">
        <f>IF(ISERROR(VLOOKUP($B241, 'Bolt Analysis'!$A$10:$Q$264, 10)),"",VLOOKUP($B241, 'Bolt Analysis'!$A$10:$Q$264, 10))</f>
        <v/>
      </c>
      <c r="J241" s="33" t="str">
        <f>IF(ISERROR(VLOOKUP($B241, 'Bolt Analysis'!$A$10:$Q$264, 12)),"",VLOOKUP($B241, 'Bolt Analysis'!$A$10:$Q$264, 12))</f>
        <v/>
      </c>
      <c r="K241" s="33" t="str">
        <f>IF(ISERROR(VLOOKUP($B241, 'Bolt Analysis'!$A$10:$Q$264, 13)),"",VLOOKUP($B241, 'Bolt Analysis'!$A$10:$Q$264, 13))</f>
        <v/>
      </c>
      <c r="L241" s="33" t="str">
        <f>IF(ISERROR(VLOOKUP($B241, 'Bolt Analysis'!$A$10:$Q$264, 14)),"",VLOOKUP($B241, 'Bolt Analysis'!$A$10:$Q$264, 14))</f>
        <v/>
      </c>
      <c r="M241" s="33" t="str">
        <f>IF(ISERROR(VLOOKUP($B241, 'Bolt Analysis'!$A$10:$Q$264, 15)),"",VLOOKUP($B241, 'Bolt Analysis'!$A$10:$Q$264, 15))</f>
        <v/>
      </c>
      <c r="N241" s="33" t="str">
        <f>IF(ISERROR(VLOOKUP($B241, 'Bolt Analysis'!$A$10:$Q$264, 16)),"",VLOOKUP($B241, 'Bolt Analysis'!$A$10:$Q$264, 16))</f>
        <v/>
      </c>
      <c r="O241" s="33" t="str">
        <f>IF(ISERROR(VLOOKUP($B241, 'Bolt Analysis'!$A$10:$Q$264, 17)),"",VLOOKUP($B241, 'Bolt Analysis'!$A$10:$Q$264, 17))</f>
        <v/>
      </c>
    </row>
    <row r="242" spans="2:15" x14ac:dyDescent="0.25">
      <c r="B242" s="28" t="str">
        <v/>
      </c>
      <c r="C242" s="33" t="str">
        <f>IF(ISERROR(VLOOKUP($B242, 'Bolt Analysis'!$A$10:$Q$264, 2)),"", VLOOKUP($B242, 'Bolt Analysis'!$A$10:$Q$264, 2))</f>
        <v/>
      </c>
      <c r="D242" s="33" t="str">
        <f>IF(ISERROR(VLOOKUP($B242, 'Bolt Analysis'!$A$10:$Q$264, 3)),"", VLOOKUP($B242, 'Bolt Analysis'!$A$10:$Q$264, 3))</f>
        <v/>
      </c>
      <c r="E242" s="33" t="str">
        <f>IF(ISERROR(VLOOKUP($B242, 'Bolt Analysis'!$A$10:$Q$264, 4)),"",VLOOKUP($B242, 'Bolt Analysis'!$A$10:$Q$264, 4))</f>
        <v/>
      </c>
      <c r="F242" s="33" t="str">
        <f>IF(ISERROR(VLOOKUP($B242, 'Bolt Analysis'!$A$10:$Q$264, 5)),"",VLOOKUP($B242, 'Bolt Analysis'!$A$10:$Q$264, 5))</f>
        <v/>
      </c>
      <c r="G242" s="33" t="str">
        <f>IF(ISERROR(VLOOKUP($B242, 'Bolt Analysis'!$A$10:$Q$264, 6)),"",VLOOKUP($B242, 'Bolt Analysis'!$A$10:$Q$264, 6))</f>
        <v/>
      </c>
      <c r="H242" s="33" t="str">
        <f>IF(ISERROR(VLOOKUP($B242, 'Bolt Analysis'!$A$10:$Q$264, 9)),"",VLOOKUP($B242, 'Bolt Analysis'!$A$10:$Q$264, 9))</f>
        <v/>
      </c>
      <c r="I242" s="33" t="str">
        <f>IF(ISERROR(VLOOKUP($B242, 'Bolt Analysis'!$A$10:$Q$264, 10)),"",VLOOKUP($B242, 'Bolt Analysis'!$A$10:$Q$264, 10))</f>
        <v/>
      </c>
      <c r="J242" s="33" t="str">
        <f>IF(ISERROR(VLOOKUP($B242, 'Bolt Analysis'!$A$10:$Q$264, 12)),"",VLOOKUP($B242, 'Bolt Analysis'!$A$10:$Q$264, 12))</f>
        <v/>
      </c>
      <c r="K242" s="33" t="str">
        <f>IF(ISERROR(VLOOKUP($B242, 'Bolt Analysis'!$A$10:$Q$264, 13)),"",VLOOKUP($B242, 'Bolt Analysis'!$A$10:$Q$264, 13))</f>
        <v/>
      </c>
      <c r="L242" s="33" t="str">
        <f>IF(ISERROR(VLOOKUP($B242, 'Bolt Analysis'!$A$10:$Q$264, 14)),"",VLOOKUP($B242, 'Bolt Analysis'!$A$10:$Q$264, 14))</f>
        <v/>
      </c>
      <c r="M242" s="33" t="str">
        <f>IF(ISERROR(VLOOKUP($B242, 'Bolt Analysis'!$A$10:$Q$264, 15)),"",VLOOKUP($B242, 'Bolt Analysis'!$A$10:$Q$264, 15))</f>
        <v/>
      </c>
      <c r="N242" s="33" t="str">
        <f>IF(ISERROR(VLOOKUP($B242, 'Bolt Analysis'!$A$10:$Q$264, 16)),"",VLOOKUP($B242, 'Bolt Analysis'!$A$10:$Q$264, 16))</f>
        <v/>
      </c>
      <c r="O242" s="33" t="str">
        <f>IF(ISERROR(VLOOKUP($B242, 'Bolt Analysis'!$A$10:$Q$264, 17)),"",VLOOKUP($B242, 'Bolt Analysis'!$A$10:$Q$264, 17))</f>
        <v/>
      </c>
    </row>
    <row r="243" spans="2:15" x14ac:dyDescent="0.25">
      <c r="B243" s="28" t="str">
        <v/>
      </c>
      <c r="C243" s="33" t="str">
        <f>IF(ISERROR(VLOOKUP($B243, 'Bolt Analysis'!$A$10:$Q$264, 2)),"", VLOOKUP($B243, 'Bolt Analysis'!$A$10:$Q$264, 2))</f>
        <v/>
      </c>
      <c r="D243" s="33" t="str">
        <f>IF(ISERROR(VLOOKUP($B243, 'Bolt Analysis'!$A$10:$Q$264, 3)),"", VLOOKUP($B243, 'Bolt Analysis'!$A$10:$Q$264, 3))</f>
        <v/>
      </c>
      <c r="E243" s="33" t="str">
        <f>IF(ISERROR(VLOOKUP($B243, 'Bolt Analysis'!$A$10:$Q$264, 4)),"",VLOOKUP($B243, 'Bolt Analysis'!$A$10:$Q$264, 4))</f>
        <v/>
      </c>
      <c r="F243" s="33" t="str">
        <f>IF(ISERROR(VLOOKUP($B243, 'Bolt Analysis'!$A$10:$Q$264, 5)),"",VLOOKUP($B243, 'Bolt Analysis'!$A$10:$Q$264, 5))</f>
        <v/>
      </c>
      <c r="G243" s="33" t="str">
        <f>IF(ISERROR(VLOOKUP($B243, 'Bolt Analysis'!$A$10:$Q$264, 6)),"",VLOOKUP($B243, 'Bolt Analysis'!$A$10:$Q$264, 6))</f>
        <v/>
      </c>
      <c r="H243" s="33" t="str">
        <f>IF(ISERROR(VLOOKUP($B243, 'Bolt Analysis'!$A$10:$Q$264, 9)),"",VLOOKUP($B243, 'Bolt Analysis'!$A$10:$Q$264, 9))</f>
        <v/>
      </c>
      <c r="I243" s="33" t="str">
        <f>IF(ISERROR(VLOOKUP($B243, 'Bolt Analysis'!$A$10:$Q$264, 10)),"",VLOOKUP($B243, 'Bolt Analysis'!$A$10:$Q$264, 10))</f>
        <v/>
      </c>
      <c r="J243" s="33" t="str">
        <f>IF(ISERROR(VLOOKUP($B243, 'Bolt Analysis'!$A$10:$Q$264, 12)),"",VLOOKUP($B243, 'Bolt Analysis'!$A$10:$Q$264, 12))</f>
        <v/>
      </c>
      <c r="K243" s="33" t="str">
        <f>IF(ISERROR(VLOOKUP($B243, 'Bolt Analysis'!$A$10:$Q$264, 13)),"",VLOOKUP($B243, 'Bolt Analysis'!$A$10:$Q$264, 13))</f>
        <v/>
      </c>
      <c r="L243" s="33" t="str">
        <f>IF(ISERROR(VLOOKUP($B243, 'Bolt Analysis'!$A$10:$Q$264, 14)),"",VLOOKUP($B243, 'Bolt Analysis'!$A$10:$Q$264, 14))</f>
        <v/>
      </c>
      <c r="M243" s="33" t="str">
        <f>IF(ISERROR(VLOOKUP($B243, 'Bolt Analysis'!$A$10:$Q$264, 15)),"",VLOOKUP($B243, 'Bolt Analysis'!$A$10:$Q$264, 15))</f>
        <v/>
      </c>
      <c r="N243" s="33" t="str">
        <f>IF(ISERROR(VLOOKUP($B243, 'Bolt Analysis'!$A$10:$Q$264, 16)),"",VLOOKUP($B243, 'Bolt Analysis'!$A$10:$Q$264, 16))</f>
        <v/>
      </c>
      <c r="O243" s="33" t="str">
        <f>IF(ISERROR(VLOOKUP($B243, 'Bolt Analysis'!$A$10:$Q$264, 17)),"",VLOOKUP($B243, 'Bolt Analysis'!$A$10:$Q$264, 17))</f>
        <v/>
      </c>
    </row>
    <row r="244" spans="2:15" x14ac:dyDescent="0.25">
      <c r="B244" s="28" t="str">
        <v/>
      </c>
      <c r="C244" s="33" t="str">
        <f>IF(ISERROR(VLOOKUP($B244, 'Bolt Analysis'!$A$10:$Q$264, 2)),"", VLOOKUP($B244, 'Bolt Analysis'!$A$10:$Q$264, 2))</f>
        <v/>
      </c>
      <c r="D244" s="33" t="str">
        <f>IF(ISERROR(VLOOKUP($B244, 'Bolt Analysis'!$A$10:$Q$264, 3)),"", VLOOKUP($B244, 'Bolt Analysis'!$A$10:$Q$264, 3))</f>
        <v/>
      </c>
      <c r="E244" s="33" t="str">
        <f>IF(ISERROR(VLOOKUP($B244, 'Bolt Analysis'!$A$10:$Q$264, 4)),"",VLOOKUP($B244, 'Bolt Analysis'!$A$10:$Q$264, 4))</f>
        <v/>
      </c>
      <c r="F244" s="33" t="str">
        <f>IF(ISERROR(VLOOKUP($B244, 'Bolt Analysis'!$A$10:$Q$264, 5)),"",VLOOKUP($B244, 'Bolt Analysis'!$A$10:$Q$264, 5))</f>
        <v/>
      </c>
      <c r="G244" s="33" t="str">
        <f>IF(ISERROR(VLOOKUP($B244, 'Bolt Analysis'!$A$10:$Q$264, 6)),"",VLOOKUP($B244, 'Bolt Analysis'!$A$10:$Q$264, 6))</f>
        <v/>
      </c>
      <c r="H244" s="33" t="str">
        <f>IF(ISERROR(VLOOKUP($B244, 'Bolt Analysis'!$A$10:$Q$264, 9)),"",VLOOKUP($B244, 'Bolt Analysis'!$A$10:$Q$264, 9))</f>
        <v/>
      </c>
      <c r="I244" s="33" t="str">
        <f>IF(ISERROR(VLOOKUP($B244, 'Bolt Analysis'!$A$10:$Q$264, 10)),"",VLOOKUP($B244, 'Bolt Analysis'!$A$10:$Q$264, 10))</f>
        <v/>
      </c>
      <c r="J244" s="33" t="str">
        <f>IF(ISERROR(VLOOKUP($B244, 'Bolt Analysis'!$A$10:$Q$264, 12)),"",VLOOKUP($B244, 'Bolt Analysis'!$A$10:$Q$264, 12))</f>
        <v/>
      </c>
      <c r="K244" s="33" t="str">
        <f>IF(ISERROR(VLOOKUP($B244, 'Bolt Analysis'!$A$10:$Q$264, 13)),"",VLOOKUP($B244, 'Bolt Analysis'!$A$10:$Q$264, 13))</f>
        <v/>
      </c>
      <c r="L244" s="33" t="str">
        <f>IF(ISERROR(VLOOKUP($B244, 'Bolt Analysis'!$A$10:$Q$264, 14)),"",VLOOKUP($B244, 'Bolt Analysis'!$A$10:$Q$264, 14))</f>
        <v/>
      </c>
      <c r="M244" s="33" t="str">
        <f>IF(ISERROR(VLOOKUP($B244, 'Bolt Analysis'!$A$10:$Q$264, 15)),"",VLOOKUP($B244, 'Bolt Analysis'!$A$10:$Q$264, 15))</f>
        <v/>
      </c>
      <c r="N244" s="33" t="str">
        <f>IF(ISERROR(VLOOKUP($B244, 'Bolt Analysis'!$A$10:$Q$264, 16)),"",VLOOKUP($B244, 'Bolt Analysis'!$A$10:$Q$264, 16))</f>
        <v/>
      </c>
      <c r="O244" s="33" t="str">
        <f>IF(ISERROR(VLOOKUP($B244, 'Bolt Analysis'!$A$10:$Q$264, 17)),"",VLOOKUP($B244, 'Bolt Analysis'!$A$10:$Q$264, 17))</f>
        <v/>
      </c>
    </row>
    <row r="245" spans="2:15" x14ac:dyDescent="0.25">
      <c r="B245" s="28" t="str">
        <v/>
      </c>
      <c r="C245" s="33" t="str">
        <f>IF(ISERROR(VLOOKUP($B245, 'Bolt Analysis'!$A$10:$Q$264, 2)),"", VLOOKUP($B245, 'Bolt Analysis'!$A$10:$Q$264, 2))</f>
        <v/>
      </c>
      <c r="D245" s="33" t="str">
        <f>IF(ISERROR(VLOOKUP($B245, 'Bolt Analysis'!$A$10:$Q$264, 3)),"", VLOOKUP($B245, 'Bolt Analysis'!$A$10:$Q$264, 3))</f>
        <v/>
      </c>
      <c r="E245" s="33" t="str">
        <f>IF(ISERROR(VLOOKUP($B245, 'Bolt Analysis'!$A$10:$Q$264, 4)),"",VLOOKUP($B245, 'Bolt Analysis'!$A$10:$Q$264, 4))</f>
        <v/>
      </c>
      <c r="F245" s="33" t="str">
        <f>IF(ISERROR(VLOOKUP($B245, 'Bolt Analysis'!$A$10:$Q$264, 5)),"",VLOOKUP($B245, 'Bolt Analysis'!$A$10:$Q$264, 5))</f>
        <v/>
      </c>
      <c r="G245" s="33" t="str">
        <f>IF(ISERROR(VLOOKUP($B245, 'Bolt Analysis'!$A$10:$Q$264, 6)),"",VLOOKUP($B245, 'Bolt Analysis'!$A$10:$Q$264, 6))</f>
        <v/>
      </c>
      <c r="H245" s="33" t="str">
        <f>IF(ISERROR(VLOOKUP($B245, 'Bolt Analysis'!$A$10:$Q$264, 9)),"",VLOOKUP($B245, 'Bolt Analysis'!$A$10:$Q$264, 9))</f>
        <v/>
      </c>
      <c r="I245" s="33" t="str">
        <f>IF(ISERROR(VLOOKUP($B245, 'Bolt Analysis'!$A$10:$Q$264, 10)),"",VLOOKUP($B245, 'Bolt Analysis'!$A$10:$Q$264, 10))</f>
        <v/>
      </c>
      <c r="J245" s="33" t="str">
        <f>IF(ISERROR(VLOOKUP($B245, 'Bolt Analysis'!$A$10:$Q$264, 12)),"",VLOOKUP($B245, 'Bolt Analysis'!$A$10:$Q$264, 12))</f>
        <v/>
      </c>
      <c r="K245" s="33" t="str">
        <f>IF(ISERROR(VLOOKUP($B245, 'Bolt Analysis'!$A$10:$Q$264, 13)),"",VLOOKUP($B245, 'Bolt Analysis'!$A$10:$Q$264, 13))</f>
        <v/>
      </c>
      <c r="L245" s="33" t="str">
        <f>IF(ISERROR(VLOOKUP($B245, 'Bolt Analysis'!$A$10:$Q$264, 14)),"",VLOOKUP($B245, 'Bolt Analysis'!$A$10:$Q$264, 14))</f>
        <v/>
      </c>
      <c r="M245" s="33" t="str">
        <f>IF(ISERROR(VLOOKUP($B245, 'Bolt Analysis'!$A$10:$Q$264, 15)),"",VLOOKUP($B245, 'Bolt Analysis'!$A$10:$Q$264, 15))</f>
        <v/>
      </c>
      <c r="N245" s="33" t="str">
        <f>IF(ISERROR(VLOOKUP($B245, 'Bolt Analysis'!$A$10:$Q$264, 16)),"",VLOOKUP($B245, 'Bolt Analysis'!$A$10:$Q$264, 16))</f>
        <v/>
      </c>
      <c r="O245" s="33" t="str">
        <f>IF(ISERROR(VLOOKUP($B245, 'Bolt Analysis'!$A$10:$Q$264, 17)),"",VLOOKUP($B245, 'Bolt Analysis'!$A$10:$Q$264, 17))</f>
        <v/>
      </c>
    </row>
    <row r="246" spans="2:15" x14ac:dyDescent="0.25">
      <c r="B246" s="28" t="str">
        <v/>
      </c>
      <c r="C246" s="33" t="str">
        <f>IF(ISERROR(VLOOKUP($B246, 'Bolt Analysis'!$A$10:$Q$264, 2)),"", VLOOKUP($B246, 'Bolt Analysis'!$A$10:$Q$264, 2))</f>
        <v/>
      </c>
      <c r="D246" s="33" t="str">
        <f>IF(ISERROR(VLOOKUP($B246, 'Bolt Analysis'!$A$10:$Q$264, 3)),"", VLOOKUP($B246, 'Bolt Analysis'!$A$10:$Q$264, 3))</f>
        <v/>
      </c>
      <c r="E246" s="33" t="str">
        <f>IF(ISERROR(VLOOKUP($B246, 'Bolt Analysis'!$A$10:$Q$264, 4)),"",VLOOKUP($B246, 'Bolt Analysis'!$A$10:$Q$264, 4))</f>
        <v/>
      </c>
      <c r="F246" s="33" t="str">
        <f>IF(ISERROR(VLOOKUP($B246, 'Bolt Analysis'!$A$10:$Q$264, 5)),"",VLOOKUP($B246, 'Bolt Analysis'!$A$10:$Q$264, 5))</f>
        <v/>
      </c>
      <c r="G246" s="33" t="str">
        <f>IF(ISERROR(VLOOKUP($B246, 'Bolt Analysis'!$A$10:$Q$264, 6)),"",VLOOKUP($B246, 'Bolt Analysis'!$A$10:$Q$264, 6))</f>
        <v/>
      </c>
      <c r="H246" s="33" t="str">
        <f>IF(ISERROR(VLOOKUP($B246, 'Bolt Analysis'!$A$10:$Q$264, 9)),"",VLOOKUP($B246, 'Bolt Analysis'!$A$10:$Q$264, 9))</f>
        <v/>
      </c>
      <c r="I246" s="33" t="str">
        <f>IF(ISERROR(VLOOKUP($B246, 'Bolt Analysis'!$A$10:$Q$264, 10)),"",VLOOKUP($B246, 'Bolt Analysis'!$A$10:$Q$264, 10))</f>
        <v/>
      </c>
      <c r="J246" s="33" t="str">
        <f>IF(ISERROR(VLOOKUP($B246, 'Bolt Analysis'!$A$10:$Q$264, 12)),"",VLOOKUP($B246, 'Bolt Analysis'!$A$10:$Q$264, 12))</f>
        <v/>
      </c>
      <c r="K246" s="33" t="str">
        <f>IF(ISERROR(VLOOKUP($B246, 'Bolt Analysis'!$A$10:$Q$264, 13)),"",VLOOKUP($B246, 'Bolt Analysis'!$A$10:$Q$264, 13))</f>
        <v/>
      </c>
      <c r="L246" s="33" t="str">
        <f>IF(ISERROR(VLOOKUP($B246, 'Bolt Analysis'!$A$10:$Q$264, 14)),"",VLOOKUP($B246, 'Bolt Analysis'!$A$10:$Q$264, 14))</f>
        <v/>
      </c>
      <c r="M246" s="33" t="str">
        <f>IF(ISERROR(VLOOKUP($B246, 'Bolt Analysis'!$A$10:$Q$264, 15)),"",VLOOKUP($B246, 'Bolt Analysis'!$A$10:$Q$264, 15))</f>
        <v/>
      </c>
      <c r="N246" s="33" t="str">
        <f>IF(ISERROR(VLOOKUP($B246, 'Bolt Analysis'!$A$10:$Q$264, 16)),"",VLOOKUP($B246, 'Bolt Analysis'!$A$10:$Q$264, 16))</f>
        <v/>
      </c>
      <c r="O246" s="33" t="str">
        <f>IF(ISERROR(VLOOKUP($B246, 'Bolt Analysis'!$A$10:$Q$264, 17)),"",VLOOKUP($B246, 'Bolt Analysis'!$A$10:$Q$264, 17))</f>
        <v/>
      </c>
    </row>
    <row r="247" spans="2:15" x14ac:dyDescent="0.25">
      <c r="B247" s="28" t="str">
        <v/>
      </c>
      <c r="C247" s="33" t="str">
        <f>IF(ISERROR(VLOOKUP($B247, 'Bolt Analysis'!$A$10:$Q$264, 2)),"", VLOOKUP($B247, 'Bolt Analysis'!$A$10:$Q$264, 2))</f>
        <v/>
      </c>
      <c r="D247" s="33" t="str">
        <f>IF(ISERROR(VLOOKUP($B247, 'Bolt Analysis'!$A$10:$Q$264, 3)),"", VLOOKUP($B247, 'Bolt Analysis'!$A$10:$Q$264, 3))</f>
        <v/>
      </c>
      <c r="E247" s="33" t="str">
        <f>IF(ISERROR(VLOOKUP($B247, 'Bolt Analysis'!$A$10:$Q$264, 4)),"",VLOOKUP($B247, 'Bolt Analysis'!$A$10:$Q$264, 4))</f>
        <v/>
      </c>
      <c r="F247" s="33" t="str">
        <f>IF(ISERROR(VLOOKUP($B247, 'Bolt Analysis'!$A$10:$Q$264, 5)),"",VLOOKUP($B247, 'Bolt Analysis'!$A$10:$Q$264, 5))</f>
        <v/>
      </c>
      <c r="G247" s="33" t="str">
        <f>IF(ISERROR(VLOOKUP($B247, 'Bolt Analysis'!$A$10:$Q$264, 6)),"",VLOOKUP($B247, 'Bolt Analysis'!$A$10:$Q$264, 6))</f>
        <v/>
      </c>
      <c r="H247" s="33" t="str">
        <f>IF(ISERROR(VLOOKUP($B247, 'Bolt Analysis'!$A$10:$Q$264, 9)),"",VLOOKUP($B247, 'Bolt Analysis'!$A$10:$Q$264, 9))</f>
        <v/>
      </c>
      <c r="I247" s="33" t="str">
        <f>IF(ISERROR(VLOOKUP($B247, 'Bolt Analysis'!$A$10:$Q$264, 10)),"",VLOOKUP($B247, 'Bolt Analysis'!$A$10:$Q$264, 10))</f>
        <v/>
      </c>
      <c r="J247" s="33" t="str">
        <f>IF(ISERROR(VLOOKUP($B247, 'Bolt Analysis'!$A$10:$Q$264, 12)),"",VLOOKUP($B247, 'Bolt Analysis'!$A$10:$Q$264, 12))</f>
        <v/>
      </c>
      <c r="K247" s="33" t="str">
        <f>IF(ISERROR(VLOOKUP($B247, 'Bolt Analysis'!$A$10:$Q$264, 13)),"",VLOOKUP($B247, 'Bolt Analysis'!$A$10:$Q$264, 13))</f>
        <v/>
      </c>
      <c r="L247" s="33" t="str">
        <f>IF(ISERROR(VLOOKUP($B247, 'Bolt Analysis'!$A$10:$Q$264, 14)),"",VLOOKUP($B247, 'Bolt Analysis'!$A$10:$Q$264, 14))</f>
        <v/>
      </c>
      <c r="M247" s="33" t="str">
        <f>IF(ISERROR(VLOOKUP($B247, 'Bolt Analysis'!$A$10:$Q$264, 15)),"",VLOOKUP($B247, 'Bolt Analysis'!$A$10:$Q$264, 15))</f>
        <v/>
      </c>
      <c r="N247" s="33" t="str">
        <f>IF(ISERROR(VLOOKUP($B247, 'Bolt Analysis'!$A$10:$Q$264, 16)),"",VLOOKUP($B247, 'Bolt Analysis'!$A$10:$Q$264, 16))</f>
        <v/>
      </c>
      <c r="O247" s="33" t="str">
        <f>IF(ISERROR(VLOOKUP($B247, 'Bolt Analysis'!$A$10:$Q$264, 17)),"",VLOOKUP($B247, 'Bolt Analysis'!$A$10:$Q$264, 17))</f>
        <v/>
      </c>
    </row>
    <row r="248" spans="2:15" x14ac:dyDescent="0.25">
      <c r="B248" s="28" t="str">
        <v/>
      </c>
      <c r="C248" s="33" t="str">
        <f>IF(ISERROR(VLOOKUP($B248, 'Bolt Analysis'!$A$10:$Q$264, 2)),"", VLOOKUP($B248, 'Bolt Analysis'!$A$10:$Q$264, 2))</f>
        <v/>
      </c>
      <c r="D248" s="33" t="str">
        <f>IF(ISERROR(VLOOKUP($B248, 'Bolt Analysis'!$A$10:$Q$264, 3)),"", VLOOKUP($B248, 'Bolt Analysis'!$A$10:$Q$264, 3))</f>
        <v/>
      </c>
      <c r="E248" s="33" t="str">
        <f>IF(ISERROR(VLOOKUP($B248, 'Bolt Analysis'!$A$10:$Q$264, 4)),"",VLOOKUP($B248, 'Bolt Analysis'!$A$10:$Q$264, 4))</f>
        <v/>
      </c>
      <c r="F248" s="33" t="str">
        <f>IF(ISERROR(VLOOKUP($B248, 'Bolt Analysis'!$A$10:$Q$264, 5)),"",VLOOKUP($B248, 'Bolt Analysis'!$A$10:$Q$264, 5))</f>
        <v/>
      </c>
      <c r="G248" s="33" t="str">
        <f>IF(ISERROR(VLOOKUP($B248, 'Bolt Analysis'!$A$10:$Q$264, 6)),"",VLOOKUP($B248, 'Bolt Analysis'!$A$10:$Q$264, 6))</f>
        <v/>
      </c>
      <c r="H248" s="33" t="str">
        <f>IF(ISERROR(VLOOKUP($B248, 'Bolt Analysis'!$A$10:$Q$264, 9)),"",VLOOKUP($B248, 'Bolt Analysis'!$A$10:$Q$264, 9))</f>
        <v/>
      </c>
      <c r="I248" s="33" t="str">
        <f>IF(ISERROR(VLOOKUP($B248, 'Bolt Analysis'!$A$10:$Q$264, 10)),"",VLOOKUP($B248, 'Bolt Analysis'!$A$10:$Q$264, 10))</f>
        <v/>
      </c>
      <c r="J248" s="33" t="str">
        <f>IF(ISERROR(VLOOKUP($B248, 'Bolt Analysis'!$A$10:$Q$264, 12)),"",VLOOKUP($B248, 'Bolt Analysis'!$A$10:$Q$264, 12))</f>
        <v/>
      </c>
      <c r="K248" s="33" t="str">
        <f>IF(ISERROR(VLOOKUP($B248, 'Bolt Analysis'!$A$10:$Q$264, 13)),"",VLOOKUP($B248, 'Bolt Analysis'!$A$10:$Q$264, 13))</f>
        <v/>
      </c>
      <c r="L248" s="33" t="str">
        <f>IF(ISERROR(VLOOKUP($B248, 'Bolt Analysis'!$A$10:$Q$264, 14)),"",VLOOKUP($B248, 'Bolt Analysis'!$A$10:$Q$264, 14))</f>
        <v/>
      </c>
      <c r="M248" s="33" t="str">
        <f>IF(ISERROR(VLOOKUP($B248, 'Bolt Analysis'!$A$10:$Q$264, 15)),"",VLOOKUP($B248, 'Bolt Analysis'!$A$10:$Q$264, 15))</f>
        <v/>
      </c>
      <c r="N248" s="33" t="str">
        <f>IF(ISERROR(VLOOKUP($B248, 'Bolt Analysis'!$A$10:$Q$264, 16)),"",VLOOKUP($B248, 'Bolt Analysis'!$A$10:$Q$264, 16))</f>
        <v/>
      </c>
      <c r="O248" s="33" t="str">
        <f>IF(ISERROR(VLOOKUP($B248, 'Bolt Analysis'!$A$10:$Q$264, 17)),"",VLOOKUP($B248, 'Bolt Analysis'!$A$10:$Q$264, 17))</f>
        <v/>
      </c>
    </row>
    <row r="249" spans="2:15" x14ac:dyDescent="0.25">
      <c r="B249" s="28" t="str">
        <v/>
      </c>
      <c r="C249" s="33" t="str">
        <f>IF(ISERROR(VLOOKUP($B249, 'Bolt Analysis'!$A$10:$Q$264, 2)),"", VLOOKUP($B249, 'Bolt Analysis'!$A$10:$Q$264, 2))</f>
        <v/>
      </c>
      <c r="D249" s="33" t="str">
        <f>IF(ISERROR(VLOOKUP($B249, 'Bolt Analysis'!$A$10:$Q$264, 3)),"", VLOOKUP($B249, 'Bolt Analysis'!$A$10:$Q$264, 3))</f>
        <v/>
      </c>
      <c r="E249" s="33" t="str">
        <f>IF(ISERROR(VLOOKUP($B249, 'Bolt Analysis'!$A$10:$Q$264, 4)),"",VLOOKUP($B249, 'Bolt Analysis'!$A$10:$Q$264, 4))</f>
        <v/>
      </c>
      <c r="F249" s="33" t="str">
        <f>IF(ISERROR(VLOOKUP($B249, 'Bolt Analysis'!$A$10:$Q$264, 5)),"",VLOOKUP($B249, 'Bolt Analysis'!$A$10:$Q$264, 5))</f>
        <v/>
      </c>
      <c r="G249" s="33" t="str">
        <f>IF(ISERROR(VLOOKUP($B249, 'Bolt Analysis'!$A$10:$Q$264, 6)),"",VLOOKUP($B249, 'Bolt Analysis'!$A$10:$Q$264, 6))</f>
        <v/>
      </c>
      <c r="H249" s="33" t="str">
        <f>IF(ISERROR(VLOOKUP($B249, 'Bolt Analysis'!$A$10:$Q$264, 9)),"",VLOOKUP($B249, 'Bolt Analysis'!$A$10:$Q$264, 9))</f>
        <v/>
      </c>
      <c r="I249" s="33" t="str">
        <f>IF(ISERROR(VLOOKUP($B249, 'Bolt Analysis'!$A$10:$Q$264, 10)),"",VLOOKUP($B249, 'Bolt Analysis'!$A$10:$Q$264, 10))</f>
        <v/>
      </c>
      <c r="J249" s="33" t="str">
        <f>IF(ISERROR(VLOOKUP($B249, 'Bolt Analysis'!$A$10:$Q$264, 12)),"",VLOOKUP($B249, 'Bolt Analysis'!$A$10:$Q$264, 12))</f>
        <v/>
      </c>
      <c r="K249" s="33" t="str">
        <f>IF(ISERROR(VLOOKUP($B249, 'Bolt Analysis'!$A$10:$Q$264, 13)),"",VLOOKUP($B249, 'Bolt Analysis'!$A$10:$Q$264, 13))</f>
        <v/>
      </c>
      <c r="L249" s="33" t="str">
        <f>IF(ISERROR(VLOOKUP($B249, 'Bolt Analysis'!$A$10:$Q$264, 14)),"",VLOOKUP($B249, 'Bolt Analysis'!$A$10:$Q$264, 14))</f>
        <v/>
      </c>
      <c r="M249" s="33" t="str">
        <f>IF(ISERROR(VLOOKUP($B249, 'Bolt Analysis'!$A$10:$Q$264, 15)),"",VLOOKUP($B249, 'Bolt Analysis'!$A$10:$Q$264, 15))</f>
        <v/>
      </c>
      <c r="N249" s="33" t="str">
        <f>IF(ISERROR(VLOOKUP($B249, 'Bolt Analysis'!$A$10:$Q$264, 16)),"",VLOOKUP($B249, 'Bolt Analysis'!$A$10:$Q$264, 16))</f>
        <v/>
      </c>
      <c r="O249" s="33" t="str">
        <f>IF(ISERROR(VLOOKUP($B249, 'Bolt Analysis'!$A$10:$Q$264, 17)),"",VLOOKUP($B249, 'Bolt Analysis'!$A$10:$Q$264, 17))</f>
        <v/>
      </c>
    </row>
    <row r="250" spans="2:15" x14ac:dyDescent="0.25">
      <c r="B250" s="28" t="str">
        <v/>
      </c>
      <c r="C250" s="33" t="str">
        <f>IF(ISERROR(VLOOKUP($B250, 'Bolt Analysis'!$A$10:$Q$264, 2)),"", VLOOKUP($B250, 'Bolt Analysis'!$A$10:$Q$264, 2))</f>
        <v/>
      </c>
      <c r="D250" s="33" t="str">
        <f>IF(ISERROR(VLOOKUP($B250, 'Bolt Analysis'!$A$10:$Q$264, 3)),"", VLOOKUP($B250, 'Bolt Analysis'!$A$10:$Q$264, 3))</f>
        <v/>
      </c>
      <c r="E250" s="33" t="str">
        <f>IF(ISERROR(VLOOKUP($B250, 'Bolt Analysis'!$A$10:$Q$264, 4)),"",VLOOKUP($B250, 'Bolt Analysis'!$A$10:$Q$264, 4))</f>
        <v/>
      </c>
      <c r="F250" s="33" t="str">
        <f>IF(ISERROR(VLOOKUP($B250, 'Bolt Analysis'!$A$10:$Q$264, 5)),"",VLOOKUP($B250, 'Bolt Analysis'!$A$10:$Q$264, 5))</f>
        <v/>
      </c>
      <c r="G250" s="33" t="str">
        <f>IF(ISERROR(VLOOKUP($B250, 'Bolt Analysis'!$A$10:$Q$264, 6)),"",VLOOKUP($B250, 'Bolt Analysis'!$A$10:$Q$264, 6))</f>
        <v/>
      </c>
      <c r="H250" s="33" t="str">
        <f>IF(ISERROR(VLOOKUP($B250, 'Bolt Analysis'!$A$10:$Q$264, 9)),"",VLOOKUP($B250, 'Bolt Analysis'!$A$10:$Q$264, 9))</f>
        <v/>
      </c>
      <c r="I250" s="33" t="str">
        <f>IF(ISERROR(VLOOKUP($B250, 'Bolt Analysis'!$A$10:$Q$264, 10)),"",VLOOKUP($B250, 'Bolt Analysis'!$A$10:$Q$264, 10))</f>
        <v/>
      </c>
      <c r="J250" s="33" t="str">
        <f>IF(ISERROR(VLOOKUP($B250, 'Bolt Analysis'!$A$10:$Q$264, 12)),"",VLOOKUP($B250, 'Bolt Analysis'!$A$10:$Q$264, 12))</f>
        <v/>
      </c>
      <c r="K250" s="33" t="str">
        <f>IF(ISERROR(VLOOKUP($B250, 'Bolt Analysis'!$A$10:$Q$264, 13)),"",VLOOKUP($B250, 'Bolt Analysis'!$A$10:$Q$264, 13))</f>
        <v/>
      </c>
      <c r="L250" s="33" t="str">
        <f>IF(ISERROR(VLOOKUP($B250, 'Bolt Analysis'!$A$10:$Q$264, 14)),"",VLOOKUP($B250, 'Bolt Analysis'!$A$10:$Q$264, 14))</f>
        <v/>
      </c>
      <c r="M250" s="33" t="str">
        <f>IF(ISERROR(VLOOKUP($B250, 'Bolt Analysis'!$A$10:$Q$264, 15)),"",VLOOKUP($B250, 'Bolt Analysis'!$A$10:$Q$264, 15))</f>
        <v/>
      </c>
      <c r="N250" s="33" t="str">
        <f>IF(ISERROR(VLOOKUP($B250, 'Bolt Analysis'!$A$10:$Q$264, 16)),"",VLOOKUP($B250, 'Bolt Analysis'!$A$10:$Q$264, 16))</f>
        <v/>
      </c>
      <c r="O250" s="33" t="str">
        <f>IF(ISERROR(VLOOKUP($B250, 'Bolt Analysis'!$A$10:$Q$264, 17)),"",VLOOKUP($B250, 'Bolt Analysis'!$A$10:$Q$264, 17))</f>
        <v/>
      </c>
    </row>
    <row r="251" spans="2:15" x14ac:dyDescent="0.25">
      <c r="B251" s="28" t="str">
        <v/>
      </c>
      <c r="C251" s="33" t="str">
        <f>IF(ISERROR(VLOOKUP($B251, 'Bolt Analysis'!$A$10:$Q$264, 2)),"", VLOOKUP($B251, 'Bolt Analysis'!$A$10:$Q$264, 2))</f>
        <v/>
      </c>
      <c r="D251" s="33" t="str">
        <f>IF(ISERROR(VLOOKUP($B251, 'Bolt Analysis'!$A$10:$Q$264, 3)),"", VLOOKUP($B251, 'Bolt Analysis'!$A$10:$Q$264, 3))</f>
        <v/>
      </c>
      <c r="E251" s="33" t="str">
        <f>IF(ISERROR(VLOOKUP($B251, 'Bolt Analysis'!$A$10:$Q$264, 4)),"",VLOOKUP($B251, 'Bolt Analysis'!$A$10:$Q$264, 4))</f>
        <v/>
      </c>
      <c r="F251" s="33" t="str">
        <f>IF(ISERROR(VLOOKUP($B251, 'Bolt Analysis'!$A$10:$Q$264, 5)),"",VLOOKUP($B251, 'Bolt Analysis'!$A$10:$Q$264, 5))</f>
        <v/>
      </c>
      <c r="G251" s="33" t="str">
        <f>IF(ISERROR(VLOOKUP($B251, 'Bolt Analysis'!$A$10:$Q$264, 6)),"",VLOOKUP($B251, 'Bolt Analysis'!$A$10:$Q$264, 6))</f>
        <v/>
      </c>
      <c r="H251" s="33" t="str">
        <f>IF(ISERROR(VLOOKUP($B251, 'Bolt Analysis'!$A$10:$Q$264, 9)),"",VLOOKUP($B251, 'Bolt Analysis'!$A$10:$Q$264, 9))</f>
        <v/>
      </c>
      <c r="I251" s="33" t="str">
        <f>IF(ISERROR(VLOOKUP($B251, 'Bolt Analysis'!$A$10:$Q$264, 10)),"",VLOOKUP($B251, 'Bolt Analysis'!$A$10:$Q$264, 10))</f>
        <v/>
      </c>
      <c r="J251" s="33" t="str">
        <f>IF(ISERROR(VLOOKUP($B251, 'Bolt Analysis'!$A$10:$Q$264, 12)),"",VLOOKUP($B251, 'Bolt Analysis'!$A$10:$Q$264, 12))</f>
        <v/>
      </c>
      <c r="K251" s="33" t="str">
        <f>IF(ISERROR(VLOOKUP($B251, 'Bolt Analysis'!$A$10:$Q$264, 13)),"",VLOOKUP($B251, 'Bolt Analysis'!$A$10:$Q$264, 13))</f>
        <v/>
      </c>
      <c r="L251" s="33" t="str">
        <f>IF(ISERROR(VLOOKUP($B251, 'Bolt Analysis'!$A$10:$Q$264, 14)),"",VLOOKUP($B251, 'Bolt Analysis'!$A$10:$Q$264, 14))</f>
        <v/>
      </c>
      <c r="M251" s="33" t="str">
        <f>IF(ISERROR(VLOOKUP($B251, 'Bolt Analysis'!$A$10:$Q$264, 15)),"",VLOOKUP($B251, 'Bolt Analysis'!$A$10:$Q$264, 15))</f>
        <v/>
      </c>
      <c r="N251" s="33" t="str">
        <f>IF(ISERROR(VLOOKUP($B251, 'Bolt Analysis'!$A$10:$Q$264, 16)),"",VLOOKUP($B251, 'Bolt Analysis'!$A$10:$Q$264, 16))</f>
        <v/>
      </c>
      <c r="O251" s="33" t="str">
        <f>IF(ISERROR(VLOOKUP($B251, 'Bolt Analysis'!$A$10:$Q$264, 17)),"",VLOOKUP($B251, 'Bolt Analysis'!$A$10:$Q$264, 17))</f>
        <v/>
      </c>
    </row>
    <row r="252" spans="2:15" x14ac:dyDescent="0.25">
      <c r="B252" s="28" t="str">
        <v/>
      </c>
      <c r="C252" s="33" t="str">
        <f>IF(ISERROR(VLOOKUP($B252, 'Bolt Analysis'!$A$10:$Q$264, 2)),"", VLOOKUP($B252, 'Bolt Analysis'!$A$10:$Q$264, 2))</f>
        <v/>
      </c>
      <c r="D252" s="33" t="str">
        <f>IF(ISERROR(VLOOKUP($B252, 'Bolt Analysis'!$A$10:$Q$264, 3)),"", VLOOKUP($B252, 'Bolt Analysis'!$A$10:$Q$264, 3))</f>
        <v/>
      </c>
      <c r="E252" s="33" t="str">
        <f>IF(ISERROR(VLOOKUP($B252, 'Bolt Analysis'!$A$10:$Q$264, 4)),"",VLOOKUP($B252, 'Bolt Analysis'!$A$10:$Q$264, 4))</f>
        <v/>
      </c>
      <c r="F252" s="33" t="str">
        <f>IF(ISERROR(VLOOKUP($B252, 'Bolt Analysis'!$A$10:$Q$264, 5)),"",VLOOKUP($B252, 'Bolt Analysis'!$A$10:$Q$264, 5))</f>
        <v/>
      </c>
      <c r="G252" s="33" t="str">
        <f>IF(ISERROR(VLOOKUP($B252, 'Bolt Analysis'!$A$10:$Q$264, 6)),"",VLOOKUP($B252, 'Bolt Analysis'!$A$10:$Q$264, 6))</f>
        <v/>
      </c>
      <c r="H252" s="33" t="str">
        <f>IF(ISERROR(VLOOKUP($B252, 'Bolt Analysis'!$A$10:$Q$264, 9)),"",VLOOKUP($B252, 'Bolt Analysis'!$A$10:$Q$264, 9))</f>
        <v/>
      </c>
      <c r="I252" s="33" t="str">
        <f>IF(ISERROR(VLOOKUP($B252, 'Bolt Analysis'!$A$10:$Q$264, 10)),"",VLOOKUP($B252, 'Bolt Analysis'!$A$10:$Q$264, 10))</f>
        <v/>
      </c>
      <c r="J252" s="33" t="str">
        <f>IF(ISERROR(VLOOKUP($B252, 'Bolt Analysis'!$A$10:$Q$264, 12)),"",VLOOKUP($B252, 'Bolt Analysis'!$A$10:$Q$264, 12))</f>
        <v/>
      </c>
      <c r="K252" s="33" t="str">
        <f>IF(ISERROR(VLOOKUP($B252, 'Bolt Analysis'!$A$10:$Q$264, 13)),"",VLOOKUP($B252, 'Bolt Analysis'!$A$10:$Q$264, 13))</f>
        <v/>
      </c>
      <c r="L252" s="33" t="str">
        <f>IF(ISERROR(VLOOKUP($B252, 'Bolt Analysis'!$A$10:$Q$264, 14)),"",VLOOKUP($B252, 'Bolt Analysis'!$A$10:$Q$264, 14))</f>
        <v/>
      </c>
      <c r="M252" s="33" t="str">
        <f>IF(ISERROR(VLOOKUP($B252, 'Bolt Analysis'!$A$10:$Q$264, 15)),"",VLOOKUP($B252, 'Bolt Analysis'!$A$10:$Q$264, 15))</f>
        <v/>
      </c>
      <c r="N252" s="33" t="str">
        <f>IF(ISERROR(VLOOKUP($B252, 'Bolt Analysis'!$A$10:$Q$264, 16)),"",VLOOKUP($B252, 'Bolt Analysis'!$A$10:$Q$264, 16))</f>
        <v/>
      </c>
      <c r="O252" s="33" t="str">
        <f>IF(ISERROR(VLOOKUP($B252, 'Bolt Analysis'!$A$10:$Q$264, 17)),"",VLOOKUP($B252, 'Bolt Analysis'!$A$10:$Q$264, 17))</f>
        <v/>
      </c>
    </row>
    <row r="253" spans="2:15" x14ac:dyDescent="0.25">
      <c r="B253" s="28" t="str">
        <v/>
      </c>
      <c r="C253" s="33" t="str">
        <f>IF(ISERROR(VLOOKUP($B253, 'Bolt Analysis'!$A$10:$Q$264, 2)),"", VLOOKUP($B253, 'Bolt Analysis'!$A$10:$Q$264, 2))</f>
        <v/>
      </c>
      <c r="D253" s="33" t="str">
        <f>IF(ISERROR(VLOOKUP($B253, 'Bolt Analysis'!$A$10:$Q$264, 3)),"", VLOOKUP($B253, 'Bolt Analysis'!$A$10:$Q$264, 3))</f>
        <v/>
      </c>
      <c r="E253" s="33" t="str">
        <f>IF(ISERROR(VLOOKUP($B253, 'Bolt Analysis'!$A$10:$Q$264, 4)),"",VLOOKUP($B253, 'Bolt Analysis'!$A$10:$Q$264, 4))</f>
        <v/>
      </c>
      <c r="F253" s="33" t="str">
        <f>IF(ISERROR(VLOOKUP($B253, 'Bolt Analysis'!$A$10:$Q$264, 5)),"",VLOOKUP($B253, 'Bolt Analysis'!$A$10:$Q$264, 5))</f>
        <v/>
      </c>
      <c r="G253" s="33" t="str">
        <f>IF(ISERROR(VLOOKUP($B253, 'Bolt Analysis'!$A$10:$Q$264, 6)),"",VLOOKUP($B253, 'Bolt Analysis'!$A$10:$Q$264, 6))</f>
        <v/>
      </c>
      <c r="H253" s="33" t="str">
        <f>IF(ISERROR(VLOOKUP($B253, 'Bolt Analysis'!$A$10:$Q$264, 9)),"",VLOOKUP($B253, 'Bolt Analysis'!$A$10:$Q$264, 9))</f>
        <v/>
      </c>
      <c r="I253" s="33" t="str">
        <f>IF(ISERROR(VLOOKUP($B253, 'Bolt Analysis'!$A$10:$Q$264, 10)),"",VLOOKUP($B253, 'Bolt Analysis'!$A$10:$Q$264, 10))</f>
        <v/>
      </c>
      <c r="J253" s="33" t="str">
        <f>IF(ISERROR(VLOOKUP($B253, 'Bolt Analysis'!$A$10:$Q$264, 12)),"",VLOOKUP($B253, 'Bolt Analysis'!$A$10:$Q$264, 12))</f>
        <v/>
      </c>
      <c r="K253" s="33" t="str">
        <f>IF(ISERROR(VLOOKUP($B253, 'Bolt Analysis'!$A$10:$Q$264, 13)),"",VLOOKUP($B253, 'Bolt Analysis'!$A$10:$Q$264, 13))</f>
        <v/>
      </c>
      <c r="L253" s="33" t="str">
        <f>IF(ISERROR(VLOOKUP($B253, 'Bolt Analysis'!$A$10:$Q$264, 14)),"",VLOOKUP($B253, 'Bolt Analysis'!$A$10:$Q$264, 14))</f>
        <v/>
      </c>
      <c r="M253" s="33" t="str">
        <f>IF(ISERROR(VLOOKUP($B253, 'Bolt Analysis'!$A$10:$Q$264, 15)),"",VLOOKUP($B253, 'Bolt Analysis'!$A$10:$Q$264, 15))</f>
        <v/>
      </c>
      <c r="N253" s="33" t="str">
        <f>IF(ISERROR(VLOOKUP($B253, 'Bolt Analysis'!$A$10:$Q$264, 16)),"",VLOOKUP($B253, 'Bolt Analysis'!$A$10:$Q$264, 16))</f>
        <v/>
      </c>
      <c r="O253" s="33" t="str">
        <f>IF(ISERROR(VLOOKUP($B253, 'Bolt Analysis'!$A$10:$Q$264, 17)),"",VLOOKUP($B253, 'Bolt Analysis'!$A$10:$Q$264, 17))</f>
        <v/>
      </c>
    </row>
    <row r="254" spans="2:15" x14ac:dyDescent="0.25">
      <c r="B254" s="28" t="str">
        <v/>
      </c>
      <c r="C254" s="33" t="str">
        <f>IF(ISERROR(VLOOKUP($B254, 'Bolt Analysis'!$A$10:$Q$264, 2)),"", VLOOKUP($B254, 'Bolt Analysis'!$A$10:$Q$264, 2))</f>
        <v/>
      </c>
      <c r="D254" s="33" t="str">
        <f>IF(ISERROR(VLOOKUP($B254, 'Bolt Analysis'!$A$10:$Q$264, 3)),"", VLOOKUP($B254, 'Bolt Analysis'!$A$10:$Q$264, 3))</f>
        <v/>
      </c>
      <c r="E254" s="33" t="str">
        <f>IF(ISERROR(VLOOKUP($B254, 'Bolt Analysis'!$A$10:$Q$264, 4)),"",VLOOKUP($B254, 'Bolt Analysis'!$A$10:$Q$264, 4))</f>
        <v/>
      </c>
      <c r="F254" s="33" t="str">
        <f>IF(ISERROR(VLOOKUP($B254, 'Bolt Analysis'!$A$10:$Q$264, 5)),"",VLOOKUP($B254, 'Bolt Analysis'!$A$10:$Q$264, 5))</f>
        <v/>
      </c>
      <c r="G254" s="33" t="str">
        <f>IF(ISERROR(VLOOKUP($B254, 'Bolt Analysis'!$A$10:$Q$264, 6)),"",VLOOKUP($B254, 'Bolt Analysis'!$A$10:$Q$264, 6))</f>
        <v/>
      </c>
      <c r="H254" s="33" t="str">
        <f>IF(ISERROR(VLOOKUP($B254, 'Bolt Analysis'!$A$10:$Q$264, 9)),"",VLOOKUP($B254, 'Bolt Analysis'!$A$10:$Q$264, 9))</f>
        <v/>
      </c>
      <c r="I254" s="33" t="str">
        <f>IF(ISERROR(VLOOKUP($B254, 'Bolt Analysis'!$A$10:$Q$264, 10)),"",VLOOKUP($B254, 'Bolt Analysis'!$A$10:$Q$264, 10))</f>
        <v/>
      </c>
      <c r="J254" s="33" t="str">
        <f>IF(ISERROR(VLOOKUP($B254, 'Bolt Analysis'!$A$10:$Q$264, 12)),"",VLOOKUP($B254, 'Bolt Analysis'!$A$10:$Q$264, 12))</f>
        <v/>
      </c>
      <c r="K254" s="33" t="str">
        <f>IF(ISERROR(VLOOKUP($B254, 'Bolt Analysis'!$A$10:$Q$264, 13)),"",VLOOKUP($B254, 'Bolt Analysis'!$A$10:$Q$264, 13))</f>
        <v/>
      </c>
      <c r="L254" s="33" t="str">
        <f>IF(ISERROR(VLOOKUP($B254, 'Bolt Analysis'!$A$10:$Q$264, 14)),"",VLOOKUP($B254, 'Bolt Analysis'!$A$10:$Q$264, 14))</f>
        <v/>
      </c>
      <c r="M254" s="33" t="str">
        <f>IF(ISERROR(VLOOKUP($B254, 'Bolt Analysis'!$A$10:$Q$264, 15)),"",VLOOKUP($B254, 'Bolt Analysis'!$A$10:$Q$264, 15))</f>
        <v/>
      </c>
      <c r="N254" s="33" t="str">
        <f>IF(ISERROR(VLOOKUP($B254, 'Bolt Analysis'!$A$10:$Q$264, 16)),"",VLOOKUP($B254, 'Bolt Analysis'!$A$10:$Q$264, 16))</f>
        <v/>
      </c>
      <c r="O254" s="33" t="str">
        <f>IF(ISERROR(VLOOKUP($B254, 'Bolt Analysis'!$A$10:$Q$264, 17)),"",VLOOKUP($B254, 'Bolt Analysis'!$A$10:$Q$264, 17))</f>
        <v/>
      </c>
    </row>
    <row r="255" spans="2:15" x14ac:dyDescent="0.25">
      <c r="B255" s="28" t="str">
        <v/>
      </c>
      <c r="C255" s="33" t="str">
        <f>IF(ISERROR(VLOOKUP($B255, 'Bolt Analysis'!$A$10:$Q$264, 2)),"", VLOOKUP($B255, 'Bolt Analysis'!$A$10:$Q$264, 2))</f>
        <v/>
      </c>
      <c r="D255" s="33" t="str">
        <f>IF(ISERROR(VLOOKUP($B255, 'Bolt Analysis'!$A$10:$Q$264, 3)),"", VLOOKUP($B255, 'Bolt Analysis'!$A$10:$Q$264, 3))</f>
        <v/>
      </c>
      <c r="E255" s="33" t="str">
        <f>IF(ISERROR(VLOOKUP($B255, 'Bolt Analysis'!$A$10:$Q$264, 4)),"",VLOOKUP($B255, 'Bolt Analysis'!$A$10:$Q$264, 4))</f>
        <v/>
      </c>
      <c r="F255" s="33" t="str">
        <f>IF(ISERROR(VLOOKUP($B255, 'Bolt Analysis'!$A$10:$Q$264, 5)),"",VLOOKUP($B255, 'Bolt Analysis'!$A$10:$Q$264, 5))</f>
        <v/>
      </c>
      <c r="G255" s="33" t="str">
        <f>IF(ISERROR(VLOOKUP($B255, 'Bolt Analysis'!$A$10:$Q$264, 6)),"",VLOOKUP($B255, 'Bolt Analysis'!$A$10:$Q$264, 6))</f>
        <v/>
      </c>
      <c r="H255" s="33" t="str">
        <f>IF(ISERROR(VLOOKUP($B255, 'Bolt Analysis'!$A$10:$Q$264, 9)),"",VLOOKUP($B255, 'Bolt Analysis'!$A$10:$Q$264, 9))</f>
        <v/>
      </c>
      <c r="I255" s="33" t="str">
        <f>IF(ISERROR(VLOOKUP($B255, 'Bolt Analysis'!$A$10:$Q$264, 10)),"",VLOOKUP($B255, 'Bolt Analysis'!$A$10:$Q$264, 10))</f>
        <v/>
      </c>
      <c r="J255" s="33" t="str">
        <f>IF(ISERROR(VLOOKUP($B255, 'Bolt Analysis'!$A$10:$Q$264, 12)),"",VLOOKUP($B255, 'Bolt Analysis'!$A$10:$Q$264, 12))</f>
        <v/>
      </c>
      <c r="K255" s="33" t="str">
        <f>IF(ISERROR(VLOOKUP($B255, 'Bolt Analysis'!$A$10:$Q$264, 13)),"",VLOOKUP($B255, 'Bolt Analysis'!$A$10:$Q$264, 13))</f>
        <v/>
      </c>
      <c r="L255" s="33" t="str">
        <f>IF(ISERROR(VLOOKUP($B255, 'Bolt Analysis'!$A$10:$Q$264, 14)),"",VLOOKUP($B255, 'Bolt Analysis'!$A$10:$Q$264, 14))</f>
        <v/>
      </c>
      <c r="M255" s="33" t="str">
        <f>IF(ISERROR(VLOOKUP($B255, 'Bolt Analysis'!$A$10:$Q$264, 15)),"",VLOOKUP($B255, 'Bolt Analysis'!$A$10:$Q$264, 15))</f>
        <v/>
      </c>
      <c r="N255" s="33" t="str">
        <f>IF(ISERROR(VLOOKUP($B255, 'Bolt Analysis'!$A$10:$Q$264, 16)),"",VLOOKUP($B255, 'Bolt Analysis'!$A$10:$Q$264, 16))</f>
        <v/>
      </c>
      <c r="O255" s="33" t="str">
        <f>IF(ISERROR(VLOOKUP($B255, 'Bolt Analysis'!$A$10:$Q$264, 17)),"",VLOOKUP($B255, 'Bolt Analysis'!$A$10:$Q$264, 17))</f>
        <v/>
      </c>
    </row>
    <row r="256" spans="2:15" x14ac:dyDescent="0.25">
      <c r="B256" s="28" t="str">
        <v/>
      </c>
      <c r="C256" s="33" t="str">
        <f>IF(ISERROR(VLOOKUP($B256, 'Bolt Analysis'!$A$10:$Q$264, 2)),"", VLOOKUP($B256, 'Bolt Analysis'!$A$10:$Q$264, 2))</f>
        <v/>
      </c>
      <c r="D256" s="33" t="str">
        <f>IF(ISERROR(VLOOKUP($B256, 'Bolt Analysis'!$A$10:$Q$264, 3)),"", VLOOKUP($B256, 'Bolt Analysis'!$A$10:$Q$264, 3))</f>
        <v/>
      </c>
      <c r="E256" s="33" t="str">
        <f>IF(ISERROR(VLOOKUP($B256, 'Bolt Analysis'!$A$10:$Q$264, 4)),"",VLOOKUP($B256, 'Bolt Analysis'!$A$10:$Q$264, 4))</f>
        <v/>
      </c>
      <c r="F256" s="33" t="str">
        <f>IF(ISERROR(VLOOKUP($B256, 'Bolt Analysis'!$A$10:$Q$264, 5)),"",VLOOKUP($B256, 'Bolt Analysis'!$A$10:$Q$264, 5))</f>
        <v/>
      </c>
      <c r="G256" s="33" t="str">
        <f>IF(ISERROR(VLOOKUP($B256, 'Bolt Analysis'!$A$10:$Q$264, 6)),"",VLOOKUP($B256, 'Bolt Analysis'!$A$10:$Q$264, 6))</f>
        <v/>
      </c>
      <c r="H256" s="33" t="str">
        <f>IF(ISERROR(VLOOKUP($B256, 'Bolt Analysis'!$A$10:$Q$264, 9)),"",VLOOKUP($B256, 'Bolt Analysis'!$A$10:$Q$264, 9))</f>
        <v/>
      </c>
      <c r="I256" s="33" t="str">
        <f>IF(ISERROR(VLOOKUP($B256, 'Bolt Analysis'!$A$10:$Q$264, 10)),"",VLOOKUP($B256, 'Bolt Analysis'!$A$10:$Q$264, 10))</f>
        <v/>
      </c>
      <c r="J256" s="33" t="str">
        <f>IF(ISERROR(VLOOKUP($B256, 'Bolt Analysis'!$A$10:$Q$264, 12)),"",VLOOKUP($B256, 'Bolt Analysis'!$A$10:$Q$264, 12))</f>
        <v/>
      </c>
      <c r="K256" s="33" t="str">
        <f>IF(ISERROR(VLOOKUP($B256, 'Bolt Analysis'!$A$10:$Q$264, 13)),"",VLOOKUP($B256, 'Bolt Analysis'!$A$10:$Q$264, 13))</f>
        <v/>
      </c>
      <c r="L256" s="33" t="str">
        <f>IF(ISERROR(VLOOKUP($B256, 'Bolt Analysis'!$A$10:$Q$264, 14)),"",VLOOKUP($B256, 'Bolt Analysis'!$A$10:$Q$264, 14))</f>
        <v/>
      </c>
      <c r="M256" s="33" t="str">
        <f>IF(ISERROR(VLOOKUP($B256, 'Bolt Analysis'!$A$10:$Q$264, 15)),"",VLOOKUP($B256, 'Bolt Analysis'!$A$10:$Q$264, 15))</f>
        <v/>
      </c>
      <c r="N256" s="33" t="str">
        <f>IF(ISERROR(VLOOKUP($B256, 'Bolt Analysis'!$A$10:$Q$264, 16)),"",VLOOKUP($B256, 'Bolt Analysis'!$A$10:$Q$264, 16))</f>
        <v/>
      </c>
      <c r="O256" s="33" t="str">
        <f>IF(ISERROR(VLOOKUP($B256, 'Bolt Analysis'!$A$10:$Q$264, 17)),"",VLOOKUP($B256, 'Bolt Analysis'!$A$10:$Q$264, 17))</f>
        <v/>
      </c>
    </row>
    <row r="257" spans="2:15" x14ac:dyDescent="0.25">
      <c r="B257" s="28" t="str">
        <v/>
      </c>
      <c r="C257" s="33" t="str">
        <f>IF(ISERROR(VLOOKUP($B257, 'Bolt Analysis'!$A$10:$Q$264, 2)),"", VLOOKUP($B257, 'Bolt Analysis'!$A$10:$Q$264, 2))</f>
        <v/>
      </c>
      <c r="D257" s="33" t="str">
        <f>IF(ISERROR(VLOOKUP($B257, 'Bolt Analysis'!$A$10:$Q$264, 3)),"", VLOOKUP($B257, 'Bolt Analysis'!$A$10:$Q$264, 3))</f>
        <v/>
      </c>
      <c r="E257" s="33" t="str">
        <f>IF(ISERROR(VLOOKUP($B257, 'Bolt Analysis'!$A$10:$Q$264, 4)),"",VLOOKUP($B257, 'Bolt Analysis'!$A$10:$Q$264, 4))</f>
        <v/>
      </c>
      <c r="F257" s="33" t="str">
        <f>IF(ISERROR(VLOOKUP($B257, 'Bolt Analysis'!$A$10:$Q$264, 5)),"",VLOOKUP($B257, 'Bolt Analysis'!$A$10:$Q$264, 5))</f>
        <v/>
      </c>
      <c r="G257" s="33" t="str">
        <f>IF(ISERROR(VLOOKUP($B257, 'Bolt Analysis'!$A$10:$Q$264, 6)),"",VLOOKUP($B257, 'Bolt Analysis'!$A$10:$Q$264, 6))</f>
        <v/>
      </c>
      <c r="H257" s="33" t="str">
        <f>IF(ISERROR(VLOOKUP($B257, 'Bolt Analysis'!$A$10:$Q$264, 9)),"",VLOOKUP($B257, 'Bolt Analysis'!$A$10:$Q$264, 9))</f>
        <v/>
      </c>
      <c r="I257" s="33" t="str">
        <f>IF(ISERROR(VLOOKUP($B257, 'Bolt Analysis'!$A$10:$Q$264, 10)),"",VLOOKUP($B257, 'Bolt Analysis'!$A$10:$Q$264, 10))</f>
        <v/>
      </c>
      <c r="J257" s="33" t="str">
        <f>IF(ISERROR(VLOOKUP($B257, 'Bolt Analysis'!$A$10:$Q$264, 12)),"",VLOOKUP($B257, 'Bolt Analysis'!$A$10:$Q$264, 12))</f>
        <v/>
      </c>
      <c r="K257" s="33" t="str">
        <f>IF(ISERROR(VLOOKUP($B257, 'Bolt Analysis'!$A$10:$Q$264, 13)),"",VLOOKUP($B257, 'Bolt Analysis'!$A$10:$Q$264, 13))</f>
        <v/>
      </c>
      <c r="L257" s="33" t="str">
        <f>IF(ISERROR(VLOOKUP($B257, 'Bolt Analysis'!$A$10:$Q$264, 14)),"",VLOOKUP($B257, 'Bolt Analysis'!$A$10:$Q$264, 14))</f>
        <v/>
      </c>
      <c r="M257" s="33" t="str">
        <f>IF(ISERROR(VLOOKUP($B257, 'Bolt Analysis'!$A$10:$Q$264, 15)),"",VLOOKUP($B257, 'Bolt Analysis'!$A$10:$Q$264, 15))</f>
        <v/>
      </c>
      <c r="N257" s="33" t="str">
        <f>IF(ISERROR(VLOOKUP($B257, 'Bolt Analysis'!$A$10:$Q$264, 16)),"",VLOOKUP($B257, 'Bolt Analysis'!$A$10:$Q$264, 16))</f>
        <v/>
      </c>
      <c r="O257" s="33" t="str">
        <f>IF(ISERROR(VLOOKUP($B257, 'Bolt Analysis'!$A$10:$Q$264, 17)),"",VLOOKUP($B257, 'Bolt Analysis'!$A$10:$Q$264, 17))</f>
        <v/>
      </c>
    </row>
    <row r="258" spans="2:15" x14ac:dyDescent="0.25">
      <c r="B258" s="28" t="str">
        <v/>
      </c>
      <c r="C258" s="33" t="str">
        <f>IF(ISERROR(VLOOKUP($B258, 'Bolt Analysis'!$A$10:$Q$264, 2)),"", VLOOKUP($B258, 'Bolt Analysis'!$A$10:$Q$264, 2))</f>
        <v/>
      </c>
      <c r="D258" s="33" t="str">
        <f>IF(ISERROR(VLOOKUP($B258, 'Bolt Analysis'!$A$10:$Q$264, 3)),"", VLOOKUP($B258, 'Bolt Analysis'!$A$10:$Q$264, 3))</f>
        <v/>
      </c>
      <c r="E258" s="33" t="str">
        <f>IF(ISERROR(VLOOKUP($B258, 'Bolt Analysis'!$A$10:$Q$264, 4)),"",VLOOKUP($B258, 'Bolt Analysis'!$A$10:$Q$264, 4))</f>
        <v/>
      </c>
      <c r="F258" s="33" t="str">
        <f>IF(ISERROR(VLOOKUP($B258, 'Bolt Analysis'!$A$10:$Q$264, 5)),"",VLOOKUP($B258, 'Bolt Analysis'!$A$10:$Q$264, 5))</f>
        <v/>
      </c>
      <c r="G258" s="33" t="str">
        <f>IF(ISERROR(VLOOKUP($B258, 'Bolt Analysis'!$A$10:$Q$264, 6)),"",VLOOKUP($B258, 'Bolt Analysis'!$A$10:$Q$264, 6))</f>
        <v/>
      </c>
      <c r="H258" s="33" t="str">
        <f>IF(ISERROR(VLOOKUP($B258, 'Bolt Analysis'!$A$10:$Q$264, 9)),"",VLOOKUP($B258, 'Bolt Analysis'!$A$10:$Q$264, 9))</f>
        <v/>
      </c>
      <c r="I258" s="33" t="str">
        <f>IF(ISERROR(VLOOKUP($B258, 'Bolt Analysis'!$A$10:$Q$264, 10)),"",VLOOKUP($B258, 'Bolt Analysis'!$A$10:$Q$264, 10))</f>
        <v/>
      </c>
      <c r="J258" s="33" t="str">
        <f>IF(ISERROR(VLOOKUP($B258, 'Bolt Analysis'!$A$10:$Q$264, 12)),"",VLOOKUP($B258, 'Bolt Analysis'!$A$10:$Q$264, 12))</f>
        <v/>
      </c>
      <c r="K258" s="33" t="str">
        <f>IF(ISERROR(VLOOKUP($B258, 'Bolt Analysis'!$A$10:$Q$264, 13)),"",VLOOKUP($B258, 'Bolt Analysis'!$A$10:$Q$264, 13))</f>
        <v/>
      </c>
      <c r="L258" s="33" t="str">
        <f>IF(ISERROR(VLOOKUP($B258, 'Bolt Analysis'!$A$10:$Q$264, 14)),"",VLOOKUP($B258, 'Bolt Analysis'!$A$10:$Q$264, 14))</f>
        <v/>
      </c>
      <c r="M258" s="33" t="str">
        <f>IF(ISERROR(VLOOKUP($B258, 'Bolt Analysis'!$A$10:$Q$264, 15)),"",VLOOKUP($B258, 'Bolt Analysis'!$A$10:$Q$264, 15))</f>
        <v/>
      </c>
      <c r="N258" s="33" t="str">
        <f>IF(ISERROR(VLOOKUP($B258, 'Bolt Analysis'!$A$10:$Q$264, 16)),"",VLOOKUP($B258, 'Bolt Analysis'!$A$10:$Q$264, 16))</f>
        <v/>
      </c>
      <c r="O258" s="33" t="str">
        <f>IF(ISERROR(VLOOKUP($B258, 'Bolt Analysis'!$A$10:$Q$264, 17)),"",VLOOKUP($B258, 'Bolt Analysis'!$A$10:$Q$264, 17))</f>
        <v/>
      </c>
    </row>
    <row r="259" spans="2:15" x14ac:dyDescent="0.25">
      <c r="B259" s="28" t="str">
        <v/>
      </c>
      <c r="C259" s="33" t="str">
        <f>IF(ISERROR(VLOOKUP($B259, 'Bolt Analysis'!$A$10:$Q$264, 2)),"", VLOOKUP($B259, 'Bolt Analysis'!$A$10:$Q$264, 2))</f>
        <v/>
      </c>
      <c r="D259" s="33" t="str">
        <f>IF(ISERROR(VLOOKUP($B259, 'Bolt Analysis'!$A$10:$Q$264, 3)),"", VLOOKUP($B259, 'Bolt Analysis'!$A$10:$Q$264, 3))</f>
        <v/>
      </c>
      <c r="E259" s="33" t="str">
        <f>IF(ISERROR(VLOOKUP($B259, 'Bolt Analysis'!$A$10:$Q$264, 4)),"",VLOOKUP($B259, 'Bolt Analysis'!$A$10:$Q$264, 4))</f>
        <v/>
      </c>
      <c r="F259" s="33" t="str">
        <f>IF(ISERROR(VLOOKUP($B259, 'Bolt Analysis'!$A$10:$Q$264, 5)),"",VLOOKUP($B259, 'Bolt Analysis'!$A$10:$Q$264, 5))</f>
        <v/>
      </c>
      <c r="G259" s="33" t="str">
        <f>IF(ISERROR(VLOOKUP($B259, 'Bolt Analysis'!$A$10:$Q$264, 6)),"",VLOOKUP($B259, 'Bolt Analysis'!$A$10:$Q$264, 6))</f>
        <v/>
      </c>
      <c r="H259" s="33" t="str">
        <f>IF(ISERROR(VLOOKUP($B259, 'Bolt Analysis'!$A$10:$Q$264, 9)),"",VLOOKUP($B259, 'Bolt Analysis'!$A$10:$Q$264, 9))</f>
        <v/>
      </c>
      <c r="I259" s="33" t="str">
        <f>IF(ISERROR(VLOOKUP($B259, 'Bolt Analysis'!$A$10:$Q$264, 10)),"",VLOOKUP($B259, 'Bolt Analysis'!$A$10:$Q$264, 10))</f>
        <v/>
      </c>
      <c r="J259" s="33" t="str">
        <f>IF(ISERROR(VLOOKUP($B259, 'Bolt Analysis'!$A$10:$Q$264, 12)),"",VLOOKUP($B259, 'Bolt Analysis'!$A$10:$Q$264, 12))</f>
        <v/>
      </c>
      <c r="K259" s="33" t="str">
        <f>IF(ISERROR(VLOOKUP($B259, 'Bolt Analysis'!$A$10:$Q$264, 13)),"",VLOOKUP($B259, 'Bolt Analysis'!$A$10:$Q$264, 13))</f>
        <v/>
      </c>
      <c r="L259" s="33" t="str">
        <f>IF(ISERROR(VLOOKUP($B259, 'Bolt Analysis'!$A$10:$Q$264, 14)),"",VLOOKUP($B259, 'Bolt Analysis'!$A$10:$Q$264, 14))</f>
        <v/>
      </c>
      <c r="M259" s="33" t="str">
        <f>IF(ISERROR(VLOOKUP($B259, 'Bolt Analysis'!$A$10:$Q$264, 15)),"",VLOOKUP($B259, 'Bolt Analysis'!$A$10:$Q$264, 15))</f>
        <v/>
      </c>
      <c r="N259" s="33" t="str">
        <f>IF(ISERROR(VLOOKUP($B259, 'Bolt Analysis'!$A$10:$Q$264, 16)),"",VLOOKUP($B259, 'Bolt Analysis'!$A$10:$Q$264, 16))</f>
        <v/>
      </c>
      <c r="O259" s="33" t="str">
        <f>IF(ISERROR(VLOOKUP($B259, 'Bolt Analysis'!$A$10:$Q$264, 17)),"",VLOOKUP($B259, 'Bolt Analysis'!$A$10:$Q$264, 17))</f>
        <v/>
      </c>
    </row>
    <row r="260" spans="2:15" x14ac:dyDescent="0.25">
      <c r="B260" s="28" t="str">
        <v/>
      </c>
      <c r="C260" s="33" t="str">
        <f>IF(ISERROR(VLOOKUP($B260, 'Bolt Analysis'!$A$10:$Q$264, 2)),"", VLOOKUP($B260, 'Bolt Analysis'!$A$10:$Q$264, 2))</f>
        <v/>
      </c>
      <c r="D260" s="33" t="str">
        <f>IF(ISERROR(VLOOKUP($B260, 'Bolt Analysis'!$A$10:$Q$264, 3)),"", VLOOKUP($B260, 'Bolt Analysis'!$A$10:$Q$264, 3))</f>
        <v/>
      </c>
      <c r="E260" s="33" t="str">
        <f>IF(ISERROR(VLOOKUP($B260, 'Bolt Analysis'!$A$10:$Q$264, 4)),"",VLOOKUP($B260, 'Bolt Analysis'!$A$10:$Q$264, 4))</f>
        <v/>
      </c>
      <c r="F260" s="33" t="str">
        <f>IF(ISERROR(VLOOKUP($B260, 'Bolt Analysis'!$A$10:$Q$264, 5)),"",VLOOKUP($B260, 'Bolt Analysis'!$A$10:$Q$264, 5))</f>
        <v/>
      </c>
      <c r="G260" s="33" t="str">
        <f>IF(ISERROR(VLOOKUP($B260, 'Bolt Analysis'!$A$10:$Q$264, 6)),"",VLOOKUP($B260, 'Bolt Analysis'!$A$10:$Q$264, 6))</f>
        <v/>
      </c>
      <c r="H260" s="33" t="str">
        <f>IF(ISERROR(VLOOKUP($B260, 'Bolt Analysis'!$A$10:$Q$264, 9)),"",VLOOKUP($B260, 'Bolt Analysis'!$A$10:$Q$264, 9))</f>
        <v/>
      </c>
      <c r="I260" s="33" t="str">
        <f>IF(ISERROR(VLOOKUP($B260, 'Bolt Analysis'!$A$10:$Q$264, 10)),"",VLOOKUP($B260, 'Bolt Analysis'!$A$10:$Q$264, 10))</f>
        <v/>
      </c>
      <c r="J260" s="33" t="str">
        <f>IF(ISERROR(VLOOKUP($B260, 'Bolt Analysis'!$A$10:$Q$264, 12)),"",VLOOKUP($B260, 'Bolt Analysis'!$A$10:$Q$264, 12))</f>
        <v/>
      </c>
      <c r="K260" s="33" t="str">
        <f>IF(ISERROR(VLOOKUP($B260, 'Bolt Analysis'!$A$10:$Q$264, 13)),"",VLOOKUP($B260, 'Bolt Analysis'!$A$10:$Q$264, 13))</f>
        <v/>
      </c>
      <c r="L260" s="33" t="str">
        <f>IF(ISERROR(VLOOKUP($B260, 'Bolt Analysis'!$A$10:$Q$264, 14)),"",VLOOKUP($B260, 'Bolt Analysis'!$A$10:$Q$264, 14))</f>
        <v/>
      </c>
      <c r="M260" s="33" t="str">
        <f>IF(ISERROR(VLOOKUP($B260, 'Bolt Analysis'!$A$10:$Q$264, 15)),"",VLOOKUP($B260, 'Bolt Analysis'!$A$10:$Q$264, 15))</f>
        <v/>
      </c>
      <c r="N260" s="33" t="str">
        <f>IF(ISERROR(VLOOKUP($B260, 'Bolt Analysis'!$A$10:$Q$264, 16)),"",VLOOKUP($B260, 'Bolt Analysis'!$A$10:$Q$264, 16))</f>
        <v/>
      </c>
      <c r="O260" s="33" t="str">
        <f>IF(ISERROR(VLOOKUP($B260, 'Bolt Analysis'!$A$10:$Q$264, 17)),"",VLOOKUP($B260, 'Bolt Analysis'!$A$10:$Q$264, 17))</f>
        <v/>
      </c>
    </row>
    <row r="261" spans="2:15" x14ac:dyDescent="0.25">
      <c r="B261" s="28" t="str">
        <v/>
      </c>
      <c r="C261" s="33" t="str">
        <f>IF(ISERROR(VLOOKUP($B261, 'Bolt Analysis'!$A$10:$Q$264, 2)),"", VLOOKUP($B261, 'Bolt Analysis'!$A$10:$Q$264, 2))</f>
        <v/>
      </c>
      <c r="D261" s="33" t="str">
        <f>IF(ISERROR(VLOOKUP($B261, 'Bolt Analysis'!$A$10:$Q$264, 3)),"", VLOOKUP($B261, 'Bolt Analysis'!$A$10:$Q$264, 3))</f>
        <v/>
      </c>
      <c r="E261" s="33" t="str">
        <f>IF(ISERROR(VLOOKUP($B261, 'Bolt Analysis'!$A$10:$Q$264, 4)),"",VLOOKUP($B261, 'Bolt Analysis'!$A$10:$Q$264, 4))</f>
        <v/>
      </c>
      <c r="F261" s="33" t="str">
        <f>IF(ISERROR(VLOOKUP($B261, 'Bolt Analysis'!$A$10:$Q$264, 5)),"",VLOOKUP($B261, 'Bolt Analysis'!$A$10:$Q$264, 5))</f>
        <v/>
      </c>
      <c r="G261" s="33" t="str">
        <f>IF(ISERROR(VLOOKUP($B261, 'Bolt Analysis'!$A$10:$Q$264, 6)),"",VLOOKUP($B261, 'Bolt Analysis'!$A$10:$Q$264, 6))</f>
        <v/>
      </c>
      <c r="H261" s="33" t="str">
        <f>IF(ISERROR(VLOOKUP($B261, 'Bolt Analysis'!$A$10:$Q$264, 9)),"",VLOOKUP($B261, 'Bolt Analysis'!$A$10:$Q$264, 9))</f>
        <v/>
      </c>
      <c r="I261" s="33" t="str">
        <f>IF(ISERROR(VLOOKUP($B261, 'Bolt Analysis'!$A$10:$Q$264, 10)),"",VLOOKUP($B261, 'Bolt Analysis'!$A$10:$Q$264, 10))</f>
        <v/>
      </c>
      <c r="J261" s="33" t="str">
        <f>IF(ISERROR(VLOOKUP($B261, 'Bolt Analysis'!$A$10:$Q$264, 12)),"",VLOOKUP($B261, 'Bolt Analysis'!$A$10:$Q$264, 12))</f>
        <v/>
      </c>
      <c r="K261" s="33" t="str">
        <f>IF(ISERROR(VLOOKUP($B261, 'Bolt Analysis'!$A$10:$Q$264, 13)),"",VLOOKUP($B261, 'Bolt Analysis'!$A$10:$Q$264, 13))</f>
        <v/>
      </c>
      <c r="L261" s="33" t="str">
        <f>IF(ISERROR(VLOOKUP($B261, 'Bolt Analysis'!$A$10:$Q$264, 14)),"",VLOOKUP($B261, 'Bolt Analysis'!$A$10:$Q$264, 14))</f>
        <v/>
      </c>
      <c r="M261" s="33" t="str">
        <f>IF(ISERROR(VLOOKUP($B261, 'Bolt Analysis'!$A$10:$Q$264, 15)),"",VLOOKUP($B261, 'Bolt Analysis'!$A$10:$Q$264, 15))</f>
        <v/>
      </c>
      <c r="N261" s="33" t="str">
        <f>IF(ISERROR(VLOOKUP($B261, 'Bolt Analysis'!$A$10:$Q$264, 16)),"",VLOOKUP($B261, 'Bolt Analysis'!$A$10:$Q$264, 16))</f>
        <v/>
      </c>
      <c r="O261" s="33" t="str">
        <f>IF(ISERROR(VLOOKUP($B261, 'Bolt Analysis'!$A$10:$Q$264, 17)),"",VLOOKUP($B261, 'Bolt Analysis'!$A$10:$Q$264, 17))</f>
        <v/>
      </c>
    </row>
    <row r="262" spans="2:15" x14ac:dyDescent="0.25">
      <c r="B262" s="28" t="str">
        <v/>
      </c>
      <c r="C262" s="33" t="str">
        <f>IF(ISERROR(VLOOKUP($B262, 'Bolt Analysis'!$A$10:$Q$264, 2)),"", VLOOKUP($B262, 'Bolt Analysis'!$A$10:$Q$264, 2))</f>
        <v/>
      </c>
      <c r="D262" s="33" t="str">
        <f>IF(ISERROR(VLOOKUP($B262, 'Bolt Analysis'!$A$10:$Q$264, 3)),"", VLOOKUP($B262, 'Bolt Analysis'!$A$10:$Q$264, 3))</f>
        <v/>
      </c>
      <c r="E262" s="33" t="str">
        <f>IF(ISERROR(VLOOKUP($B262, 'Bolt Analysis'!$A$10:$Q$264, 4)),"",VLOOKUP($B262, 'Bolt Analysis'!$A$10:$Q$264, 4))</f>
        <v/>
      </c>
      <c r="F262" s="33" t="str">
        <f>IF(ISERROR(VLOOKUP($B262, 'Bolt Analysis'!$A$10:$Q$264, 5)),"",VLOOKUP($B262, 'Bolt Analysis'!$A$10:$Q$264, 5))</f>
        <v/>
      </c>
      <c r="G262" s="33" t="str">
        <f>IF(ISERROR(VLOOKUP($B262, 'Bolt Analysis'!$A$10:$Q$264, 6)),"",VLOOKUP($B262, 'Bolt Analysis'!$A$10:$Q$264, 6))</f>
        <v/>
      </c>
      <c r="H262" s="33" t="str">
        <f>IF(ISERROR(VLOOKUP($B262, 'Bolt Analysis'!$A$10:$Q$264, 9)),"",VLOOKUP($B262, 'Bolt Analysis'!$A$10:$Q$264, 9))</f>
        <v/>
      </c>
      <c r="I262" s="33" t="str">
        <f>IF(ISERROR(VLOOKUP($B262, 'Bolt Analysis'!$A$10:$Q$264, 10)),"",VLOOKUP($B262, 'Bolt Analysis'!$A$10:$Q$264, 10))</f>
        <v/>
      </c>
      <c r="J262" s="33" t="str">
        <f>IF(ISERROR(VLOOKUP($B262, 'Bolt Analysis'!$A$10:$Q$264, 12)),"",VLOOKUP($B262, 'Bolt Analysis'!$A$10:$Q$264, 12))</f>
        <v/>
      </c>
      <c r="K262" s="33" t="str">
        <f>IF(ISERROR(VLOOKUP($B262, 'Bolt Analysis'!$A$10:$Q$264, 13)),"",VLOOKUP($B262, 'Bolt Analysis'!$A$10:$Q$264, 13))</f>
        <v/>
      </c>
      <c r="L262" s="33" t="str">
        <f>IF(ISERROR(VLOOKUP($B262, 'Bolt Analysis'!$A$10:$Q$264, 14)),"",VLOOKUP($B262, 'Bolt Analysis'!$A$10:$Q$264, 14))</f>
        <v/>
      </c>
      <c r="M262" s="33" t="str">
        <f>IF(ISERROR(VLOOKUP($B262, 'Bolt Analysis'!$A$10:$Q$264, 15)),"",VLOOKUP($B262, 'Bolt Analysis'!$A$10:$Q$264, 15))</f>
        <v/>
      </c>
      <c r="N262" s="33" t="str">
        <f>IF(ISERROR(VLOOKUP($B262, 'Bolt Analysis'!$A$10:$Q$264, 16)),"",VLOOKUP($B262, 'Bolt Analysis'!$A$10:$Q$264, 16))</f>
        <v/>
      </c>
      <c r="O262" s="33" t="str">
        <f>IF(ISERROR(VLOOKUP($B262, 'Bolt Analysis'!$A$10:$Q$264, 17)),"",VLOOKUP($B262, 'Bolt Analysis'!$A$10:$Q$264, 17))</f>
        <v/>
      </c>
    </row>
    <row r="263" spans="2:15" x14ac:dyDescent="0.25">
      <c r="B263" s="28" t="str">
        <v/>
      </c>
      <c r="C263" s="33" t="str">
        <f>IF(ISERROR(VLOOKUP($B263, 'Bolt Analysis'!$A$10:$Q$264, 2)),"", VLOOKUP($B263, 'Bolt Analysis'!$A$10:$Q$264, 2))</f>
        <v/>
      </c>
      <c r="D263" s="33" t="str">
        <f>IF(ISERROR(VLOOKUP($B263, 'Bolt Analysis'!$A$10:$Q$264, 3)),"", VLOOKUP($B263, 'Bolt Analysis'!$A$10:$Q$264, 3))</f>
        <v/>
      </c>
      <c r="E263" s="33" t="str">
        <f>IF(ISERROR(VLOOKUP($B263, 'Bolt Analysis'!$A$10:$Q$264, 4)),"",VLOOKUP($B263, 'Bolt Analysis'!$A$10:$Q$264, 4))</f>
        <v/>
      </c>
      <c r="F263" s="33" t="str">
        <f>IF(ISERROR(VLOOKUP($B263, 'Bolt Analysis'!$A$10:$Q$264, 5)),"",VLOOKUP($B263, 'Bolt Analysis'!$A$10:$Q$264, 5))</f>
        <v/>
      </c>
      <c r="G263" s="33" t="str">
        <f>IF(ISERROR(VLOOKUP($B263, 'Bolt Analysis'!$A$10:$Q$264, 6)),"",VLOOKUP($B263, 'Bolt Analysis'!$A$10:$Q$264, 6))</f>
        <v/>
      </c>
      <c r="H263" s="33" t="str">
        <f>IF(ISERROR(VLOOKUP($B263, 'Bolt Analysis'!$A$10:$Q$264, 9)),"",VLOOKUP($B263, 'Bolt Analysis'!$A$10:$Q$264, 9))</f>
        <v/>
      </c>
      <c r="I263" s="33" t="str">
        <f>IF(ISERROR(VLOOKUP($B263, 'Bolt Analysis'!$A$10:$Q$264, 10)),"",VLOOKUP($B263, 'Bolt Analysis'!$A$10:$Q$264, 10))</f>
        <v/>
      </c>
      <c r="J263" s="33" t="str">
        <f>IF(ISERROR(VLOOKUP($B263, 'Bolt Analysis'!$A$10:$Q$264, 12)),"",VLOOKUP($B263, 'Bolt Analysis'!$A$10:$Q$264, 12))</f>
        <v/>
      </c>
      <c r="K263" s="33" t="str">
        <f>IF(ISERROR(VLOOKUP($B263, 'Bolt Analysis'!$A$10:$Q$264, 13)),"",VLOOKUP($B263, 'Bolt Analysis'!$A$10:$Q$264, 13))</f>
        <v/>
      </c>
      <c r="L263" s="33" t="str">
        <f>IF(ISERROR(VLOOKUP($B263, 'Bolt Analysis'!$A$10:$Q$264, 14)),"",VLOOKUP($B263, 'Bolt Analysis'!$A$10:$Q$264, 14))</f>
        <v/>
      </c>
      <c r="M263" s="33" t="str">
        <f>IF(ISERROR(VLOOKUP($B263, 'Bolt Analysis'!$A$10:$Q$264, 15)),"",VLOOKUP($B263, 'Bolt Analysis'!$A$10:$Q$264, 15))</f>
        <v/>
      </c>
      <c r="N263" s="33" t="str">
        <f>IF(ISERROR(VLOOKUP($B263, 'Bolt Analysis'!$A$10:$Q$264, 16)),"",VLOOKUP($B263, 'Bolt Analysis'!$A$10:$Q$264, 16))</f>
        <v/>
      </c>
      <c r="O263" s="33" t="str">
        <f>IF(ISERROR(VLOOKUP($B263, 'Bolt Analysis'!$A$10:$Q$264, 17)),"",VLOOKUP($B263, 'Bolt Analysis'!$A$10:$Q$264, 17))</f>
        <v/>
      </c>
    </row>
    <row r="264" spans="2:15" x14ac:dyDescent="0.25">
      <c r="B264" s="28" t="str">
        <v/>
      </c>
      <c r="C264" s="33" t="str">
        <f>IF(ISERROR(VLOOKUP($B264, 'Bolt Analysis'!$A$10:$Q$264, 2)),"", VLOOKUP($B264, 'Bolt Analysis'!$A$10:$Q$264, 2))</f>
        <v/>
      </c>
      <c r="D264" s="33" t="str">
        <f>IF(ISERROR(VLOOKUP($B264, 'Bolt Analysis'!$A$10:$Q$264, 3)),"", VLOOKUP($B264, 'Bolt Analysis'!$A$10:$Q$264, 3))</f>
        <v/>
      </c>
      <c r="E264" s="33" t="str">
        <f>IF(ISERROR(VLOOKUP($B264, 'Bolt Analysis'!$A$10:$Q$264, 4)),"",VLOOKUP($B264, 'Bolt Analysis'!$A$10:$Q$264, 4))</f>
        <v/>
      </c>
      <c r="F264" s="33" t="str">
        <f>IF(ISERROR(VLOOKUP($B264, 'Bolt Analysis'!$A$10:$Q$264, 5)),"",VLOOKUP($B264, 'Bolt Analysis'!$A$10:$Q$264, 5))</f>
        <v/>
      </c>
      <c r="G264" s="33" t="str">
        <f>IF(ISERROR(VLOOKUP($B264, 'Bolt Analysis'!$A$10:$Q$264, 6)),"",VLOOKUP($B264, 'Bolt Analysis'!$A$10:$Q$264, 6))</f>
        <v/>
      </c>
      <c r="H264" s="33" t="str">
        <f>IF(ISERROR(VLOOKUP($B264, 'Bolt Analysis'!$A$10:$Q$264, 9)),"",VLOOKUP($B264, 'Bolt Analysis'!$A$10:$Q$264, 9))</f>
        <v/>
      </c>
      <c r="I264" s="33" t="str">
        <f>IF(ISERROR(VLOOKUP($B264, 'Bolt Analysis'!$A$10:$Q$264, 10)),"",VLOOKUP($B264, 'Bolt Analysis'!$A$10:$Q$264, 10))</f>
        <v/>
      </c>
      <c r="J264" s="33" t="str">
        <f>IF(ISERROR(VLOOKUP($B264, 'Bolt Analysis'!$A$10:$Q$264, 12)),"",VLOOKUP($B264, 'Bolt Analysis'!$A$10:$Q$264, 12))</f>
        <v/>
      </c>
      <c r="K264" s="33" t="str">
        <f>IF(ISERROR(VLOOKUP($B264, 'Bolt Analysis'!$A$10:$Q$264, 13)),"",VLOOKUP($B264, 'Bolt Analysis'!$A$10:$Q$264, 13))</f>
        <v/>
      </c>
      <c r="L264" s="33" t="str">
        <f>IF(ISERROR(VLOOKUP($B264, 'Bolt Analysis'!$A$10:$Q$264, 14)),"",VLOOKUP($B264, 'Bolt Analysis'!$A$10:$Q$264, 14))</f>
        <v/>
      </c>
      <c r="M264" s="33" t="str">
        <f>IF(ISERROR(VLOOKUP($B264, 'Bolt Analysis'!$A$10:$Q$264, 15)),"",VLOOKUP($B264, 'Bolt Analysis'!$A$10:$Q$264, 15))</f>
        <v/>
      </c>
      <c r="N264" s="33" t="str">
        <f>IF(ISERROR(VLOOKUP($B264, 'Bolt Analysis'!$A$10:$Q$264, 16)),"",VLOOKUP($B264, 'Bolt Analysis'!$A$10:$Q$264, 16))</f>
        <v/>
      </c>
      <c r="O264" s="33" t="str">
        <f>IF(ISERROR(VLOOKUP($B264, 'Bolt Analysis'!$A$10:$Q$264, 17)),"",VLOOKUP($B264, 'Bolt Analysis'!$A$10:$Q$264, 17))</f>
        <v/>
      </c>
    </row>
    <row r="265" spans="2:15" x14ac:dyDescent="0.25">
      <c r="B265" s="28" t="str">
        <v/>
      </c>
      <c r="C265" s="33" t="str">
        <f>IF(ISERROR(VLOOKUP($B265, 'Bolt Analysis'!$A$10:$Q$264, 2)),"", VLOOKUP($B265, 'Bolt Analysis'!$A$10:$Q$264, 2))</f>
        <v/>
      </c>
      <c r="D265" s="33" t="str">
        <f>IF(ISERROR(VLOOKUP($B265, 'Bolt Analysis'!$A$10:$Q$264, 3)),"", VLOOKUP($B265, 'Bolt Analysis'!$A$10:$Q$264, 3))</f>
        <v/>
      </c>
      <c r="E265" s="33" t="str">
        <f>IF(ISERROR(VLOOKUP($B265, 'Bolt Analysis'!$A$10:$Q$264, 4)),"",VLOOKUP($B265, 'Bolt Analysis'!$A$10:$Q$264, 4))</f>
        <v/>
      </c>
      <c r="F265" s="33" t="str">
        <f>IF(ISERROR(VLOOKUP($B265, 'Bolt Analysis'!$A$10:$Q$264, 5)),"",VLOOKUP($B265, 'Bolt Analysis'!$A$10:$Q$264, 5))</f>
        <v/>
      </c>
      <c r="G265" s="33" t="str">
        <f>IF(ISERROR(VLOOKUP($B265, 'Bolt Analysis'!$A$10:$Q$264, 6)),"",VLOOKUP($B265, 'Bolt Analysis'!$A$10:$Q$264, 6))</f>
        <v/>
      </c>
      <c r="H265" s="33" t="str">
        <f>IF(ISERROR(VLOOKUP($B265, 'Bolt Analysis'!$A$10:$Q$264, 9)),"",VLOOKUP($B265, 'Bolt Analysis'!$A$10:$Q$264, 9))</f>
        <v/>
      </c>
      <c r="I265" s="33" t="str">
        <f>IF(ISERROR(VLOOKUP($B265, 'Bolt Analysis'!$A$10:$Q$264, 10)),"",VLOOKUP($B265, 'Bolt Analysis'!$A$10:$Q$264, 10))</f>
        <v/>
      </c>
      <c r="J265" s="33" t="str">
        <f>IF(ISERROR(VLOOKUP($B265, 'Bolt Analysis'!$A$10:$Q$264, 12)),"",VLOOKUP($B265, 'Bolt Analysis'!$A$10:$Q$264, 12))</f>
        <v/>
      </c>
      <c r="K265" s="33" t="str">
        <f>IF(ISERROR(VLOOKUP($B265, 'Bolt Analysis'!$A$10:$Q$264, 13)),"",VLOOKUP($B265, 'Bolt Analysis'!$A$10:$Q$264, 13))</f>
        <v/>
      </c>
      <c r="L265" s="33" t="str">
        <f>IF(ISERROR(VLOOKUP($B265, 'Bolt Analysis'!$A$10:$Q$264, 14)),"",VLOOKUP($B265, 'Bolt Analysis'!$A$10:$Q$264, 14))</f>
        <v/>
      </c>
      <c r="M265" s="33" t="str">
        <f>IF(ISERROR(VLOOKUP($B265, 'Bolt Analysis'!$A$10:$Q$264, 15)),"",VLOOKUP($B265, 'Bolt Analysis'!$A$10:$Q$264, 15))</f>
        <v/>
      </c>
      <c r="N265" s="33" t="str">
        <f>IF(ISERROR(VLOOKUP($B265, 'Bolt Analysis'!$A$10:$Q$264, 16)),"",VLOOKUP($B265, 'Bolt Analysis'!$A$10:$Q$264, 16))</f>
        <v/>
      </c>
      <c r="O265" s="33" t="str">
        <f>IF(ISERROR(VLOOKUP($B265, 'Bolt Analysis'!$A$10:$Q$264, 17)),"",VLOOKUP($B265, 'Bolt Analysis'!$A$10:$Q$264, 17))</f>
        <v/>
      </c>
    </row>
    <row r="266" spans="2:15" x14ac:dyDescent="0.25">
      <c r="B266" s="28" t="str">
        <v/>
      </c>
      <c r="C266" s="33" t="str">
        <f>IF(ISERROR(VLOOKUP($B266, 'Bolt Analysis'!$A$10:$Q$264, 2)),"", VLOOKUP($B266, 'Bolt Analysis'!$A$10:$Q$264, 2))</f>
        <v/>
      </c>
      <c r="D266" s="33" t="str">
        <f>IF(ISERROR(VLOOKUP($B266, 'Bolt Analysis'!$A$10:$Q$264, 3)),"", VLOOKUP($B266, 'Bolt Analysis'!$A$10:$Q$264, 3))</f>
        <v/>
      </c>
      <c r="E266" s="33" t="str">
        <f>IF(ISERROR(VLOOKUP($B266, 'Bolt Analysis'!$A$10:$Q$264, 4)),"",VLOOKUP($B266, 'Bolt Analysis'!$A$10:$Q$264, 4))</f>
        <v/>
      </c>
      <c r="F266" s="33" t="str">
        <f>IF(ISERROR(VLOOKUP($B266, 'Bolt Analysis'!$A$10:$Q$264, 5)),"",VLOOKUP($B266, 'Bolt Analysis'!$A$10:$Q$264, 5))</f>
        <v/>
      </c>
      <c r="G266" s="33" t="str">
        <f>IF(ISERROR(VLOOKUP($B266, 'Bolt Analysis'!$A$10:$Q$264, 6)),"",VLOOKUP($B266, 'Bolt Analysis'!$A$10:$Q$264, 6))</f>
        <v/>
      </c>
      <c r="H266" s="33" t="str">
        <f>IF(ISERROR(VLOOKUP($B266, 'Bolt Analysis'!$A$10:$Q$264, 9)),"",VLOOKUP($B266, 'Bolt Analysis'!$A$10:$Q$264, 9))</f>
        <v/>
      </c>
      <c r="I266" s="33" t="str">
        <f>IF(ISERROR(VLOOKUP($B266, 'Bolt Analysis'!$A$10:$Q$264, 10)),"",VLOOKUP($B266, 'Bolt Analysis'!$A$10:$Q$264, 10))</f>
        <v/>
      </c>
      <c r="J266" s="33" t="str">
        <f>IF(ISERROR(VLOOKUP($B266, 'Bolt Analysis'!$A$10:$Q$264, 12)),"",VLOOKUP($B266, 'Bolt Analysis'!$A$10:$Q$264, 12))</f>
        <v/>
      </c>
      <c r="K266" s="33" t="str">
        <f>IF(ISERROR(VLOOKUP($B266, 'Bolt Analysis'!$A$10:$Q$264, 13)),"",VLOOKUP($B266, 'Bolt Analysis'!$A$10:$Q$264, 13))</f>
        <v/>
      </c>
      <c r="L266" s="33" t="str">
        <f>IF(ISERROR(VLOOKUP($B266, 'Bolt Analysis'!$A$10:$Q$264, 14)),"",VLOOKUP($B266, 'Bolt Analysis'!$A$10:$Q$264, 14))</f>
        <v/>
      </c>
      <c r="M266" s="33" t="str">
        <f>IF(ISERROR(VLOOKUP($B266, 'Bolt Analysis'!$A$10:$Q$264, 15)),"",VLOOKUP($B266, 'Bolt Analysis'!$A$10:$Q$264, 15))</f>
        <v/>
      </c>
      <c r="N266" s="33" t="str">
        <f>IF(ISERROR(VLOOKUP($B266, 'Bolt Analysis'!$A$10:$Q$264, 16)),"",VLOOKUP($B266, 'Bolt Analysis'!$A$10:$Q$264, 16))</f>
        <v/>
      </c>
      <c r="O266" s="33" t="str">
        <f>IF(ISERROR(VLOOKUP($B266, 'Bolt Analysis'!$A$10:$Q$264, 17)),"",VLOOKUP($B266, 'Bolt Analysis'!$A$10:$Q$264, 17))</f>
        <v/>
      </c>
    </row>
    <row r="267" spans="2:15" x14ac:dyDescent="0.25">
      <c r="B267" s="28" t="str">
        <v/>
      </c>
      <c r="C267" s="33" t="str">
        <f>IF(ISERROR(VLOOKUP($B267, 'Bolt Analysis'!$A$10:$Q$264, 2)),"", VLOOKUP($B267, 'Bolt Analysis'!$A$10:$Q$264, 2))</f>
        <v/>
      </c>
      <c r="D267" s="33" t="str">
        <f>IF(ISERROR(VLOOKUP($B267, 'Bolt Analysis'!$A$10:$Q$264, 3)),"", VLOOKUP($B267, 'Bolt Analysis'!$A$10:$Q$264, 3))</f>
        <v/>
      </c>
      <c r="E267" s="33" t="str">
        <f>IF(ISERROR(VLOOKUP($B267, 'Bolt Analysis'!$A$10:$Q$264, 4)),"",VLOOKUP($B267, 'Bolt Analysis'!$A$10:$Q$264, 4))</f>
        <v/>
      </c>
      <c r="F267" s="33" t="str">
        <f>IF(ISERROR(VLOOKUP($B267, 'Bolt Analysis'!$A$10:$Q$264, 5)),"",VLOOKUP($B267, 'Bolt Analysis'!$A$10:$Q$264, 5))</f>
        <v/>
      </c>
      <c r="G267" s="33" t="str">
        <f>IF(ISERROR(VLOOKUP($B267, 'Bolt Analysis'!$A$10:$Q$264, 6)),"",VLOOKUP($B267, 'Bolt Analysis'!$A$10:$Q$264, 6))</f>
        <v/>
      </c>
      <c r="H267" s="33" t="str">
        <f>IF(ISERROR(VLOOKUP($B267, 'Bolt Analysis'!$A$10:$Q$264, 9)),"",VLOOKUP($B267, 'Bolt Analysis'!$A$10:$Q$264, 9))</f>
        <v/>
      </c>
      <c r="I267" s="33" t="str">
        <f>IF(ISERROR(VLOOKUP($B267, 'Bolt Analysis'!$A$10:$Q$264, 10)),"",VLOOKUP($B267, 'Bolt Analysis'!$A$10:$Q$264, 10))</f>
        <v/>
      </c>
      <c r="J267" s="33" t="str">
        <f>IF(ISERROR(VLOOKUP($B267, 'Bolt Analysis'!$A$10:$Q$264, 12)),"",VLOOKUP($B267, 'Bolt Analysis'!$A$10:$Q$264, 12))</f>
        <v/>
      </c>
      <c r="K267" s="33" t="str">
        <f>IF(ISERROR(VLOOKUP($B267, 'Bolt Analysis'!$A$10:$Q$264, 13)),"",VLOOKUP($B267, 'Bolt Analysis'!$A$10:$Q$264, 13))</f>
        <v/>
      </c>
      <c r="L267" s="33" t="str">
        <f>IF(ISERROR(VLOOKUP($B267, 'Bolt Analysis'!$A$10:$Q$264, 14)),"",VLOOKUP($B267, 'Bolt Analysis'!$A$10:$Q$264, 14))</f>
        <v/>
      </c>
      <c r="M267" s="33" t="str">
        <f>IF(ISERROR(VLOOKUP($B267, 'Bolt Analysis'!$A$10:$Q$264, 15)),"",VLOOKUP($B267, 'Bolt Analysis'!$A$10:$Q$264, 15))</f>
        <v/>
      </c>
      <c r="N267" s="33" t="str">
        <f>IF(ISERROR(VLOOKUP($B267, 'Bolt Analysis'!$A$10:$Q$264, 16)),"",VLOOKUP($B267, 'Bolt Analysis'!$A$10:$Q$264, 16))</f>
        <v/>
      </c>
      <c r="O267" s="33" t="str">
        <f>IF(ISERROR(VLOOKUP($B267, 'Bolt Analysis'!$A$10:$Q$264, 17)),"",VLOOKUP($B267, 'Bolt Analysis'!$A$10:$Q$264, 17))</f>
        <v/>
      </c>
    </row>
    <row r="268" spans="2:15" x14ac:dyDescent="0.25">
      <c r="B268" s="28" t="str">
        <v/>
      </c>
      <c r="C268" s="33" t="str">
        <f>IF(ISERROR(VLOOKUP($B268, 'Bolt Analysis'!$A$10:$Q$264, 2)),"", VLOOKUP($B268, 'Bolt Analysis'!$A$10:$Q$264, 2))</f>
        <v/>
      </c>
      <c r="D268" s="33" t="str">
        <f>IF(ISERROR(VLOOKUP($B268, 'Bolt Analysis'!$A$10:$Q$264, 3)),"", VLOOKUP($B268, 'Bolt Analysis'!$A$10:$Q$264, 3))</f>
        <v/>
      </c>
      <c r="E268" s="33" t="str">
        <f>IF(ISERROR(VLOOKUP($B268, 'Bolt Analysis'!$A$10:$Q$264, 4)),"",VLOOKUP($B268, 'Bolt Analysis'!$A$10:$Q$264, 4))</f>
        <v/>
      </c>
      <c r="F268" s="33" t="str">
        <f>IF(ISERROR(VLOOKUP($B268, 'Bolt Analysis'!$A$10:$Q$264, 5)),"",VLOOKUP($B268, 'Bolt Analysis'!$A$10:$Q$264, 5))</f>
        <v/>
      </c>
      <c r="G268" s="33" t="str">
        <f>IF(ISERROR(VLOOKUP($B268, 'Bolt Analysis'!$A$10:$Q$264, 6)),"",VLOOKUP($B268, 'Bolt Analysis'!$A$10:$Q$264, 6))</f>
        <v/>
      </c>
      <c r="H268" s="33" t="str">
        <f>IF(ISERROR(VLOOKUP($B268, 'Bolt Analysis'!$A$10:$Q$264, 9)),"",VLOOKUP($B268, 'Bolt Analysis'!$A$10:$Q$264, 9))</f>
        <v/>
      </c>
      <c r="I268" s="33" t="str">
        <f>IF(ISERROR(VLOOKUP($B268, 'Bolt Analysis'!$A$10:$Q$264, 10)),"",VLOOKUP($B268, 'Bolt Analysis'!$A$10:$Q$264, 10))</f>
        <v/>
      </c>
      <c r="J268" s="33" t="str">
        <f>IF(ISERROR(VLOOKUP($B268, 'Bolt Analysis'!$A$10:$Q$264, 12)),"",VLOOKUP($B268, 'Bolt Analysis'!$A$10:$Q$264, 12))</f>
        <v/>
      </c>
      <c r="K268" s="33" t="str">
        <f>IF(ISERROR(VLOOKUP($B268, 'Bolt Analysis'!$A$10:$Q$264, 13)),"",VLOOKUP($B268, 'Bolt Analysis'!$A$10:$Q$264, 13))</f>
        <v/>
      </c>
      <c r="L268" s="33" t="str">
        <f>IF(ISERROR(VLOOKUP($B268, 'Bolt Analysis'!$A$10:$Q$264, 14)),"",VLOOKUP($B268, 'Bolt Analysis'!$A$10:$Q$264, 14))</f>
        <v/>
      </c>
      <c r="M268" s="33" t="str">
        <f>IF(ISERROR(VLOOKUP($B268, 'Bolt Analysis'!$A$10:$Q$264, 15)),"",VLOOKUP($B268, 'Bolt Analysis'!$A$10:$Q$264, 15))</f>
        <v/>
      </c>
      <c r="N268" s="33" t="str">
        <f>IF(ISERROR(VLOOKUP($B268, 'Bolt Analysis'!$A$10:$Q$264, 16)),"",VLOOKUP($B268, 'Bolt Analysis'!$A$10:$Q$264, 16))</f>
        <v/>
      </c>
      <c r="O268" s="33" t="str">
        <f>IF(ISERROR(VLOOKUP($B268, 'Bolt Analysis'!$A$10:$Q$264, 17)),"",VLOOKUP($B268, 'Bolt Analysis'!$A$10:$Q$264, 17))</f>
        <v/>
      </c>
    </row>
    <row r="269" spans="2:15" x14ac:dyDescent="0.25">
      <c r="B269" s="28" t="str">
        <v/>
      </c>
      <c r="C269" s="33" t="str">
        <f>IF(ISERROR(VLOOKUP($B269, 'Bolt Analysis'!$A$10:$Q$264, 2)),"", VLOOKUP($B269, 'Bolt Analysis'!$A$10:$Q$264, 2))</f>
        <v/>
      </c>
      <c r="D269" s="33" t="str">
        <f>IF(ISERROR(VLOOKUP($B269, 'Bolt Analysis'!$A$10:$Q$264, 3)),"", VLOOKUP($B269, 'Bolt Analysis'!$A$10:$Q$264, 3))</f>
        <v/>
      </c>
      <c r="E269" s="33" t="str">
        <f>IF(ISERROR(VLOOKUP($B269, 'Bolt Analysis'!$A$10:$Q$264, 4)),"",VLOOKUP($B269, 'Bolt Analysis'!$A$10:$Q$264, 4))</f>
        <v/>
      </c>
      <c r="F269" s="33" t="str">
        <f>IF(ISERROR(VLOOKUP($B269, 'Bolt Analysis'!$A$10:$Q$264, 5)),"",VLOOKUP($B269, 'Bolt Analysis'!$A$10:$Q$264, 5))</f>
        <v/>
      </c>
      <c r="G269" s="33" t="str">
        <f>IF(ISERROR(VLOOKUP($B269, 'Bolt Analysis'!$A$10:$Q$264, 6)),"",VLOOKUP($B269, 'Bolt Analysis'!$A$10:$Q$264, 6))</f>
        <v/>
      </c>
      <c r="H269" s="33" t="str">
        <f>IF(ISERROR(VLOOKUP($B269, 'Bolt Analysis'!$A$10:$Q$264, 9)),"",VLOOKUP($B269, 'Bolt Analysis'!$A$10:$Q$264, 9))</f>
        <v/>
      </c>
      <c r="I269" s="33" t="str">
        <f>IF(ISERROR(VLOOKUP($B269, 'Bolt Analysis'!$A$10:$Q$264, 10)),"",VLOOKUP($B269, 'Bolt Analysis'!$A$10:$Q$264, 10))</f>
        <v/>
      </c>
      <c r="J269" s="33" t="str">
        <f>IF(ISERROR(VLOOKUP($B269, 'Bolt Analysis'!$A$10:$Q$264, 12)),"",VLOOKUP($B269, 'Bolt Analysis'!$A$10:$Q$264, 12))</f>
        <v/>
      </c>
      <c r="K269" s="33" t="str">
        <f>IF(ISERROR(VLOOKUP($B269, 'Bolt Analysis'!$A$10:$Q$264, 13)),"",VLOOKUP($B269, 'Bolt Analysis'!$A$10:$Q$264, 13))</f>
        <v/>
      </c>
      <c r="L269" s="33" t="str">
        <f>IF(ISERROR(VLOOKUP($B269, 'Bolt Analysis'!$A$10:$Q$264, 14)),"",VLOOKUP($B269, 'Bolt Analysis'!$A$10:$Q$264, 14))</f>
        <v/>
      </c>
      <c r="M269" s="33" t="str">
        <f>IF(ISERROR(VLOOKUP($B269, 'Bolt Analysis'!$A$10:$Q$264, 15)),"",VLOOKUP($B269, 'Bolt Analysis'!$A$10:$Q$264, 15))</f>
        <v/>
      </c>
      <c r="N269" s="33" t="str">
        <f>IF(ISERROR(VLOOKUP($B269, 'Bolt Analysis'!$A$10:$Q$264, 16)),"",VLOOKUP($B269, 'Bolt Analysis'!$A$10:$Q$264, 16))</f>
        <v/>
      </c>
      <c r="O269" s="33" t="str">
        <f>IF(ISERROR(VLOOKUP($B269, 'Bolt Analysis'!$A$10:$Q$264, 17)),"",VLOOKUP($B269, 'Bolt Analysis'!$A$10:$Q$264, 17))</f>
        <v/>
      </c>
    </row>
    <row r="270" spans="2:15" x14ac:dyDescent="0.25">
      <c r="B270" s="28" t="str">
        <v/>
      </c>
      <c r="C270" s="33" t="str">
        <f>IF(ISERROR(VLOOKUP($B270, 'Bolt Analysis'!$A$10:$Q$264, 2)),"", VLOOKUP($B270, 'Bolt Analysis'!$A$10:$Q$264, 2))</f>
        <v/>
      </c>
      <c r="D270" s="33" t="str">
        <f>IF(ISERROR(VLOOKUP($B270, 'Bolt Analysis'!$A$10:$Q$264, 3)),"", VLOOKUP($B270, 'Bolt Analysis'!$A$10:$Q$264, 3))</f>
        <v/>
      </c>
      <c r="E270" s="33" t="str">
        <f>IF(ISERROR(VLOOKUP($B270, 'Bolt Analysis'!$A$10:$Q$264, 4)),"",VLOOKUP($B270, 'Bolt Analysis'!$A$10:$Q$264, 4))</f>
        <v/>
      </c>
      <c r="F270" s="33" t="str">
        <f>IF(ISERROR(VLOOKUP($B270, 'Bolt Analysis'!$A$10:$Q$264, 5)),"",VLOOKUP($B270, 'Bolt Analysis'!$A$10:$Q$264, 5))</f>
        <v/>
      </c>
      <c r="G270" s="33" t="str">
        <f>IF(ISERROR(VLOOKUP($B270, 'Bolt Analysis'!$A$10:$Q$264, 6)),"",VLOOKUP($B270, 'Bolt Analysis'!$A$10:$Q$264, 6))</f>
        <v/>
      </c>
      <c r="H270" s="33" t="str">
        <f>IF(ISERROR(VLOOKUP($B270, 'Bolt Analysis'!$A$10:$Q$264, 9)),"",VLOOKUP($B270, 'Bolt Analysis'!$A$10:$Q$264, 9))</f>
        <v/>
      </c>
      <c r="I270" s="33" t="str">
        <f>IF(ISERROR(VLOOKUP($B270, 'Bolt Analysis'!$A$10:$Q$264, 10)),"",VLOOKUP($B270, 'Bolt Analysis'!$A$10:$Q$264, 10))</f>
        <v/>
      </c>
      <c r="J270" s="33" t="str">
        <f>IF(ISERROR(VLOOKUP($B270, 'Bolt Analysis'!$A$10:$Q$264, 12)),"",VLOOKUP($B270, 'Bolt Analysis'!$A$10:$Q$264, 12))</f>
        <v/>
      </c>
      <c r="K270" s="33" t="str">
        <f>IF(ISERROR(VLOOKUP($B270, 'Bolt Analysis'!$A$10:$Q$264, 13)),"",VLOOKUP($B270, 'Bolt Analysis'!$A$10:$Q$264, 13))</f>
        <v/>
      </c>
      <c r="L270" s="33" t="str">
        <f>IF(ISERROR(VLOOKUP($B270, 'Bolt Analysis'!$A$10:$Q$264, 14)),"",VLOOKUP($B270, 'Bolt Analysis'!$A$10:$Q$264, 14))</f>
        <v/>
      </c>
      <c r="M270" s="33" t="str">
        <f>IF(ISERROR(VLOOKUP($B270, 'Bolt Analysis'!$A$10:$Q$264, 15)),"",VLOOKUP($B270, 'Bolt Analysis'!$A$10:$Q$264, 15))</f>
        <v/>
      </c>
      <c r="N270" s="33" t="str">
        <f>IF(ISERROR(VLOOKUP($B270, 'Bolt Analysis'!$A$10:$Q$264, 16)),"",VLOOKUP($B270, 'Bolt Analysis'!$A$10:$Q$264, 16))</f>
        <v/>
      </c>
      <c r="O270" s="33" t="str">
        <f>IF(ISERROR(VLOOKUP($B270, 'Bolt Analysis'!$A$10:$Q$264, 17)),"",VLOOKUP($B270, 'Bolt Analysis'!$A$10:$Q$264, 17))</f>
        <v/>
      </c>
    </row>
    <row r="271" spans="2:15" x14ac:dyDescent="0.25">
      <c r="B271" s="28" t="str">
        <v/>
      </c>
      <c r="C271" s="33" t="str">
        <f>IF(ISERROR(VLOOKUP($B271, 'Bolt Analysis'!$A$10:$Q$264, 2)),"", VLOOKUP($B271, 'Bolt Analysis'!$A$10:$Q$264, 2))</f>
        <v/>
      </c>
      <c r="D271" s="33" t="str">
        <f>IF(ISERROR(VLOOKUP($B271, 'Bolt Analysis'!$A$10:$Q$264, 3)),"", VLOOKUP($B271, 'Bolt Analysis'!$A$10:$Q$264, 3))</f>
        <v/>
      </c>
      <c r="E271" s="33" t="str">
        <f>IF(ISERROR(VLOOKUP($B271, 'Bolt Analysis'!$A$10:$Q$264, 4)),"",VLOOKUP($B271, 'Bolt Analysis'!$A$10:$Q$264, 4))</f>
        <v/>
      </c>
      <c r="F271" s="33" t="str">
        <f>IF(ISERROR(VLOOKUP($B271, 'Bolt Analysis'!$A$10:$Q$264, 5)),"",VLOOKUP($B271, 'Bolt Analysis'!$A$10:$Q$264, 5))</f>
        <v/>
      </c>
      <c r="G271" s="33" t="str">
        <f>IF(ISERROR(VLOOKUP($B271, 'Bolt Analysis'!$A$10:$Q$264, 6)),"",VLOOKUP($B271, 'Bolt Analysis'!$A$10:$Q$264, 6))</f>
        <v/>
      </c>
      <c r="H271" s="33" t="str">
        <f>IF(ISERROR(VLOOKUP($B271, 'Bolt Analysis'!$A$10:$Q$264, 9)),"",VLOOKUP($B271, 'Bolt Analysis'!$A$10:$Q$264, 9))</f>
        <v/>
      </c>
      <c r="I271" s="33" t="str">
        <f>IF(ISERROR(VLOOKUP($B271, 'Bolt Analysis'!$A$10:$Q$264, 10)),"",VLOOKUP($B271, 'Bolt Analysis'!$A$10:$Q$264, 10))</f>
        <v/>
      </c>
      <c r="J271" s="33" t="str">
        <f>IF(ISERROR(VLOOKUP($B271, 'Bolt Analysis'!$A$10:$Q$264, 12)),"",VLOOKUP($B271, 'Bolt Analysis'!$A$10:$Q$264, 12))</f>
        <v/>
      </c>
      <c r="K271" s="33" t="str">
        <f>IF(ISERROR(VLOOKUP($B271, 'Bolt Analysis'!$A$10:$Q$264, 13)),"",VLOOKUP($B271, 'Bolt Analysis'!$A$10:$Q$264, 13))</f>
        <v/>
      </c>
      <c r="L271" s="33" t="str">
        <f>IF(ISERROR(VLOOKUP($B271, 'Bolt Analysis'!$A$10:$Q$264, 14)),"",VLOOKUP($B271, 'Bolt Analysis'!$A$10:$Q$264, 14))</f>
        <v/>
      </c>
      <c r="M271" s="33" t="str">
        <f>IF(ISERROR(VLOOKUP($B271, 'Bolt Analysis'!$A$10:$Q$264, 15)),"",VLOOKUP($B271, 'Bolt Analysis'!$A$10:$Q$264, 15))</f>
        <v/>
      </c>
      <c r="N271" s="33" t="str">
        <f>IF(ISERROR(VLOOKUP($B271, 'Bolt Analysis'!$A$10:$Q$264, 16)),"",VLOOKUP($B271, 'Bolt Analysis'!$A$10:$Q$264, 16))</f>
        <v/>
      </c>
      <c r="O271" s="33" t="str">
        <f>IF(ISERROR(VLOOKUP($B271, 'Bolt Analysis'!$A$10:$Q$264, 17)),"",VLOOKUP($B271, 'Bolt Analysis'!$A$10:$Q$264, 17))</f>
        <v/>
      </c>
    </row>
    <row r="272" spans="2:15" x14ac:dyDescent="0.25">
      <c r="B272" s="28" t="str">
        <v/>
      </c>
      <c r="C272" s="33" t="str">
        <f>IF(ISERROR(VLOOKUP($B272, 'Bolt Analysis'!$A$10:$Q$264, 2)),"", VLOOKUP($B272, 'Bolt Analysis'!$A$10:$Q$264, 2))</f>
        <v/>
      </c>
      <c r="D272" s="33" t="str">
        <f>IF(ISERROR(VLOOKUP($B272, 'Bolt Analysis'!$A$10:$Q$264, 3)),"", VLOOKUP($B272, 'Bolt Analysis'!$A$10:$Q$264, 3))</f>
        <v/>
      </c>
      <c r="E272" s="33" t="str">
        <f>IF(ISERROR(VLOOKUP($B272, 'Bolt Analysis'!$A$10:$Q$264, 4)),"",VLOOKUP($B272, 'Bolt Analysis'!$A$10:$Q$264, 4))</f>
        <v/>
      </c>
      <c r="F272" s="33" t="str">
        <f>IF(ISERROR(VLOOKUP($B272, 'Bolt Analysis'!$A$10:$Q$264, 5)),"",VLOOKUP($B272, 'Bolt Analysis'!$A$10:$Q$264, 5))</f>
        <v/>
      </c>
      <c r="G272" s="33" t="str">
        <f>IF(ISERROR(VLOOKUP($B272, 'Bolt Analysis'!$A$10:$Q$264, 6)),"",VLOOKUP($B272, 'Bolt Analysis'!$A$10:$Q$264, 6))</f>
        <v/>
      </c>
      <c r="H272" s="33" t="str">
        <f>IF(ISERROR(VLOOKUP($B272, 'Bolt Analysis'!$A$10:$Q$264, 9)),"",VLOOKUP($B272, 'Bolt Analysis'!$A$10:$Q$264, 9))</f>
        <v/>
      </c>
      <c r="I272" s="33" t="str">
        <f>IF(ISERROR(VLOOKUP($B272, 'Bolt Analysis'!$A$10:$Q$264, 10)),"",VLOOKUP($B272, 'Bolt Analysis'!$A$10:$Q$264, 10))</f>
        <v/>
      </c>
      <c r="J272" s="33" t="str">
        <f>IF(ISERROR(VLOOKUP($B272, 'Bolt Analysis'!$A$10:$Q$264, 12)),"",VLOOKUP($B272, 'Bolt Analysis'!$A$10:$Q$264, 12))</f>
        <v/>
      </c>
      <c r="K272" s="33" t="str">
        <f>IF(ISERROR(VLOOKUP($B272, 'Bolt Analysis'!$A$10:$Q$264, 13)),"",VLOOKUP($B272, 'Bolt Analysis'!$A$10:$Q$264, 13))</f>
        <v/>
      </c>
      <c r="L272" s="33" t="str">
        <f>IF(ISERROR(VLOOKUP($B272, 'Bolt Analysis'!$A$10:$Q$264, 14)),"",VLOOKUP($B272, 'Bolt Analysis'!$A$10:$Q$264, 14))</f>
        <v/>
      </c>
      <c r="M272" s="33" t="str">
        <f>IF(ISERROR(VLOOKUP($B272, 'Bolt Analysis'!$A$10:$Q$264, 15)),"",VLOOKUP($B272, 'Bolt Analysis'!$A$10:$Q$264, 15))</f>
        <v/>
      </c>
      <c r="N272" s="33" t="str">
        <f>IF(ISERROR(VLOOKUP($B272, 'Bolt Analysis'!$A$10:$Q$264, 16)),"",VLOOKUP($B272, 'Bolt Analysis'!$A$10:$Q$264, 16))</f>
        <v/>
      </c>
      <c r="O272" s="33" t="str">
        <f>IF(ISERROR(VLOOKUP($B272, 'Bolt Analysis'!$A$10:$Q$264, 17)),"",VLOOKUP($B272, 'Bolt Analysis'!$A$10:$Q$264, 17))</f>
        <v/>
      </c>
    </row>
    <row r="273" spans="2:15" x14ac:dyDescent="0.25">
      <c r="B273" s="28" t="str">
        <v/>
      </c>
      <c r="C273" s="33" t="str">
        <f>IF(ISERROR(VLOOKUP($B273, 'Bolt Analysis'!$A$10:$Q$264, 2)),"", VLOOKUP($B273, 'Bolt Analysis'!$A$10:$Q$264, 2))</f>
        <v/>
      </c>
      <c r="D273" s="33" t="str">
        <f>IF(ISERROR(VLOOKUP($B273, 'Bolt Analysis'!$A$10:$Q$264, 3)),"", VLOOKUP($B273, 'Bolt Analysis'!$A$10:$Q$264, 3))</f>
        <v/>
      </c>
      <c r="E273" s="33" t="str">
        <f>IF(ISERROR(VLOOKUP($B273, 'Bolt Analysis'!$A$10:$Q$264, 4)),"",VLOOKUP($B273, 'Bolt Analysis'!$A$10:$Q$264, 4))</f>
        <v/>
      </c>
      <c r="F273" s="33" t="str">
        <f>IF(ISERROR(VLOOKUP($B273, 'Bolt Analysis'!$A$10:$Q$264, 5)),"",VLOOKUP($B273, 'Bolt Analysis'!$A$10:$Q$264, 5))</f>
        <v/>
      </c>
      <c r="G273" s="33" t="str">
        <f>IF(ISERROR(VLOOKUP($B273, 'Bolt Analysis'!$A$10:$Q$264, 6)),"",VLOOKUP($B273, 'Bolt Analysis'!$A$10:$Q$264, 6))</f>
        <v/>
      </c>
      <c r="H273" s="33" t="str">
        <f>IF(ISERROR(VLOOKUP($B273, 'Bolt Analysis'!$A$10:$Q$264, 9)),"",VLOOKUP($B273, 'Bolt Analysis'!$A$10:$Q$264, 9))</f>
        <v/>
      </c>
      <c r="I273" s="33" t="str">
        <f>IF(ISERROR(VLOOKUP($B273, 'Bolt Analysis'!$A$10:$Q$264, 10)),"",VLOOKUP($B273, 'Bolt Analysis'!$A$10:$Q$264, 10))</f>
        <v/>
      </c>
      <c r="J273" s="33" t="str">
        <f>IF(ISERROR(VLOOKUP($B273, 'Bolt Analysis'!$A$10:$Q$264, 12)),"",VLOOKUP($B273, 'Bolt Analysis'!$A$10:$Q$264, 12))</f>
        <v/>
      </c>
      <c r="K273" s="33" t="str">
        <f>IF(ISERROR(VLOOKUP($B273, 'Bolt Analysis'!$A$10:$Q$264, 13)),"",VLOOKUP($B273, 'Bolt Analysis'!$A$10:$Q$264, 13))</f>
        <v/>
      </c>
      <c r="L273" s="33" t="str">
        <f>IF(ISERROR(VLOOKUP($B273, 'Bolt Analysis'!$A$10:$Q$264, 14)),"",VLOOKUP($B273, 'Bolt Analysis'!$A$10:$Q$264, 14))</f>
        <v/>
      </c>
      <c r="M273" s="33" t="str">
        <f>IF(ISERROR(VLOOKUP($B273, 'Bolt Analysis'!$A$10:$Q$264, 15)),"",VLOOKUP($B273, 'Bolt Analysis'!$A$10:$Q$264, 15))</f>
        <v/>
      </c>
      <c r="N273" s="33" t="str">
        <f>IF(ISERROR(VLOOKUP($B273, 'Bolt Analysis'!$A$10:$Q$264, 16)),"",VLOOKUP($B273, 'Bolt Analysis'!$A$10:$Q$264, 16))</f>
        <v/>
      </c>
      <c r="O273" s="33" t="str">
        <f>IF(ISERROR(VLOOKUP($B273, 'Bolt Analysis'!$A$10:$Q$264, 17)),"",VLOOKUP($B273, 'Bolt Analysis'!$A$10:$Q$264, 17))</f>
        <v/>
      </c>
    </row>
  </sheetData>
  <mergeCells count="36">
    <mergeCell ref="J6:J7"/>
    <mergeCell ref="G4:J4"/>
    <mergeCell ref="H14:H15"/>
    <mergeCell ref="I14:I15"/>
    <mergeCell ref="J14:J15"/>
    <mergeCell ref="K6:K7"/>
    <mergeCell ref="K8:K9"/>
    <mergeCell ref="K14:K15"/>
    <mergeCell ref="B2:W2"/>
    <mergeCell ref="M4:N4"/>
    <mergeCell ref="M5:N5"/>
    <mergeCell ref="G12:K12"/>
    <mergeCell ref="G14:G15"/>
    <mergeCell ref="B4:E4"/>
    <mergeCell ref="G8:G9"/>
    <mergeCell ref="H8:H9"/>
    <mergeCell ref="I8:I9"/>
    <mergeCell ref="J8:J9"/>
    <mergeCell ref="G6:G7"/>
    <mergeCell ref="H6:H7"/>
    <mergeCell ref="I6:I7"/>
    <mergeCell ref="G16:G17"/>
    <mergeCell ref="J22:J23"/>
    <mergeCell ref="K22:K23"/>
    <mergeCell ref="L22:M22"/>
    <mergeCell ref="N22:O22"/>
    <mergeCell ref="B20:O21"/>
    <mergeCell ref="B22:B23"/>
    <mergeCell ref="C22:C23"/>
    <mergeCell ref="D22:G22"/>
    <mergeCell ref="I22:I23"/>
    <mergeCell ref="H22:H23"/>
    <mergeCell ref="K16:K17"/>
    <mergeCell ref="J16:J17"/>
    <mergeCell ref="I16:I17"/>
    <mergeCell ref="H16:H17"/>
  </mergeCells>
  <conditionalFormatting sqref="B24:B273">
    <cfRule type="containsErrors" dxfId="24" priority="2">
      <formula>ISERROR(B24)</formula>
    </cfRule>
  </conditionalFormatting>
  <conditionalFormatting sqref="E6:E18 H24:H273">
    <cfRule type="containsText" dxfId="23" priority="12" operator="containsText" text="Alert">
      <formula>NOT(ISERROR(SEARCH("Alert",E6)))</formula>
    </cfRule>
    <cfRule type="containsText" dxfId="22" priority="13" operator="containsText" text="Fail">
      <formula>NOT(ISERROR(SEARCH("Fail",E6)))</formula>
    </cfRule>
  </conditionalFormatting>
  <conditionalFormatting sqref="I24:I273">
    <cfRule type="colorScale" priority="8">
      <colorScale>
        <cfvo type="min"/>
        <cfvo type="num" val="$M$5"/>
        <cfvo type="max"/>
        <color rgb="FF0070C0"/>
        <color theme="0"/>
        <color rgb="FFFFC000"/>
      </colorScale>
    </cfRule>
  </conditionalFormatting>
  <conditionalFormatting sqref="J24:J273">
    <cfRule type="containsText" dxfId="21" priority="1" operator="containsText" text="Low">
      <formula>NOT(ISERROR(SEARCH("Low",J24)))</formula>
    </cfRule>
  </conditionalFormatting>
  <conditionalFormatting sqref="J24:K273">
    <cfRule type="containsText" dxfId="20" priority="6" operator="containsText" text="OK">
      <formula>NOT(ISERROR(SEARCH("OK",J24)))</formula>
    </cfRule>
  </conditionalFormatting>
  <conditionalFormatting sqref="K6:K9 J24:K273">
    <cfRule type="containsText" dxfId="19" priority="10" operator="containsText" text="High">
      <formula>NOT(ISERROR(SEARCH("High",J6)))</formula>
    </cfRule>
  </conditionalFormatting>
  <conditionalFormatting sqref="K24:K273 K6:K9">
    <cfRule type="containsText" dxfId="18" priority="9" operator="containsText" text="Very High">
      <formula>NOT(ISERROR(SEARCH("Very High",K6)))</formula>
    </cfRule>
  </conditionalFormatting>
  <conditionalFormatting sqref="L24:M273">
    <cfRule type="cellIs" dxfId="17" priority="4" operator="between">
      <formula>5</formula>
      <formula>1000</formula>
    </cfRule>
    <cfRule type="cellIs" dxfId="16" priority="5" operator="equal">
      <formula>3</formula>
    </cfRule>
  </conditionalFormatting>
  <conditionalFormatting sqref="N24:O273">
    <cfRule type="containsText" dxfId="15" priority="3" operator="containsText" text="FALSE">
      <formula>NOT(ISERROR(SEARCH("FALSE",N24)))</formula>
    </cfRule>
    <cfRule type="containsText" dxfId="14" priority="7" operator="containsText" text="TRUE">
      <formula>NOT(ISERROR(SEARCH("TRUE",N24)))</formula>
    </cfRule>
  </conditionalFormatting>
  <pageMargins left="0.7" right="0.7" top="0.75" bottom="0.75" header="0.3" footer="0.3"/>
  <pageSetup orientation="portrait" r:id="rId1"/>
  <headerFooter>
    <oddFooter>&amp;C&amp;"Calibri"&amp;8 &amp;K000000_x000D_# Classification: Confidential_x000D_&amp;1#&amp;"Calibri"&amp;8&amp;K000000 Classification: Confidential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37"/>
  <sheetViews>
    <sheetView showGridLines="0" zoomScale="85" zoomScaleNormal="85" workbookViewId="0">
      <selection activeCell="K12" sqref="K12"/>
    </sheetView>
  </sheetViews>
  <sheetFormatPr defaultRowHeight="15" x14ac:dyDescent="0.25"/>
  <cols>
    <col min="1" max="1" width="5.140625" customWidth="1"/>
    <col min="2" max="2" width="33" bestFit="1" customWidth="1"/>
    <col min="3" max="3" width="21" bestFit="1" customWidth="1"/>
    <col min="4" max="4" width="23.85546875" bestFit="1" customWidth="1"/>
    <col min="5" max="5" width="9" style="17" bestFit="1" customWidth="1"/>
    <col min="8" max="9" width="3.42578125" customWidth="1"/>
  </cols>
  <sheetData>
    <row r="2" spans="2:9" ht="21" customHeight="1" x14ac:dyDescent="0.35">
      <c r="B2" s="60" t="s">
        <v>25</v>
      </c>
      <c r="C2" s="54"/>
      <c r="D2" s="54"/>
      <c r="E2" s="54"/>
      <c r="F2" s="54"/>
      <c r="G2" s="54"/>
      <c r="H2" s="54"/>
      <c r="I2" s="57"/>
    </row>
    <row r="3" spans="2:9" x14ac:dyDescent="0.25">
      <c r="B3" s="22" t="s">
        <v>26</v>
      </c>
      <c r="C3" s="22" t="s">
        <v>4</v>
      </c>
      <c r="D3" s="22" t="s">
        <v>5</v>
      </c>
      <c r="E3" s="22" t="s">
        <v>27</v>
      </c>
      <c r="F3" s="22" t="s">
        <v>28</v>
      </c>
      <c r="G3" s="22" t="s">
        <v>29</v>
      </c>
      <c r="H3" s="25" t="s">
        <v>30</v>
      </c>
      <c r="I3" s="25" t="s">
        <v>31</v>
      </c>
    </row>
    <row r="4" spans="2:9" x14ac:dyDescent="0.25">
      <c r="B4" s="23" t="s">
        <v>32</v>
      </c>
      <c r="C4" s="30" t="str">
        <f>IF(ISERROR(VLOOKUP($B4,Headers!$A:$C,MATCH(C$3,Headers!$A$1:$C$1),FALSE)),"",VLOOKUP($B4,Headers!$A:$C,MATCH(C$3,Headers!$A$1:$C$1),FALSE))</f>
        <v/>
      </c>
      <c r="D4" s="30" t="str">
        <f>IF(ISERROR(VLOOKUP($B4,Headers!$A:$C,MATCH(D$3,Headers!$A$1:$C$1),FALSE)),"",VLOOKUP($B4,Headers!$A:$C,MATCH(D$3,Headers!$A$1:$C$1),FALSE))</f>
        <v/>
      </c>
      <c r="E4" s="29" t="e">
        <f>IF(D4-C4&lt;3,IF(C4&lt;=D4,H4,I4),I4)</f>
        <v>#VALUE!</v>
      </c>
      <c r="F4" s="26" t="s">
        <v>33</v>
      </c>
      <c r="G4" s="26" t="s">
        <v>34</v>
      </c>
      <c r="H4" s="27" t="str">
        <f t="shared" ref="H4:H37" si="0">IF(G4&lt;&gt;"Unused", "Pass","N/A")</f>
        <v>Pass</v>
      </c>
      <c r="I4" s="27" t="str">
        <f t="shared" ref="I4:I37" si="1">IF(G4 &lt;&gt; "Unused", G4, "N/A")</f>
        <v>Fail</v>
      </c>
    </row>
    <row r="5" spans="2:9" x14ac:dyDescent="0.25">
      <c r="B5" s="23" t="s">
        <v>35</v>
      </c>
      <c r="C5" s="30" t="str">
        <f>IF(ISERROR(VLOOKUP($B5,Headers!$A:$C,MATCH(C$3,Headers!$A$1:$C$1),FALSE)),"",VLOOKUP($B5,Headers!$A:$C,MATCH(C$3,Headers!$A$1:$C$1),FALSE))</f>
        <v/>
      </c>
      <c r="D5" s="30" t="str">
        <f>IF(ISERROR(VLOOKUP($B5,Headers!$A:$C,MATCH(D$3,Headers!$A$1:$C$1),FALSE)),"",VLOOKUP($B5,Headers!$A:$C,MATCH(D$3,Headers!$A$1:$C$1),FALSE))</f>
        <v/>
      </c>
      <c r="E5" s="29" t="str">
        <f>IF(C5=D5,H5,I5)</f>
        <v>Pass</v>
      </c>
      <c r="F5" s="26" t="s">
        <v>36</v>
      </c>
      <c r="G5" s="26" t="s">
        <v>37</v>
      </c>
      <c r="H5" s="27" t="str">
        <f t="shared" si="0"/>
        <v>Pass</v>
      </c>
      <c r="I5" s="27" t="str">
        <f t="shared" si="1"/>
        <v>Alert</v>
      </c>
    </row>
    <row r="6" spans="2:9" x14ac:dyDescent="0.25">
      <c r="B6" s="23" t="s">
        <v>38</v>
      </c>
      <c r="C6" s="30" t="str">
        <f>IF(ISERROR(VLOOKUP($B6,Headers!$A:$C,MATCH(C$3,Headers!$A$1:$C$1),FALSE)),"",VLOOKUP($B6,Headers!$A:$C,MATCH(C$3,Headers!$A$1:$C$1),FALSE))</f>
        <v/>
      </c>
      <c r="D6" s="30" t="str">
        <f>IF(ISERROR(VLOOKUP($B6,Headers!$A:$C,MATCH(D$3,Headers!$A$1:$C$1),FALSE)),"",VLOOKUP($B6,Headers!$A:$C,MATCH(D$3,Headers!$A$1:$C$1),FALSE))</f>
        <v/>
      </c>
      <c r="E6" s="29" t="str">
        <f>IF(AND(ISNUMBER(SEARCH("first", C6)), ISNUMBER(SEARCH("second", D6))),H6,I6)</f>
        <v>Fail</v>
      </c>
      <c r="F6" s="26" t="s">
        <v>39</v>
      </c>
      <c r="G6" s="26" t="s">
        <v>34</v>
      </c>
      <c r="H6" s="27" t="str">
        <f t="shared" si="0"/>
        <v>Pass</v>
      </c>
      <c r="I6" s="27" t="str">
        <f t="shared" si="1"/>
        <v>Fail</v>
      </c>
    </row>
    <row r="7" spans="2:9" x14ac:dyDescent="0.25">
      <c r="B7" s="23" t="s">
        <v>40</v>
      </c>
      <c r="C7" s="30" t="str">
        <f>IF(ISERROR(VLOOKUP($B7,Headers!$A:$C,MATCH(C$3,Headers!$A$1:$C$1),FALSE)),"",VLOOKUP($B7,Headers!$A:$C,MATCH(C$3,Headers!$A$1:$C$1),FALSE))</f>
        <v/>
      </c>
      <c r="D7" s="30" t="str">
        <f>IF(ISERROR(VLOOKUP($B7,Headers!$A:$C,MATCH(D$3,Headers!$A$1:$C$1),FALSE)),"",VLOOKUP($B7,Headers!$A:$C,MATCH(D$3,Headers!$A$1:$C$1),FALSE))</f>
        <v/>
      </c>
      <c r="E7" s="29" t="str">
        <f t="shared" ref="E7:E37" si="2">IF(C7=D7,H7,I7)</f>
        <v>N/A</v>
      </c>
      <c r="F7" s="26" t="s">
        <v>36</v>
      </c>
      <c r="G7" s="26" t="s">
        <v>41</v>
      </c>
      <c r="H7" s="27" t="str">
        <f t="shared" si="0"/>
        <v>N/A</v>
      </c>
      <c r="I7" s="27" t="str">
        <f t="shared" si="1"/>
        <v>N/A</v>
      </c>
    </row>
    <row r="8" spans="2:9" x14ac:dyDescent="0.25">
      <c r="B8" s="23" t="s">
        <v>42</v>
      </c>
      <c r="C8" s="30" t="str">
        <f>IF(ISERROR(VLOOKUP($B8,Headers!$A:$C,MATCH(C$3,Headers!$A$1:$C$1),FALSE)),"",VLOOKUP($B8,Headers!$A:$C,MATCH(C$3,Headers!$A$1:$C$1),FALSE))</f>
        <v/>
      </c>
      <c r="D8" s="30" t="str">
        <f>IF(ISERROR(VLOOKUP($B8,Headers!$A:$C,MATCH(D$3,Headers!$A$1:$C$1),FALSE)),"",VLOOKUP($B8,Headers!$A:$C,MATCH(D$3,Headers!$A$1:$C$1),FALSE))</f>
        <v/>
      </c>
      <c r="E8" s="29" t="str">
        <f t="shared" si="2"/>
        <v>N/A</v>
      </c>
      <c r="F8" s="26" t="s">
        <v>36</v>
      </c>
      <c r="G8" s="26" t="s">
        <v>41</v>
      </c>
      <c r="H8" s="27" t="str">
        <f t="shared" si="0"/>
        <v>N/A</v>
      </c>
      <c r="I8" s="27" t="str">
        <f t="shared" si="1"/>
        <v>N/A</v>
      </c>
    </row>
    <row r="9" spans="2:9" x14ac:dyDescent="0.25">
      <c r="B9" s="23" t="s">
        <v>43</v>
      </c>
      <c r="C9" s="30" t="str">
        <f>IF(ISERROR(VLOOKUP($B9,Headers!$A:$C,MATCH(C$3,Headers!$A$1:$C$1),FALSE)),"",VLOOKUP($B9,Headers!$A:$C,MATCH(C$3,Headers!$A$1:$C$1),FALSE))</f>
        <v/>
      </c>
      <c r="D9" s="30" t="str">
        <f>IF(ISERROR(VLOOKUP($B9,Headers!$A:$C,MATCH(D$3,Headers!$A$1:$C$1),FALSE)),"",VLOOKUP($B9,Headers!$A:$C,MATCH(D$3,Headers!$A$1:$C$1),FALSE))</f>
        <v/>
      </c>
      <c r="E9" s="29" t="str">
        <f t="shared" si="2"/>
        <v>Pass</v>
      </c>
      <c r="F9" s="26" t="s">
        <v>36</v>
      </c>
      <c r="G9" s="26" t="s">
        <v>37</v>
      </c>
      <c r="H9" s="27" t="str">
        <f t="shared" si="0"/>
        <v>Pass</v>
      </c>
      <c r="I9" s="27" t="str">
        <f t="shared" si="1"/>
        <v>Alert</v>
      </c>
    </row>
    <row r="10" spans="2:9" x14ac:dyDescent="0.25">
      <c r="B10" s="23" t="s">
        <v>44</v>
      </c>
      <c r="C10" s="30" t="str">
        <f>IF(ISERROR(VLOOKUP($B10,Headers!$A:$C,MATCH(C$3,Headers!$A$1:$C$1),FALSE)),"",VLOOKUP($B10,Headers!$A:$C,MATCH(C$3,Headers!$A$1:$C$1),FALSE))</f>
        <v/>
      </c>
      <c r="D10" s="30" t="str">
        <f>IF(ISERROR(VLOOKUP($B10,Headers!$A:$C,MATCH(D$3,Headers!$A$1:$C$1),FALSE)),"",VLOOKUP($B10,Headers!$A:$C,MATCH(D$3,Headers!$A$1:$C$1),FALSE))</f>
        <v/>
      </c>
      <c r="E10" s="29" t="str">
        <f t="shared" si="2"/>
        <v>Pass</v>
      </c>
      <c r="F10" s="26" t="s">
        <v>36</v>
      </c>
      <c r="G10" s="26" t="s">
        <v>34</v>
      </c>
      <c r="H10" s="27" t="str">
        <f t="shared" si="0"/>
        <v>Pass</v>
      </c>
      <c r="I10" s="27" t="str">
        <f t="shared" si="1"/>
        <v>Fail</v>
      </c>
    </row>
    <row r="11" spans="2:9" x14ac:dyDescent="0.25">
      <c r="B11" s="23" t="s">
        <v>45</v>
      </c>
      <c r="C11" s="30" t="str">
        <f>IF(ISERROR(VLOOKUP($B11,Headers!$A:$C,MATCH(C$3,Headers!$A$1:$C$1),FALSE)),"",VLOOKUP($B11,Headers!$A:$C,MATCH(C$3,Headers!$A$1:$C$1),FALSE))</f>
        <v/>
      </c>
      <c r="D11" s="30" t="str">
        <f>IF(ISERROR(VLOOKUP($B11,Headers!$A:$C,MATCH(D$3,Headers!$A$1:$C$1),FALSE)),"",VLOOKUP($B11,Headers!$A:$C,MATCH(D$3,Headers!$A$1:$C$1),FALSE))</f>
        <v/>
      </c>
      <c r="E11" s="29" t="str">
        <f t="shared" si="2"/>
        <v>Pass</v>
      </c>
      <c r="F11" s="26" t="s">
        <v>36</v>
      </c>
      <c r="G11" s="26" t="s">
        <v>37</v>
      </c>
      <c r="H11" s="27" t="str">
        <f t="shared" si="0"/>
        <v>Pass</v>
      </c>
      <c r="I11" s="27" t="str">
        <f t="shared" si="1"/>
        <v>Alert</v>
      </c>
    </row>
    <row r="12" spans="2:9" x14ac:dyDescent="0.25">
      <c r="B12" s="23" t="s">
        <v>46</v>
      </c>
      <c r="C12" s="30" t="str">
        <f>IF(ISERROR(VLOOKUP($B12,Headers!$A:$C,MATCH(C$3,Headers!$A$1:$C$1),FALSE)),"",VLOOKUP($B12,Headers!$A:$C,MATCH(C$3,Headers!$A$1:$C$1),FALSE))</f>
        <v/>
      </c>
      <c r="D12" s="30" t="str">
        <f>IF(ISERROR(VLOOKUP($B12,Headers!$A:$C,MATCH(D$3,Headers!$A$1:$C$1),FALSE)),"",VLOOKUP($B12,Headers!$A:$C,MATCH(D$3,Headers!$A$1:$C$1),FALSE))</f>
        <v/>
      </c>
      <c r="E12" s="29" t="str">
        <f t="shared" si="2"/>
        <v>Pass</v>
      </c>
      <c r="F12" s="26" t="s">
        <v>36</v>
      </c>
      <c r="G12" s="26" t="s">
        <v>37</v>
      </c>
      <c r="H12" s="27" t="str">
        <f t="shared" si="0"/>
        <v>Pass</v>
      </c>
      <c r="I12" s="27" t="str">
        <f t="shared" si="1"/>
        <v>Alert</v>
      </c>
    </row>
    <row r="13" spans="2:9" x14ac:dyDescent="0.25">
      <c r="B13" s="23" t="s">
        <v>47</v>
      </c>
      <c r="C13" s="30" t="str">
        <f>IF(ISERROR(VLOOKUP($B13,Headers!$A:$C,MATCH(C$3,Headers!$A$1:$C$1),FALSE)),"",VLOOKUP($B13,Headers!$A:$C,MATCH(C$3,Headers!$A$1:$C$1),FALSE))</f>
        <v/>
      </c>
      <c r="D13" s="30" t="str">
        <f>IF(ISERROR(VLOOKUP($B13,Headers!$A:$C,MATCH(D$3,Headers!$A$1:$C$1),FALSE)),"",VLOOKUP($B13,Headers!$A:$C,MATCH(D$3,Headers!$A$1:$C$1),FALSE))</f>
        <v/>
      </c>
      <c r="E13" s="29" t="str">
        <f t="shared" si="2"/>
        <v>Pass</v>
      </c>
      <c r="F13" s="26" t="s">
        <v>36</v>
      </c>
      <c r="G13" s="26" t="s">
        <v>37</v>
      </c>
      <c r="H13" s="27" t="str">
        <f t="shared" si="0"/>
        <v>Pass</v>
      </c>
      <c r="I13" s="27" t="str">
        <f t="shared" si="1"/>
        <v>Alert</v>
      </c>
    </row>
    <row r="14" spans="2:9" x14ac:dyDescent="0.25">
      <c r="B14" s="23" t="s">
        <v>48</v>
      </c>
      <c r="C14" s="30" t="str">
        <f>IF(ISERROR(VLOOKUP($B14,Headers!$A:$C,MATCH(C$3,Headers!$A$1:$C$1),FALSE)),"",VLOOKUP($B14,Headers!$A:$C,MATCH(C$3,Headers!$A$1:$C$1),FALSE))</f>
        <v/>
      </c>
      <c r="D14" s="30" t="str">
        <f>IF(ISERROR(VLOOKUP($B14,Headers!$A:$C,MATCH(D$3,Headers!$A$1:$C$1),FALSE)),"",VLOOKUP($B14,Headers!$A:$C,MATCH(D$3,Headers!$A$1:$C$1),FALSE))</f>
        <v/>
      </c>
      <c r="E14" s="29" t="str">
        <f t="shared" si="2"/>
        <v>Pass</v>
      </c>
      <c r="F14" s="26" t="s">
        <v>36</v>
      </c>
      <c r="G14" s="26" t="s">
        <v>37</v>
      </c>
      <c r="H14" s="27" t="str">
        <f t="shared" si="0"/>
        <v>Pass</v>
      </c>
      <c r="I14" s="27" t="str">
        <f t="shared" si="1"/>
        <v>Alert</v>
      </c>
    </row>
    <row r="15" spans="2:9" x14ac:dyDescent="0.25">
      <c r="B15" s="23" t="s">
        <v>49</v>
      </c>
      <c r="C15" s="30" t="str">
        <f>IF(ISERROR(VLOOKUP($B15,Headers!$A:$C,MATCH(C$3,Headers!$A$1:$C$1),FALSE)),"",VLOOKUP($B15,Headers!$A:$C,MATCH(C$3,Headers!$A$1:$C$1),FALSE))</f>
        <v/>
      </c>
      <c r="D15" s="30" t="str">
        <f>IF(ISERROR(VLOOKUP($B15,Headers!$A:$C,MATCH(D$3,Headers!$A$1:$C$1),FALSE)),"",VLOOKUP($B15,Headers!$A:$C,MATCH(D$3,Headers!$A$1:$C$1),FALSE))</f>
        <v/>
      </c>
      <c r="E15" s="29" t="str">
        <f t="shared" si="2"/>
        <v>Pass</v>
      </c>
      <c r="F15" s="26" t="s">
        <v>36</v>
      </c>
      <c r="G15" s="26" t="s">
        <v>37</v>
      </c>
      <c r="H15" s="27" t="str">
        <f t="shared" si="0"/>
        <v>Pass</v>
      </c>
      <c r="I15" s="27" t="str">
        <f t="shared" si="1"/>
        <v>Alert</v>
      </c>
    </row>
    <row r="16" spans="2:9" x14ac:dyDescent="0.25">
      <c r="B16" s="23" t="s">
        <v>50</v>
      </c>
      <c r="C16" s="30" t="str">
        <f>IF(ISERROR(VLOOKUP($B16,Headers!$A:$C,MATCH(C$3,Headers!$A$1:$C$1),FALSE)),"",VLOOKUP($B16,Headers!$A:$C,MATCH(C$3,Headers!$A$1:$C$1),FALSE))</f>
        <v/>
      </c>
      <c r="D16" s="30" t="str">
        <f>IF(ISERROR(VLOOKUP($B16,Headers!$A:$C,MATCH(D$3,Headers!$A$1:$C$1),FALSE)),"",VLOOKUP($B16,Headers!$A:$C,MATCH(D$3,Headers!$A$1:$C$1),FALSE))</f>
        <v/>
      </c>
      <c r="E16" s="29" t="str">
        <f t="shared" si="2"/>
        <v>Pass</v>
      </c>
      <c r="F16" s="26" t="s">
        <v>36</v>
      </c>
      <c r="G16" s="26" t="s">
        <v>34</v>
      </c>
      <c r="H16" s="27" t="str">
        <f t="shared" si="0"/>
        <v>Pass</v>
      </c>
      <c r="I16" s="27" t="str">
        <f t="shared" si="1"/>
        <v>Fail</v>
      </c>
    </row>
    <row r="17" spans="2:9" x14ac:dyDescent="0.25">
      <c r="B17" s="23" t="s">
        <v>51</v>
      </c>
      <c r="C17" s="30" t="str">
        <f>IF(ISERROR(VLOOKUP($B17,Headers!$A:$C,MATCH(C$3,Headers!$A$1:$C$1),FALSE)),"",VLOOKUP($B17,Headers!$A:$C,MATCH(C$3,Headers!$A$1:$C$1),FALSE))</f>
        <v/>
      </c>
      <c r="D17" s="30" t="str">
        <f>IF(ISERROR(VLOOKUP($B17,Headers!$A:$C,MATCH(D$3,Headers!$A$1:$C$1),FALSE)),"",VLOOKUP($B17,Headers!$A:$C,MATCH(D$3,Headers!$A$1:$C$1),FALSE))</f>
        <v/>
      </c>
      <c r="E17" s="29" t="str">
        <f t="shared" si="2"/>
        <v>Pass</v>
      </c>
      <c r="F17" s="26" t="s">
        <v>36</v>
      </c>
      <c r="G17" s="26" t="s">
        <v>34</v>
      </c>
      <c r="H17" s="27" t="str">
        <f t="shared" si="0"/>
        <v>Pass</v>
      </c>
      <c r="I17" s="27" t="str">
        <f t="shared" si="1"/>
        <v>Fail</v>
      </c>
    </row>
    <row r="18" spans="2:9" x14ac:dyDescent="0.25">
      <c r="B18" s="23" t="s">
        <v>52</v>
      </c>
      <c r="C18" s="30" t="str">
        <f>IF(ISERROR(VLOOKUP($B18,Headers!$A:$C,MATCH(C$3,Headers!$A$1:$C$1),FALSE)),"",VLOOKUP($B18,Headers!$A:$C,MATCH(C$3,Headers!$A$1:$C$1),FALSE))</f>
        <v/>
      </c>
      <c r="D18" s="30" t="str">
        <f>IF(ISERROR(VLOOKUP($B18,Headers!$A:$C,MATCH(D$3,Headers!$A$1:$C$1),FALSE)),"",VLOOKUP($B18,Headers!$A:$C,MATCH(D$3,Headers!$A$1:$C$1),FALSE))</f>
        <v/>
      </c>
      <c r="E18" s="29" t="str">
        <f t="shared" si="2"/>
        <v>N/A</v>
      </c>
      <c r="F18" s="26" t="s">
        <v>36</v>
      </c>
      <c r="G18" s="26" t="s">
        <v>41</v>
      </c>
      <c r="H18" s="27" t="str">
        <f t="shared" si="0"/>
        <v>N/A</v>
      </c>
      <c r="I18" s="27" t="str">
        <f t="shared" si="1"/>
        <v>N/A</v>
      </c>
    </row>
    <row r="19" spans="2:9" x14ac:dyDescent="0.25">
      <c r="B19" s="23" t="s">
        <v>53</v>
      </c>
      <c r="C19" s="30" t="str">
        <f>IF(ISERROR(VLOOKUP($B19,Headers!$A:$C,MATCH(C$3,Headers!$A$1:$C$1),FALSE)),"",VLOOKUP($B19,Headers!$A:$C,MATCH(C$3,Headers!$A$1:$C$1),FALSE))</f>
        <v/>
      </c>
      <c r="D19" s="30" t="str">
        <f>IF(ISERROR(VLOOKUP($B19,Headers!$A:$C,MATCH(D$3,Headers!$A$1:$C$1),FALSE)),"",VLOOKUP($B19,Headers!$A:$C,MATCH(D$3,Headers!$A$1:$C$1),FALSE))</f>
        <v/>
      </c>
      <c r="E19" s="29" t="str">
        <f t="shared" si="2"/>
        <v>Pass</v>
      </c>
      <c r="F19" s="26" t="s">
        <v>36</v>
      </c>
      <c r="G19" s="26" t="s">
        <v>34</v>
      </c>
      <c r="H19" s="27" t="str">
        <f t="shared" si="0"/>
        <v>Pass</v>
      </c>
      <c r="I19" s="27" t="str">
        <f t="shared" si="1"/>
        <v>Fail</v>
      </c>
    </row>
    <row r="20" spans="2:9" x14ac:dyDescent="0.25">
      <c r="B20" s="23" t="s">
        <v>54</v>
      </c>
      <c r="C20" s="30" t="str">
        <f>IF(ISERROR(VLOOKUP($B20,Headers!$A:$C,MATCH(C$3,Headers!$A$1:$C$1),FALSE)),"",VLOOKUP($B20,Headers!$A:$C,MATCH(C$3,Headers!$A$1:$C$1),FALSE))</f>
        <v/>
      </c>
      <c r="D20" s="30" t="str">
        <f>IF(ISERROR(VLOOKUP($B20,Headers!$A:$C,MATCH(D$3,Headers!$A$1:$C$1),FALSE)),"",VLOOKUP($B20,Headers!$A:$C,MATCH(D$3,Headers!$A$1:$C$1),FALSE))</f>
        <v/>
      </c>
      <c r="E20" s="29" t="str">
        <f t="shared" si="2"/>
        <v>N/A</v>
      </c>
      <c r="F20" s="26" t="s">
        <v>36</v>
      </c>
      <c r="G20" s="26" t="s">
        <v>41</v>
      </c>
      <c r="H20" s="27" t="str">
        <f t="shared" si="0"/>
        <v>N/A</v>
      </c>
      <c r="I20" s="27" t="str">
        <f t="shared" si="1"/>
        <v>N/A</v>
      </c>
    </row>
    <row r="21" spans="2:9" x14ac:dyDescent="0.25">
      <c r="B21" s="23" t="s">
        <v>55</v>
      </c>
      <c r="C21" s="30" t="str">
        <f>IF(ISERROR(VLOOKUP($B21,Headers!$A:$C,MATCH(C$3,Headers!$A$1:$C$1),FALSE)),"",VLOOKUP($B21,Headers!$A:$C,MATCH(C$3,Headers!$A$1:$C$1),FALSE))</f>
        <v/>
      </c>
      <c r="D21" s="30" t="str">
        <f>IF(ISERROR(VLOOKUP($B21,Headers!$A:$C,MATCH(D$3,Headers!$A$1:$C$1),FALSE)),"",VLOOKUP($B21,Headers!$A:$C,MATCH(D$3,Headers!$A$1:$C$1),FALSE))</f>
        <v/>
      </c>
      <c r="E21" s="29" t="str">
        <f t="shared" si="2"/>
        <v>N/A</v>
      </c>
      <c r="F21" s="26" t="s">
        <v>36</v>
      </c>
      <c r="G21" s="26" t="s">
        <v>41</v>
      </c>
      <c r="H21" s="27" t="str">
        <f t="shared" si="0"/>
        <v>N/A</v>
      </c>
      <c r="I21" s="27" t="str">
        <f t="shared" si="1"/>
        <v>N/A</v>
      </c>
    </row>
    <row r="22" spans="2:9" x14ac:dyDescent="0.25">
      <c r="B22" s="23" t="s">
        <v>56</v>
      </c>
      <c r="C22" s="30" t="str">
        <f>IF(ISERROR(VLOOKUP($B22,Headers!$A:$C,MATCH(C$3,Headers!$A$1:$C$1),FALSE)),"",VLOOKUP($B22,Headers!$A:$C,MATCH(C$3,Headers!$A$1:$C$1),FALSE))</f>
        <v/>
      </c>
      <c r="D22" s="30" t="str">
        <f>IF(ISERROR(VLOOKUP($B22,Headers!$A:$C,MATCH(D$3,Headers!$A$1:$C$1),FALSE)),"",VLOOKUP($B22,Headers!$A:$C,MATCH(D$3,Headers!$A$1:$C$1),FALSE))</f>
        <v/>
      </c>
      <c r="E22" s="29" t="str">
        <f t="shared" si="2"/>
        <v>N/A</v>
      </c>
      <c r="F22" s="26" t="s">
        <v>36</v>
      </c>
      <c r="G22" s="26" t="s">
        <v>41</v>
      </c>
      <c r="H22" s="27" t="str">
        <f t="shared" si="0"/>
        <v>N/A</v>
      </c>
      <c r="I22" s="27" t="str">
        <f t="shared" si="1"/>
        <v>N/A</v>
      </c>
    </row>
    <row r="23" spans="2:9" x14ac:dyDescent="0.25">
      <c r="B23" s="23" t="s">
        <v>57</v>
      </c>
      <c r="C23" s="30" t="str">
        <f>IF(ISERROR(VLOOKUP($B23,Headers!$A:$C,MATCH(C$3,Headers!$A$1:$C$1),FALSE)),"",VLOOKUP($B23,Headers!$A:$C,MATCH(C$3,Headers!$A$1:$C$1),FALSE))</f>
        <v/>
      </c>
      <c r="D23" s="30" t="str">
        <f>IF(ISERROR(VLOOKUP($B23,Headers!$A:$C,MATCH(D$3,Headers!$A$1:$C$1),FALSE)),"",VLOOKUP($B23,Headers!$A:$C,MATCH(D$3,Headers!$A$1:$C$1),FALSE))</f>
        <v/>
      </c>
      <c r="E23" s="29" t="str">
        <f t="shared" si="2"/>
        <v>N/A</v>
      </c>
      <c r="F23" s="26" t="s">
        <v>36</v>
      </c>
      <c r="G23" s="26" t="s">
        <v>41</v>
      </c>
      <c r="H23" s="27" t="str">
        <f t="shared" si="0"/>
        <v>N/A</v>
      </c>
      <c r="I23" s="27" t="str">
        <f t="shared" si="1"/>
        <v>N/A</v>
      </c>
    </row>
    <row r="24" spans="2:9" x14ac:dyDescent="0.25">
      <c r="B24" s="23" t="s">
        <v>58</v>
      </c>
      <c r="C24" s="30" t="str">
        <f>IF(ISERROR(VLOOKUP($B24,Headers!$A:$C,MATCH(C$3,Headers!$A$1:$C$1),FALSE)),"",VLOOKUP($B24,Headers!$A:$C,MATCH(C$3,Headers!$A$1:$C$1),FALSE))</f>
        <v/>
      </c>
      <c r="D24" s="30" t="str">
        <f>IF(ISERROR(VLOOKUP($B24,Headers!$A:$C,MATCH(D$3,Headers!$A$1:$C$1),FALSE)),"",VLOOKUP($B24,Headers!$A:$C,MATCH(D$3,Headers!$A$1:$C$1),FALSE))</f>
        <v/>
      </c>
      <c r="E24" s="29" t="str">
        <f t="shared" si="2"/>
        <v>N/A</v>
      </c>
      <c r="F24" s="26" t="s">
        <v>36</v>
      </c>
      <c r="G24" s="26" t="s">
        <v>41</v>
      </c>
      <c r="H24" s="27" t="str">
        <f t="shared" si="0"/>
        <v>N/A</v>
      </c>
      <c r="I24" s="27" t="str">
        <f t="shared" si="1"/>
        <v>N/A</v>
      </c>
    </row>
    <row r="25" spans="2:9" x14ac:dyDescent="0.25">
      <c r="B25" s="23" t="s">
        <v>59</v>
      </c>
      <c r="C25" s="30" t="str">
        <f>IF(ISERROR(VLOOKUP($B25,Headers!$A:$C,MATCH(C$3,Headers!$A$1:$C$1),FALSE)),"",VLOOKUP($B25,Headers!$A:$C,MATCH(C$3,Headers!$A$1:$C$1),FALSE))</f>
        <v/>
      </c>
      <c r="D25" s="30" t="str">
        <f>IF(ISERROR(VLOOKUP($B25,Headers!$A:$C,MATCH(D$3,Headers!$A$1:$C$1),FALSE)),"",VLOOKUP($B25,Headers!$A:$C,MATCH(D$3,Headers!$A$1:$C$1),FALSE))</f>
        <v/>
      </c>
      <c r="E25" s="29" t="str">
        <f t="shared" si="2"/>
        <v>N/A</v>
      </c>
      <c r="F25" s="26" t="s">
        <v>36</v>
      </c>
      <c r="G25" s="26" t="s">
        <v>41</v>
      </c>
      <c r="H25" s="27" t="str">
        <f t="shared" si="0"/>
        <v>N/A</v>
      </c>
      <c r="I25" s="27" t="str">
        <f t="shared" si="1"/>
        <v>N/A</v>
      </c>
    </row>
    <row r="26" spans="2:9" x14ac:dyDescent="0.25">
      <c r="B26" s="23" t="s">
        <v>60</v>
      </c>
      <c r="C26" s="30" t="str">
        <f>IF(ISERROR(VLOOKUP($B26,Headers!$A:$C,MATCH(C$3,Headers!$A$1:$C$1),FALSE)),"",VLOOKUP($B26,Headers!$A:$C,MATCH(C$3,Headers!$A$1:$C$1),FALSE))</f>
        <v/>
      </c>
      <c r="D26" s="30" t="str">
        <f>IF(ISERROR(VLOOKUP($B26,Headers!$A:$C,MATCH(D$3,Headers!$A$1:$C$1),FALSE)),"",VLOOKUP($B26,Headers!$A:$C,MATCH(D$3,Headers!$A$1:$C$1),FALSE))</f>
        <v/>
      </c>
      <c r="E26" s="29" t="str">
        <f t="shared" si="2"/>
        <v>N/A</v>
      </c>
      <c r="F26" s="26" t="s">
        <v>36</v>
      </c>
      <c r="G26" s="26" t="s">
        <v>41</v>
      </c>
      <c r="H26" s="27" t="str">
        <f t="shared" si="0"/>
        <v>N/A</v>
      </c>
      <c r="I26" s="27" t="str">
        <f t="shared" si="1"/>
        <v>N/A</v>
      </c>
    </row>
    <row r="27" spans="2:9" x14ac:dyDescent="0.25">
      <c r="B27" s="23" t="s">
        <v>61</v>
      </c>
      <c r="C27" s="30" t="str">
        <f>IF(ISERROR(VLOOKUP($B27,Headers!$A:$C,MATCH(C$3,Headers!$A$1:$C$1),FALSE)),"",VLOOKUP($B27,Headers!$A:$C,MATCH(C$3,Headers!$A$1:$C$1),FALSE))</f>
        <v/>
      </c>
      <c r="D27" s="30" t="str">
        <f>IF(ISERROR(VLOOKUP($B27,Headers!$A:$C,MATCH(D$3,Headers!$A$1:$C$1),FALSE)),"",VLOOKUP($B27,Headers!$A:$C,MATCH(D$3,Headers!$A$1:$C$1),FALSE))</f>
        <v/>
      </c>
      <c r="E27" s="29" t="str">
        <f t="shared" si="2"/>
        <v>N/A</v>
      </c>
      <c r="F27" s="26" t="s">
        <v>36</v>
      </c>
      <c r="G27" s="26" t="s">
        <v>41</v>
      </c>
      <c r="H27" s="27" t="str">
        <f t="shared" si="0"/>
        <v>N/A</v>
      </c>
      <c r="I27" s="27" t="str">
        <f t="shared" si="1"/>
        <v>N/A</v>
      </c>
    </row>
    <row r="28" spans="2:9" x14ac:dyDescent="0.25">
      <c r="B28" s="23" t="s">
        <v>62</v>
      </c>
      <c r="C28" s="30" t="str">
        <f>IF(ISERROR(VLOOKUP($B28,Headers!$A:$C,MATCH(C$3,Headers!$A$1:$C$1),FALSE)),"",VLOOKUP($B28,Headers!$A:$C,MATCH(C$3,Headers!$A$1:$C$1),FALSE))</f>
        <v/>
      </c>
      <c r="D28" s="30" t="str">
        <f>IF(ISERROR(VLOOKUP($B28,Headers!$A:$C,MATCH(D$3,Headers!$A$1:$C$1),FALSE)),"",VLOOKUP($B28,Headers!$A:$C,MATCH(D$3,Headers!$A$1:$C$1),FALSE))</f>
        <v/>
      </c>
      <c r="E28" s="29" t="str">
        <f t="shared" si="2"/>
        <v>N/A</v>
      </c>
      <c r="F28" s="26" t="s">
        <v>36</v>
      </c>
      <c r="G28" s="26" t="s">
        <v>41</v>
      </c>
      <c r="H28" s="27" t="str">
        <f t="shared" si="0"/>
        <v>N/A</v>
      </c>
      <c r="I28" s="27" t="str">
        <f t="shared" si="1"/>
        <v>N/A</v>
      </c>
    </row>
    <row r="29" spans="2:9" x14ac:dyDescent="0.25">
      <c r="B29" s="23" t="s">
        <v>63</v>
      </c>
      <c r="C29" s="30" t="str">
        <f>IF(ISERROR(VLOOKUP($B29,Headers!$A:$C,MATCH(C$3,Headers!$A$1:$C$1),FALSE)),"",VLOOKUP($B29,Headers!$A:$C,MATCH(C$3,Headers!$A$1:$C$1),FALSE))</f>
        <v/>
      </c>
      <c r="D29" s="30" t="str">
        <f>IF(ISERROR(VLOOKUP($B29,Headers!$A:$C,MATCH(D$3,Headers!$A$1:$C$1),FALSE)),"",VLOOKUP($B29,Headers!$A:$C,MATCH(D$3,Headers!$A$1:$C$1),FALSE))</f>
        <v/>
      </c>
      <c r="E29" s="29" t="str">
        <f t="shared" si="2"/>
        <v>N/A</v>
      </c>
      <c r="F29" s="26" t="s">
        <v>36</v>
      </c>
      <c r="G29" s="26" t="s">
        <v>41</v>
      </c>
      <c r="H29" s="27" t="str">
        <f t="shared" si="0"/>
        <v>N/A</v>
      </c>
      <c r="I29" s="27" t="str">
        <f t="shared" si="1"/>
        <v>N/A</v>
      </c>
    </row>
    <row r="30" spans="2:9" x14ac:dyDescent="0.25">
      <c r="B30" s="23" t="s">
        <v>64</v>
      </c>
      <c r="C30" s="30" t="str">
        <f>IF(ISERROR(VLOOKUP($B30,Headers!$A:$C,MATCH(C$3,Headers!$A$1:$C$1),FALSE)),"",VLOOKUP($B30,Headers!$A:$C,MATCH(C$3,Headers!$A$1:$C$1),FALSE))</f>
        <v/>
      </c>
      <c r="D30" s="30" t="str">
        <f>IF(ISERROR(VLOOKUP($B30,Headers!$A:$C,MATCH(D$3,Headers!$A$1:$C$1),FALSE)),"",VLOOKUP($B30,Headers!$A:$C,MATCH(D$3,Headers!$A$1:$C$1),FALSE))</f>
        <v/>
      </c>
      <c r="E30" s="29" t="str">
        <f t="shared" si="2"/>
        <v>N/A</v>
      </c>
      <c r="F30" s="26" t="s">
        <v>36</v>
      </c>
      <c r="G30" s="26" t="s">
        <v>41</v>
      </c>
      <c r="H30" s="27" t="str">
        <f t="shared" si="0"/>
        <v>N/A</v>
      </c>
      <c r="I30" s="27" t="str">
        <f t="shared" si="1"/>
        <v>N/A</v>
      </c>
    </row>
    <row r="31" spans="2:9" x14ac:dyDescent="0.25">
      <c r="B31" s="23" t="s">
        <v>65</v>
      </c>
      <c r="C31" s="30" t="str">
        <f>IF(ISERROR(VLOOKUP($B31,Headers!$A:$C,MATCH(C$3,Headers!$A$1:$C$1),FALSE)),"",VLOOKUP($B31,Headers!$A:$C,MATCH(C$3,Headers!$A$1:$C$1),FALSE))</f>
        <v/>
      </c>
      <c r="D31" s="30" t="str">
        <f>IF(ISERROR(VLOOKUP($B31,Headers!$A:$C,MATCH(D$3,Headers!$A$1:$C$1),FALSE)),"",VLOOKUP($B31,Headers!$A:$C,MATCH(D$3,Headers!$A$1:$C$1),FALSE))</f>
        <v/>
      </c>
      <c r="E31" s="29" t="str">
        <f t="shared" si="2"/>
        <v>N/A</v>
      </c>
      <c r="F31" s="26" t="s">
        <v>36</v>
      </c>
      <c r="G31" s="26" t="s">
        <v>41</v>
      </c>
      <c r="H31" s="27" t="str">
        <f t="shared" si="0"/>
        <v>N/A</v>
      </c>
      <c r="I31" s="27" t="str">
        <f t="shared" si="1"/>
        <v>N/A</v>
      </c>
    </row>
    <row r="32" spans="2:9" x14ac:dyDescent="0.25">
      <c r="B32" s="23" t="s">
        <v>66</v>
      </c>
      <c r="C32" s="30" t="str">
        <f>IF(ISERROR(VLOOKUP($B32,Headers!$A:$C,MATCH(C$3,Headers!$A$1:$C$1),FALSE)),"",VLOOKUP($B32,Headers!$A:$C,MATCH(C$3,Headers!$A$1:$C$1),FALSE))</f>
        <v/>
      </c>
      <c r="D32" s="30" t="str">
        <f>IF(ISERROR(VLOOKUP($B32,Headers!$A:$C,MATCH(D$3,Headers!$A$1:$C$1),FALSE)),"",VLOOKUP($B32,Headers!$A:$C,MATCH(D$3,Headers!$A$1:$C$1),FALSE))</f>
        <v/>
      </c>
      <c r="E32" s="29" t="str">
        <f t="shared" si="2"/>
        <v>N/A</v>
      </c>
      <c r="F32" s="26" t="s">
        <v>36</v>
      </c>
      <c r="G32" s="26" t="s">
        <v>41</v>
      </c>
      <c r="H32" s="27" t="str">
        <f t="shared" si="0"/>
        <v>N/A</v>
      </c>
      <c r="I32" s="27" t="str">
        <f t="shared" si="1"/>
        <v>N/A</v>
      </c>
    </row>
    <row r="33" spans="2:9" x14ac:dyDescent="0.25">
      <c r="B33" s="23" t="s">
        <v>67</v>
      </c>
      <c r="C33" s="30" t="str">
        <f>IF(ISERROR(VLOOKUP($B33,Headers!$A:$C,MATCH(C$3,Headers!$A$1:$C$1),FALSE)),"",VLOOKUP($B33,Headers!$A:$C,MATCH(C$3,Headers!$A$1:$C$1),FALSE))</f>
        <v/>
      </c>
      <c r="D33" s="30" t="str">
        <f>IF(ISERROR(VLOOKUP($B33,Headers!$A:$C,MATCH(D$3,Headers!$A$1:$C$1),FALSE)),"",VLOOKUP($B33,Headers!$A:$C,MATCH(D$3,Headers!$A$1:$C$1),FALSE))</f>
        <v/>
      </c>
      <c r="E33" s="29" t="str">
        <f t="shared" si="2"/>
        <v>N/A</v>
      </c>
      <c r="F33" s="26" t="s">
        <v>36</v>
      </c>
      <c r="G33" s="26" t="s">
        <v>41</v>
      </c>
      <c r="H33" s="27" t="str">
        <f t="shared" si="0"/>
        <v>N/A</v>
      </c>
      <c r="I33" s="27" t="str">
        <f t="shared" si="1"/>
        <v>N/A</v>
      </c>
    </row>
    <row r="34" spans="2:9" x14ac:dyDescent="0.25">
      <c r="B34" s="23" t="s">
        <v>68</v>
      </c>
      <c r="C34" s="30" t="str">
        <f>IF(ISERROR(VLOOKUP($B34,Headers!$A:$C,MATCH(C$3,Headers!$A$1:$C$1),FALSE)),"",VLOOKUP($B34,Headers!$A:$C,MATCH(C$3,Headers!$A$1:$C$1),FALSE))</f>
        <v/>
      </c>
      <c r="D34" s="30" t="str">
        <f>IF(ISERROR(VLOOKUP($B34,Headers!$A:$C,MATCH(D$3,Headers!$A$1:$C$1),FALSE)),"",VLOOKUP($B34,Headers!$A:$C,MATCH(D$3,Headers!$A$1:$C$1),FALSE))</f>
        <v/>
      </c>
      <c r="E34" s="29" t="str">
        <f t="shared" si="2"/>
        <v>N/A</v>
      </c>
      <c r="F34" s="26" t="s">
        <v>36</v>
      </c>
      <c r="G34" s="26" t="s">
        <v>41</v>
      </c>
      <c r="H34" s="27" t="str">
        <f t="shared" si="0"/>
        <v>N/A</v>
      </c>
      <c r="I34" s="27" t="str">
        <f t="shared" si="1"/>
        <v>N/A</v>
      </c>
    </row>
    <row r="35" spans="2:9" x14ac:dyDescent="0.25">
      <c r="B35" s="23" t="s">
        <v>69</v>
      </c>
      <c r="C35" s="30" t="str">
        <f>IF(ISERROR(VLOOKUP($B35,Headers!$A:$C,MATCH(C$3,Headers!$A$1:$C$1),FALSE)),"",VLOOKUP($B35,Headers!$A:$C,MATCH(C$3,Headers!$A$1:$C$1),FALSE))</f>
        <v/>
      </c>
      <c r="D35" s="30" t="str">
        <f>IF(ISERROR(VLOOKUP($B35,Headers!$A:$C,MATCH(D$3,Headers!$A$1:$C$1),FALSE)),"",VLOOKUP($B35,Headers!$A:$C,MATCH(D$3,Headers!$A$1:$C$1),FALSE))</f>
        <v/>
      </c>
      <c r="E35" s="29" t="str">
        <f t="shared" si="2"/>
        <v>N/A</v>
      </c>
      <c r="F35" s="26" t="s">
        <v>36</v>
      </c>
      <c r="G35" s="26" t="s">
        <v>41</v>
      </c>
      <c r="H35" s="27" t="str">
        <f t="shared" si="0"/>
        <v>N/A</v>
      </c>
      <c r="I35" s="27" t="str">
        <f t="shared" si="1"/>
        <v>N/A</v>
      </c>
    </row>
    <row r="36" spans="2:9" x14ac:dyDescent="0.25">
      <c r="B36" s="23" t="s">
        <v>70</v>
      </c>
      <c r="C36" s="30" t="str">
        <f>IF(ISERROR(VLOOKUP($B36,Headers!$A:$C,MATCH(C$3,Headers!$A$1:$C$1),FALSE)),"",VLOOKUP($B36,Headers!$A:$C,MATCH(C$3,Headers!$A$1:$C$1),FALSE))</f>
        <v/>
      </c>
      <c r="D36" s="30" t="str">
        <f>IF(ISERROR(VLOOKUP($B36,Headers!$A:$C,MATCH(D$3,Headers!$A$1:$C$1),FALSE)),"",VLOOKUP($B36,Headers!$A:$C,MATCH(D$3,Headers!$A$1:$C$1),FALSE))</f>
        <v/>
      </c>
      <c r="E36" s="29" t="str">
        <f t="shared" si="2"/>
        <v>N/A</v>
      </c>
      <c r="F36" s="26" t="s">
        <v>36</v>
      </c>
      <c r="G36" s="26" t="s">
        <v>41</v>
      </c>
      <c r="H36" s="27" t="str">
        <f t="shared" si="0"/>
        <v>N/A</v>
      </c>
      <c r="I36" s="27" t="str">
        <f t="shared" si="1"/>
        <v>N/A</v>
      </c>
    </row>
    <row r="37" spans="2:9" x14ac:dyDescent="0.25">
      <c r="B37" s="23" t="s">
        <v>71</v>
      </c>
      <c r="C37" s="30" t="str">
        <f>IF(ISERROR(VLOOKUP($B37,Headers!$A:$C,MATCH(C$3,Headers!$A$1:$C$1),FALSE)),"",VLOOKUP($B37,Headers!$A:$C,MATCH(C$3,Headers!$A$1:$C$1),FALSE))</f>
        <v/>
      </c>
      <c r="D37" s="30" t="str">
        <f>IF(ISERROR(VLOOKUP($B37,Headers!$A:$C,MATCH(D$3,Headers!$A$1:$C$1),FALSE)),"",VLOOKUP($B37,Headers!$A:$C,MATCH(D$3,Headers!$A$1:$C$1),FALSE))</f>
        <v/>
      </c>
      <c r="E37" s="29" t="str">
        <f t="shared" si="2"/>
        <v>N/A</v>
      </c>
      <c r="F37" s="26" t="s">
        <v>36</v>
      </c>
      <c r="G37" s="26" t="s">
        <v>41</v>
      </c>
      <c r="H37" s="27" t="str">
        <f t="shared" si="0"/>
        <v>N/A</v>
      </c>
      <c r="I37" s="27" t="str">
        <f t="shared" si="1"/>
        <v>N/A</v>
      </c>
    </row>
  </sheetData>
  <mergeCells count="1">
    <mergeCell ref="B2:I2"/>
  </mergeCells>
  <conditionalFormatting sqref="E4:E37">
    <cfRule type="containsText" dxfId="13" priority="2" operator="containsText" text="N/A">
      <formula>NOT(ISERROR(SEARCH("N/A",E4)))</formula>
    </cfRule>
    <cfRule type="containsText" dxfId="12" priority="3" operator="containsText" text="Alert">
      <formula>NOT(ISERROR(SEARCH("Alert",E4)))</formula>
    </cfRule>
    <cfRule type="containsText" dxfId="11" priority="4" operator="containsText" text="Fail">
      <formula>NOT(ISERROR(SEARCH("Fail",E4)))</formula>
    </cfRule>
  </conditionalFormatting>
  <pageMargins left="0.7" right="0.7" top="0.75" bottom="0.75" header="0.3" footer="0.3"/>
  <pageSetup orientation="portrait"/>
  <headerFooter>
    <oddFooter>&amp;C&amp;"Calibri"&amp;8 &amp;K000000_x000D_# Classification: Confidential_x000D_&amp;1#&amp;"Calibri"&amp;8&amp;K000000 Classification: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264"/>
  <sheetViews>
    <sheetView showGridLines="0" tabSelected="1" zoomScale="85" zoomScaleNormal="85" workbookViewId="0">
      <selection activeCell="K19" sqref="K19"/>
    </sheetView>
  </sheetViews>
  <sheetFormatPr defaultRowHeight="15" x14ac:dyDescent="0.25"/>
  <cols>
    <col min="1" max="1" width="19" style="17" bestFit="1" customWidth="1"/>
    <col min="2" max="2" width="12.5703125" style="17" customWidth="1"/>
    <col min="3" max="3" width="13.42578125" style="17" bestFit="1" customWidth="1"/>
    <col min="4" max="4" width="58" style="17" bestFit="1" customWidth="1"/>
    <col min="5" max="6" width="12.85546875" style="17" bestFit="1" customWidth="1"/>
    <col min="8" max="8" width="16" style="4" customWidth="1"/>
    <col min="9" max="9" width="9.7109375" style="17" bestFit="1" customWidth="1"/>
    <col min="10" max="10" width="14.42578125" style="17" bestFit="1" customWidth="1"/>
    <col min="14" max="17" width="8.7109375" style="17" customWidth="1"/>
    <col min="18" max="21" width="8.7109375" customWidth="1"/>
  </cols>
  <sheetData>
    <row r="1" spans="1:20" ht="30" customHeight="1" x14ac:dyDescent="0.25">
      <c r="B1" s="5" t="s">
        <v>16</v>
      </c>
      <c r="C1" s="5" t="s">
        <v>72</v>
      </c>
      <c r="D1" s="5" t="s">
        <v>73</v>
      </c>
      <c r="E1" s="5" t="s">
        <v>74</v>
      </c>
      <c r="F1" s="5" t="s">
        <v>75</v>
      </c>
      <c r="J1" s="8" t="s">
        <v>6</v>
      </c>
      <c r="K1" s="17"/>
      <c r="L1" s="17"/>
      <c r="M1" s="17"/>
      <c r="N1" s="16"/>
      <c r="O1" s="16"/>
      <c r="P1" s="16"/>
      <c r="Q1" s="16"/>
    </row>
    <row r="2" spans="1:20" x14ac:dyDescent="0.25">
      <c r="A2" s="17" t="s">
        <v>76</v>
      </c>
      <c r="B2" s="7">
        <f>COUNTIF(B10:B264,"&gt;=0")+COUNTIF(B10:B264, "&lt;0")</f>
        <v>0</v>
      </c>
      <c r="C2" s="7">
        <f>COUNTIF(C10:C264,"&gt;=0")+COUNTIF(C10:C264, "&lt;0")</f>
        <v>0</v>
      </c>
      <c r="D2" s="7">
        <f>COUNTIF(D10:D264,"&gt;0.1")</f>
        <v>0</v>
      </c>
      <c r="E2" s="7">
        <f>COUNTIF(E10:E264,"&gt;0.1")</f>
        <v>0</v>
      </c>
      <c r="F2" s="7">
        <f>COUNTIF(F10:F264,"&gt;0.1")</f>
        <v>0</v>
      </c>
      <c r="H2" s="4" t="s">
        <v>77</v>
      </c>
      <c r="I2" s="13"/>
      <c r="J2" s="11">
        <f>COUNTIF(J10:J264,"&gt;=0")+COUNTIF(J10:J264, "&lt;0")</f>
        <v>0</v>
      </c>
      <c r="Q2" s="13"/>
    </row>
    <row r="3" spans="1:20" x14ac:dyDescent="0.25">
      <c r="A3" s="17" t="s">
        <v>78</v>
      </c>
      <c r="B3" s="7">
        <f>IF(B2&gt;0,AVERAGE(B10:B264),0)</f>
        <v>0</v>
      </c>
      <c r="C3" s="7">
        <f>IF(C2&gt;0,AVERAGE(C10:C264),0)</f>
        <v>0</v>
      </c>
      <c r="D3" s="7">
        <f>IF(D2&gt;0,AVERAGE(D10:D264),0)</f>
        <v>0</v>
      </c>
      <c r="E3" s="7">
        <f>IF(E2&gt;0,AVERAGE(E10:E264),0)</f>
        <v>0</v>
      </c>
      <c r="F3" s="7">
        <f>IF(F2&gt;0,AVERAGE(F10:F264),0)</f>
        <v>0</v>
      </c>
      <c r="H3" s="4" t="s">
        <v>79</v>
      </c>
      <c r="I3" s="14"/>
      <c r="J3" s="9">
        <f>IF(J2&gt;0, AVERAGEIF(J10:J264,"&lt;&gt;"""),0)</f>
        <v>0</v>
      </c>
      <c r="K3" s="1" t="str">
        <f>IF(J3&lt;&gt;"",IF(J3&gt;=$J$7,IF(J3&gt;VLOOKUP("total_mean_high", 'Failure Criteria'!$A$1:$B$9, 2, 0)*$J$7, IF(J3&gt;VLOOKUP("total_mean_veryhigh", 'Failure Criteria'!$A$1:$B$9, 2, 0)*$J$7, "Very High", "High"), "OK"),"Low"),"")</f>
        <v>Low</v>
      </c>
      <c r="M3" s="1" t="s">
        <v>80</v>
      </c>
      <c r="N3" s="1" t="s">
        <v>81</v>
      </c>
      <c r="O3" s="1" t="s">
        <v>82</v>
      </c>
      <c r="P3" s="1" t="s">
        <v>83</v>
      </c>
      <c r="Q3" s="1" t="s">
        <v>84</v>
      </c>
      <c r="R3" s="7" t="s">
        <v>85</v>
      </c>
      <c r="S3" s="7" t="s">
        <v>86</v>
      </c>
      <c r="T3" s="7" t="s">
        <v>87</v>
      </c>
    </row>
    <row r="4" spans="1:20" ht="15.75" customHeight="1" thickBot="1" x14ac:dyDescent="0.3">
      <c r="A4" s="17" t="s">
        <v>8</v>
      </c>
      <c r="B4" s="31" t="e">
        <f>_xlfn.STDEV.P(B10:B264)</f>
        <v>#DIV/0!</v>
      </c>
      <c r="C4" s="31" t="e">
        <f>_xlfn.STDEV.P(C10:C264)</f>
        <v>#DIV/0!</v>
      </c>
      <c r="H4" s="4" t="s">
        <v>88</v>
      </c>
      <c r="I4" s="6"/>
      <c r="J4" s="10" t="e">
        <f>_xlfn.STDEV.P(J10:J264)</f>
        <v>#DIV/0!</v>
      </c>
      <c r="K4" s="1" t="e">
        <f>IF(J4&lt;&gt;"",IF(J4&gt;=VLOOKUP("total_SD_high", 'Failure Criteria'!$A$1:$B$9, 2, 0)*$J$7,IF(J4&gt;VLOOKUP("total_SD_veryhigh", 'Failure Criteria'!$A$1:$B$9, 2, 0)*$J$7,"Very High", "High"),"OK"),"")</f>
        <v>#DIV/0!</v>
      </c>
      <c r="M4" s="1" t="s">
        <v>89</v>
      </c>
      <c r="N4" s="1"/>
      <c r="O4" s="1">
        <v>80</v>
      </c>
      <c r="P4" s="1">
        <v>80</v>
      </c>
      <c r="Q4" s="1">
        <v>80</v>
      </c>
      <c r="R4" s="1">
        <v>100</v>
      </c>
      <c r="S4" s="7">
        <v>110</v>
      </c>
      <c r="T4" s="7">
        <v>120</v>
      </c>
    </row>
    <row r="5" spans="1:20" x14ac:dyDescent="0.25">
      <c r="B5" s="6"/>
      <c r="C5" s="6"/>
      <c r="I5" s="6"/>
      <c r="J5" s="6"/>
    </row>
    <row r="6" spans="1:20" x14ac:dyDescent="0.25">
      <c r="A6" s="12" t="s">
        <v>90</v>
      </c>
      <c r="B6" s="6">
        <f>MIN(B10:B189)</f>
        <v>0</v>
      </c>
      <c r="C6" s="6">
        <f>MIN(C10:C189)</f>
        <v>0</v>
      </c>
      <c r="D6" s="6">
        <f>MIN(D10:D189)</f>
        <v>0</v>
      </c>
      <c r="E6" s="6">
        <f>MIN(E10:E189)</f>
        <v>0</v>
      </c>
      <c r="F6" s="6">
        <f>MIN(F10:F189)</f>
        <v>0</v>
      </c>
      <c r="I6" s="6"/>
      <c r="J6" s="6"/>
      <c r="N6" s="6"/>
      <c r="O6" s="6"/>
      <c r="P6" s="6"/>
      <c r="Q6" s="6"/>
    </row>
    <row r="7" spans="1:20" x14ac:dyDescent="0.25">
      <c r="A7" s="12" t="s">
        <v>91</v>
      </c>
      <c r="B7" s="6">
        <f>MAX(B10:B189)</f>
        <v>0</v>
      </c>
      <c r="C7" s="6">
        <f>MAX(C10:C189)</f>
        <v>0</v>
      </c>
      <c r="D7" s="6">
        <f>MAX(D10:D189)</f>
        <v>0</v>
      </c>
      <c r="E7" s="6">
        <f>MAX(E10:E189)</f>
        <v>0</v>
      </c>
      <c r="F7" s="6">
        <f>MAX(F10:F189)</f>
        <v>0</v>
      </c>
      <c r="H7" s="15" t="s">
        <v>92</v>
      </c>
      <c r="I7" t="str">
        <f>IF('Header Validation'!E16="Pass", 'Header Validation'!C16, "Mismatching Bolt Sizes")</f>
        <v/>
      </c>
      <c r="J7" s="17" t="str">
        <f>IF(I7="M36",80,IF(I7="M42",80,IF(I7="M48",80,IF(I7="M56",100,IF(I7="M64",110,IF(I7="M72",120,"Unknown Size"))))))</f>
        <v>Unknown Size</v>
      </c>
      <c r="N7" s="6"/>
      <c r="O7" s="6"/>
      <c r="P7" s="6"/>
      <c r="Q7" s="6"/>
    </row>
    <row r="8" spans="1:20" x14ac:dyDescent="0.25">
      <c r="A8" s="12"/>
      <c r="B8" s="6"/>
      <c r="C8" s="6"/>
      <c r="D8" s="6"/>
      <c r="E8" s="6"/>
      <c r="F8" s="6"/>
      <c r="I8" s="6"/>
      <c r="J8" s="6"/>
      <c r="L8" s="64" t="s">
        <v>6</v>
      </c>
      <c r="M8" s="64" t="s">
        <v>18</v>
      </c>
      <c r="N8" s="62" t="s">
        <v>19</v>
      </c>
      <c r="O8" s="63"/>
      <c r="P8" s="62" t="s">
        <v>20</v>
      </c>
      <c r="Q8" s="63"/>
    </row>
    <row r="9" spans="1:20" x14ac:dyDescent="0.25">
      <c r="A9" s="17" t="s">
        <v>93</v>
      </c>
      <c r="H9" s="4" t="s">
        <v>93</v>
      </c>
      <c r="I9" s="17" t="s">
        <v>17</v>
      </c>
      <c r="J9" s="17" t="s">
        <v>6</v>
      </c>
      <c r="L9" s="39"/>
      <c r="M9" s="39"/>
      <c r="N9" s="1" t="s">
        <v>23</v>
      </c>
      <c r="O9" s="1" t="s">
        <v>24</v>
      </c>
      <c r="P9" s="1" t="s">
        <v>23</v>
      </c>
      <c r="Q9" s="1" t="s">
        <v>24</v>
      </c>
    </row>
    <row r="10" spans="1:20" x14ac:dyDescent="0.25">
      <c r="A10" s="17">
        <v>1</v>
      </c>
      <c r="B10" s="7" t="str">
        <f>IF(ISERROR(VLOOKUP($A10,'First Round'!$B:$AZ,MATCH("BoltRotationAngle",'First Round'!$B$1:$AZ$1,0),FALSE)),"",VLOOKUP($A10,'First Round'!$B:$AZ,MATCH("BoltRotationAngle",'First Round'!$B$1:$AZ$1,0),FALSE))</f>
        <v/>
      </c>
      <c r="C10" s="7" t="str">
        <f>IF(ISERROR(VLOOKUP($A10,'Second Round'!$B:$AZ,MATCH("BoltRotationAngle",'Second Round'!$B$1:$AZ$1,0),FALSE)),"",VLOOKUP($A10,'Second Round'!$B:$AZ,MATCH("BoltRotationAngle",'Second Round'!$B$1:$AZ$1,0),FALSE))</f>
        <v/>
      </c>
      <c r="D10" s="1" t="str">
        <f>IF(ISERROR(VLOOKUP($A10,'Second Round'!$B:$AZ,MATCH("BoltRotationAngleCycle1",'Second Round'!$B$1:$AZ$1,0),FALSE)),"",VLOOKUP($A10,'Second Round'!$B:$AZ,MATCH("BoltRotationAngleCycle1",'Second Round'!$B$1:$AZ$1,0),FALSE))</f>
        <v/>
      </c>
      <c r="E10" s="1" t="str">
        <f>IF(ISERROR(VLOOKUP($A10,'Second Round'!$B:$AZ,MATCH("BoltRotationAngleCycle2",'Second Round'!$B$1:$AZ$1,0),FALSE)),"",VLOOKUP($A10,'Second Round'!$B:$AZ,MATCH("BoltRotationAngleCycle2",'Second Round'!$B$1:$AZ$1,0),FALSE))</f>
        <v/>
      </c>
      <c r="F10" s="1" t="str" cm="1">
        <f t="array" ref="F10">IF(AND(J10&lt;&gt;"",C10&lt;&gt;""),SUM(IF(ISERROR(VLOOKUP($A10,'Second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0" s="4">
        <v>1</v>
      </c>
      <c r="I10" s="13" t="str">
        <f>IF(J10&lt;&gt;"",IF(L10="Low", "Fail", IF(OR(L10="High", M10="High", N10 &gt; 5, O10 &gt; 5, P10 = FALSE, Q10 = FALSE), "Alert", "Pass")),"")</f>
        <v/>
      </c>
      <c r="J10" s="2" t="str">
        <f t="shared" ref="J10:J73" si="0">IF((IF(B10="",0,B10))+(IF(C10="",0,C10))=0,"",(IF(B10="",0,B10))+(IF(C10="",0,C10)))</f>
        <v/>
      </c>
      <c r="L10" s="19" t="str">
        <f>IF(J10&lt;&gt;"",IF(J10&gt;=$J$7,IF(J10&gt;VLOOKUP("perbolt_rotation_high", 'Failure Criteria'!$A$1:$B$9, 2, 0)*$J$7, "High", "OK"),"Low"),"")</f>
        <v/>
      </c>
      <c r="M10" s="19" t="str">
        <f>IF(AND(F10&lt;&gt;"",J10&lt;&gt;""),IF(F10&gt;=VLOOKUP("rd2_cyc3_rotation_high", 'Failure Criteria'!$A$1:$B$9, 2, 0), "High", "OK"),"")</f>
        <v/>
      </c>
      <c r="N10" s="19" t="str">
        <f>IF(ISERROR(VLOOKUP($A10,'First Round'!$B:$AZ,MATCH("Cycles",'First Round'!$B$1:$AZ$1,0),FALSE)),"",VLOOKUP($A10,'First Round'!$B:$AZ,MATCH("Cycles",'First Round'!$B$1:$AZ$1,0),FALSE))</f>
        <v/>
      </c>
      <c r="O10" s="19" t="str">
        <f>IF(ISERROR(VLOOKUP($A10,'Second Round'!$B:$AZ,MATCH("Cycles",'Second Round'!$B$1:$AZ$1,0),FALSE)),"",VLOOKUP($A10,'Second Round'!$B:$AZ,MATCH("Cycles",'Second Round'!$B$1:$AZ$1,0),FALSE))</f>
        <v/>
      </c>
      <c r="P10" s="19" t="str" cm="1">
        <f t="array" ref="P10">IF(ISERROR(ABS((SUM(IF(ISERROR(VLOOKUP($A10,'First Round'!$B:$AZ,MATCH(_xlfn._xlws.FILTER('First Round'!$B$1:$AZ$1,((LEFT('First Round'!$B$1:$AZ$1,22)="BoltRotationAngleCycle"))),'First Round'!$B$1:$AL$1,0), FALSE)),0,VLOOKUP($A10,'First Round'!$B:$AZ,MATCH(_xlfn._xlws.FILTER('First Round'!$B$1:$AZ$1,((LEFT('First Round'!$B$1:$AZ$1,22)="BoltRotationAngleCycle"))),'First Round'!$B$1:$AL$1,0), FALSE)))) - $B10) &lt;= 2), "", ABS((SUM(IF(ISERROR(VLOOKUP($A10,'First Round'!$B:$AZ,MATCH(_xlfn._xlws.FILTER('First Round'!$B$1:$AZ$1,((LEFT('First Round'!$B$1:$AZ$1,22)="BoltRotationAngleCycle"))),'First Round'!$B$1:$AL$1,0), FALSE)),0,VLOOKUP($A10,'First Round'!$B:$AZ,MATCH(_xlfn._xlws.FILTER('First Round'!$B$1:$AZ$1,((LEFT('First Round'!$B$1:$AZ$1,22)="BoltRotationAngleCycle"))),'First Round'!$B$1:$AL$1,0), FALSE)))) - $B10) &lt;= VLOOKUP("sum_rounding_buffer", 'Failure Criteria'!$A$1:$B$9, 2, 0))</f>
        <v/>
      </c>
      <c r="Q10" s="19" t="str" cm="1">
        <f t="array" ref="Q10">IF(ISERROR(ABS((SUM(IF(ISERROR(VLOOKUP($A10,'Second Round'!$B:$AZ,MATCH(_xlfn._xlws.FILTER('Second Round'!$B$1:$AZ$1,((LEFT('Second Round'!$B$1:$AZ$1,22)="BoltRotationAngleCycle"))),'Second Round'!$B$1:$AL$1,0), FALSE)),0,VLOOKUP($A10,'Second Round'!$B:$AZ,MATCH(_xlfn._xlws.FILTER('Second Round'!$B$1:$AZ$1,((LEFT('Second Round'!$B$1:$AZ$1,22)="BoltRotationAngleCycle"))),'Second Round'!$B$1:$AL$1,0), FALSE)))) - $C10) &lt;= 2), "", ABS((SUM(IF(ISERROR(VLOOKUP($A10,'Second Round'!$B:$AZ,MATCH(_xlfn._xlws.FILTER('Second Round'!$B$1:$AZ$1,((LEFT('Second Round'!$B$1:$AZ$1,22)="BoltRotationAngleCycle"))),'Second Round'!$B$1:$AL$1,0), FALSE)),0,VLOOKUP($A10,'Second Round'!$B:$AZ,MATCH(_xlfn._xlws.FILTER('Second Round'!$B$1:$AZ$1,((LEFT('Second Round'!$B$1:$AZ$1,22)="BoltRotationAngleCycle"))),'Second Round'!$B$1:$AL$1,0), FALSE)))) - $C10) &lt;= VLOOKUP("sum_rounding_buffer", 'Failure Criteria'!$A$1:$B$9, 2, 0))</f>
        <v/>
      </c>
    </row>
    <row r="11" spans="1:20" x14ac:dyDescent="0.25">
      <c r="A11" s="17">
        <v>2</v>
      </c>
      <c r="B11" s="7" t="str">
        <f>IF(ISERROR(VLOOKUP($A11,'First Round'!$B:$AZ,MATCH("BoltRotationAngle",'First Round'!$B$1:$AZ$1,0),FALSE)),"",VLOOKUP($A11,'First Round'!$B:$AZ,MATCH("BoltRotationAngle",'First Round'!$B$1:$AZ$1,0),FALSE))</f>
        <v/>
      </c>
      <c r="C11" s="7" t="str">
        <f>IF(ISERROR(VLOOKUP($A11,'Second Round'!$B:$AZ,MATCH("BoltRotationAngle",'Second Round'!$B$1:$AZ$1,0),FALSE)),"",VLOOKUP($A11,'Second Round'!$B:$AZ,MATCH("BoltRotationAngle",'Second Round'!$B$1:$AZ$1,0),FALSE))</f>
        <v/>
      </c>
      <c r="D11" s="1" t="str">
        <f>IF(ISERROR(VLOOKUP($A11,'Second Round'!$B:$AZ,MATCH("BoltRotationAngleCycle1",'Second Round'!$B$1:$AZ$1,0),FALSE)),"",VLOOKUP($A11,'Second Round'!$B:$AZ,MATCH("BoltRotationAngleCycle1",'Second Round'!$B$1:$AZ$1,0),FALSE))</f>
        <v/>
      </c>
      <c r="E11" s="1" t="str">
        <f>IF(ISERROR(VLOOKUP($A11,'Second Round'!$B:$AZ,MATCH("BoltRotationAngleCycle2",'Second Round'!$B$1:$AZ$1,0),FALSE)),"",VLOOKUP($A11,'Second Round'!$B:$AZ,MATCH("BoltRotationAngleCycle2",'Second Round'!$B$1:$AZ$1,0),FALSE))</f>
        <v/>
      </c>
      <c r="F11" s="1" t="str" cm="1">
        <f t="array" ref="F11">IF(AND(J11&lt;&gt;"",C11&lt;&gt;""),SUM(IF(ISERROR(VLOOKUP($A11,'Second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1" s="4">
        <v>2</v>
      </c>
      <c r="I11" s="13" t="str">
        <f>IF(J11&lt;&gt;"",IF(L11="Low", "Fail", IF(OR(L11="High", M11="High", N11 &gt; 5, O11 &gt; 5, P11 = FALSE, Q11 = FALSE), "Alert", "Pass")),"")</f>
        <v/>
      </c>
      <c r="J11" s="2" t="str">
        <f t="shared" si="0"/>
        <v/>
      </c>
      <c r="L11" s="19" t="str">
        <f>IF(J11&lt;&gt;"",IF(J11&gt;=$J$7,IF(J11&gt;VLOOKUP("perbolt_rotation_high", 'Failure Criteria'!$A$1:$B$9, 2, 0)*$J$7, "High", "OK"),"Low"),"")</f>
        <v/>
      </c>
      <c r="M11" s="19" t="str">
        <f>IF(AND(F11&lt;&gt;"",J11&lt;&gt;""),IF(F11&gt;=VLOOKUP("rd2_cyc3_rotation_high", 'Failure Criteria'!$A$1:$B$9, 2, 0), "High", "OK"),"")</f>
        <v/>
      </c>
      <c r="N11" s="19" t="str">
        <f>IF(ISERROR(VLOOKUP($A11,'First Round'!$B:$AZ,MATCH("Cycles",'First Round'!$B$1:$AZ$1,0),FALSE)),"",VLOOKUP($A11,'First Round'!$B:$AZ,MATCH("Cycles",'First Round'!$B$1:$AZ$1,0),FALSE))</f>
        <v/>
      </c>
      <c r="O11" s="19" t="str">
        <f>IF(ISERROR(VLOOKUP($A11,'Second Round'!$B:$AZ,MATCH("Cycles",'Second Round'!$B$1:$AZ$1,0),FALSE)),"",VLOOKUP($A11,'Second Round'!$B:$AZ,MATCH("Cycles",'Second Round'!$B$1:$AZ$1,0),FALSE))</f>
        <v/>
      </c>
      <c r="P11" s="19" t="str" cm="1">
        <f t="array" ref="P11">IF(ISERROR(ABS((SUM(IF(ISERROR(VLOOKUP($A11,'First Round'!$B:$AZ,MATCH(_xlfn._xlws.FILTER('First Round'!$B$1:$AZ$1,((LEFT('First Round'!$B$1:$AZ$1,22)="BoltRotationAngleCycle"))),'First Round'!$B$1:$AL$1,0), FALSE)),0,VLOOKUP($A11,'First Round'!$B:$AZ,MATCH(_xlfn._xlws.FILTER('First Round'!$B$1:$AZ$1,((LEFT('First Round'!$B$1:$AZ$1,22)="BoltRotationAngleCycle"))),'First Round'!$B$1:$AL$1,0), FALSE)))) - $B11) &lt;= 2), "", ABS((SUM(IF(ISERROR(VLOOKUP($A11,'First Round'!$B:$AZ,MATCH(_xlfn._xlws.FILTER('First Round'!$B$1:$AZ$1,((LEFT('First Round'!$B$1:$AZ$1,22)="BoltRotationAngleCycle"))),'First Round'!$B$1:$AL$1,0), FALSE)),0,VLOOKUP($A11,'First Round'!$B:$AZ,MATCH(_xlfn._xlws.FILTER('First Round'!$B$1:$AZ$1,((LEFT('First Round'!$B$1:$AZ$1,22)="BoltRotationAngleCycle"))),'First Round'!$B$1:$AL$1,0), FALSE)))) - $B11) &lt;= VLOOKUP("sum_rounding_buffer", 'Failure Criteria'!$A$1:$B$9, 2, 0))</f>
        <v/>
      </c>
      <c r="Q11" s="19" t="str" cm="1">
        <f t="array" ref="Q11">IF(ISERROR(ABS((SUM(IF(ISERROR(VLOOKUP($A11,'Second Round'!$B:$AZ,MATCH(_xlfn._xlws.FILTER('Second Round'!$B$1:$AZ$1,((LEFT('Second Round'!$B$1:$AZ$1,22)="BoltRotationAngleCycle"))),'Second Round'!$B$1:$AL$1,0), FALSE)),0,VLOOKUP($A11,'Second Round'!$B:$AZ,MATCH(_xlfn._xlws.FILTER('Second Round'!$B$1:$AZ$1,((LEFT('Second Round'!$B$1:$AZ$1,22)="BoltRotationAngleCycle"))),'Second Round'!$B$1:$AL$1,0), FALSE)))) - $C11) &lt;= 2), "", ABS((SUM(IF(ISERROR(VLOOKUP($A11,'Second Round'!$B:$AZ,MATCH(_xlfn._xlws.FILTER('Second Round'!$B$1:$AZ$1,((LEFT('Second Round'!$B$1:$AZ$1,22)="BoltRotationAngleCycle"))),'Second Round'!$B$1:$AL$1,0), FALSE)),0,VLOOKUP($A11,'Second Round'!$B:$AZ,MATCH(_xlfn._xlws.FILTER('Second Round'!$B$1:$AZ$1,((LEFT('Second Round'!$B$1:$AZ$1,22)="BoltRotationAngleCycle"))),'Second Round'!$B$1:$AL$1,0), FALSE)))) - $C11) &lt;= VLOOKUP("sum_rounding_buffer", 'Failure Criteria'!$A$1:$B$9, 2, 0))</f>
        <v/>
      </c>
    </row>
    <row r="12" spans="1:20" x14ac:dyDescent="0.25">
      <c r="A12" s="17">
        <v>3</v>
      </c>
      <c r="B12" s="7" t="str">
        <f>IF(ISERROR(VLOOKUP($A12,'First Round'!$B:$AZ,MATCH("BoltRotationAngle",'First Round'!$B$1:$AZ$1,0),FALSE)),"",VLOOKUP($A12,'First Round'!$B:$AZ,MATCH("BoltRotationAngle",'First Round'!$B$1:$AZ$1,0),FALSE))</f>
        <v/>
      </c>
      <c r="C12" s="7" t="str">
        <f>IF(ISERROR(VLOOKUP($A12,'Second Round'!$B:$AZ,MATCH("BoltRotationAngle",'Second Round'!$B$1:$AZ$1,0),FALSE)),"",VLOOKUP($A12,'Second Round'!$B:$AZ,MATCH("BoltRotationAngle",'Second Round'!$B$1:$AZ$1,0),FALSE))</f>
        <v/>
      </c>
      <c r="D12" s="1" t="str">
        <f>IF(ISERROR(VLOOKUP($A12,'Second Round'!$B:$AZ,MATCH("BoltRotationAngleCycle1",'Second Round'!$B$1:$AZ$1,0),FALSE)),"",VLOOKUP($A12,'Second Round'!$B:$AZ,MATCH("BoltRotationAngleCycle1",'Second Round'!$B$1:$AZ$1,0),FALSE))</f>
        <v/>
      </c>
      <c r="E12" s="1" t="str">
        <f>IF(ISERROR(VLOOKUP($A12,'Second Round'!$B:$AZ,MATCH("BoltRotationAngleCycle2",'Second Round'!$B$1:$AZ$1,0),FALSE)),"",VLOOKUP($A12,'Second Round'!$B:$AZ,MATCH("BoltRotationAngleCycle2",'Second Round'!$B$1:$AZ$1,0),FALSE))</f>
        <v/>
      </c>
      <c r="F12" s="1" t="str" cm="1">
        <f t="array" ref="F12">IF(AND(J12&lt;&gt;"",C12&lt;&gt;""),SUM(IF(ISERROR(VLOOKUP($A12,'Second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2" s="4">
        <v>3</v>
      </c>
      <c r="I12" s="13" t="str">
        <f>IF(J12&lt;&gt;"",IF(L12="Low", "Fail", IF(OR(L12="High", M12="High", N12 &gt; 5, O12 &gt; 5, P12 = FALSE, Q12 = FALSE), "Alert", "Pass")),"")</f>
        <v/>
      </c>
      <c r="J12" s="2" t="str">
        <f t="shared" si="0"/>
        <v/>
      </c>
      <c r="L12" s="19" t="str">
        <f>IF(J12&lt;&gt;"",IF(J12&gt;=$J$7,IF(J12&gt;VLOOKUP("perbolt_rotation_high", 'Failure Criteria'!$A$1:$B$9, 2, 0)*$J$7, "High", "OK"),"Low"),"")</f>
        <v/>
      </c>
      <c r="M12" s="19" t="str">
        <f>IF(AND(F12&lt;&gt;"",J12&lt;&gt;""),IF(F12&gt;=VLOOKUP("rd2_cyc3_rotation_high", 'Failure Criteria'!$A$1:$B$9, 2, 0), "High", "OK"),"")</f>
        <v/>
      </c>
      <c r="N12" s="19" t="str">
        <f>IF(ISERROR(VLOOKUP($A12,'First Round'!$B:$AZ,MATCH("Cycles",'First Round'!$B$1:$AZ$1,0),FALSE)),"",VLOOKUP($A12,'First Round'!$B:$AZ,MATCH("Cycles",'First Round'!$B$1:$AZ$1,0),FALSE))</f>
        <v/>
      </c>
      <c r="O12" s="19" t="str">
        <f>IF(ISERROR(VLOOKUP($A12,'Second Round'!$B:$AZ,MATCH("Cycles",'Second Round'!$B$1:$AZ$1,0),FALSE)),"",VLOOKUP($A12,'Second Round'!$B:$AZ,MATCH("Cycles",'Second Round'!$B$1:$AZ$1,0),FALSE))</f>
        <v/>
      </c>
      <c r="P12" s="19" t="str" cm="1">
        <f t="array" ref="P12">IF(ISERROR(ABS((SUM(IF(ISERROR(VLOOKUP($A12,'First Round'!$B:$AZ,MATCH(_xlfn._xlws.FILTER('First Round'!$B$1:$AZ$1,((LEFT('First Round'!$B$1:$AZ$1,22)="BoltRotationAngleCycle"))),'First Round'!$B$1:$AL$1,0), FALSE)),0,VLOOKUP($A12,'First Round'!$B:$AZ,MATCH(_xlfn._xlws.FILTER('First Round'!$B$1:$AZ$1,((LEFT('First Round'!$B$1:$AZ$1,22)="BoltRotationAngleCycle"))),'First Round'!$B$1:$AL$1,0), FALSE)))) - $B12) &lt;= 2), "", ABS((SUM(IF(ISERROR(VLOOKUP($A12,'First Round'!$B:$AZ,MATCH(_xlfn._xlws.FILTER('First Round'!$B$1:$AZ$1,((LEFT('First Round'!$B$1:$AZ$1,22)="BoltRotationAngleCycle"))),'First Round'!$B$1:$AL$1,0), FALSE)),0,VLOOKUP($A12,'First Round'!$B:$AZ,MATCH(_xlfn._xlws.FILTER('First Round'!$B$1:$AZ$1,((LEFT('First Round'!$B$1:$AZ$1,22)="BoltRotationAngleCycle"))),'First Round'!$B$1:$AL$1,0), FALSE)))) - $B12) &lt;= VLOOKUP("sum_rounding_buffer", 'Failure Criteria'!$A$1:$B$9, 2, 0))</f>
        <v/>
      </c>
      <c r="Q12" s="19" t="str" cm="1">
        <f t="array" ref="Q12">IF(ISERROR(ABS((SUM(IF(ISERROR(VLOOKUP($A12,'Second Round'!$B:$AZ,MATCH(_xlfn._xlws.FILTER('Second Round'!$B$1:$AZ$1,((LEFT('Second Round'!$B$1:$AZ$1,22)="BoltRotationAngleCycle"))),'Second Round'!$B$1:$AL$1,0), FALSE)),0,VLOOKUP($A12,'Second Round'!$B:$AZ,MATCH(_xlfn._xlws.FILTER('Second Round'!$B$1:$AZ$1,((LEFT('Second Round'!$B$1:$AZ$1,22)="BoltRotationAngleCycle"))),'Second Round'!$B$1:$AL$1,0), FALSE)))) - $C12) &lt;= 2), "", ABS((SUM(IF(ISERROR(VLOOKUP($A12,'Second Round'!$B:$AZ,MATCH(_xlfn._xlws.FILTER('Second Round'!$B$1:$AZ$1,((LEFT('Second Round'!$B$1:$AZ$1,22)="BoltRotationAngleCycle"))),'Second Round'!$B$1:$AL$1,0), FALSE)),0,VLOOKUP($A12,'Second Round'!$B:$AZ,MATCH(_xlfn._xlws.FILTER('Second Round'!$B$1:$AZ$1,((LEFT('Second Round'!$B$1:$AZ$1,22)="BoltRotationAngleCycle"))),'Second Round'!$B$1:$AL$1,0), FALSE)))) - $C12) &lt;= VLOOKUP("sum_rounding_buffer", 'Failure Criteria'!$A$1:$B$9, 2, 0))</f>
        <v/>
      </c>
    </row>
    <row r="13" spans="1:20" x14ac:dyDescent="0.25">
      <c r="A13" s="17">
        <v>4</v>
      </c>
      <c r="B13" s="7" t="str">
        <f>IF(ISERROR(VLOOKUP($A13,'First Round'!$B:$AZ,MATCH("BoltRotationAngle",'First Round'!$B$1:$AZ$1,0),FALSE)),"",VLOOKUP($A13,'First Round'!$B:$AZ,MATCH("BoltRotationAngle",'First Round'!$B$1:$AZ$1,0),FALSE))</f>
        <v/>
      </c>
      <c r="C13" s="7" t="str">
        <f>IF(ISERROR(VLOOKUP($A13,'Second Round'!$B:$AZ,MATCH("BoltRotationAngle",'Second Round'!$B$1:$AZ$1,0),FALSE)),"",VLOOKUP($A13,'Second Round'!$B:$AZ,MATCH("BoltRotationAngle",'Second Round'!$B$1:$AZ$1,0),FALSE))</f>
        <v/>
      </c>
      <c r="D13" s="1" t="str">
        <f>IF(ISERROR(VLOOKUP($A13,'Second Round'!$B:$AZ,MATCH("BoltRotationAngleCycle1",'Second Round'!$B$1:$AZ$1,0),FALSE)),"",VLOOKUP($A13,'Second Round'!$B:$AZ,MATCH("BoltRotationAngleCycle1",'Second Round'!$B$1:$AZ$1,0),FALSE))</f>
        <v/>
      </c>
      <c r="E13" s="1" t="str">
        <f>IF(ISERROR(VLOOKUP($A13,'Second Round'!$B:$AZ,MATCH("BoltRotationAngleCycle2",'Second Round'!$B$1:$AZ$1,0),FALSE)),"",VLOOKUP($A13,'Second Round'!$B:$AZ,MATCH("BoltRotationAngleCycle2",'Second Round'!$B$1:$AZ$1,0),FALSE))</f>
        <v/>
      </c>
      <c r="F13" s="1" t="str" cm="1">
        <f t="array" ref="F13">IF(AND(J13&lt;&gt;"",C13&lt;&gt;""),SUM(IF(ISERROR(VLOOKUP($A13,'Second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3" s="4">
        <v>4</v>
      </c>
      <c r="I13" s="13" t="str">
        <f>IF(J13&lt;&gt;"",IF(L13="Low", "Fail", IF(OR(L13="High", M13="High", N13 &gt; 5, O13 &gt; 5, P13 = FALSE, Q13 = FALSE), "Alert", "Pass")),"")</f>
        <v/>
      </c>
      <c r="J13" s="2" t="str">
        <f t="shared" si="0"/>
        <v/>
      </c>
      <c r="L13" s="19" t="str">
        <f>IF(J13&lt;&gt;"",IF(J13&gt;=$J$7,IF(J13&gt;VLOOKUP("perbolt_rotation_high", 'Failure Criteria'!$A$1:$B$9, 2, 0)*$J$7, "High", "OK"),"Low"),"")</f>
        <v/>
      </c>
      <c r="M13" s="19" t="str">
        <f>IF(AND(F13&lt;&gt;"",J13&lt;&gt;""),IF(F13&gt;=VLOOKUP("rd2_cyc3_rotation_high", 'Failure Criteria'!$A$1:$B$9, 2, 0), "High", "OK"),"")</f>
        <v/>
      </c>
      <c r="N13" s="19" t="str">
        <f>IF(ISERROR(VLOOKUP($A13,'First Round'!$B:$AZ,MATCH("Cycles",'First Round'!$B$1:$AZ$1,0),FALSE)),"",VLOOKUP($A13,'First Round'!$B:$AZ,MATCH("Cycles",'First Round'!$B$1:$AZ$1,0),FALSE))</f>
        <v/>
      </c>
      <c r="O13" s="19" t="str">
        <f>IF(ISERROR(VLOOKUP($A13,'Second Round'!$B:$AZ,MATCH("Cycles",'Second Round'!$B$1:$AZ$1,0),FALSE)),"",VLOOKUP($A13,'Second Round'!$B:$AZ,MATCH("Cycles",'Second Round'!$B$1:$AZ$1,0),FALSE))</f>
        <v/>
      </c>
      <c r="P13" s="19" t="str" cm="1">
        <f t="array" ref="P13">IF(ISERROR(ABS((SUM(IF(ISERROR(VLOOKUP($A13,'First Round'!$B:$AZ,MATCH(_xlfn._xlws.FILTER('First Round'!$B$1:$AZ$1,((LEFT('First Round'!$B$1:$AZ$1,22)="BoltRotationAngleCycle"))),'First Round'!$B$1:$AL$1,0), FALSE)),0,VLOOKUP($A13,'First Round'!$B:$AZ,MATCH(_xlfn._xlws.FILTER('First Round'!$B$1:$AZ$1,((LEFT('First Round'!$B$1:$AZ$1,22)="BoltRotationAngleCycle"))),'First Round'!$B$1:$AL$1,0), FALSE)))) - $B13) &lt;= 2), "", ABS((SUM(IF(ISERROR(VLOOKUP($A13,'First Round'!$B:$AZ,MATCH(_xlfn._xlws.FILTER('First Round'!$B$1:$AZ$1,((LEFT('First Round'!$B$1:$AZ$1,22)="BoltRotationAngleCycle"))),'First Round'!$B$1:$AL$1,0), FALSE)),0,VLOOKUP($A13,'First Round'!$B:$AZ,MATCH(_xlfn._xlws.FILTER('First Round'!$B$1:$AZ$1,((LEFT('First Round'!$B$1:$AZ$1,22)="BoltRotationAngleCycle"))),'First Round'!$B$1:$AL$1,0), FALSE)))) - $B13) &lt;= VLOOKUP("sum_rounding_buffer", 'Failure Criteria'!$A$1:$B$9, 2, 0))</f>
        <v/>
      </c>
      <c r="Q13" s="19" t="str" cm="1">
        <f t="array" ref="Q13">IF(ISERROR(ABS((SUM(IF(ISERROR(VLOOKUP($A13,'Second Round'!$B:$AZ,MATCH(_xlfn._xlws.FILTER('Second Round'!$B$1:$AZ$1,((LEFT('Second Round'!$B$1:$AZ$1,22)="BoltRotationAngleCycle"))),'Second Round'!$B$1:$AL$1,0), FALSE)),0,VLOOKUP($A13,'Second Round'!$B:$AZ,MATCH(_xlfn._xlws.FILTER('Second Round'!$B$1:$AZ$1,((LEFT('Second Round'!$B$1:$AZ$1,22)="BoltRotationAngleCycle"))),'Second Round'!$B$1:$AL$1,0), FALSE)))) - $C13) &lt;= 2), "", ABS((SUM(IF(ISERROR(VLOOKUP($A13,'Second Round'!$B:$AZ,MATCH(_xlfn._xlws.FILTER('Second Round'!$B$1:$AZ$1,((LEFT('Second Round'!$B$1:$AZ$1,22)="BoltRotationAngleCycle"))),'Second Round'!$B$1:$AL$1,0), FALSE)),0,VLOOKUP($A13,'Second Round'!$B:$AZ,MATCH(_xlfn._xlws.FILTER('Second Round'!$B$1:$AZ$1,((LEFT('Second Round'!$B$1:$AZ$1,22)="BoltRotationAngleCycle"))),'Second Round'!$B$1:$AL$1,0), FALSE)))) - $C13) &lt;= VLOOKUP("sum_rounding_buffer", 'Failure Criteria'!$A$1:$B$9, 2, 0))</f>
        <v/>
      </c>
    </row>
    <row r="14" spans="1:20" x14ac:dyDescent="0.25">
      <c r="A14" s="17">
        <v>5</v>
      </c>
      <c r="B14" s="7" t="str">
        <f>IF(ISERROR(VLOOKUP($A14,'First Round'!$B:$AZ,MATCH("BoltRotationAngle",'First Round'!$B$1:$AZ$1,0),FALSE)),"",VLOOKUP($A14,'First Round'!$B:$AZ,MATCH("BoltRotationAngle",'First Round'!$B$1:$AZ$1,0),FALSE))</f>
        <v/>
      </c>
      <c r="C14" s="7" t="str">
        <f>IF(ISERROR(VLOOKUP($A14,'Second Round'!$B:$AZ,MATCH("BoltRotationAngle",'Second Round'!$B$1:$AZ$1,0),FALSE)),"",VLOOKUP($A14,'Second Round'!$B:$AZ,MATCH("BoltRotationAngle",'Second Round'!$B$1:$AZ$1,0),FALSE))</f>
        <v/>
      </c>
      <c r="D14" s="1" t="str">
        <f>IF(ISERROR(VLOOKUP($A14,'Second Round'!$B:$AZ,MATCH("BoltRotationAngleCycle1",'Second Round'!$B$1:$AZ$1,0),FALSE)),"",VLOOKUP($A14,'Second Round'!$B:$AZ,MATCH("BoltRotationAngleCycle1",'Second Round'!$B$1:$AZ$1,0),FALSE))</f>
        <v/>
      </c>
      <c r="E14" s="1" t="str">
        <f>IF(ISERROR(VLOOKUP($A14,'Second Round'!$B:$AZ,MATCH("BoltRotationAngleCycle2",'Second Round'!$B$1:$AZ$1,0),FALSE)),"",VLOOKUP($A14,'Second Round'!$B:$AZ,MATCH("BoltRotationAngleCycle2",'Second Round'!$B$1:$AZ$1,0),FALSE))</f>
        <v/>
      </c>
      <c r="F14" s="1" t="str" cm="1">
        <f t="array" ref="F14">IF(AND(J14&lt;&gt;"",C14&lt;&gt;""),SUM(IF(ISERROR(VLOOKUP($A14,'Second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4" s="4">
        <v>5</v>
      </c>
      <c r="I14" s="13" t="str">
        <f>IF(J14&lt;&gt;"",IF(L14="Low", "Fail", IF(OR(L14="High", M14="High", N14 &gt; 5, O14 &gt; 5, P14 = FALSE, Q14 = FALSE), "Alert", "Pass")),"")</f>
        <v/>
      </c>
      <c r="J14" s="2" t="str">
        <f t="shared" si="0"/>
        <v/>
      </c>
      <c r="L14" s="19" t="str">
        <f>IF(J14&lt;&gt;"",IF(J14&gt;=$J$7,IF(J14&gt;VLOOKUP("perbolt_rotation_high", 'Failure Criteria'!$A$1:$B$9, 2, 0)*$J$7, "High", "OK"),"Low"),"")</f>
        <v/>
      </c>
      <c r="M14" s="19" t="str">
        <f>IF(AND(F14&lt;&gt;"",J14&lt;&gt;""),IF(F14&gt;=VLOOKUP("rd2_cyc3_rotation_high", 'Failure Criteria'!$A$1:$B$9, 2, 0), "High", "OK"),"")</f>
        <v/>
      </c>
      <c r="N14" s="19" t="str">
        <f>IF(ISERROR(VLOOKUP($A14,'First Round'!$B:$AZ,MATCH("Cycles",'First Round'!$B$1:$AZ$1,0),FALSE)),"",VLOOKUP($A14,'First Round'!$B:$AZ,MATCH("Cycles",'First Round'!$B$1:$AZ$1,0),FALSE))</f>
        <v/>
      </c>
      <c r="O14" s="19" t="str">
        <f>IF(ISERROR(VLOOKUP($A14,'Second Round'!$B:$AZ,MATCH("Cycles",'Second Round'!$B$1:$AZ$1,0),FALSE)),"",VLOOKUP($A14,'Second Round'!$B:$AZ,MATCH("Cycles",'Second Round'!$B$1:$AZ$1,0),FALSE))</f>
        <v/>
      </c>
      <c r="P14" s="19" t="str" cm="1">
        <f t="array" ref="P14">IF(ISERROR(ABS((SUM(IF(ISERROR(VLOOKUP($A14,'First Round'!$B:$AZ,MATCH(_xlfn._xlws.FILTER('First Round'!$B$1:$AZ$1,((LEFT('First Round'!$B$1:$AZ$1,22)="BoltRotationAngleCycle"))),'First Round'!$B$1:$AL$1,0), FALSE)),0,VLOOKUP($A14,'First Round'!$B:$AZ,MATCH(_xlfn._xlws.FILTER('First Round'!$B$1:$AZ$1,((LEFT('First Round'!$B$1:$AZ$1,22)="BoltRotationAngleCycle"))),'First Round'!$B$1:$AL$1,0), FALSE)))) - $B14) &lt;= 2), "", ABS((SUM(IF(ISERROR(VLOOKUP($A14,'First Round'!$B:$AZ,MATCH(_xlfn._xlws.FILTER('First Round'!$B$1:$AZ$1,((LEFT('First Round'!$B$1:$AZ$1,22)="BoltRotationAngleCycle"))),'First Round'!$B$1:$AL$1,0), FALSE)),0,VLOOKUP($A14,'First Round'!$B:$AZ,MATCH(_xlfn._xlws.FILTER('First Round'!$B$1:$AZ$1,((LEFT('First Round'!$B$1:$AZ$1,22)="BoltRotationAngleCycle"))),'First Round'!$B$1:$AL$1,0), FALSE)))) - $B14) &lt;= VLOOKUP("sum_rounding_buffer", 'Failure Criteria'!$A$1:$B$9, 2, 0))</f>
        <v/>
      </c>
      <c r="Q14" s="19" t="str" cm="1">
        <f t="array" ref="Q14">IF(ISERROR(ABS((SUM(IF(ISERROR(VLOOKUP($A14,'Second Round'!$B:$AZ,MATCH(_xlfn._xlws.FILTER('Second Round'!$B$1:$AZ$1,((LEFT('Second Round'!$B$1:$AZ$1,22)="BoltRotationAngleCycle"))),'Second Round'!$B$1:$AL$1,0), FALSE)),0,VLOOKUP($A14,'Second Round'!$B:$AZ,MATCH(_xlfn._xlws.FILTER('Second Round'!$B$1:$AZ$1,((LEFT('Second Round'!$B$1:$AZ$1,22)="BoltRotationAngleCycle"))),'Second Round'!$B$1:$AL$1,0), FALSE)))) - $C14) &lt;= 2), "", ABS((SUM(IF(ISERROR(VLOOKUP($A14,'Second Round'!$B:$AZ,MATCH(_xlfn._xlws.FILTER('Second Round'!$B$1:$AZ$1,((LEFT('Second Round'!$B$1:$AZ$1,22)="BoltRotationAngleCycle"))),'Second Round'!$B$1:$AL$1,0), FALSE)),0,VLOOKUP($A14,'Second Round'!$B:$AZ,MATCH(_xlfn._xlws.FILTER('Second Round'!$B$1:$AZ$1,((LEFT('Second Round'!$B$1:$AZ$1,22)="BoltRotationAngleCycle"))),'Second Round'!$B$1:$AL$1,0), FALSE)))) - $C14) &lt;= VLOOKUP("sum_rounding_buffer", 'Failure Criteria'!$A$1:$B$9, 2, 0))</f>
        <v/>
      </c>
    </row>
    <row r="15" spans="1:20" x14ac:dyDescent="0.25">
      <c r="A15" s="17">
        <v>6</v>
      </c>
      <c r="B15" s="7" t="str">
        <f>IF(ISERROR(VLOOKUP($A15,'First Round'!$B:$AZ,MATCH("BoltRotationAngle",'First Round'!$B$1:$AZ$1,0),FALSE)),"",VLOOKUP($A15,'First Round'!$B:$AZ,MATCH("BoltRotationAngle",'First Round'!$B$1:$AZ$1,0),FALSE))</f>
        <v/>
      </c>
      <c r="C15" s="7" t="str">
        <f>IF(ISERROR(VLOOKUP($A15,'Second Round'!$B:$AZ,MATCH("BoltRotationAngle",'Second Round'!$B$1:$AZ$1,0),FALSE)),"",VLOOKUP($A15,'Second Round'!$B:$AZ,MATCH("BoltRotationAngle",'Second Round'!$B$1:$AZ$1,0),FALSE))</f>
        <v/>
      </c>
      <c r="D15" s="1" t="str">
        <f>IF(ISERROR(VLOOKUP($A15,'Second Round'!$B:$AZ,MATCH("BoltRotationAngleCycle1",'Second Round'!$B$1:$AZ$1,0),FALSE)),"",VLOOKUP($A15,'Second Round'!$B:$AZ,MATCH("BoltRotationAngleCycle1",'Second Round'!$B$1:$AZ$1,0),FALSE))</f>
        <v/>
      </c>
      <c r="E15" s="1" t="str">
        <f>IF(ISERROR(VLOOKUP($A15,'Second Round'!$B:$AZ,MATCH("BoltRotationAngleCycle2",'Second Round'!$B$1:$AZ$1,0),FALSE)),"",VLOOKUP($A15,'Second Round'!$B:$AZ,MATCH("BoltRotationAngleCycle2",'Second Round'!$B$1:$AZ$1,0),FALSE))</f>
        <v/>
      </c>
      <c r="F15" s="1" t="str" cm="1">
        <f t="array" ref="F15">IF(AND(J15&lt;&gt;"",C15&lt;&gt;""),SUM(IF(ISERROR(VLOOKUP($A15,'Second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5" s="4">
        <v>6</v>
      </c>
      <c r="I15" s="13" t="str">
        <f>IF(J15&lt;&gt;"",IF(L15="Low", "Fail", IF(OR(L15="High", M15="High", N15 &gt; 5, O15 &gt; 5, P15 = FALSE, Q15 = FALSE), "Alert", "Pass")),"")</f>
        <v/>
      </c>
      <c r="J15" s="2" t="str">
        <f t="shared" si="0"/>
        <v/>
      </c>
      <c r="L15" s="19" t="str">
        <f>IF(J15&lt;&gt;"",IF(J15&gt;=$J$7,IF(J15&gt;VLOOKUP("perbolt_rotation_high", 'Failure Criteria'!$A$1:$B$9, 2, 0)*$J$7, "High", "OK"),"Low"),"")</f>
        <v/>
      </c>
      <c r="M15" s="19" t="str">
        <f>IF(AND(F15&lt;&gt;"",J15&lt;&gt;""),IF(F15&gt;=VLOOKUP("rd2_cyc3_rotation_high", 'Failure Criteria'!$A$1:$B$9, 2, 0), "High", "OK"),"")</f>
        <v/>
      </c>
      <c r="N15" s="19" t="str">
        <f>IF(ISERROR(VLOOKUP($A15,'First Round'!$B:$AZ,MATCH("Cycles",'First Round'!$B$1:$AZ$1,0),FALSE)),"",VLOOKUP($A15,'First Round'!$B:$AZ,MATCH("Cycles",'First Round'!$B$1:$AZ$1,0),FALSE))</f>
        <v/>
      </c>
      <c r="O15" s="19" t="str">
        <f>IF(ISERROR(VLOOKUP($A15,'Second Round'!$B:$AZ,MATCH("Cycles",'Second Round'!$B$1:$AZ$1,0),FALSE)),"",VLOOKUP($A15,'Second Round'!$B:$AZ,MATCH("Cycles",'Second Round'!$B$1:$AZ$1,0),FALSE))</f>
        <v/>
      </c>
      <c r="P15" s="19" t="str" cm="1">
        <f t="array" ref="P15">IF(ISERROR(ABS((SUM(IF(ISERROR(VLOOKUP($A15,'First Round'!$B:$AZ,MATCH(_xlfn._xlws.FILTER('First Round'!$B$1:$AZ$1,((LEFT('First Round'!$B$1:$AZ$1,22)="BoltRotationAngleCycle"))),'First Round'!$B$1:$AL$1,0), FALSE)),0,VLOOKUP($A15,'First Round'!$B:$AZ,MATCH(_xlfn._xlws.FILTER('First Round'!$B$1:$AZ$1,((LEFT('First Round'!$B$1:$AZ$1,22)="BoltRotationAngleCycle"))),'First Round'!$B$1:$AL$1,0), FALSE)))) - $B15) &lt;= 2), "", ABS((SUM(IF(ISERROR(VLOOKUP($A15,'First Round'!$B:$AZ,MATCH(_xlfn._xlws.FILTER('First Round'!$B$1:$AZ$1,((LEFT('First Round'!$B$1:$AZ$1,22)="BoltRotationAngleCycle"))),'First Round'!$B$1:$AL$1,0), FALSE)),0,VLOOKUP($A15,'First Round'!$B:$AZ,MATCH(_xlfn._xlws.FILTER('First Round'!$B$1:$AZ$1,((LEFT('First Round'!$B$1:$AZ$1,22)="BoltRotationAngleCycle"))),'First Round'!$B$1:$AL$1,0), FALSE)))) - $B15) &lt;= VLOOKUP("sum_rounding_buffer", 'Failure Criteria'!$A$1:$B$9, 2, 0))</f>
        <v/>
      </c>
      <c r="Q15" s="19" t="str" cm="1">
        <f t="array" ref="Q15">IF(ISERROR(ABS((SUM(IF(ISERROR(VLOOKUP($A15,'Second Round'!$B:$AZ,MATCH(_xlfn._xlws.FILTER('Second Round'!$B$1:$AZ$1,((LEFT('Second Round'!$B$1:$AZ$1,22)="BoltRotationAngleCycle"))),'Second Round'!$B$1:$AL$1,0), FALSE)),0,VLOOKUP($A15,'Second Round'!$B:$AZ,MATCH(_xlfn._xlws.FILTER('Second Round'!$B$1:$AZ$1,((LEFT('Second Round'!$B$1:$AZ$1,22)="BoltRotationAngleCycle"))),'Second Round'!$B$1:$AL$1,0), FALSE)))) - $C15) &lt;= 2), "", ABS((SUM(IF(ISERROR(VLOOKUP($A15,'Second Round'!$B:$AZ,MATCH(_xlfn._xlws.FILTER('Second Round'!$B$1:$AZ$1,((LEFT('Second Round'!$B$1:$AZ$1,22)="BoltRotationAngleCycle"))),'Second Round'!$B$1:$AL$1,0), FALSE)),0,VLOOKUP($A15,'Second Round'!$B:$AZ,MATCH(_xlfn._xlws.FILTER('Second Round'!$B$1:$AZ$1,((LEFT('Second Round'!$B$1:$AZ$1,22)="BoltRotationAngleCycle"))),'Second Round'!$B$1:$AL$1,0), FALSE)))) - $C15) &lt;= VLOOKUP("sum_rounding_buffer", 'Failure Criteria'!$A$1:$B$9, 2, 0))</f>
        <v/>
      </c>
    </row>
    <row r="16" spans="1:20" x14ac:dyDescent="0.25">
      <c r="A16" s="17">
        <v>7</v>
      </c>
      <c r="B16" s="7" t="str">
        <f>IF(ISERROR(VLOOKUP($A16,'First Round'!$B:$AZ,MATCH("BoltRotationAngle",'First Round'!$B$1:$AZ$1,0),FALSE)),"",VLOOKUP($A16,'First Round'!$B:$AZ,MATCH("BoltRotationAngle",'First Round'!$B$1:$AZ$1,0),FALSE))</f>
        <v/>
      </c>
      <c r="C16" s="7" t="str">
        <f>IF(ISERROR(VLOOKUP($A16,'Second Round'!$B:$AZ,MATCH("BoltRotationAngle",'Second Round'!$B$1:$AZ$1,0),FALSE)),"",VLOOKUP($A16,'Second Round'!$B:$AZ,MATCH("BoltRotationAngle",'Second Round'!$B$1:$AZ$1,0),FALSE))</f>
        <v/>
      </c>
      <c r="D16" s="1" t="str">
        <f>IF(ISERROR(VLOOKUP($A16,'Second Round'!$B:$AZ,MATCH("BoltRotationAngleCycle1",'Second Round'!$B$1:$AZ$1,0),FALSE)),"",VLOOKUP($A16,'Second Round'!$B:$AZ,MATCH("BoltRotationAngleCycle1",'Second Round'!$B$1:$AZ$1,0),FALSE))</f>
        <v/>
      </c>
      <c r="E16" s="1" t="str">
        <f>IF(ISERROR(VLOOKUP($A16,'Second Round'!$B:$AZ,MATCH("BoltRotationAngleCycle2",'Second Round'!$B$1:$AZ$1,0),FALSE)),"",VLOOKUP($A16,'Second Round'!$B:$AZ,MATCH("BoltRotationAngleCycle2",'Second Round'!$B$1:$AZ$1,0),FALSE))</f>
        <v/>
      </c>
      <c r="F16" s="1" t="str" cm="1">
        <f t="array" ref="F16">IF(AND(J16&lt;&gt;"",C16&lt;&gt;""),SUM(IF(ISERROR(VLOOKUP($A16,'Second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6" s="4">
        <v>7</v>
      </c>
      <c r="I16" s="13" t="str">
        <f>IF(J16&lt;&gt;"",IF(L16="Low", "Fail", IF(OR(L16="High", M16="High", N16 &gt; 5, O16 &gt; 5, P16 = FALSE, Q16 = FALSE), "Alert", "Pass")),"")</f>
        <v/>
      </c>
      <c r="J16" s="2" t="str">
        <f t="shared" si="0"/>
        <v/>
      </c>
      <c r="L16" s="19" t="str">
        <f>IF(J16&lt;&gt;"",IF(J16&gt;=$J$7,IF(J16&gt;VLOOKUP("perbolt_rotation_high", 'Failure Criteria'!$A$1:$B$9, 2, 0)*$J$7, "High", "OK"),"Low"),"")</f>
        <v/>
      </c>
      <c r="M16" s="19" t="str">
        <f>IF(AND(F16&lt;&gt;"",J16&lt;&gt;""),IF(F16&gt;=VLOOKUP("rd2_cyc3_rotation_high", 'Failure Criteria'!$A$1:$B$9, 2, 0), "High", "OK"),"")</f>
        <v/>
      </c>
      <c r="N16" s="19" t="str">
        <f>IF(ISERROR(VLOOKUP($A16,'First Round'!$B:$AZ,MATCH("Cycles",'First Round'!$B$1:$AZ$1,0),FALSE)),"",VLOOKUP($A16,'First Round'!$B:$AZ,MATCH("Cycles",'First Round'!$B$1:$AZ$1,0),FALSE))</f>
        <v/>
      </c>
      <c r="O16" s="19" t="str">
        <f>IF(ISERROR(VLOOKUP($A16,'Second Round'!$B:$AZ,MATCH("Cycles",'Second Round'!$B$1:$AZ$1,0),FALSE)),"",VLOOKUP($A16,'Second Round'!$B:$AZ,MATCH("Cycles",'Second Round'!$B$1:$AZ$1,0),FALSE))</f>
        <v/>
      </c>
      <c r="P16" s="19" t="str" cm="1">
        <f t="array" ref="P16">IF(ISERROR(ABS((SUM(IF(ISERROR(VLOOKUP($A16,'First Round'!$B:$AZ,MATCH(_xlfn._xlws.FILTER('First Round'!$B$1:$AZ$1,((LEFT('First Round'!$B$1:$AZ$1,22)="BoltRotationAngleCycle"))),'First Round'!$B$1:$AL$1,0), FALSE)),0,VLOOKUP($A16,'First Round'!$B:$AZ,MATCH(_xlfn._xlws.FILTER('First Round'!$B$1:$AZ$1,((LEFT('First Round'!$B$1:$AZ$1,22)="BoltRotationAngleCycle"))),'First Round'!$B$1:$AL$1,0), FALSE)))) - $B16) &lt;= 2), "", ABS((SUM(IF(ISERROR(VLOOKUP($A16,'First Round'!$B:$AZ,MATCH(_xlfn._xlws.FILTER('First Round'!$B$1:$AZ$1,((LEFT('First Round'!$B$1:$AZ$1,22)="BoltRotationAngleCycle"))),'First Round'!$B$1:$AL$1,0), FALSE)),0,VLOOKUP($A16,'First Round'!$B:$AZ,MATCH(_xlfn._xlws.FILTER('First Round'!$B$1:$AZ$1,((LEFT('First Round'!$B$1:$AZ$1,22)="BoltRotationAngleCycle"))),'First Round'!$B$1:$AL$1,0), FALSE)))) - $B16) &lt;= VLOOKUP("sum_rounding_buffer", 'Failure Criteria'!$A$1:$B$9, 2, 0))</f>
        <v/>
      </c>
      <c r="Q16" s="19" t="str" cm="1">
        <f t="array" ref="Q16">IF(ISERROR(ABS((SUM(IF(ISERROR(VLOOKUP($A16,'Second Round'!$B:$AZ,MATCH(_xlfn._xlws.FILTER('Second Round'!$B$1:$AZ$1,((LEFT('Second Round'!$B$1:$AZ$1,22)="BoltRotationAngleCycle"))),'Second Round'!$B$1:$AL$1,0), FALSE)),0,VLOOKUP($A16,'Second Round'!$B:$AZ,MATCH(_xlfn._xlws.FILTER('Second Round'!$B$1:$AZ$1,((LEFT('Second Round'!$B$1:$AZ$1,22)="BoltRotationAngleCycle"))),'Second Round'!$B$1:$AL$1,0), FALSE)))) - $C16) &lt;= 2), "", ABS((SUM(IF(ISERROR(VLOOKUP($A16,'Second Round'!$B:$AZ,MATCH(_xlfn._xlws.FILTER('Second Round'!$B$1:$AZ$1,((LEFT('Second Round'!$B$1:$AZ$1,22)="BoltRotationAngleCycle"))),'Second Round'!$B$1:$AL$1,0), FALSE)),0,VLOOKUP($A16,'Second Round'!$B:$AZ,MATCH(_xlfn._xlws.FILTER('Second Round'!$B$1:$AZ$1,((LEFT('Second Round'!$B$1:$AZ$1,22)="BoltRotationAngleCycle"))),'Second Round'!$B$1:$AL$1,0), FALSE)))) - $C16) &lt;= VLOOKUP("sum_rounding_buffer", 'Failure Criteria'!$A$1:$B$9, 2, 0))</f>
        <v/>
      </c>
    </row>
    <row r="17" spans="1:17" x14ac:dyDescent="0.25">
      <c r="A17" s="17">
        <v>8</v>
      </c>
      <c r="B17" s="7" t="str">
        <f>IF(ISERROR(VLOOKUP($A17,'First Round'!$B:$AZ,MATCH("BoltRotationAngle",'First Round'!$B$1:$AZ$1,0),FALSE)),"",VLOOKUP($A17,'First Round'!$B:$AZ,MATCH("BoltRotationAngle",'First Round'!$B$1:$AZ$1,0),FALSE))</f>
        <v/>
      </c>
      <c r="C17" s="7" t="str">
        <f>IF(ISERROR(VLOOKUP($A17,'Second Round'!$B:$AZ,MATCH("BoltRotationAngle",'Second Round'!$B$1:$AZ$1,0),FALSE)),"",VLOOKUP($A17,'Second Round'!$B:$AZ,MATCH("BoltRotationAngle",'Second Round'!$B$1:$AZ$1,0),FALSE))</f>
        <v/>
      </c>
      <c r="D17" s="1" t="str">
        <f>IF(ISERROR(VLOOKUP($A17,'Second Round'!$B:$AZ,MATCH("BoltRotationAngleCycle1",'Second Round'!$B$1:$AZ$1,0),FALSE)),"",VLOOKUP($A17,'Second Round'!$B:$AZ,MATCH("BoltRotationAngleCycle1",'Second Round'!$B$1:$AZ$1,0),FALSE))</f>
        <v/>
      </c>
      <c r="E17" s="1" t="str">
        <f>IF(ISERROR(VLOOKUP($A17,'Second Round'!$B:$AZ,MATCH("BoltRotationAngleCycle2",'Second Round'!$B$1:$AZ$1,0),FALSE)),"",VLOOKUP($A17,'Second Round'!$B:$AZ,MATCH("BoltRotationAngleCycle2",'Second Round'!$B$1:$AZ$1,0),FALSE))</f>
        <v/>
      </c>
      <c r="F17" s="1" t="str" cm="1">
        <f t="array" ref="F17">IF(AND(J17&lt;&gt;"",C17&lt;&gt;""),SUM(IF(ISERROR(VLOOKUP($A17,'Second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7" s="4">
        <v>8</v>
      </c>
      <c r="I17" s="13" t="str">
        <f>IF(J17&lt;&gt;"",IF(L17="Low", "Fail", IF(OR(L17="High", M17="High", N17 &gt; 5, O17 &gt; 5, P17 = FALSE, Q17 = FALSE), "Alert", "Pass")),"")</f>
        <v/>
      </c>
      <c r="J17" s="2" t="str">
        <f t="shared" si="0"/>
        <v/>
      </c>
      <c r="L17" s="19" t="str">
        <f>IF(J17&lt;&gt;"",IF(J17&gt;=$J$7,IF(J17&gt;VLOOKUP("perbolt_rotation_high", 'Failure Criteria'!$A$1:$B$9, 2, 0)*$J$7, "High", "OK"),"Low"),"")</f>
        <v/>
      </c>
      <c r="M17" s="19" t="str">
        <f>IF(AND(F17&lt;&gt;"",J17&lt;&gt;""),IF(F17&gt;=VLOOKUP("rd2_cyc3_rotation_high", 'Failure Criteria'!$A$1:$B$9, 2, 0), "High", "OK"),"")</f>
        <v/>
      </c>
      <c r="N17" s="19" t="str">
        <f>IF(ISERROR(VLOOKUP($A17,'First Round'!$B:$AZ,MATCH("Cycles",'First Round'!$B$1:$AZ$1,0),FALSE)),"",VLOOKUP($A17,'First Round'!$B:$AZ,MATCH("Cycles",'First Round'!$B$1:$AZ$1,0),FALSE))</f>
        <v/>
      </c>
      <c r="O17" s="19" t="str">
        <f>IF(ISERROR(VLOOKUP($A17,'Second Round'!$B:$AZ,MATCH("Cycles",'Second Round'!$B$1:$AZ$1,0),FALSE)),"",VLOOKUP($A17,'Second Round'!$B:$AZ,MATCH("Cycles",'Second Round'!$B$1:$AZ$1,0),FALSE))</f>
        <v/>
      </c>
      <c r="P17" s="19" t="str" cm="1">
        <f t="array" ref="P17">IF(ISERROR(ABS((SUM(IF(ISERROR(VLOOKUP($A17,'First Round'!$B:$AZ,MATCH(_xlfn._xlws.FILTER('First Round'!$B$1:$AZ$1,((LEFT('First Round'!$B$1:$AZ$1,22)="BoltRotationAngleCycle"))),'First Round'!$B$1:$AL$1,0), FALSE)),0,VLOOKUP($A17,'First Round'!$B:$AZ,MATCH(_xlfn._xlws.FILTER('First Round'!$B$1:$AZ$1,((LEFT('First Round'!$B$1:$AZ$1,22)="BoltRotationAngleCycle"))),'First Round'!$B$1:$AL$1,0), FALSE)))) - $B17) &lt;= 2), "", ABS((SUM(IF(ISERROR(VLOOKUP($A17,'First Round'!$B:$AZ,MATCH(_xlfn._xlws.FILTER('First Round'!$B$1:$AZ$1,((LEFT('First Round'!$B$1:$AZ$1,22)="BoltRotationAngleCycle"))),'First Round'!$B$1:$AL$1,0), FALSE)),0,VLOOKUP($A17,'First Round'!$B:$AZ,MATCH(_xlfn._xlws.FILTER('First Round'!$B$1:$AZ$1,((LEFT('First Round'!$B$1:$AZ$1,22)="BoltRotationAngleCycle"))),'First Round'!$B$1:$AL$1,0), FALSE)))) - $B17) &lt;= VLOOKUP("sum_rounding_buffer", 'Failure Criteria'!$A$1:$B$9, 2, 0))</f>
        <v/>
      </c>
      <c r="Q17" s="19" t="str" cm="1">
        <f t="array" ref="Q17">IF(ISERROR(ABS((SUM(IF(ISERROR(VLOOKUP($A17,'Second Round'!$B:$AZ,MATCH(_xlfn._xlws.FILTER('Second Round'!$B$1:$AZ$1,((LEFT('Second Round'!$B$1:$AZ$1,22)="BoltRotationAngleCycle"))),'Second Round'!$B$1:$AL$1,0), FALSE)),0,VLOOKUP($A17,'Second Round'!$B:$AZ,MATCH(_xlfn._xlws.FILTER('Second Round'!$B$1:$AZ$1,((LEFT('Second Round'!$B$1:$AZ$1,22)="BoltRotationAngleCycle"))),'Second Round'!$B$1:$AL$1,0), FALSE)))) - $C17) &lt;= 2), "", ABS((SUM(IF(ISERROR(VLOOKUP($A17,'Second Round'!$B:$AZ,MATCH(_xlfn._xlws.FILTER('Second Round'!$B$1:$AZ$1,((LEFT('Second Round'!$B$1:$AZ$1,22)="BoltRotationAngleCycle"))),'Second Round'!$B$1:$AL$1,0), FALSE)),0,VLOOKUP($A17,'Second Round'!$B:$AZ,MATCH(_xlfn._xlws.FILTER('Second Round'!$B$1:$AZ$1,((LEFT('Second Round'!$B$1:$AZ$1,22)="BoltRotationAngleCycle"))),'Second Round'!$B$1:$AL$1,0), FALSE)))) - $C17) &lt;= VLOOKUP("sum_rounding_buffer", 'Failure Criteria'!$A$1:$B$9, 2, 0))</f>
        <v/>
      </c>
    </row>
    <row r="18" spans="1:17" x14ac:dyDescent="0.25">
      <c r="A18" s="17">
        <v>9</v>
      </c>
      <c r="B18" s="7" t="str">
        <f>IF(ISERROR(VLOOKUP($A18,'First Round'!$B:$AZ,MATCH("BoltRotationAngle",'First Round'!$B$1:$AZ$1,0),FALSE)),"",VLOOKUP($A18,'First Round'!$B:$AZ,MATCH("BoltRotationAngle",'First Round'!$B$1:$AZ$1,0),FALSE))</f>
        <v/>
      </c>
      <c r="C18" s="7" t="str">
        <f>IF(ISERROR(VLOOKUP($A18,'Second Round'!$B:$AZ,MATCH("BoltRotationAngle",'Second Round'!$B$1:$AZ$1,0),FALSE)),"",VLOOKUP($A18,'Second Round'!$B:$AZ,MATCH("BoltRotationAngle",'Second Round'!$B$1:$AZ$1,0),FALSE))</f>
        <v/>
      </c>
      <c r="D18" s="1" t="str">
        <f>IF(ISERROR(VLOOKUP($A18,'Second Round'!$B:$AZ,MATCH("BoltRotationAngleCycle1",'Second Round'!$B$1:$AZ$1,0),FALSE)),"",VLOOKUP($A18,'Second Round'!$B:$AZ,MATCH("BoltRotationAngleCycle1",'Second Round'!$B$1:$AZ$1,0),FALSE))</f>
        <v/>
      </c>
      <c r="E18" s="1" t="str">
        <f>IF(ISERROR(VLOOKUP($A18,'Second Round'!$B:$AZ,MATCH("BoltRotationAngleCycle2",'Second Round'!$B$1:$AZ$1,0),FALSE)),"",VLOOKUP($A18,'Second Round'!$B:$AZ,MATCH("BoltRotationAngleCycle2",'Second Round'!$B$1:$AZ$1,0),FALSE))</f>
        <v/>
      </c>
      <c r="F18" s="1" t="str" cm="1">
        <f t="array" ref="F18">IF(AND(J18&lt;&gt;"",C18&lt;&gt;""),SUM(IF(ISERROR(VLOOKUP($A18,'Second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8" s="4">
        <v>9</v>
      </c>
      <c r="I18" s="13" t="str">
        <f>IF(J18&lt;&gt;"",IF(L18="Low", "Fail", IF(OR(L18="High", M18="High", N18 &gt; 5, O18 &gt; 5, P18 = FALSE, Q18 = FALSE), "Alert", "Pass")),"")</f>
        <v/>
      </c>
      <c r="J18" s="2" t="str">
        <f t="shared" si="0"/>
        <v/>
      </c>
      <c r="L18" s="19" t="str">
        <f>IF(J18&lt;&gt;"",IF(J18&gt;=$J$7,IF(J18&gt;VLOOKUP("perbolt_rotation_high", 'Failure Criteria'!$A$1:$B$9, 2, 0)*$J$7, "High", "OK"),"Low"),"")</f>
        <v/>
      </c>
      <c r="M18" s="19" t="str">
        <f>IF(AND(F18&lt;&gt;"",J18&lt;&gt;""),IF(F18&gt;=VLOOKUP("rd2_cyc3_rotation_high", 'Failure Criteria'!$A$1:$B$9, 2, 0), "High", "OK"),"")</f>
        <v/>
      </c>
      <c r="N18" s="19" t="str">
        <f>IF(ISERROR(VLOOKUP($A18,'First Round'!$B:$AZ,MATCH("Cycles",'First Round'!$B$1:$AZ$1,0),FALSE)),"",VLOOKUP($A18,'First Round'!$B:$AZ,MATCH("Cycles",'First Round'!$B$1:$AZ$1,0),FALSE))</f>
        <v/>
      </c>
      <c r="O18" s="19" t="str">
        <f>IF(ISERROR(VLOOKUP($A18,'Second Round'!$B:$AZ,MATCH("Cycles",'Second Round'!$B$1:$AZ$1,0),FALSE)),"",VLOOKUP($A18,'Second Round'!$B:$AZ,MATCH("Cycles",'Second Round'!$B$1:$AZ$1,0),FALSE))</f>
        <v/>
      </c>
      <c r="P18" s="19" t="str" cm="1">
        <f t="array" ref="P18">IF(ISERROR(ABS((SUM(IF(ISERROR(VLOOKUP($A18,'First Round'!$B:$AZ,MATCH(_xlfn._xlws.FILTER('First Round'!$B$1:$AZ$1,((LEFT('First Round'!$B$1:$AZ$1,22)="BoltRotationAngleCycle"))),'First Round'!$B$1:$AL$1,0), FALSE)),0,VLOOKUP($A18,'First Round'!$B:$AZ,MATCH(_xlfn._xlws.FILTER('First Round'!$B$1:$AZ$1,((LEFT('First Round'!$B$1:$AZ$1,22)="BoltRotationAngleCycle"))),'First Round'!$B$1:$AL$1,0), FALSE)))) - $B18) &lt;= 2), "", ABS((SUM(IF(ISERROR(VLOOKUP($A18,'First Round'!$B:$AZ,MATCH(_xlfn._xlws.FILTER('First Round'!$B$1:$AZ$1,((LEFT('First Round'!$B$1:$AZ$1,22)="BoltRotationAngleCycle"))),'First Round'!$B$1:$AL$1,0), FALSE)),0,VLOOKUP($A18,'First Round'!$B:$AZ,MATCH(_xlfn._xlws.FILTER('First Round'!$B$1:$AZ$1,((LEFT('First Round'!$B$1:$AZ$1,22)="BoltRotationAngleCycle"))),'First Round'!$B$1:$AL$1,0), FALSE)))) - $B18) &lt;= VLOOKUP("sum_rounding_buffer", 'Failure Criteria'!$A$1:$B$9, 2, 0))</f>
        <v/>
      </c>
      <c r="Q18" s="19" t="str" cm="1">
        <f t="array" ref="Q18">IF(ISERROR(ABS((SUM(IF(ISERROR(VLOOKUP($A18,'Second Round'!$B:$AZ,MATCH(_xlfn._xlws.FILTER('Second Round'!$B$1:$AZ$1,((LEFT('Second Round'!$B$1:$AZ$1,22)="BoltRotationAngleCycle"))),'Second Round'!$B$1:$AL$1,0), FALSE)),0,VLOOKUP($A18,'Second Round'!$B:$AZ,MATCH(_xlfn._xlws.FILTER('Second Round'!$B$1:$AZ$1,((LEFT('Second Round'!$B$1:$AZ$1,22)="BoltRotationAngleCycle"))),'Second Round'!$B$1:$AL$1,0), FALSE)))) - $C18) &lt;= 2), "", ABS((SUM(IF(ISERROR(VLOOKUP($A18,'Second Round'!$B:$AZ,MATCH(_xlfn._xlws.FILTER('Second Round'!$B$1:$AZ$1,((LEFT('Second Round'!$B$1:$AZ$1,22)="BoltRotationAngleCycle"))),'Second Round'!$B$1:$AL$1,0), FALSE)),0,VLOOKUP($A18,'Second Round'!$B:$AZ,MATCH(_xlfn._xlws.FILTER('Second Round'!$B$1:$AZ$1,((LEFT('Second Round'!$B$1:$AZ$1,22)="BoltRotationAngleCycle"))),'Second Round'!$B$1:$AL$1,0), FALSE)))) - $C18) &lt;= VLOOKUP("sum_rounding_buffer", 'Failure Criteria'!$A$1:$B$9, 2, 0))</f>
        <v/>
      </c>
    </row>
    <row r="19" spans="1:17" x14ac:dyDescent="0.25">
      <c r="A19" s="17">
        <v>10</v>
      </c>
      <c r="B19" s="7" t="str">
        <f>IF(ISERROR(VLOOKUP($A19,'First Round'!$B:$AZ,MATCH("BoltRotationAngle",'First Round'!$B$1:$AZ$1,0),FALSE)),"",VLOOKUP($A19,'First Round'!$B:$AZ,MATCH("BoltRotationAngle",'First Round'!$B$1:$AZ$1,0),FALSE))</f>
        <v/>
      </c>
      <c r="C19" s="7" t="str">
        <f>IF(ISERROR(VLOOKUP($A19,'Second Round'!$B:$AZ,MATCH("BoltRotationAngle",'Second Round'!$B$1:$AZ$1,0),FALSE)),"",VLOOKUP($A19,'Second Round'!$B:$AZ,MATCH("BoltRotationAngle",'Second Round'!$B$1:$AZ$1,0),FALSE))</f>
        <v/>
      </c>
      <c r="D19" s="1" t="str">
        <f>IF(ISERROR(VLOOKUP($A19,'Second Round'!$B:$AZ,MATCH("BoltRotationAngleCycle1",'Second Round'!$B$1:$AZ$1,0),FALSE)),"",VLOOKUP($A19,'Second Round'!$B:$AZ,MATCH("BoltRotationAngleCycle1",'Second Round'!$B$1:$AZ$1,0),FALSE))</f>
        <v/>
      </c>
      <c r="E19" s="1" t="str">
        <f>IF(ISERROR(VLOOKUP($A19,'Second Round'!$B:$AZ,MATCH("BoltRotationAngleCycle2",'Second Round'!$B$1:$AZ$1,0),FALSE)),"",VLOOKUP($A19,'Second Round'!$B:$AZ,MATCH("BoltRotationAngleCycle2",'Second Round'!$B$1:$AZ$1,0),FALSE))</f>
        <v/>
      </c>
      <c r="F19" s="1" t="str" cm="1">
        <f t="array" ref="F19">IF(AND(J19&lt;&gt;"",C19&lt;&gt;""),SUM(IF(ISERROR(VLOOKUP($A19,'Second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9" s="4">
        <v>10</v>
      </c>
      <c r="I19" s="13" t="str">
        <f>IF(J19&lt;&gt;"",IF(L19="Low", "Fail", IF(OR(L19="High", M19="High", N19 &gt; 5, O19 &gt; 5, P19 = FALSE, Q19 = FALSE), "Alert", "Pass")),"")</f>
        <v/>
      </c>
      <c r="J19" s="2" t="str">
        <f t="shared" si="0"/>
        <v/>
      </c>
      <c r="L19" s="19" t="str">
        <f>IF(J19&lt;&gt;"",IF(J19&gt;=$J$7,IF(J19&gt;VLOOKUP("perbolt_rotation_high", 'Failure Criteria'!$A$1:$B$9, 2, 0)*$J$7, "High", "OK"),"Low"),"")</f>
        <v/>
      </c>
      <c r="M19" s="19" t="str">
        <f>IF(AND(F19&lt;&gt;"",J19&lt;&gt;""),IF(F19&gt;=VLOOKUP("rd2_cyc3_rotation_high", 'Failure Criteria'!$A$1:$B$9, 2, 0), "High", "OK"),"")</f>
        <v/>
      </c>
      <c r="N19" s="19" t="str">
        <f>IF(ISERROR(VLOOKUP($A19,'First Round'!$B:$AZ,MATCH("Cycles",'First Round'!$B$1:$AZ$1,0),FALSE)),"",VLOOKUP($A19,'First Round'!$B:$AZ,MATCH("Cycles",'First Round'!$B$1:$AZ$1,0),FALSE))</f>
        <v/>
      </c>
      <c r="O19" s="19" t="str">
        <f>IF(ISERROR(VLOOKUP($A19,'Second Round'!$B:$AZ,MATCH("Cycles",'Second Round'!$B$1:$AZ$1,0),FALSE)),"",VLOOKUP($A19,'Second Round'!$B:$AZ,MATCH("Cycles",'Second Round'!$B$1:$AZ$1,0),FALSE))</f>
        <v/>
      </c>
      <c r="P19" s="19" t="str" cm="1">
        <f t="array" ref="P19">IF(ISERROR(ABS((SUM(IF(ISERROR(VLOOKUP($A19,'First Round'!$B:$AZ,MATCH(_xlfn._xlws.FILTER('First Round'!$B$1:$AZ$1,((LEFT('First Round'!$B$1:$AZ$1,22)="BoltRotationAngleCycle"))),'First Round'!$B$1:$AL$1,0), FALSE)),0,VLOOKUP($A19,'First Round'!$B:$AZ,MATCH(_xlfn._xlws.FILTER('First Round'!$B$1:$AZ$1,((LEFT('First Round'!$B$1:$AZ$1,22)="BoltRotationAngleCycle"))),'First Round'!$B$1:$AL$1,0), FALSE)))) - $B19) &lt;= 2), "", ABS((SUM(IF(ISERROR(VLOOKUP($A19,'First Round'!$B:$AZ,MATCH(_xlfn._xlws.FILTER('First Round'!$B$1:$AZ$1,((LEFT('First Round'!$B$1:$AZ$1,22)="BoltRotationAngleCycle"))),'First Round'!$B$1:$AL$1,0), FALSE)),0,VLOOKUP($A19,'First Round'!$B:$AZ,MATCH(_xlfn._xlws.FILTER('First Round'!$B$1:$AZ$1,((LEFT('First Round'!$B$1:$AZ$1,22)="BoltRotationAngleCycle"))),'First Round'!$B$1:$AL$1,0), FALSE)))) - $B19) &lt;= VLOOKUP("sum_rounding_buffer", 'Failure Criteria'!$A$1:$B$9, 2, 0))</f>
        <v/>
      </c>
      <c r="Q19" s="19" t="str" cm="1">
        <f t="array" ref="Q19">IF(ISERROR(ABS((SUM(IF(ISERROR(VLOOKUP($A19,'Second Round'!$B:$AZ,MATCH(_xlfn._xlws.FILTER('Second Round'!$B$1:$AZ$1,((LEFT('Second Round'!$B$1:$AZ$1,22)="BoltRotationAngleCycle"))),'Second Round'!$B$1:$AL$1,0), FALSE)),0,VLOOKUP($A19,'Second Round'!$B:$AZ,MATCH(_xlfn._xlws.FILTER('Second Round'!$B$1:$AZ$1,((LEFT('Second Round'!$B$1:$AZ$1,22)="BoltRotationAngleCycle"))),'Second Round'!$B$1:$AL$1,0), FALSE)))) - $C19) &lt;= 2), "", ABS((SUM(IF(ISERROR(VLOOKUP($A19,'Second Round'!$B:$AZ,MATCH(_xlfn._xlws.FILTER('Second Round'!$B$1:$AZ$1,((LEFT('Second Round'!$B$1:$AZ$1,22)="BoltRotationAngleCycle"))),'Second Round'!$B$1:$AL$1,0), FALSE)),0,VLOOKUP($A19,'Second Round'!$B:$AZ,MATCH(_xlfn._xlws.FILTER('Second Round'!$B$1:$AZ$1,((LEFT('Second Round'!$B$1:$AZ$1,22)="BoltRotationAngleCycle"))),'Second Round'!$B$1:$AL$1,0), FALSE)))) - $C19) &lt;= VLOOKUP("sum_rounding_buffer", 'Failure Criteria'!$A$1:$B$9, 2, 0))</f>
        <v/>
      </c>
    </row>
    <row r="20" spans="1:17" x14ac:dyDescent="0.25">
      <c r="A20" s="17">
        <v>11</v>
      </c>
      <c r="B20" s="7" t="str">
        <f>IF(ISERROR(VLOOKUP($A20,'First Round'!$B:$AZ,MATCH("BoltRotationAngle",'First Round'!$B$1:$AZ$1,0),FALSE)),"",VLOOKUP($A20,'First Round'!$B:$AZ,MATCH("BoltRotationAngle",'First Round'!$B$1:$AZ$1,0),FALSE))</f>
        <v/>
      </c>
      <c r="C20" s="7" t="str">
        <f>IF(ISERROR(VLOOKUP($A20,'Second Round'!$B:$AZ,MATCH("BoltRotationAngle",'Second Round'!$B$1:$AZ$1,0),FALSE)),"",VLOOKUP($A20,'Second Round'!$B:$AZ,MATCH("BoltRotationAngle",'Second Round'!$B$1:$AZ$1,0),FALSE))</f>
        <v/>
      </c>
      <c r="D20" s="1" t="str">
        <f>IF(ISERROR(VLOOKUP($A20,'Second Round'!$B:$AZ,MATCH("BoltRotationAngleCycle1",'Second Round'!$B$1:$AZ$1,0),FALSE)),"",VLOOKUP($A20,'Second Round'!$B:$AZ,MATCH("BoltRotationAngleCycle1",'Second Round'!$B$1:$AZ$1,0),FALSE))</f>
        <v/>
      </c>
      <c r="E20" s="1" t="str">
        <f>IF(ISERROR(VLOOKUP($A20,'Second Round'!$B:$AZ,MATCH("BoltRotationAngleCycle2",'Second Round'!$B$1:$AZ$1,0),FALSE)),"",VLOOKUP($A20,'Second Round'!$B:$AZ,MATCH("BoltRotationAngleCycle2",'Second Round'!$B$1:$AZ$1,0),FALSE))</f>
        <v/>
      </c>
      <c r="F20" s="1" t="str" cm="1">
        <f t="array" ref="F20">IF(AND(J20&lt;&gt;"",C20&lt;&gt;""),SUM(IF(ISERROR(VLOOKUP($A20,'Second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0" s="4">
        <v>11</v>
      </c>
      <c r="I20" s="13" t="str">
        <f>IF(J20&lt;&gt;"",IF(L20="Low", "Fail", IF(OR(L20="High", M20="High", N20 &gt; 5, O20 &gt; 5, P20 = FALSE, Q20 = FALSE), "Alert", "Pass")),"")</f>
        <v/>
      </c>
      <c r="J20" s="2" t="str">
        <f t="shared" si="0"/>
        <v/>
      </c>
      <c r="L20" s="19" t="str">
        <f>IF(J20&lt;&gt;"",IF(J20&gt;=$J$7,IF(J20&gt;VLOOKUP("perbolt_rotation_high", 'Failure Criteria'!$A$1:$B$9, 2, 0)*$J$7, "High", "OK"),"Low"),"")</f>
        <v/>
      </c>
      <c r="M20" s="19" t="str">
        <f>IF(AND(F20&lt;&gt;"",J20&lt;&gt;""),IF(F20&gt;=VLOOKUP("rd2_cyc3_rotation_high", 'Failure Criteria'!$A$1:$B$9, 2, 0), "High", "OK"),"")</f>
        <v/>
      </c>
      <c r="N20" s="19" t="str">
        <f>IF(ISERROR(VLOOKUP($A20,'First Round'!$B:$AZ,MATCH("Cycles",'First Round'!$B$1:$AZ$1,0),FALSE)),"",VLOOKUP($A20,'First Round'!$B:$AZ,MATCH("Cycles",'First Round'!$B$1:$AZ$1,0),FALSE))</f>
        <v/>
      </c>
      <c r="O20" s="19" t="str">
        <f>IF(ISERROR(VLOOKUP($A20,'Second Round'!$B:$AZ,MATCH("Cycles",'Second Round'!$B$1:$AZ$1,0),FALSE)),"",VLOOKUP($A20,'Second Round'!$B:$AZ,MATCH("Cycles",'Second Round'!$B$1:$AZ$1,0),FALSE))</f>
        <v/>
      </c>
      <c r="P20" s="19" t="str" cm="1">
        <f t="array" ref="P20">IF(ISERROR(ABS((SUM(IF(ISERROR(VLOOKUP($A20,'First Round'!$B:$AZ,MATCH(_xlfn._xlws.FILTER('First Round'!$B$1:$AZ$1,((LEFT('First Round'!$B$1:$AZ$1,22)="BoltRotationAngleCycle"))),'First Round'!$B$1:$AL$1,0), FALSE)),0,VLOOKUP($A20,'First Round'!$B:$AZ,MATCH(_xlfn._xlws.FILTER('First Round'!$B$1:$AZ$1,((LEFT('First Round'!$B$1:$AZ$1,22)="BoltRotationAngleCycle"))),'First Round'!$B$1:$AL$1,0), FALSE)))) - $B20) &lt;= 2), "", ABS((SUM(IF(ISERROR(VLOOKUP($A20,'First Round'!$B:$AZ,MATCH(_xlfn._xlws.FILTER('First Round'!$B$1:$AZ$1,((LEFT('First Round'!$B$1:$AZ$1,22)="BoltRotationAngleCycle"))),'First Round'!$B$1:$AL$1,0), FALSE)),0,VLOOKUP($A20,'First Round'!$B:$AZ,MATCH(_xlfn._xlws.FILTER('First Round'!$B$1:$AZ$1,((LEFT('First Round'!$B$1:$AZ$1,22)="BoltRotationAngleCycle"))),'First Round'!$B$1:$AL$1,0), FALSE)))) - $B20) &lt;= VLOOKUP("sum_rounding_buffer", 'Failure Criteria'!$A$1:$B$9, 2, 0))</f>
        <v/>
      </c>
      <c r="Q20" s="19" t="str" cm="1">
        <f t="array" ref="Q20">IF(ISERROR(ABS((SUM(IF(ISERROR(VLOOKUP($A20,'Second Round'!$B:$AZ,MATCH(_xlfn._xlws.FILTER('Second Round'!$B$1:$AZ$1,((LEFT('Second Round'!$B$1:$AZ$1,22)="BoltRotationAngleCycle"))),'Second Round'!$B$1:$AL$1,0), FALSE)),0,VLOOKUP($A20,'Second Round'!$B:$AZ,MATCH(_xlfn._xlws.FILTER('Second Round'!$B$1:$AZ$1,((LEFT('Second Round'!$B$1:$AZ$1,22)="BoltRotationAngleCycle"))),'Second Round'!$B$1:$AL$1,0), FALSE)))) - $C20) &lt;= 2), "", ABS((SUM(IF(ISERROR(VLOOKUP($A20,'Second Round'!$B:$AZ,MATCH(_xlfn._xlws.FILTER('Second Round'!$B$1:$AZ$1,((LEFT('Second Round'!$B$1:$AZ$1,22)="BoltRotationAngleCycle"))),'Second Round'!$B$1:$AL$1,0), FALSE)),0,VLOOKUP($A20,'Second Round'!$B:$AZ,MATCH(_xlfn._xlws.FILTER('Second Round'!$B$1:$AZ$1,((LEFT('Second Round'!$B$1:$AZ$1,22)="BoltRotationAngleCycle"))),'Second Round'!$B$1:$AL$1,0), FALSE)))) - $C20) &lt;= VLOOKUP("sum_rounding_buffer", 'Failure Criteria'!$A$1:$B$9, 2, 0))</f>
        <v/>
      </c>
    </row>
    <row r="21" spans="1:17" x14ac:dyDescent="0.25">
      <c r="A21" s="17">
        <v>12</v>
      </c>
      <c r="B21" s="7" t="str">
        <f>IF(ISERROR(VLOOKUP($A21,'First Round'!$B:$AZ,MATCH("BoltRotationAngle",'First Round'!$B$1:$AZ$1,0),FALSE)),"",VLOOKUP($A21,'First Round'!$B:$AZ,MATCH("BoltRotationAngle",'First Round'!$B$1:$AZ$1,0),FALSE))</f>
        <v/>
      </c>
      <c r="C21" s="7" t="str">
        <f>IF(ISERROR(VLOOKUP($A21,'Second Round'!$B:$AZ,MATCH("BoltRotationAngle",'Second Round'!$B$1:$AZ$1,0),FALSE)),"",VLOOKUP($A21,'Second Round'!$B:$AZ,MATCH("BoltRotationAngle",'Second Round'!$B$1:$AZ$1,0),FALSE))</f>
        <v/>
      </c>
      <c r="D21" s="1" t="str">
        <f>IF(ISERROR(VLOOKUP($A21,'Second Round'!$B:$AZ,MATCH("BoltRotationAngleCycle1",'Second Round'!$B$1:$AZ$1,0),FALSE)),"",VLOOKUP($A21,'Second Round'!$B:$AZ,MATCH("BoltRotationAngleCycle1",'Second Round'!$B$1:$AZ$1,0),FALSE))</f>
        <v/>
      </c>
      <c r="E21" s="1" t="str">
        <f>IF(ISERROR(VLOOKUP($A21,'Second Round'!$B:$AZ,MATCH("BoltRotationAngleCycle2",'Second Round'!$B$1:$AZ$1,0),FALSE)),"",VLOOKUP($A21,'Second Round'!$B:$AZ,MATCH("BoltRotationAngleCycle2",'Second Round'!$B$1:$AZ$1,0),FALSE))</f>
        <v/>
      </c>
      <c r="F21" s="1" t="str" cm="1">
        <f t="array" ref="F21">IF(AND(J21&lt;&gt;"",C21&lt;&gt;""),SUM(IF(ISERROR(VLOOKUP($A21,'Second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1" s="4">
        <v>12</v>
      </c>
      <c r="I21" s="13" t="str">
        <f>IF(J21&lt;&gt;"",IF(L21="Low", "Fail", IF(OR(L21="High", M21="High", N21 &gt; 5, O21 &gt; 5, P21 = FALSE, Q21 = FALSE), "Alert", "Pass")),"")</f>
        <v/>
      </c>
      <c r="J21" s="2" t="str">
        <f t="shared" si="0"/>
        <v/>
      </c>
      <c r="L21" s="19" t="str">
        <f>IF(J21&lt;&gt;"",IF(J21&gt;=$J$7,IF(J21&gt;VLOOKUP("perbolt_rotation_high", 'Failure Criteria'!$A$1:$B$9, 2, 0)*$J$7, "High", "OK"),"Low"),"")</f>
        <v/>
      </c>
      <c r="M21" s="19" t="str">
        <f>IF(AND(F21&lt;&gt;"",J21&lt;&gt;""),IF(F21&gt;=VLOOKUP("rd2_cyc3_rotation_high", 'Failure Criteria'!$A$1:$B$9, 2, 0), "High", "OK"),"")</f>
        <v/>
      </c>
      <c r="N21" s="19" t="str">
        <f>IF(ISERROR(VLOOKUP($A21,'First Round'!$B:$AZ,MATCH("Cycles",'First Round'!$B$1:$AZ$1,0),FALSE)),"",VLOOKUP($A21,'First Round'!$B:$AZ,MATCH("Cycles",'First Round'!$B$1:$AZ$1,0),FALSE))</f>
        <v/>
      </c>
      <c r="O21" s="19" t="str">
        <f>IF(ISERROR(VLOOKUP($A21,'Second Round'!$B:$AZ,MATCH("Cycles",'Second Round'!$B$1:$AZ$1,0),FALSE)),"",VLOOKUP($A21,'Second Round'!$B:$AZ,MATCH("Cycles",'Second Round'!$B$1:$AZ$1,0),FALSE))</f>
        <v/>
      </c>
      <c r="P21" s="19" t="str" cm="1">
        <f t="array" ref="P21">IF(ISERROR(ABS((SUM(IF(ISERROR(VLOOKUP($A21,'First Round'!$B:$AZ,MATCH(_xlfn._xlws.FILTER('First Round'!$B$1:$AZ$1,((LEFT('First Round'!$B$1:$AZ$1,22)="BoltRotationAngleCycle"))),'First Round'!$B$1:$AL$1,0), FALSE)),0,VLOOKUP($A21,'First Round'!$B:$AZ,MATCH(_xlfn._xlws.FILTER('First Round'!$B$1:$AZ$1,((LEFT('First Round'!$B$1:$AZ$1,22)="BoltRotationAngleCycle"))),'First Round'!$B$1:$AL$1,0), FALSE)))) - $B21) &lt;= 2), "", ABS((SUM(IF(ISERROR(VLOOKUP($A21,'First Round'!$B:$AZ,MATCH(_xlfn._xlws.FILTER('First Round'!$B$1:$AZ$1,((LEFT('First Round'!$B$1:$AZ$1,22)="BoltRotationAngleCycle"))),'First Round'!$B$1:$AL$1,0), FALSE)),0,VLOOKUP($A21,'First Round'!$B:$AZ,MATCH(_xlfn._xlws.FILTER('First Round'!$B$1:$AZ$1,((LEFT('First Round'!$B$1:$AZ$1,22)="BoltRotationAngleCycle"))),'First Round'!$B$1:$AL$1,0), FALSE)))) - $B21) &lt;= VLOOKUP("sum_rounding_buffer", 'Failure Criteria'!$A$1:$B$9, 2, 0))</f>
        <v/>
      </c>
      <c r="Q21" s="19" t="str" cm="1">
        <f t="array" ref="Q21">IF(ISERROR(ABS((SUM(IF(ISERROR(VLOOKUP($A21,'Second Round'!$B:$AZ,MATCH(_xlfn._xlws.FILTER('Second Round'!$B$1:$AZ$1,((LEFT('Second Round'!$B$1:$AZ$1,22)="BoltRotationAngleCycle"))),'Second Round'!$B$1:$AL$1,0), FALSE)),0,VLOOKUP($A21,'Second Round'!$B:$AZ,MATCH(_xlfn._xlws.FILTER('Second Round'!$B$1:$AZ$1,((LEFT('Second Round'!$B$1:$AZ$1,22)="BoltRotationAngleCycle"))),'Second Round'!$B$1:$AL$1,0), FALSE)))) - $C21) &lt;= 2), "", ABS((SUM(IF(ISERROR(VLOOKUP($A21,'Second Round'!$B:$AZ,MATCH(_xlfn._xlws.FILTER('Second Round'!$B$1:$AZ$1,((LEFT('Second Round'!$B$1:$AZ$1,22)="BoltRotationAngleCycle"))),'Second Round'!$B$1:$AL$1,0), FALSE)),0,VLOOKUP($A21,'Second Round'!$B:$AZ,MATCH(_xlfn._xlws.FILTER('Second Round'!$B$1:$AZ$1,((LEFT('Second Round'!$B$1:$AZ$1,22)="BoltRotationAngleCycle"))),'Second Round'!$B$1:$AL$1,0), FALSE)))) - $C21) &lt;= VLOOKUP("sum_rounding_buffer", 'Failure Criteria'!$A$1:$B$9, 2, 0))</f>
        <v/>
      </c>
    </row>
    <row r="22" spans="1:17" x14ac:dyDescent="0.25">
      <c r="A22" s="17">
        <v>13</v>
      </c>
      <c r="B22" s="7" t="str">
        <f>IF(ISERROR(VLOOKUP($A22,'First Round'!$B:$AZ,MATCH("BoltRotationAngle",'First Round'!$B$1:$AZ$1,0),FALSE)),"",VLOOKUP($A22,'First Round'!$B:$AZ,MATCH("BoltRotationAngle",'First Round'!$B$1:$AZ$1,0),FALSE))</f>
        <v/>
      </c>
      <c r="C22" s="7" t="str">
        <f>IF(ISERROR(VLOOKUP($A22,'Second Round'!$B:$AZ,MATCH("BoltRotationAngle",'Second Round'!$B$1:$AZ$1,0),FALSE)),"",VLOOKUP($A22,'Second Round'!$B:$AZ,MATCH("BoltRotationAngle",'Second Round'!$B$1:$AZ$1,0),FALSE))</f>
        <v/>
      </c>
      <c r="D22" s="1" t="str">
        <f>IF(ISERROR(VLOOKUP($A22,'Second Round'!$B:$AZ,MATCH("BoltRotationAngleCycle1",'Second Round'!$B$1:$AZ$1,0),FALSE)),"",VLOOKUP($A22,'Second Round'!$B:$AZ,MATCH("BoltRotationAngleCycle1",'Second Round'!$B$1:$AZ$1,0),FALSE))</f>
        <v/>
      </c>
      <c r="E22" s="1" t="str">
        <f>IF(ISERROR(VLOOKUP($A22,'Second Round'!$B:$AZ,MATCH("BoltRotationAngleCycle2",'Second Round'!$B$1:$AZ$1,0),FALSE)),"",VLOOKUP($A22,'Second Round'!$B:$AZ,MATCH("BoltRotationAngleCycle2",'Second Round'!$B$1:$AZ$1,0),FALSE))</f>
        <v/>
      </c>
      <c r="F22" s="1" t="str" cm="1">
        <f t="array" ref="F22">IF(AND(J22&lt;&gt;"",C22&lt;&gt;""),SUM(IF(ISERROR(VLOOKUP($A22,'Second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2" s="4">
        <v>13</v>
      </c>
      <c r="I22" s="13" t="str">
        <f>IF(J22&lt;&gt;"",IF(L22="Low", "Fail", IF(OR(L22="High", M22="High", N22 &gt; 5, O22 &gt; 5, P22 = FALSE, Q22 = FALSE), "Alert", "Pass")),"")</f>
        <v/>
      </c>
      <c r="J22" s="2" t="str">
        <f t="shared" si="0"/>
        <v/>
      </c>
      <c r="L22" s="19" t="str">
        <f>IF(J22&lt;&gt;"",IF(J22&gt;=$J$7,IF(J22&gt;VLOOKUP("perbolt_rotation_high", 'Failure Criteria'!$A$1:$B$9, 2, 0)*$J$7, "High", "OK"),"Low"),"")</f>
        <v/>
      </c>
      <c r="M22" s="19" t="str">
        <f>IF(AND(F22&lt;&gt;"",J22&lt;&gt;""),IF(F22&gt;=VLOOKUP("rd2_cyc3_rotation_high", 'Failure Criteria'!$A$1:$B$9, 2, 0), "High", "OK"),"")</f>
        <v/>
      </c>
      <c r="N22" s="19" t="str">
        <f>IF(ISERROR(VLOOKUP($A22,'First Round'!$B:$AZ,MATCH("Cycles",'First Round'!$B$1:$AZ$1,0),FALSE)),"",VLOOKUP($A22,'First Round'!$B:$AZ,MATCH("Cycles",'First Round'!$B$1:$AZ$1,0),FALSE))</f>
        <v/>
      </c>
      <c r="O22" s="19" t="str">
        <f>IF(ISERROR(VLOOKUP($A22,'Second Round'!$B:$AZ,MATCH("Cycles",'Second Round'!$B$1:$AZ$1,0),FALSE)),"",VLOOKUP($A22,'Second Round'!$B:$AZ,MATCH("Cycles",'Second Round'!$B$1:$AZ$1,0),FALSE))</f>
        <v/>
      </c>
      <c r="P22" s="19" t="str" cm="1">
        <f t="array" ref="P22">IF(ISERROR(ABS((SUM(IF(ISERROR(VLOOKUP($A22,'First Round'!$B:$AZ,MATCH(_xlfn._xlws.FILTER('First Round'!$B$1:$AZ$1,((LEFT('First Round'!$B$1:$AZ$1,22)="BoltRotationAngleCycle"))),'First Round'!$B$1:$AL$1,0), FALSE)),0,VLOOKUP($A22,'First Round'!$B:$AZ,MATCH(_xlfn._xlws.FILTER('First Round'!$B$1:$AZ$1,((LEFT('First Round'!$B$1:$AZ$1,22)="BoltRotationAngleCycle"))),'First Round'!$B$1:$AL$1,0), FALSE)))) - $B22) &lt;= 2), "", ABS((SUM(IF(ISERROR(VLOOKUP($A22,'First Round'!$B:$AZ,MATCH(_xlfn._xlws.FILTER('First Round'!$B$1:$AZ$1,((LEFT('First Round'!$B$1:$AZ$1,22)="BoltRotationAngleCycle"))),'First Round'!$B$1:$AL$1,0), FALSE)),0,VLOOKUP($A22,'First Round'!$B:$AZ,MATCH(_xlfn._xlws.FILTER('First Round'!$B$1:$AZ$1,((LEFT('First Round'!$B$1:$AZ$1,22)="BoltRotationAngleCycle"))),'First Round'!$B$1:$AL$1,0), FALSE)))) - $B22) &lt;= VLOOKUP("sum_rounding_buffer", 'Failure Criteria'!$A$1:$B$9, 2, 0))</f>
        <v/>
      </c>
      <c r="Q22" s="19" t="str" cm="1">
        <f t="array" ref="Q22">IF(ISERROR(ABS((SUM(IF(ISERROR(VLOOKUP($A22,'Second Round'!$B:$AZ,MATCH(_xlfn._xlws.FILTER('Second Round'!$B$1:$AZ$1,((LEFT('Second Round'!$B$1:$AZ$1,22)="BoltRotationAngleCycle"))),'Second Round'!$B$1:$AL$1,0), FALSE)),0,VLOOKUP($A22,'Second Round'!$B:$AZ,MATCH(_xlfn._xlws.FILTER('Second Round'!$B$1:$AZ$1,((LEFT('Second Round'!$B$1:$AZ$1,22)="BoltRotationAngleCycle"))),'Second Round'!$B$1:$AL$1,0), FALSE)))) - $C22) &lt;= 2), "", ABS((SUM(IF(ISERROR(VLOOKUP($A22,'Second Round'!$B:$AZ,MATCH(_xlfn._xlws.FILTER('Second Round'!$B$1:$AZ$1,((LEFT('Second Round'!$B$1:$AZ$1,22)="BoltRotationAngleCycle"))),'Second Round'!$B$1:$AL$1,0), FALSE)),0,VLOOKUP($A22,'Second Round'!$B:$AZ,MATCH(_xlfn._xlws.FILTER('Second Round'!$B$1:$AZ$1,((LEFT('Second Round'!$B$1:$AZ$1,22)="BoltRotationAngleCycle"))),'Second Round'!$B$1:$AL$1,0), FALSE)))) - $C22) &lt;= VLOOKUP("sum_rounding_buffer", 'Failure Criteria'!$A$1:$B$9, 2, 0))</f>
        <v/>
      </c>
    </row>
    <row r="23" spans="1:17" x14ac:dyDescent="0.25">
      <c r="A23" s="17">
        <v>14</v>
      </c>
      <c r="B23" s="7" t="str">
        <f>IF(ISERROR(VLOOKUP($A23,'First Round'!$B:$AZ,MATCH("BoltRotationAngle",'First Round'!$B$1:$AZ$1,0),FALSE)),"",VLOOKUP($A23,'First Round'!$B:$AZ,MATCH("BoltRotationAngle",'First Round'!$B$1:$AZ$1,0),FALSE))</f>
        <v/>
      </c>
      <c r="C23" s="7" t="str">
        <f>IF(ISERROR(VLOOKUP($A23,'Second Round'!$B:$AZ,MATCH("BoltRotationAngle",'Second Round'!$B$1:$AZ$1,0),FALSE)),"",VLOOKUP($A23,'Second Round'!$B:$AZ,MATCH("BoltRotationAngle",'Second Round'!$B$1:$AZ$1,0),FALSE))</f>
        <v/>
      </c>
      <c r="D23" s="1" t="str">
        <f>IF(ISERROR(VLOOKUP($A23,'Second Round'!$B:$AZ,MATCH("BoltRotationAngleCycle1",'Second Round'!$B$1:$AZ$1,0),FALSE)),"",VLOOKUP($A23,'Second Round'!$B:$AZ,MATCH("BoltRotationAngleCycle1",'Second Round'!$B$1:$AZ$1,0),FALSE))</f>
        <v/>
      </c>
      <c r="E23" s="1" t="str">
        <f>IF(ISERROR(VLOOKUP($A23,'Second Round'!$B:$AZ,MATCH("BoltRotationAngleCycle2",'Second Round'!$B$1:$AZ$1,0),FALSE)),"",VLOOKUP($A23,'Second Round'!$B:$AZ,MATCH("BoltRotationAngleCycle2",'Second Round'!$B$1:$AZ$1,0),FALSE))</f>
        <v/>
      </c>
      <c r="F23" s="1" t="str" cm="1">
        <f t="array" ref="F23">IF(AND(J23&lt;&gt;"",C23&lt;&gt;""),SUM(IF(ISERROR(VLOOKUP($A23,'Second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3" s="4">
        <v>14</v>
      </c>
      <c r="I23" s="13" t="str">
        <f>IF(J23&lt;&gt;"",IF(L23="Low", "Fail", IF(OR(L23="High", M23="High", N23 &gt; 5, O23 &gt; 5, P23 = FALSE, Q23 = FALSE), "Alert", "Pass")),"")</f>
        <v/>
      </c>
      <c r="J23" s="2" t="str">
        <f t="shared" si="0"/>
        <v/>
      </c>
      <c r="L23" s="19" t="str">
        <f>IF(J23&lt;&gt;"",IF(J23&gt;=$J$7,IF(J23&gt;VLOOKUP("perbolt_rotation_high", 'Failure Criteria'!$A$1:$B$9, 2, 0)*$J$7, "High", "OK"),"Low"),"")</f>
        <v/>
      </c>
      <c r="M23" s="19" t="str">
        <f>IF(AND(F23&lt;&gt;"",J23&lt;&gt;""),IF(F23&gt;=VLOOKUP("rd2_cyc3_rotation_high", 'Failure Criteria'!$A$1:$B$9, 2, 0), "High", "OK"),"")</f>
        <v/>
      </c>
      <c r="N23" s="19" t="str">
        <f>IF(ISERROR(VLOOKUP($A23,'First Round'!$B:$AZ,MATCH("Cycles",'First Round'!$B$1:$AZ$1,0),FALSE)),"",VLOOKUP($A23,'First Round'!$B:$AZ,MATCH("Cycles",'First Round'!$B$1:$AZ$1,0),FALSE))</f>
        <v/>
      </c>
      <c r="O23" s="19" t="str">
        <f>IF(ISERROR(VLOOKUP($A23,'Second Round'!$B:$AZ,MATCH("Cycles",'Second Round'!$B$1:$AZ$1,0),FALSE)),"",VLOOKUP($A23,'Second Round'!$B:$AZ,MATCH("Cycles",'Second Round'!$B$1:$AZ$1,0),FALSE))</f>
        <v/>
      </c>
      <c r="P23" s="19" t="str" cm="1">
        <f t="array" ref="P23">IF(ISERROR(ABS((SUM(IF(ISERROR(VLOOKUP($A23,'First Round'!$B:$AZ,MATCH(_xlfn._xlws.FILTER('First Round'!$B$1:$AZ$1,((LEFT('First Round'!$B$1:$AZ$1,22)="BoltRotationAngleCycle"))),'First Round'!$B$1:$AL$1,0), FALSE)),0,VLOOKUP($A23,'First Round'!$B:$AZ,MATCH(_xlfn._xlws.FILTER('First Round'!$B$1:$AZ$1,((LEFT('First Round'!$B$1:$AZ$1,22)="BoltRotationAngleCycle"))),'First Round'!$B$1:$AL$1,0), FALSE)))) - $B23) &lt;= 2), "", ABS((SUM(IF(ISERROR(VLOOKUP($A23,'First Round'!$B:$AZ,MATCH(_xlfn._xlws.FILTER('First Round'!$B$1:$AZ$1,((LEFT('First Round'!$B$1:$AZ$1,22)="BoltRotationAngleCycle"))),'First Round'!$B$1:$AL$1,0), FALSE)),0,VLOOKUP($A23,'First Round'!$B:$AZ,MATCH(_xlfn._xlws.FILTER('First Round'!$B$1:$AZ$1,((LEFT('First Round'!$B$1:$AZ$1,22)="BoltRotationAngleCycle"))),'First Round'!$B$1:$AL$1,0), FALSE)))) - $B23) &lt;= VLOOKUP("sum_rounding_buffer", 'Failure Criteria'!$A$1:$B$9, 2, 0))</f>
        <v/>
      </c>
      <c r="Q23" s="19" t="str" cm="1">
        <f t="array" ref="Q23">IF(ISERROR(ABS((SUM(IF(ISERROR(VLOOKUP($A23,'Second Round'!$B:$AZ,MATCH(_xlfn._xlws.FILTER('Second Round'!$B$1:$AZ$1,((LEFT('Second Round'!$B$1:$AZ$1,22)="BoltRotationAngleCycle"))),'Second Round'!$B$1:$AL$1,0), FALSE)),0,VLOOKUP($A23,'Second Round'!$B:$AZ,MATCH(_xlfn._xlws.FILTER('Second Round'!$B$1:$AZ$1,((LEFT('Second Round'!$B$1:$AZ$1,22)="BoltRotationAngleCycle"))),'Second Round'!$B$1:$AL$1,0), FALSE)))) - $C23) &lt;= 2), "", ABS((SUM(IF(ISERROR(VLOOKUP($A23,'Second Round'!$B:$AZ,MATCH(_xlfn._xlws.FILTER('Second Round'!$B$1:$AZ$1,((LEFT('Second Round'!$B$1:$AZ$1,22)="BoltRotationAngleCycle"))),'Second Round'!$B$1:$AL$1,0), FALSE)),0,VLOOKUP($A23,'Second Round'!$B:$AZ,MATCH(_xlfn._xlws.FILTER('Second Round'!$B$1:$AZ$1,((LEFT('Second Round'!$B$1:$AZ$1,22)="BoltRotationAngleCycle"))),'Second Round'!$B$1:$AL$1,0), FALSE)))) - $C23) &lt;= VLOOKUP("sum_rounding_buffer", 'Failure Criteria'!$A$1:$B$9, 2, 0))</f>
        <v/>
      </c>
    </row>
    <row r="24" spans="1:17" x14ac:dyDescent="0.25">
      <c r="A24" s="17">
        <v>15</v>
      </c>
      <c r="B24" s="7" t="str">
        <f>IF(ISERROR(VLOOKUP($A24,'First Round'!$B:$AZ,MATCH("BoltRotationAngle",'First Round'!$B$1:$AZ$1,0),FALSE)),"",VLOOKUP($A24,'First Round'!$B:$AZ,MATCH("BoltRotationAngle",'First Round'!$B$1:$AZ$1,0),FALSE))</f>
        <v/>
      </c>
      <c r="C24" s="7" t="str">
        <f>IF(ISERROR(VLOOKUP($A24,'Second Round'!$B:$AZ,MATCH("BoltRotationAngle",'Second Round'!$B$1:$AZ$1,0),FALSE)),"",VLOOKUP($A24,'Second Round'!$B:$AZ,MATCH("BoltRotationAngle",'Second Round'!$B$1:$AZ$1,0),FALSE))</f>
        <v/>
      </c>
      <c r="D24" s="1" t="str">
        <f>IF(ISERROR(VLOOKUP($A24,'Second Round'!$B:$AZ,MATCH("BoltRotationAngleCycle1",'Second Round'!$B$1:$AZ$1,0),FALSE)),"",VLOOKUP($A24,'Second Round'!$B:$AZ,MATCH("BoltRotationAngleCycle1",'Second Round'!$B$1:$AZ$1,0),FALSE))</f>
        <v/>
      </c>
      <c r="E24" s="1" t="str">
        <f>IF(ISERROR(VLOOKUP($A24,'Second Round'!$B:$AZ,MATCH("BoltRotationAngleCycle2",'Second Round'!$B$1:$AZ$1,0),FALSE)),"",VLOOKUP($A24,'Second Round'!$B:$AZ,MATCH("BoltRotationAngleCycle2",'Second Round'!$B$1:$AZ$1,0),FALSE))</f>
        <v/>
      </c>
      <c r="F24" s="1" t="str" cm="1">
        <f t="array" ref="F24">IF(AND(J24&lt;&gt;"",C24&lt;&gt;""),SUM(IF(ISERROR(VLOOKUP($A24,'Second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4" s="4">
        <v>15</v>
      </c>
      <c r="I24" s="13" t="str">
        <f>IF(J24&lt;&gt;"",IF(L24="Low", "Fail", IF(OR(L24="High", M24="High", N24 &gt; 5, O24 &gt; 5, P24 = FALSE, Q24 = FALSE), "Alert", "Pass")),"")</f>
        <v/>
      </c>
      <c r="J24" s="2" t="str">
        <f t="shared" si="0"/>
        <v/>
      </c>
      <c r="L24" s="19" t="str">
        <f>IF(J24&lt;&gt;"",IF(J24&gt;=$J$7,IF(J24&gt;VLOOKUP("perbolt_rotation_high", 'Failure Criteria'!$A$1:$B$9, 2, 0)*$J$7, "High", "OK"),"Low"),"")</f>
        <v/>
      </c>
      <c r="M24" s="19" t="str">
        <f>IF(AND(F24&lt;&gt;"",J24&lt;&gt;""),IF(F24&gt;=VLOOKUP("rd2_cyc3_rotation_high", 'Failure Criteria'!$A$1:$B$9, 2, 0), "High", "OK"),"")</f>
        <v/>
      </c>
      <c r="N24" s="19" t="str">
        <f>IF(ISERROR(VLOOKUP($A24,'First Round'!$B:$AZ,MATCH("Cycles",'First Round'!$B$1:$AZ$1,0),FALSE)),"",VLOOKUP($A24,'First Round'!$B:$AZ,MATCH("Cycles",'First Round'!$B$1:$AZ$1,0),FALSE))</f>
        <v/>
      </c>
      <c r="O24" s="19" t="str">
        <f>IF(ISERROR(VLOOKUP($A24,'Second Round'!$B:$AZ,MATCH("Cycles",'Second Round'!$B$1:$AZ$1,0),FALSE)),"",VLOOKUP($A24,'Second Round'!$B:$AZ,MATCH("Cycles",'Second Round'!$B$1:$AZ$1,0),FALSE))</f>
        <v/>
      </c>
      <c r="P24" s="19" t="str" cm="1">
        <f t="array" ref="P24">IF(ISERROR(ABS((SUM(IF(ISERROR(VLOOKUP($A24,'First Round'!$B:$AZ,MATCH(_xlfn._xlws.FILTER('First Round'!$B$1:$AZ$1,((LEFT('First Round'!$B$1:$AZ$1,22)="BoltRotationAngleCycle"))),'First Round'!$B$1:$AL$1,0), FALSE)),0,VLOOKUP($A24,'First Round'!$B:$AZ,MATCH(_xlfn._xlws.FILTER('First Round'!$B$1:$AZ$1,((LEFT('First Round'!$B$1:$AZ$1,22)="BoltRotationAngleCycle"))),'First Round'!$B$1:$AL$1,0), FALSE)))) - $B24) &lt;= 2), "", ABS((SUM(IF(ISERROR(VLOOKUP($A24,'First Round'!$B:$AZ,MATCH(_xlfn._xlws.FILTER('First Round'!$B$1:$AZ$1,((LEFT('First Round'!$B$1:$AZ$1,22)="BoltRotationAngleCycle"))),'First Round'!$B$1:$AL$1,0), FALSE)),0,VLOOKUP($A24,'First Round'!$B:$AZ,MATCH(_xlfn._xlws.FILTER('First Round'!$B$1:$AZ$1,((LEFT('First Round'!$B$1:$AZ$1,22)="BoltRotationAngleCycle"))),'First Round'!$B$1:$AL$1,0), FALSE)))) - $B24) &lt;= VLOOKUP("sum_rounding_buffer", 'Failure Criteria'!$A$1:$B$9, 2, 0))</f>
        <v/>
      </c>
      <c r="Q24" s="19" t="str" cm="1">
        <f t="array" ref="Q24">IF(ISERROR(ABS((SUM(IF(ISERROR(VLOOKUP($A24,'Second Round'!$B:$AZ,MATCH(_xlfn._xlws.FILTER('Second Round'!$B$1:$AZ$1,((LEFT('Second Round'!$B$1:$AZ$1,22)="BoltRotationAngleCycle"))),'Second Round'!$B$1:$AL$1,0), FALSE)),0,VLOOKUP($A24,'Second Round'!$B:$AZ,MATCH(_xlfn._xlws.FILTER('Second Round'!$B$1:$AZ$1,((LEFT('Second Round'!$B$1:$AZ$1,22)="BoltRotationAngleCycle"))),'Second Round'!$B$1:$AL$1,0), FALSE)))) - $C24) &lt;= 2), "", ABS((SUM(IF(ISERROR(VLOOKUP($A24,'Second Round'!$B:$AZ,MATCH(_xlfn._xlws.FILTER('Second Round'!$B$1:$AZ$1,((LEFT('Second Round'!$B$1:$AZ$1,22)="BoltRotationAngleCycle"))),'Second Round'!$B$1:$AL$1,0), FALSE)),0,VLOOKUP($A24,'Second Round'!$B:$AZ,MATCH(_xlfn._xlws.FILTER('Second Round'!$B$1:$AZ$1,((LEFT('Second Round'!$B$1:$AZ$1,22)="BoltRotationAngleCycle"))),'Second Round'!$B$1:$AL$1,0), FALSE)))) - $C24) &lt;= VLOOKUP("sum_rounding_buffer", 'Failure Criteria'!$A$1:$B$9, 2, 0))</f>
        <v/>
      </c>
    </row>
    <row r="25" spans="1:17" x14ac:dyDescent="0.25">
      <c r="A25" s="17">
        <v>16</v>
      </c>
      <c r="B25" s="7" t="str">
        <f>IF(ISERROR(VLOOKUP($A25,'First Round'!$B:$AZ,MATCH("BoltRotationAngle",'First Round'!$B$1:$AZ$1,0),FALSE)),"",VLOOKUP($A25,'First Round'!$B:$AZ,MATCH("BoltRotationAngle",'First Round'!$B$1:$AZ$1,0),FALSE))</f>
        <v/>
      </c>
      <c r="C25" s="7" t="str">
        <f>IF(ISERROR(VLOOKUP($A25,'Second Round'!$B:$AZ,MATCH("BoltRotationAngle",'Second Round'!$B$1:$AZ$1,0),FALSE)),"",VLOOKUP($A25,'Second Round'!$B:$AZ,MATCH("BoltRotationAngle",'Second Round'!$B$1:$AZ$1,0),FALSE))</f>
        <v/>
      </c>
      <c r="D25" s="1" t="str">
        <f>IF(ISERROR(VLOOKUP($A25,'Second Round'!$B:$AZ,MATCH("BoltRotationAngleCycle1",'Second Round'!$B$1:$AZ$1,0),FALSE)),"",VLOOKUP($A25,'Second Round'!$B:$AZ,MATCH("BoltRotationAngleCycle1",'Second Round'!$B$1:$AZ$1,0),FALSE))</f>
        <v/>
      </c>
      <c r="E25" s="1" t="str">
        <f>IF(ISERROR(VLOOKUP($A25,'Second Round'!$B:$AZ,MATCH("BoltRotationAngleCycle2",'Second Round'!$B$1:$AZ$1,0),FALSE)),"",VLOOKUP($A25,'Second Round'!$B:$AZ,MATCH("BoltRotationAngleCycle2",'Second Round'!$B$1:$AZ$1,0),FALSE))</f>
        <v/>
      </c>
      <c r="F25" s="1" t="str" cm="1">
        <f t="array" ref="F25">IF(AND(J25&lt;&gt;"",C25&lt;&gt;""),SUM(IF(ISERROR(VLOOKUP($A25,'Second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5" s="4">
        <v>16</v>
      </c>
      <c r="I25" s="13" t="str">
        <f>IF(J25&lt;&gt;"",IF(L25="Low", "Fail", IF(OR(L25="High", M25="High", N25 &gt; 5, O25 &gt; 5, P25 = FALSE, Q25 = FALSE), "Alert", "Pass")),"")</f>
        <v/>
      </c>
      <c r="J25" s="2" t="str">
        <f t="shared" si="0"/>
        <v/>
      </c>
      <c r="L25" s="19" t="str">
        <f>IF(J25&lt;&gt;"",IF(J25&gt;=$J$7,IF(J25&gt;VLOOKUP("perbolt_rotation_high", 'Failure Criteria'!$A$1:$B$9, 2, 0)*$J$7, "High", "OK"),"Low"),"")</f>
        <v/>
      </c>
      <c r="M25" s="19" t="str">
        <f>IF(AND(F25&lt;&gt;"",J25&lt;&gt;""),IF(F25&gt;=VLOOKUP("rd2_cyc3_rotation_high", 'Failure Criteria'!$A$1:$B$9, 2, 0), "High", "OK"),"")</f>
        <v/>
      </c>
      <c r="N25" s="19" t="str">
        <f>IF(ISERROR(VLOOKUP($A25,'First Round'!$B:$AZ,MATCH("Cycles",'First Round'!$B$1:$AZ$1,0),FALSE)),"",VLOOKUP($A25,'First Round'!$B:$AZ,MATCH("Cycles",'First Round'!$B$1:$AZ$1,0),FALSE))</f>
        <v/>
      </c>
      <c r="O25" s="19" t="str">
        <f>IF(ISERROR(VLOOKUP($A25,'Second Round'!$B:$AZ,MATCH("Cycles",'Second Round'!$B$1:$AZ$1,0),FALSE)),"",VLOOKUP($A25,'Second Round'!$B:$AZ,MATCH("Cycles",'Second Round'!$B$1:$AZ$1,0),FALSE))</f>
        <v/>
      </c>
      <c r="P25" s="19" t="str" cm="1">
        <f t="array" ref="P25">IF(ISERROR(ABS((SUM(IF(ISERROR(VLOOKUP($A25,'First Round'!$B:$AZ,MATCH(_xlfn._xlws.FILTER('First Round'!$B$1:$AZ$1,((LEFT('First Round'!$B$1:$AZ$1,22)="BoltRotationAngleCycle"))),'First Round'!$B$1:$AL$1,0), FALSE)),0,VLOOKUP($A25,'First Round'!$B:$AZ,MATCH(_xlfn._xlws.FILTER('First Round'!$B$1:$AZ$1,((LEFT('First Round'!$B$1:$AZ$1,22)="BoltRotationAngleCycle"))),'First Round'!$B$1:$AL$1,0), FALSE)))) - $B25) &lt;= 2), "", ABS((SUM(IF(ISERROR(VLOOKUP($A25,'First Round'!$B:$AZ,MATCH(_xlfn._xlws.FILTER('First Round'!$B$1:$AZ$1,((LEFT('First Round'!$B$1:$AZ$1,22)="BoltRotationAngleCycle"))),'First Round'!$B$1:$AL$1,0), FALSE)),0,VLOOKUP($A25,'First Round'!$B:$AZ,MATCH(_xlfn._xlws.FILTER('First Round'!$B$1:$AZ$1,((LEFT('First Round'!$B$1:$AZ$1,22)="BoltRotationAngleCycle"))),'First Round'!$B$1:$AL$1,0), FALSE)))) - $B25) &lt;= VLOOKUP("sum_rounding_buffer", 'Failure Criteria'!$A$1:$B$9, 2, 0))</f>
        <v/>
      </c>
      <c r="Q25" s="19" t="str" cm="1">
        <f t="array" ref="Q25">IF(ISERROR(ABS((SUM(IF(ISERROR(VLOOKUP($A25,'Second Round'!$B:$AZ,MATCH(_xlfn._xlws.FILTER('Second Round'!$B$1:$AZ$1,((LEFT('Second Round'!$B$1:$AZ$1,22)="BoltRotationAngleCycle"))),'Second Round'!$B$1:$AL$1,0), FALSE)),0,VLOOKUP($A25,'Second Round'!$B:$AZ,MATCH(_xlfn._xlws.FILTER('Second Round'!$B$1:$AZ$1,((LEFT('Second Round'!$B$1:$AZ$1,22)="BoltRotationAngleCycle"))),'Second Round'!$B$1:$AL$1,0), FALSE)))) - $C25) &lt;= 2), "", ABS((SUM(IF(ISERROR(VLOOKUP($A25,'Second Round'!$B:$AZ,MATCH(_xlfn._xlws.FILTER('Second Round'!$B$1:$AZ$1,((LEFT('Second Round'!$B$1:$AZ$1,22)="BoltRotationAngleCycle"))),'Second Round'!$B$1:$AL$1,0), FALSE)),0,VLOOKUP($A25,'Second Round'!$B:$AZ,MATCH(_xlfn._xlws.FILTER('Second Round'!$B$1:$AZ$1,((LEFT('Second Round'!$B$1:$AZ$1,22)="BoltRotationAngleCycle"))),'Second Round'!$B$1:$AL$1,0), FALSE)))) - $C25) &lt;= VLOOKUP("sum_rounding_buffer", 'Failure Criteria'!$A$1:$B$9, 2, 0))</f>
        <v/>
      </c>
    </row>
    <row r="26" spans="1:17" x14ac:dyDescent="0.25">
      <c r="A26" s="17">
        <v>17</v>
      </c>
      <c r="B26" s="7" t="str">
        <f>IF(ISERROR(VLOOKUP($A26,'First Round'!$B:$AZ,MATCH("BoltRotationAngle",'First Round'!$B$1:$AZ$1,0),FALSE)),"",VLOOKUP($A26,'First Round'!$B:$AZ,MATCH("BoltRotationAngle",'First Round'!$B$1:$AZ$1,0),FALSE))</f>
        <v/>
      </c>
      <c r="C26" s="7" t="str">
        <f>IF(ISERROR(VLOOKUP($A26,'Second Round'!$B:$AZ,MATCH("BoltRotationAngle",'Second Round'!$B$1:$AZ$1,0),FALSE)),"",VLOOKUP($A26,'Second Round'!$B:$AZ,MATCH("BoltRotationAngle",'Second Round'!$B$1:$AZ$1,0),FALSE))</f>
        <v/>
      </c>
      <c r="D26" s="1" t="str">
        <f>IF(ISERROR(VLOOKUP($A26,'Second Round'!$B:$AZ,MATCH("BoltRotationAngleCycle1",'Second Round'!$B$1:$AZ$1,0),FALSE)),"",VLOOKUP($A26,'Second Round'!$B:$AZ,MATCH("BoltRotationAngleCycle1",'Second Round'!$B$1:$AZ$1,0),FALSE))</f>
        <v/>
      </c>
      <c r="E26" s="1" t="str">
        <f>IF(ISERROR(VLOOKUP($A26,'Second Round'!$B:$AZ,MATCH("BoltRotationAngleCycle2",'Second Round'!$B$1:$AZ$1,0),FALSE)),"",VLOOKUP($A26,'Second Round'!$B:$AZ,MATCH("BoltRotationAngleCycle2",'Second Round'!$B$1:$AZ$1,0),FALSE))</f>
        <v/>
      </c>
      <c r="F26" s="1" t="str" cm="1">
        <f t="array" ref="F26">IF(AND(J26&lt;&gt;"",C26&lt;&gt;""),SUM(IF(ISERROR(VLOOKUP($A26,'Second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6" s="4">
        <v>17</v>
      </c>
      <c r="I26" s="13" t="str">
        <f>IF(J26&lt;&gt;"",IF(L26="Low", "Fail", IF(OR(L26="High", M26="High", N26 &gt; 5, O26 &gt; 5, P26 = FALSE, Q26 = FALSE), "Alert", "Pass")),"")</f>
        <v/>
      </c>
      <c r="J26" s="2" t="str">
        <f t="shared" si="0"/>
        <v/>
      </c>
      <c r="L26" s="19" t="str">
        <f>IF(J26&lt;&gt;"",IF(J26&gt;=$J$7,IF(J26&gt;VLOOKUP("perbolt_rotation_high", 'Failure Criteria'!$A$1:$B$9, 2, 0)*$J$7, "High", "OK"),"Low"),"")</f>
        <v/>
      </c>
      <c r="M26" s="19" t="str">
        <f>IF(AND(F26&lt;&gt;"",J26&lt;&gt;""),IF(F26&gt;=VLOOKUP("rd2_cyc3_rotation_high", 'Failure Criteria'!$A$1:$B$9, 2, 0), "High", "OK"),"")</f>
        <v/>
      </c>
      <c r="N26" s="19" t="str">
        <f>IF(ISERROR(VLOOKUP($A26,'First Round'!$B:$AZ,MATCH("Cycles",'First Round'!$B$1:$AZ$1,0),FALSE)),"",VLOOKUP($A26,'First Round'!$B:$AZ,MATCH("Cycles",'First Round'!$B$1:$AZ$1,0),FALSE))</f>
        <v/>
      </c>
      <c r="O26" s="19" t="str">
        <f>IF(ISERROR(VLOOKUP($A26,'Second Round'!$B:$AZ,MATCH("Cycles",'Second Round'!$B$1:$AZ$1,0),FALSE)),"",VLOOKUP($A26,'Second Round'!$B:$AZ,MATCH("Cycles",'Second Round'!$B$1:$AZ$1,0),FALSE))</f>
        <v/>
      </c>
      <c r="P26" s="19" t="str" cm="1">
        <f t="array" ref="P26">IF(ISERROR(ABS((SUM(IF(ISERROR(VLOOKUP($A26,'First Round'!$B:$AZ,MATCH(_xlfn._xlws.FILTER('First Round'!$B$1:$AZ$1,((LEFT('First Round'!$B$1:$AZ$1,22)="BoltRotationAngleCycle"))),'First Round'!$B$1:$AL$1,0), FALSE)),0,VLOOKUP($A26,'First Round'!$B:$AZ,MATCH(_xlfn._xlws.FILTER('First Round'!$B$1:$AZ$1,((LEFT('First Round'!$B$1:$AZ$1,22)="BoltRotationAngleCycle"))),'First Round'!$B$1:$AL$1,0), FALSE)))) - $B26) &lt;= 2), "", ABS((SUM(IF(ISERROR(VLOOKUP($A26,'First Round'!$B:$AZ,MATCH(_xlfn._xlws.FILTER('First Round'!$B$1:$AZ$1,((LEFT('First Round'!$B$1:$AZ$1,22)="BoltRotationAngleCycle"))),'First Round'!$B$1:$AL$1,0), FALSE)),0,VLOOKUP($A26,'First Round'!$B:$AZ,MATCH(_xlfn._xlws.FILTER('First Round'!$B$1:$AZ$1,((LEFT('First Round'!$B$1:$AZ$1,22)="BoltRotationAngleCycle"))),'First Round'!$B$1:$AL$1,0), FALSE)))) - $B26) &lt;= VLOOKUP("sum_rounding_buffer", 'Failure Criteria'!$A$1:$B$9, 2, 0))</f>
        <v/>
      </c>
      <c r="Q26" s="19" t="str" cm="1">
        <f t="array" ref="Q26">IF(ISERROR(ABS((SUM(IF(ISERROR(VLOOKUP($A26,'Second Round'!$B:$AZ,MATCH(_xlfn._xlws.FILTER('Second Round'!$B$1:$AZ$1,((LEFT('Second Round'!$B$1:$AZ$1,22)="BoltRotationAngleCycle"))),'Second Round'!$B$1:$AL$1,0), FALSE)),0,VLOOKUP($A26,'Second Round'!$B:$AZ,MATCH(_xlfn._xlws.FILTER('Second Round'!$B$1:$AZ$1,((LEFT('Second Round'!$B$1:$AZ$1,22)="BoltRotationAngleCycle"))),'Second Round'!$B$1:$AL$1,0), FALSE)))) - $C26) &lt;= 2), "", ABS((SUM(IF(ISERROR(VLOOKUP($A26,'Second Round'!$B:$AZ,MATCH(_xlfn._xlws.FILTER('Second Round'!$B$1:$AZ$1,((LEFT('Second Round'!$B$1:$AZ$1,22)="BoltRotationAngleCycle"))),'Second Round'!$B$1:$AL$1,0), FALSE)),0,VLOOKUP($A26,'Second Round'!$B:$AZ,MATCH(_xlfn._xlws.FILTER('Second Round'!$B$1:$AZ$1,((LEFT('Second Round'!$B$1:$AZ$1,22)="BoltRotationAngleCycle"))),'Second Round'!$B$1:$AL$1,0), FALSE)))) - $C26) &lt;= VLOOKUP("sum_rounding_buffer", 'Failure Criteria'!$A$1:$B$9, 2, 0))</f>
        <v/>
      </c>
    </row>
    <row r="27" spans="1:17" x14ac:dyDescent="0.25">
      <c r="A27" s="17">
        <v>18</v>
      </c>
      <c r="B27" s="7" t="str">
        <f>IF(ISERROR(VLOOKUP($A27,'First Round'!$B:$AZ,MATCH("BoltRotationAngle",'First Round'!$B$1:$AZ$1,0),FALSE)),"",VLOOKUP($A27,'First Round'!$B:$AZ,MATCH("BoltRotationAngle",'First Round'!$B$1:$AZ$1,0),FALSE))</f>
        <v/>
      </c>
      <c r="C27" s="7" t="str">
        <f>IF(ISERROR(VLOOKUP($A27,'Second Round'!$B:$AZ,MATCH("BoltRotationAngle",'Second Round'!$B$1:$AZ$1,0),FALSE)),"",VLOOKUP($A27,'Second Round'!$B:$AZ,MATCH("BoltRotationAngle",'Second Round'!$B$1:$AZ$1,0),FALSE))</f>
        <v/>
      </c>
      <c r="D27" s="1" t="str">
        <f>IF(ISERROR(VLOOKUP($A27,'Second Round'!$B:$AZ,MATCH("BoltRotationAngleCycle1",'Second Round'!$B$1:$AZ$1,0),FALSE)),"",VLOOKUP($A27,'Second Round'!$B:$AZ,MATCH("BoltRotationAngleCycle1",'Second Round'!$B$1:$AZ$1,0),FALSE))</f>
        <v/>
      </c>
      <c r="E27" s="1" t="str">
        <f>IF(ISERROR(VLOOKUP($A27,'Second Round'!$B:$AZ,MATCH("BoltRotationAngleCycle2",'Second Round'!$B$1:$AZ$1,0),FALSE)),"",VLOOKUP($A27,'Second Round'!$B:$AZ,MATCH("BoltRotationAngleCycle2",'Second Round'!$B$1:$AZ$1,0),FALSE))</f>
        <v/>
      </c>
      <c r="F27" s="1" t="str" cm="1">
        <f t="array" ref="F27">IF(AND(J27&lt;&gt;"",C27&lt;&gt;""),SUM(IF(ISERROR(VLOOKUP($A27,'Second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7" s="4">
        <v>18</v>
      </c>
      <c r="I27" s="13" t="str">
        <f>IF(J27&lt;&gt;"",IF(L27="Low", "Fail", IF(OR(L27="High", M27="High", N27 &gt; 5, O27 &gt; 5, P27 = FALSE, Q27 = FALSE), "Alert", "Pass")),"")</f>
        <v/>
      </c>
      <c r="J27" s="2" t="str">
        <f t="shared" si="0"/>
        <v/>
      </c>
      <c r="L27" s="19" t="str">
        <f>IF(J27&lt;&gt;"",IF(J27&gt;=$J$7,IF(J27&gt;VLOOKUP("perbolt_rotation_high", 'Failure Criteria'!$A$1:$B$9, 2, 0)*$J$7, "High", "OK"),"Low"),"")</f>
        <v/>
      </c>
      <c r="M27" s="19" t="str">
        <f>IF(AND(F27&lt;&gt;"",J27&lt;&gt;""),IF(F27&gt;=VLOOKUP("rd2_cyc3_rotation_high", 'Failure Criteria'!$A$1:$B$9, 2, 0), "High", "OK"),"")</f>
        <v/>
      </c>
      <c r="N27" s="19" t="str">
        <f>IF(ISERROR(VLOOKUP($A27,'First Round'!$B:$AZ,MATCH("Cycles",'First Round'!$B$1:$AZ$1,0),FALSE)),"",VLOOKUP($A27,'First Round'!$B:$AZ,MATCH("Cycles",'First Round'!$B$1:$AZ$1,0),FALSE))</f>
        <v/>
      </c>
      <c r="O27" s="19" t="str">
        <f>IF(ISERROR(VLOOKUP($A27,'Second Round'!$B:$AZ,MATCH("Cycles",'Second Round'!$B$1:$AZ$1,0),FALSE)),"",VLOOKUP($A27,'Second Round'!$B:$AZ,MATCH("Cycles",'Second Round'!$B$1:$AZ$1,0),FALSE))</f>
        <v/>
      </c>
      <c r="P27" s="19" t="str" cm="1">
        <f t="array" ref="P27">IF(ISERROR(ABS((SUM(IF(ISERROR(VLOOKUP($A27,'First Round'!$B:$AZ,MATCH(_xlfn._xlws.FILTER('First Round'!$B$1:$AZ$1,((LEFT('First Round'!$B$1:$AZ$1,22)="BoltRotationAngleCycle"))),'First Round'!$B$1:$AL$1,0), FALSE)),0,VLOOKUP($A27,'First Round'!$B:$AZ,MATCH(_xlfn._xlws.FILTER('First Round'!$B$1:$AZ$1,((LEFT('First Round'!$B$1:$AZ$1,22)="BoltRotationAngleCycle"))),'First Round'!$B$1:$AL$1,0), FALSE)))) - $B27) &lt;= 2), "", ABS((SUM(IF(ISERROR(VLOOKUP($A27,'First Round'!$B:$AZ,MATCH(_xlfn._xlws.FILTER('First Round'!$B$1:$AZ$1,((LEFT('First Round'!$B$1:$AZ$1,22)="BoltRotationAngleCycle"))),'First Round'!$B$1:$AL$1,0), FALSE)),0,VLOOKUP($A27,'First Round'!$B:$AZ,MATCH(_xlfn._xlws.FILTER('First Round'!$B$1:$AZ$1,((LEFT('First Round'!$B$1:$AZ$1,22)="BoltRotationAngleCycle"))),'First Round'!$B$1:$AL$1,0), FALSE)))) - $B27) &lt;= VLOOKUP("sum_rounding_buffer", 'Failure Criteria'!$A$1:$B$9, 2, 0))</f>
        <v/>
      </c>
      <c r="Q27" s="19" t="str" cm="1">
        <f t="array" ref="Q27">IF(ISERROR(ABS((SUM(IF(ISERROR(VLOOKUP($A27,'Second Round'!$B:$AZ,MATCH(_xlfn._xlws.FILTER('Second Round'!$B$1:$AZ$1,((LEFT('Second Round'!$B$1:$AZ$1,22)="BoltRotationAngleCycle"))),'Second Round'!$B$1:$AL$1,0), FALSE)),0,VLOOKUP($A27,'Second Round'!$B:$AZ,MATCH(_xlfn._xlws.FILTER('Second Round'!$B$1:$AZ$1,((LEFT('Second Round'!$B$1:$AZ$1,22)="BoltRotationAngleCycle"))),'Second Round'!$B$1:$AL$1,0), FALSE)))) - $C27) &lt;= 2), "", ABS((SUM(IF(ISERROR(VLOOKUP($A27,'Second Round'!$B:$AZ,MATCH(_xlfn._xlws.FILTER('Second Round'!$B$1:$AZ$1,((LEFT('Second Round'!$B$1:$AZ$1,22)="BoltRotationAngleCycle"))),'Second Round'!$B$1:$AL$1,0), FALSE)),0,VLOOKUP($A27,'Second Round'!$B:$AZ,MATCH(_xlfn._xlws.FILTER('Second Round'!$B$1:$AZ$1,((LEFT('Second Round'!$B$1:$AZ$1,22)="BoltRotationAngleCycle"))),'Second Round'!$B$1:$AL$1,0), FALSE)))) - $C27) &lt;= VLOOKUP("sum_rounding_buffer", 'Failure Criteria'!$A$1:$B$9, 2, 0))</f>
        <v/>
      </c>
    </row>
    <row r="28" spans="1:17" x14ac:dyDescent="0.25">
      <c r="A28" s="17">
        <v>19</v>
      </c>
      <c r="B28" s="7" t="str">
        <f>IF(ISERROR(VLOOKUP($A28,'First Round'!$B:$AZ,MATCH("BoltRotationAngle",'First Round'!$B$1:$AZ$1,0),FALSE)),"",VLOOKUP($A28,'First Round'!$B:$AZ,MATCH("BoltRotationAngle",'First Round'!$B$1:$AZ$1,0),FALSE))</f>
        <v/>
      </c>
      <c r="C28" s="7" t="str">
        <f>IF(ISERROR(VLOOKUP($A28,'Second Round'!$B:$AZ,MATCH("BoltRotationAngle",'Second Round'!$B$1:$AZ$1,0),FALSE)),"",VLOOKUP($A28,'Second Round'!$B:$AZ,MATCH("BoltRotationAngle",'Second Round'!$B$1:$AZ$1,0),FALSE))</f>
        <v/>
      </c>
      <c r="D28" s="1" t="str">
        <f>IF(ISERROR(VLOOKUP($A28,'Second Round'!$B:$AZ,MATCH("BoltRotationAngleCycle1",'Second Round'!$B$1:$AZ$1,0),FALSE)),"",VLOOKUP($A28,'Second Round'!$B:$AZ,MATCH("BoltRotationAngleCycle1",'Second Round'!$B$1:$AZ$1,0),FALSE))</f>
        <v/>
      </c>
      <c r="E28" s="1" t="str">
        <f>IF(ISERROR(VLOOKUP($A28,'Second Round'!$B:$AZ,MATCH("BoltRotationAngleCycle2",'Second Round'!$B$1:$AZ$1,0),FALSE)),"",VLOOKUP($A28,'Second Round'!$B:$AZ,MATCH("BoltRotationAngleCycle2",'Second Round'!$B$1:$AZ$1,0),FALSE))</f>
        <v/>
      </c>
      <c r="F28" s="1" t="str" cm="1">
        <f t="array" ref="F28">IF(AND(J28&lt;&gt;"",C28&lt;&gt;""),SUM(IF(ISERROR(VLOOKUP($A28,'Second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8" s="4">
        <v>19</v>
      </c>
      <c r="I28" s="13" t="str">
        <f>IF(J28&lt;&gt;"",IF(L28="Low", "Fail", IF(OR(L28="High", M28="High", N28 &gt; 5, O28 &gt; 5, P28 = FALSE, Q28 = FALSE), "Alert", "Pass")),"")</f>
        <v/>
      </c>
      <c r="J28" s="2" t="str">
        <f t="shared" si="0"/>
        <v/>
      </c>
      <c r="L28" s="19" t="str">
        <f>IF(J28&lt;&gt;"",IF(J28&gt;=$J$7,IF(J28&gt;VLOOKUP("perbolt_rotation_high", 'Failure Criteria'!$A$1:$B$9, 2, 0)*$J$7, "High", "OK"),"Low"),"")</f>
        <v/>
      </c>
      <c r="M28" s="19" t="str">
        <f>IF(AND(F28&lt;&gt;"",J28&lt;&gt;""),IF(F28&gt;=VLOOKUP("rd2_cyc3_rotation_high", 'Failure Criteria'!$A$1:$B$9, 2, 0), "High", "OK"),"")</f>
        <v/>
      </c>
      <c r="N28" s="19" t="str">
        <f>IF(ISERROR(VLOOKUP($A28,'First Round'!$B:$AZ,MATCH("Cycles",'First Round'!$B$1:$AZ$1,0),FALSE)),"",VLOOKUP($A28,'First Round'!$B:$AZ,MATCH("Cycles",'First Round'!$B$1:$AZ$1,0),FALSE))</f>
        <v/>
      </c>
      <c r="O28" s="19" t="str">
        <f>IF(ISERROR(VLOOKUP($A28,'Second Round'!$B:$AZ,MATCH("Cycles",'Second Round'!$B$1:$AZ$1,0),FALSE)),"",VLOOKUP($A28,'Second Round'!$B:$AZ,MATCH("Cycles",'Second Round'!$B$1:$AZ$1,0),FALSE))</f>
        <v/>
      </c>
      <c r="P28" s="19" t="str" cm="1">
        <f t="array" ref="P28">IF(ISERROR(ABS((SUM(IF(ISERROR(VLOOKUP($A28,'First Round'!$B:$AZ,MATCH(_xlfn._xlws.FILTER('First Round'!$B$1:$AZ$1,((LEFT('First Round'!$B$1:$AZ$1,22)="BoltRotationAngleCycle"))),'First Round'!$B$1:$AL$1,0), FALSE)),0,VLOOKUP($A28,'First Round'!$B:$AZ,MATCH(_xlfn._xlws.FILTER('First Round'!$B$1:$AZ$1,((LEFT('First Round'!$B$1:$AZ$1,22)="BoltRotationAngleCycle"))),'First Round'!$B$1:$AL$1,0), FALSE)))) - $B28) &lt;= 2), "", ABS((SUM(IF(ISERROR(VLOOKUP($A28,'First Round'!$B:$AZ,MATCH(_xlfn._xlws.FILTER('First Round'!$B$1:$AZ$1,((LEFT('First Round'!$B$1:$AZ$1,22)="BoltRotationAngleCycle"))),'First Round'!$B$1:$AL$1,0), FALSE)),0,VLOOKUP($A28,'First Round'!$B:$AZ,MATCH(_xlfn._xlws.FILTER('First Round'!$B$1:$AZ$1,((LEFT('First Round'!$B$1:$AZ$1,22)="BoltRotationAngleCycle"))),'First Round'!$B$1:$AL$1,0), FALSE)))) - $B28) &lt;= VLOOKUP("sum_rounding_buffer", 'Failure Criteria'!$A$1:$B$9, 2, 0))</f>
        <v/>
      </c>
      <c r="Q28" s="19" t="str" cm="1">
        <f t="array" ref="Q28">IF(ISERROR(ABS((SUM(IF(ISERROR(VLOOKUP($A28,'Second Round'!$B:$AZ,MATCH(_xlfn._xlws.FILTER('Second Round'!$B$1:$AZ$1,((LEFT('Second Round'!$B$1:$AZ$1,22)="BoltRotationAngleCycle"))),'Second Round'!$B$1:$AL$1,0), FALSE)),0,VLOOKUP($A28,'Second Round'!$B:$AZ,MATCH(_xlfn._xlws.FILTER('Second Round'!$B$1:$AZ$1,((LEFT('Second Round'!$B$1:$AZ$1,22)="BoltRotationAngleCycle"))),'Second Round'!$B$1:$AL$1,0), FALSE)))) - $C28) &lt;= 2), "", ABS((SUM(IF(ISERROR(VLOOKUP($A28,'Second Round'!$B:$AZ,MATCH(_xlfn._xlws.FILTER('Second Round'!$B$1:$AZ$1,((LEFT('Second Round'!$B$1:$AZ$1,22)="BoltRotationAngleCycle"))),'Second Round'!$B$1:$AL$1,0), FALSE)),0,VLOOKUP($A28,'Second Round'!$B:$AZ,MATCH(_xlfn._xlws.FILTER('Second Round'!$B$1:$AZ$1,((LEFT('Second Round'!$B$1:$AZ$1,22)="BoltRotationAngleCycle"))),'Second Round'!$B$1:$AL$1,0), FALSE)))) - $C28) &lt;= VLOOKUP("sum_rounding_buffer", 'Failure Criteria'!$A$1:$B$9, 2, 0))</f>
        <v/>
      </c>
    </row>
    <row r="29" spans="1:17" x14ac:dyDescent="0.25">
      <c r="A29" s="17">
        <v>20</v>
      </c>
      <c r="B29" s="7" t="str">
        <f>IF(ISERROR(VLOOKUP($A29,'First Round'!$B:$AZ,MATCH("BoltRotationAngle",'First Round'!$B$1:$AZ$1,0),FALSE)),"",VLOOKUP($A29,'First Round'!$B:$AZ,MATCH("BoltRotationAngle",'First Round'!$B$1:$AZ$1,0),FALSE))</f>
        <v/>
      </c>
      <c r="C29" s="7" t="str">
        <f>IF(ISERROR(VLOOKUP($A29,'Second Round'!$B:$AZ,MATCH("BoltRotationAngle",'Second Round'!$B$1:$AZ$1,0),FALSE)),"",VLOOKUP($A29,'Second Round'!$B:$AZ,MATCH("BoltRotationAngle",'Second Round'!$B$1:$AZ$1,0),FALSE))</f>
        <v/>
      </c>
      <c r="D29" s="1" t="str">
        <f>IF(ISERROR(VLOOKUP($A29,'Second Round'!$B:$AZ,MATCH("BoltRotationAngleCycle1",'Second Round'!$B$1:$AZ$1,0),FALSE)),"",VLOOKUP($A29,'Second Round'!$B:$AZ,MATCH("BoltRotationAngleCycle1",'Second Round'!$B$1:$AZ$1,0),FALSE))</f>
        <v/>
      </c>
      <c r="E29" s="1" t="str">
        <f>IF(ISERROR(VLOOKUP($A29,'Second Round'!$B:$AZ,MATCH("BoltRotationAngleCycle2",'Second Round'!$B$1:$AZ$1,0),FALSE)),"",VLOOKUP($A29,'Second Round'!$B:$AZ,MATCH("BoltRotationAngleCycle2",'Second Round'!$B$1:$AZ$1,0),FALSE))</f>
        <v/>
      </c>
      <c r="F29" s="1" t="str" cm="1">
        <f t="array" ref="F29">IF(AND(J29&lt;&gt;"",C29&lt;&gt;""),SUM(IF(ISERROR(VLOOKUP($A29,'Second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9" s="4">
        <v>20</v>
      </c>
      <c r="I29" s="13" t="str">
        <f>IF(J29&lt;&gt;"",IF(L29="Low", "Fail", IF(OR(L29="High", M29="High", N29 &gt; 5, O29 &gt; 5, P29 = FALSE, Q29 = FALSE), "Alert", "Pass")),"")</f>
        <v/>
      </c>
      <c r="J29" s="2" t="str">
        <f t="shared" si="0"/>
        <v/>
      </c>
      <c r="L29" s="19" t="str">
        <f>IF(J29&lt;&gt;"",IF(J29&gt;=$J$7,IF(J29&gt;VLOOKUP("perbolt_rotation_high", 'Failure Criteria'!$A$1:$B$9, 2, 0)*$J$7, "High", "OK"),"Low"),"")</f>
        <v/>
      </c>
      <c r="M29" s="19" t="str">
        <f>IF(AND(F29&lt;&gt;"",J29&lt;&gt;""),IF(F29&gt;=VLOOKUP("rd2_cyc3_rotation_high", 'Failure Criteria'!$A$1:$B$9, 2, 0), "High", "OK"),"")</f>
        <v/>
      </c>
      <c r="N29" s="19" t="str">
        <f>IF(ISERROR(VLOOKUP($A29,'First Round'!$B:$AZ,MATCH("Cycles",'First Round'!$B$1:$AZ$1,0),FALSE)),"",VLOOKUP($A29,'First Round'!$B:$AZ,MATCH("Cycles",'First Round'!$B$1:$AZ$1,0),FALSE))</f>
        <v/>
      </c>
      <c r="O29" s="19" t="str">
        <f>IF(ISERROR(VLOOKUP($A29,'Second Round'!$B:$AZ,MATCH("Cycles",'Second Round'!$B$1:$AZ$1,0),FALSE)),"",VLOOKUP($A29,'Second Round'!$B:$AZ,MATCH("Cycles",'Second Round'!$B$1:$AZ$1,0),FALSE))</f>
        <v/>
      </c>
      <c r="P29" s="19" t="str" cm="1">
        <f t="array" ref="P29">IF(ISERROR(ABS((SUM(IF(ISERROR(VLOOKUP($A29,'First Round'!$B:$AZ,MATCH(_xlfn._xlws.FILTER('First Round'!$B$1:$AZ$1,((LEFT('First Round'!$B$1:$AZ$1,22)="BoltRotationAngleCycle"))),'First Round'!$B$1:$AL$1,0), FALSE)),0,VLOOKUP($A29,'First Round'!$B:$AZ,MATCH(_xlfn._xlws.FILTER('First Round'!$B$1:$AZ$1,((LEFT('First Round'!$B$1:$AZ$1,22)="BoltRotationAngleCycle"))),'First Round'!$B$1:$AL$1,0), FALSE)))) - $B29) &lt;= 2), "", ABS((SUM(IF(ISERROR(VLOOKUP($A29,'First Round'!$B:$AZ,MATCH(_xlfn._xlws.FILTER('First Round'!$B$1:$AZ$1,((LEFT('First Round'!$B$1:$AZ$1,22)="BoltRotationAngleCycle"))),'First Round'!$B$1:$AL$1,0), FALSE)),0,VLOOKUP($A29,'First Round'!$B:$AZ,MATCH(_xlfn._xlws.FILTER('First Round'!$B$1:$AZ$1,((LEFT('First Round'!$B$1:$AZ$1,22)="BoltRotationAngleCycle"))),'First Round'!$B$1:$AL$1,0), FALSE)))) - $B29) &lt;= VLOOKUP("sum_rounding_buffer", 'Failure Criteria'!$A$1:$B$9, 2, 0))</f>
        <v/>
      </c>
      <c r="Q29" s="19" t="str" cm="1">
        <f t="array" ref="Q29">IF(ISERROR(ABS((SUM(IF(ISERROR(VLOOKUP($A29,'Second Round'!$B:$AZ,MATCH(_xlfn._xlws.FILTER('Second Round'!$B$1:$AZ$1,((LEFT('Second Round'!$B$1:$AZ$1,22)="BoltRotationAngleCycle"))),'Second Round'!$B$1:$AL$1,0), FALSE)),0,VLOOKUP($A29,'Second Round'!$B:$AZ,MATCH(_xlfn._xlws.FILTER('Second Round'!$B$1:$AZ$1,((LEFT('Second Round'!$B$1:$AZ$1,22)="BoltRotationAngleCycle"))),'Second Round'!$B$1:$AL$1,0), FALSE)))) - $C29) &lt;= 2), "", ABS((SUM(IF(ISERROR(VLOOKUP($A29,'Second Round'!$B:$AZ,MATCH(_xlfn._xlws.FILTER('Second Round'!$B$1:$AZ$1,((LEFT('Second Round'!$B$1:$AZ$1,22)="BoltRotationAngleCycle"))),'Second Round'!$B$1:$AL$1,0), FALSE)),0,VLOOKUP($A29,'Second Round'!$B:$AZ,MATCH(_xlfn._xlws.FILTER('Second Round'!$B$1:$AZ$1,((LEFT('Second Round'!$B$1:$AZ$1,22)="BoltRotationAngleCycle"))),'Second Round'!$B$1:$AL$1,0), FALSE)))) - $C29) &lt;= VLOOKUP("sum_rounding_buffer", 'Failure Criteria'!$A$1:$B$9, 2, 0))</f>
        <v/>
      </c>
    </row>
    <row r="30" spans="1:17" x14ac:dyDescent="0.25">
      <c r="A30" s="17">
        <v>21</v>
      </c>
      <c r="B30" s="7" t="str">
        <f>IF(ISERROR(VLOOKUP($A30,'First Round'!$B:$AZ,MATCH("BoltRotationAngle",'First Round'!$B$1:$AZ$1,0),FALSE)),"",VLOOKUP($A30,'First Round'!$B:$AZ,MATCH("BoltRotationAngle",'First Round'!$B$1:$AZ$1,0),FALSE))</f>
        <v/>
      </c>
      <c r="C30" s="7" t="str">
        <f>IF(ISERROR(VLOOKUP($A30,'Second Round'!$B:$AZ,MATCH("BoltRotationAngle",'Second Round'!$B$1:$AZ$1,0),FALSE)),"",VLOOKUP($A30,'Second Round'!$B:$AZ,MATCH("BoltRotationAngle",'Second Round'!$B$1:$AZ$1,0),FALSE))</f>
        <v/>
      </c>
      <c r="D30" s="1" t="str">
        <f>IF(ISERROR(VLOOKUP($A30,'Second Round'!$B:$AZ,MATCH("BoltRotationAngleCycle1",'Second Round'!$B$1:$AZ$1,0),FALSE)),"",VLOOKUP($A30,'Second Round'!$B:$AZ,MATCH("BoltRotationAngleCycle1",'Second Round'!$B$1:$AZ$1,0),FALSE))</f>
        <v/>
      </c>
      <c r="E30" s="1" t="str">
        <f>IF(ISERROR(VLOOKUP($A30,'Second Round'!$B:$AZ,MATCH("BoltRotationAngleCycle2",'Second Round'!$B$1:$AZ$1,0),FALSE)),"",VLOOKUP($A30,'Second Round'!$B:$AZ,MATCH("BoltRotationAngleCycle2",'Second Round'!$B$1:$AZ$1,0),FALSE))</f>
        <v/>
      </c>
      <c r="F30" s="1" t="str" cm="1">
        <f t="array" ref="F30">IF(AND(J30&lt;&gt;"",C30&lt;&gt;""),SUM(IF(ISERROR(VLOOKUP($A30,'Second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Round'!$B$1:$AL$1,0),FALSE)),0,VLOOKUP($A30,'Second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30" s="4">
        <v>21</v>
      </c>
      <c r="I30" s="13" t="str">
        <f>IF(J30&lt;&gt;"",IF(L30="Low", "Fail", IF(OR(L30="High", M30="High", N30 &gt; 5, O30 &gt; 5, P30 = FALSE, Q30 = FALSE), "Alert", "Pass")),"")</f>
        <v/>
      </c>
      <c r="J30" s="2" t="str">
        <f t="shared" si="0"/>
        <v/>
      </c>
      <c r="L30" s="19" t="str">
        <f>IF(J30&lt;&gt;"",IF(J30&gt;=$J$7,IF(J30&gt;VLOOKUP("perbolt_rotation_high", 'Failure Criteria'!$A$1:$B$9, 2, 0)*$J$7, "High", "OK"),"Low"),"")</f>
        <v/>
      </c>
      <c r="M30" s="19" t="str">
        <f>IF(AND(F30&lt;&gt;"",J30&lt;&gt;""),IF(F30&gt;=VLOOKUP("rd2_cyc3_rotation_high", 'Failure Criteria'!$A$1:$B$9, 2, 0), "High", "OK"),"")</f>
        <v/>
      </c>
      <c r="N30" s="19" t="str">
        <f>IF(ISERROR(VLOOKUP($A30,'First Round'!$B:$AZ,MATCH("Cycles",'First Round'!$B$1:$AZ$1,0),FALSE)),"",VLOOKUP($A30,'First Round'!$B:$AZ,MATCH("Cycles",'First Round'!$B$1:$AZ$1,0),FALSE))</f>
        <v/>
      </c>
      <c r="O30" s="19" t="str">
        <f>IF(ISERROR(VLOOKUP($A30,'Second Round'!$B:$AZ,MATCH("Cycles",'Second Round'!$B$1:$AZ$1,0),FALSE)),"",VLOOKUP($A30,'Second Round'!$B:$AZ,MATCH("Cycles",'Second Round'!$B$1:$AZ$1,0),FALSE))</f>
        <v/>
      </c>
      <c r="P30" s="19" t="str" cm="1">
        <f t="array" ref="P30">IF(ISERROR(ABS((SUM(IF(ISERROR(VLOOKUP($A30,'First Round'!$B:$AZ,MATCH(_xlfn._xlws.FILTER('First Round'!$B$1:$AZ$1,((LEFT('First Round'!$B$1:$AZ$1,22)="BoltRotationAngleCycle"))),'First Round'!$B$1:$AL$1,0), FALSE)),0,VLOOKUP($A30,'First Round'!$B:$AZ,MATCH(_xlfn._xlws.FILTER('First Round'!$B$1:$AZ$1,((LEFT('First Round'!$B$1:$AZ$1,22)="BoltRotationAngleCycle"))),'First Round'!$B$1:$AL$1,0), FALSE)))) - $B30) &lt;= 2), "", ABS((SUM(IF(ISERROR(VLOOKUP($A30,'First Round'!$B:$AZ,MATCH(_xlfn._xlws.FILTER('First Round'!$B$1:$AZ$1,((LEFT('First Round'!$B$1:$AZ$1,22)="BoltRotationAngleCycle"))),'First Round'!$B$1:$AL$1,0), FALSE)),0,VLOOKUP($A30,'First Round'!$B:$AZ,MATCH(_xlfn._xlws.FILTER('First Round'!$B$1:$AZ$1,((LEFT('First Round'!$B$1:$AZ$1,22)="BoltRotationAngleCycle"))),'First Round'!$B$1:$AL$1,0), FALSE)))) - $B30) &lt;= VLOOKUP("sum_rounding_buffer", 'Failure Criteria'!$A$1:$B$9, 2, 0))</f>
        <v/>
      </c>
      <c r="Q30" s="19" t="str" cm="1">
        <f t="array" ref="Q30">IF(ISERROR(ABS((SUM(IF(ISERROR(VLOOKUP($A30,'Second Round'!$B:$AZ,MATCH(_xlfn._xlws.FILTER('Second Round'!$B$1:$AZ$1,((LEFT('Second Round'!$B$1:$AZ$1,22)="BoltRotationAngleCycle"))),'Second Round'!$B$1:$AL$1,0), FALSE)),0,VLOOKUP($A30,'Second Round'!$B:$AZ,MATCH(_xlfn._xlws.FILTER('Second Round'!$B$1:$AZ$1,((LEFT('Second Round'!$B$1:$AZ$1,22)="BoltRotationAngleCycle"))),'Second Round'!$B$1:$AL$1,0), FALSE)))) - $C30) &lt;= 2), "", ABS((SUM(IF(ISERROR(VLOOKUP($A30,'Second Round'!$B:$AZ,MATCH(_xlfn._xlws.FILTER('Second Round'!$B$1:$AZ$1,((LEFT('Second Round'!$B$1:$AZ$1,22)="BoltRotationAngleCycle"))),'Second Round'!$B$1:$AL$1,0), FALSE)),0,VLOOKUP($A30,'Second Round'!$B:$AZ,MATCH(_xlfn._xlws.FILTER('Second Round'!$B$1:$AZ$1,((LEFT('Second Round'!$B$1:$AZ$1,22)="BoltRotationAngleCycle"))),'Second Round'!$B$1:$AL$1,0), FALSE)))) - $C30) &lt;= VLOOKUP("sum_rounding_buffer", 'Failure Criteria'!$A$1:$B$9, 2, 0))</f>
        <v/>
      </c>
    </row>
    <row r="31" spans="1:17" x14ac:dyDescent="0.25">
      <c r="A31" s="17">
        <v>22</v>
      </c>
      <c r="B31" s="7" t="str">
        <f>IF(ISERROR(VLOOKUP($A31,'First Round'!$B:$AZ,MATCH("BoltRotationAngle",'First Round'!$B$1:$AZ$1,0),FALSE)),"",VLOOKUP($A31,'First Round'!$B:$AZ,MATCH("BoltRotationAngle",'First Round'!$B$1:$AZ$1,0),FALSE))</f>
        <v/>
      </c>
      <c r="C31" s="7" t="str">
        <f>IF(ISERROR(VLOOKUP($A31,'Second Round'!$B:$AZ,MATCH("BoltRotationAngle",'Second Round'!$B$1:$AZ$1,0),FALSE)),"",VLOOKUP($A31,'Second Round'!$B:$AZ,MATCH("BoltRotationAngle",'Second Round'!$B$1:$AZ$1,0),FALSE))</f>
        <v/>
      </c>
      <c r="D31" s="1" t="str">
        <f>IF(ISERROR(VLOOKUP($A31,'Second Round'!$B:$AZ,MATCH("BoltRotationAngleCycle1",'Second Round'!$B$1:$AZ$1,0),FALSE)),"",VLOOKUP($A31,'Second Round'!$B:$AZ,MATCH("BoltRotationAngleCycle1",'Second Round'!$B$1:$AZ$1,0),FALSE))</f>
        <v/>
      </c>
      <c r="E31" s="1" t="str">
        <f>IF(ISERROR(VLOOKUP($A31,'Second Round'!$B:$AZ,MATCH("BoltRotationAngleCycle2",'Second Round'!$B$1:$AZ$1,0),FALSE)),"",VLOOKUP($A31,'Second Round'!$B:$AZ,MATCH("BoltRotationAngleCycle2",'Second Round'!$B$1:$AZ$1,0),FALSE))</f>
        <v/>
      </c>
      <c r="F31" s="1" t="str" cm="1">
        <f t="array" ref="F31">IF(AND(J31&lt;&gt;"",C31&lt;&gt;""),SUM(IF(ISERROR(VLOOKUP($A31,'Second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Round'!$B$1:$AL$1,0),FALSE)),0,VLOOKUP($A31,'Second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31" s="4">
        <v>22</v>
      </c>
      <c r="I31" s="13" t="str">
        <f>IF(J31&lt;&gt;"",IF(L31="Low", "Fail", IF(OR(L31="High", M31="High", N31 &gt; 5, O31 &gt; 5, P31 = FALSE, Q31 = FALSE), "Alert", "Pass")),"")</f>
        <v/>
      </c>
      <c r="J31" s="2" t="str">
        <f t="shared" si="0"/>
        <v/>
      </c>
      <c r="L31" s="19" t="str">
        <f>IF(J31&lt;&gt;"",IF(J31&gt;=$J$7,IF(J31&gt;VLOOKUP("perbolt_rotation_high", 'Failure Criteria'!$A$1:$B$9, 2, 0)*$J$7, "High", "OK"),"Low"),"")</f>
        <v/>
      </c>
      <c r="M31" s="19" t="str">
        <f>IF(AND(F31&lt;&gt;"",J31&lt;&gt;""),IF(F31&gt;=VLOOKUP("rd2_cyc3_rotation_high", 'Failure Criteria'!$A$1:$B$9, 2, 0), "High", "OK"),"")</f>
        <v/>
      </c>
      <c r="N31" s="19" t="str">
        <f>IF(ISERROR(VLOOKUP($A31,'First Round'!$B:$AZ,MATCH("Cycles",'First Round'!$B$1:$AZ$1,0),FALSE)),"",VLOOKUP($A31,'First Round'!$B:$AZ,MATCH("Cycles",'First Round'!$B$1:$AZ$1,0),FALSE))</f>
        <v/>
      </c>
      <c r="O31" s="19" t="str">
        <f>IF(ISERROR(VLOOKUP($A31,'Second Round'!$B:$AZ,MATCH("Cycles",'Second Round'!$B$1:$AZ$1,0),FALSE)),"",VLOOKUP($A31,'Second Round'!$B:$AZ,MATCH("Cycles",'Second Round'!$B$1:$AZ$1,0),FALSE))</f>
        <v/>
      </c>
      <c r="P31" s="19" t="str" cm="1">
        <f t="array" ref="P31">IF(ISERROR(ABS((SUM(IF(ISERROR(VLOOKUP($A31,'First Round'!$B:$AZ,MATCH(_xlfn._xlws.FILTER('First Round'!$B$1:$AZ$1,((LEFT('First Round'!$B$1:$AZ$1,22)="BoltRotationAngleCycle"))),'First Round'!$B$1:$AL$1,0), FALSE)),0,VLOOKUP($A31,'First Round'!$B:$AZ,MATCH(_xlfn._xlws.FILTER('First Round'!$B$1:$AZ$1,((LEFT('First Round'!$B$1:$AZ$1,22)="BoltRotationAngleCycle"))),'First Round'!$B$1:$AL$1,0), FALSE)))) - $B31) &lt;= 2), "", ABS((SUM(IF(ISERROR(VLOOKUP($A31,'First Round'!$B:$AZ,MATCH(_xlfn._xlws.FILTER('First Round'!$B$1:$AZ$1,((LEFT('First Round'!$B$1:$AZ$1,22)="BoltRotationAngleCycle"))),'First Round'!$B$1:$AL$1,0), FALSE)),0,VLOOKUP($A31,'First Round'!$B:$AZ,MATCH(_xlfn._xlws.FILTER('First Round'!$B$1:$AZ$1,((LEFT('First Round'!$B$1:$AZ$1,22)="BoltRotationAngleCycle"))),'First Round'!$B$1:$AL$1,0), FALSE)))) - $B31) &lt;= VLOOKUP("sum_rounding_buffer", 'Failure Criteria'!$A$1:$B$9, 2, 0))</f>
        <v/>
      </c>
      <c r="Q31" s="19" t="str" cm="1">
        <f t="array" ref="Q31">IF(ISERROR(ABS((SUM(IF(ISERROR(VLOOKUP($A31,'Second Round'!$B:$AZ,MATCH(_xlfn._xlws.FILTER('Second Round'!$B$1:$AZ$1,((LEFT('Second Round'!$B$1:$AZ$1,22)="BoltRotationAngleCycle"))),'Second Round'!$B$1:$AL$1,0), FALSE)),0,VLOOKUP($A31,'Second Round'!$B:$AZ,MATCH(_xlfn._xlws.FILTER('Second Round'!$B$1:$AZ$1,((LEFT('Second Round'!$B$1:$AZ$1,22)="BoltRotationAngleCycle"))),'Second Round'!$B$1:$AL$1,0), FALSE)))) - $C31) &lt;= 2), "", ABS((SUM(IF(ISERROR(VLOOKUP($A31,'Second Round'!$B:$AZ,MATCH(_xlfn._xlws.FILTER('Second Round'!$B$1:$AZ$1,((LEFT('Second Round'!$B$1:$AZ$1,22)="BoltRotationAngleCycle"))),'Second Round'!$B$1:$AL$1,0), FALSE)),0,VLOOKUP($A31,'Second Round'!$B:$AZ,MATCH(_xlfn._xlws.FILTER('Second Round'!$B$1:$AZ$1,((LEFT('Second Round'!$B$1:$AZ$1,22)="BoltRotationAngleCycle"))),'Second Round'!$B$1:$AL$1,0), FALSE)))) - $C31) &lt;= VLOOKUP("sum_rounding_buffer", 'Failure Criteria'!$A$1:$B$9, 2, 0))</f>
        <v/>
      </c>
    </row>
    <row r="32" spans="1:17" x14ac:dyDescent="0.25">
      <c r="A32" s="17">
        <v>23</v>
      </c>
      <c r="B32" s="7" t="str">
        <f>IF(ISERROR(VLOOKUP($A32,'First Round'!$B:$AZ,MATCH("BoltRotationAngle",'First Round'!$B$1:$AZ$1,0),FALSE)),"",VLOOKUP($A32,'First Round'!$B:$AZ,MATCH("BoltRotationAngle",'First Round'!$B$1:$AZ$1,0),FALSE))</f>
        <v/>
      </c>
      <c r="C32" s="7" t="str">
        <f>IF(ISERROR(VLOOKUP($A32,'Second Round'!$B:$AZ,MATCH("BoltRotationAngle",'Second Round'!$B$1:$AZ$1,0),FALSE)),"",VLOOKUP($A32,'Second Round'!$B:$AZ,MATCH("BoltRotationAngle",'Second Round'!$B$1:$AZ$1,0),FALSE))</f>
        <v/>
      </c>
      <c r="D32" s="1" t="str">
        <f>IF(ISERROR(VLOOKUP($A32,'Second Round'!$B:$AZ,MATCH("BoltRotationAngleCycle1",'Second Round'!$B$1:$AZ$1,0),FALSE)),"",VLOOKUP($A32,'Second Round'!$B:$AZ,MATCH("BoltRotationAngleCycle1",'Second Round'!$B$1:$AZ$1,0),FALSE))</f>
        <v/>
      </c>
      <c r="E32" s="1" t="str">
        <f>IF(ISERROR(VLOOKUP($A32,'Second Round'!$B:$AZ,MATCH("BoltRotationAngleCycle2",'Second Round'!$B$1:$AZ$1,0),FALSE)),"",VLOOKUP($A32,'Second Round'!$B:$AZ,MATCH("BoltRotationAngleCycle2",'Second Round'!$B$1:$AZ$1,0),FALSE))</f>
        <v/>
      </c>
      <c r="F32" s="1" t="str" cm="1">
        <f t="array" ref="F32">IF(AND(J32&lt;&gt;"",C32&lt;&gt;""),SUM(IF(ISERROR(VLOOKUP($A32,'Second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Round'!$B$1:$AL$1,0),FALSE)),0,VLOOKUP($A32,'Second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32" s="4">
        <v>23</v>
      </c>
      <c r="I32" s="13" t="str">
        <f>IF(J32&lt;&gt;"",IF(L32="Low", "Fail", IF(OR(L32="High", M32="High", N32 &gt; 5, O32 &gt; 5, P32 = FALSE, Q32 = FALSE), "Alert", "Pass")),"")</f>
        <v/>
      </c>
      <c r="J32" s="2" t="str">
        <f t="shared" si="0"/>
        <v/>
      </c>
      <c r="L32" s="19" t="str">
        <f>IF(J32&lt;&gt;"",IF(J32&gt;=$J$7,IF(J32&gt;VLOOKUP("perbolt_rotation_high", 'Failure Criteria'!$A$1:$B$9, 2, 0)*$J$7, "High", "OK"),"Low"),"")</f>
        <v/>
      </c>
      <c r="M32" s="19" t="str">
        <f>IF(AND(F32&lt;&gt;"",J32&lt;&gt;""),IF(F32&gt;=VLOOKUP("rd2_cyc3_rotation_high", 'Failure Criteria'!$A$1:$B$9, 2, 0), "High", "OK"),"")</f>
        <v/>
      </c>
      <c r="N32" s="19" t="str">
        <f>IF(ISERROR(VLOOKUP($A32,'First Round'!$B:$AZ,MATCH("Cycles",'First Round'!$B$1:$AZ$1,0),FALSE)),"",VLOOKUP($A32,'First Round'!$B:$AZ,MATCH("Cycles",'First Round'!$B$1:$AZ$1,0),FALSE))</f>
        <v/>
      </c>
      <c r="O32" s="19" t="str">
        <f>IF(ISERROR(VLOOKUP($A32,'Second Round'!$B:$AZ,MATCH("Cycles",'Second Round'!$B$1:$AZ$1,0),FALSE)),"",VLOOKUP($A32,'Second Round'!$B:$AZ,MATCH("Cycles",'Second Round'!$B$1:$AZ$1,0),FALSE))</f>
        <v/>
      </c>
      <c r="P32" s="19" t="str" cm="1">
        <f t="array" ref="P32">IF(ISERROR(ABS((SUM(IF(ISERROR(VLOOKUP($A32,'First Round'!$B:$AZ,MATCH(_xlfn._xlws.FILTER('First Round'!$B$1:$AZ$1,((LEFT('First Round'!$B$1:$AZ$1,22)="BoltRotationAngleCycle"))),'First Round'!$B$1:$AL$1,0), FALSE)),0,VLOOKUP($A32,'First Round'!$B:$AZ,MATCH(_xlfn._xlws.FILTER('First Round'!$B$1:$AZ$1,((LEFT('First Round'!$B$1:$AZ$1,22)="BoltRotationAngleCycle"))),'First Round'!$B$1:$AL$1,0), FALSE)))) - $B32) &lt;= 2), "", ABS((SUM(IF(ISERROR(VLOOKUP($A32,'First Round'!$B:$AZ,MATCH(_xlfn._xlws.FILTER('First Round'!$B$1:$AZ$1,((LEFT('First Round'!$B$1:$AZ$1,22)="BoltRotationAngleCycle"))),'First Round'!$B$1:$AL$1,0), FALSE)),0,VLOOKUP($A32,'First Round'!$B:$AZ,MATCH(_xlfn._xlws.FILTER('First Round'!$B$1:$AZ$1,((LEFT('First Round'!$B$1:$AZ$1,22)="BoltRotationAngleCycle"))),'First Round'!$B$1:$AL$1,0), FALSE)))) - $B32) &lt;= VLOOKUP("sum_rounding_buffer", 'Failure Criteria'!$A$1:$B$9, 2, 0))</f>
        <v/>
      </c>
      <c r="Q32" s="19" t="str" cm="1">
        <f t="array" ref="Q32">IF(ISERROR(ABS((SUM(IF(ISERROR(VLOOKUP($A32,'Second Round'!$B:$AZ,MATCH(_xlfn._xlws.FILTER('Second Round'!$B$1:$AZ$1,((LEFT('Second Round'!$B$1:$AZ$1,22)="BoltRotationAngleCycle"))),'Second Round'!$B$1:$AL$1,0), FALSE)),0,VLOOKUP($A32,'Second Round'!$B:$AZ,MATCH(_xlfn._xlws.FILTER('Second Round'!$B$1:$AZ$1,((LEFT('Second Round'!$B$1:$AZ$1,22)="BoltRotationAngleCycle"))),'Second Round'!$B$1:$AL$1,0), FALSE)))) - $C32) &lt;= 2), "", ABS((SUM(IF(ISERROR(VLOOKUP($A32,'Second Round'!$B:$AZ,MATCH(_xlfn._xlws.FILTER('Second Round'!$B$1:$AZ$1,((LEFT('Second Round'!$B$1:$AZ$1,22)="BoltRotationAngleCycle"))),'Second Round'!$B$1:$AL$1,0), FALSE)),0,VLOOKUP($A32,'Second Round'!$B:$AZ,MATCH(_xlfn._xlws.FILTER('Second Round'!$B$1:$AZ$1,((LEFT('Second Round'!$B$1:$AZ$1,22)="BoltRotationAngleCycle"))),'Second Round'!$B$1:$AL$1,0), FALSE)))) - $C32) &lt;= VLOOKUP("sum_rounding_buffer", 'Failure Criteria'!$A$1:$B$9, 2, 0))</f>
        <v/>
      </c>
    </row>
    <row r="33" spans="1:17" x14ac:dyDescent="0.25">
      <c r="A33" s="17">
        <v>24</v>
      </c>
      <c r="B33" s="7" t="str">
        <f>IF(ISERROR(VLOOKUP($A33,'First Round'!$B:$AZ,MATCH("BoltRotationAngle",'First Round'!$B$1:$AZ$1,0),FALSE)),"",VLOOKUP($A33,'First Round'!$B:$AZ,MATCH("BoltRotationAngle",'First Round'!$B$1:$AZ$1,0),FALSE))</f>
        <v/>
      </c>
      <c r="C33" s="7" t="str">
        <f>IF(ISERROR(VLOOKUP($A33,'Second Round'!$B:$AZ,MATCH("BoltRotationAngle",'Second Round'!$B$1:$AZ$1,0),FALSE)),"",VLOOKUP($A33,'Second Round'!$B:$AZ,MATCH("BoltRotationAngle",'Second Round'!$B$1:$AZ$1,0),FALSE))</f>
        <v/>
      </c>
      <c r="D33" s="1" t="str">
        <f>IF(ISERROR(VLOOKUP($A33,'Second Round'!$B:$AZ,MATCH("BoltRotationAngleCycle1",'Second Round'!$B$1:$AZ$1,0),FALSE)),"",VLOOKUP($A33,'Second Round'!$B:$AZ,MATCH("BoltRotationAngleCycle1",'Second Round'!$B$1:$AZ$1,0),FALSE))</f>
        <v/>
      </c>
      <c r="E33" s="1" t="str">
        <f>IF(ISERROR(VLOOKUP($A33,'Second Round'!$B:$AZ,MATCH("BoltRotationAngleCycle2",'Second Round'!$B$1:$AZ$1,0),FALSE)),"",VLOOKUP($A33,'Second Round'!$B:$AZ,MATCH("BoltRotationAngleCycle2",'Second Round'!$B$1:$AZ$1,0),FALSE))</f>
        <v/>
      </c>
      <c r="F33" s="1" t="str" cm="1">
        <f t="array" ref="F33">IF(AND(J33&lt;&gt;"",C33&lt;&gt;""),SUM(IF(ISERROR(VLOOKUP($A33,'Second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Round'!$B$1:$AL$1,0),FALSE)),0,VLOOKUP($A33,'Second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33" s="4">
        <v>24</v>
      </c>
      <c r="I33" s="13" t="str">
        <f>IF(J33&lt;&gt;"",IF(L33="Low", "Fail", IF(OR(L33="High", M33="High", N33 &gt; 5, O33 &gt; 5, P33 = FALSE, Q33 = FALSE), "Alert", "Pass")),"")</f>
        <v/>
      </c>
      <c r="J33" s="2" t="str">
        <f t="shared" si="0"/>
        <v/>
      </c>
      <c r="L33" s="19" t="str">
        <f>IF(J33&lt;&gt;"",IF(J33&gt;=$J$7,IF(J33&gt;VLOOKUP("perbolt_rotation_high", 'Failure Criteria'!$A$1:$B$9, 2, 0)*$J$7, "High", "OK"),"Low"),"")</f>
        <v/>
      </c>
      <c r="M33" s="19" t="str">
        <f>IF(AND(F33&lt;&gt;"",J33&lt;&gt;""),IF(F33&gt;=VLOOKUP("rd2_cyc3_rotation_high", 'Failure Criteria'!$A$1:$B$9, 2, 0), "High", "OK"),"")</f>
        <v/>
      </c>
      <c r="N33" s="19" t="str">
        <f>IF(ISERROR(VLOOKUP($A33,'First Round'!$B:$AZ,MATCH("Cycles",'First Round'!$B$1:$AZ$1,0),FALSE)),"",VLOOKUP($A33,'First Round'!$B:$AZ,MATCH("Cycles",'First Round'!$B$1:$AZ$1,0),FALSE))</f>
        <v/>
      </c>
      <c r="O33" s="19" t="str">
        <f>IF(ISERROR(VLOOKUP($A33,'Second Round'!$B:$AZ,MATCH("Cycles",'Second Round'!$B$1:$AZ$1,0),FALSE)),"",VLOOKUP($A33,'Second Round'!$B:$AZ,MATCH("Cycles",'Second Round'!$B$1:$AZ$1,0),FALSE))</f>
        <v/>
      </c>
      <c r="P33" s="19" t="str" cm="1">
        <f t="array" ref="P33">IF(ISERROR(ABS((SUM(IF(ISERROR(VLOOKUP($A33,'First Round'!$B:$AZ,MATCH(_xlfn._xlws.FILTER('First Round'!$B$1:$AZ$1,((LEFT('First Round'!$B$1:$AZ$1,22)="BoltRotationAngleCycle"))),'First Round'!$B$1:$AL$1,0), FALSE)),0,VLOOKUP($A33,'First Round'!$B:$AZ,MATCH(_xlfn._xlws.FILTER('First Round'!$B$1:$AZ$1,((LEFT('First Round'!$B$1:$AZ$1,22)="BoltRotationAngleCycle"))),'First Round'!$B$1:$AL$1,0), FALSE)))) - $B33) &lt;= 2), "", ABS((SUM(IF(ISERROR(VLOOKUP($A33,'First Round'!$B:$AZ,MATCH(_xlfn._xlws.FILTER('First Round'!$B$1:$AZ$1,((LEFT('First Round'!$B$1:$AZ$1,22)="BoltRotationAngleCycle"))),'First Round'!$B$1:$AL$1,0), FALSE)),0,VLOOKUP($A33,'First Round'!$B:$AZ,MATCH(_xlfn._xlws.FILTER('First Round'!$B$1:$AZ$1,((LEFT('First Round'!$B$1:$AZ$1,22)="BoltRotationAngleCycle"))),'First Round'!$B$1:$AL$1,0), FALSE)))) - $B33) &lt;= VLOOKUP("sum_rounding_buffer", 'Failure Criteria'!$A$1:$B$9, 2, 0))</f>
        <v/>
      </c>
      <c r="Q33" s="19" t="str" cm="1">
        <f t="array" ref="Q33">IF(ISERROR(ABS((SUM(IF(ISERROR(VLOOKUP($A33,'Second Round'!$B:$AZ,MATCH(_xlfn._xlws.FILTER('Second Round'!$B$1:$AZ$1,((LEFT('Second Round'!$B$1:$AZ$1,22)="BoltRotationAngleCycle"))),'Second Round'!$B$1:$AL$1,0), FALSE)),0,VLOOKUP($A33,'Second Round'!$B:$AZ,MATCH(_xlfn._xlws.FILTER('Second Round'!$B$1:$AZ$1,((LEFT('Second Round'!$B$1:$AZ$1,22)="BoltRotationAngleCycle"))),'Second Round'!$B$1:$AL$1,0), FALSE)))) - $C33) &lt;= 2), "", ABS((SUM(IF(ISERROR(VLOOKUP($A33,'Second Round'!$B:$AZ,MATCH(_xlfn._xlws.FILTER('Second Round'!$B$1:$AZ$1,((LEFT('Second Round'!$B$1:$AZ$1,22)="BoltRotationAngleCycle"))),'Second Round'!$B$1:$AL$1,0), FALSE)),0,VLOOKUP($A33,'Second Round'!$B:$AZ,MATCH(_xlfn._xlws.FILTER('Second Round'!$B$1:$AZ$1,((LEFT('Second Round'!$B$1:$AZ$1,22)="BoltRotationAngleCycle"))),'Second Round'!$B$1:$AL$1,0), FALSE)))) - $C33) &lt;= VLOOKUP("sum_rounding_buffer", 'Failure Criteria'!$A$1:$B$9, 2, 0))</f>
        <v/>
      </c>
    </row>
    <row r="34" spans="1:17" x14ac:dyDescent="0.25">
      <c r="A34" s="17">
        <v>25</v>
      </c>
      <c r="B34" s="7" t="str">
        <f>IF(ISERROR(VLOOKUP($A34,'First Round'!$B:$AZ,MATCH("BoltRotationAngle",'First Round'!$B$1:$AZ$1,0),FALSE)),"",VLOOKUP($A34,'First Round'!$B:$AZ,MATCH("BoltRotationAngle",'First Round'!$B$1:$AZ$1,0),FALSE))</f>
        <v/>
      </c>
      <c r="C34" s="7" t="str">
        <f>IF(ISERROR(VLOOKUP($A34,'Second Round'!$B:$AZ,MATCH("BoltRotationAngle",'Second Round'!$B$1:$AZ$1,0),FALSE)),"",VLOOKUP($A34,'Second Round'!$B:$AZ,MATCH("BoltRotationAngle",'Second Round'!$B$1:$AZ$1,0),FALSE))</f>
        <v/>
      </c>
      <c r="D34" s="1" t="str">
        <f>IF(ISERROR(VLOOKUP($A34,'Second Round'!$B:$AZ,MATCH("BoltRotationAngleCycle1",'Second Round'!$B$1:$AZ$1,0),FALSE)),"",VLOOKUP($A34,'Second Round'!$B:$AZ,MATCH("BoltRotationAngleCycle1",'Second Round'!$B$1:$AZ$1,0),FALSE))</f>
        <v/>
      </c>
      <c r="E34" s="1" t="str">
        <f>IF(ISERROR(VLOOKUP($A34,'Second Round'!$B:$AZ,MATCH("BoltRotationAngleCycle2",'Second Round'!$B$1:$AZ$1,0),FALSE)),"",VLOOKUP($A34,'Second Round'!$B:$AZ,MATCH("BoltRotationAngleCycle2",'Second Round'!$B$1:$AZ$1,0),FALSE))</f>
        <v/>
      </c>
      <c r="F34" s="1" t="str" cm="1">
        <f t="array" ref="F34">IF(AND(J34&lt;&gt;"",C34&lt;&gt;""),SUM(IF(ISERROR(VLOOKUP($A34,'Second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Round'!$B$1:$AL$1,0),FALSE)),0,VLOOKUP($A34,'Second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34" s="4">
        <v>25</v>
      </c>
      <c r="I34" s="13" t="str">
        <f>IF(J34&lt;&gt;"",IF(L34="Low", "Fail", IF(OR(L34="High", M34="High", N34 &gt; 5, O34 &gt; 5, P34 = FALSE, Q34 = FALSE), "Alert", "Pass")),"")</f>
        <v/>
      </c>
      <c r="J34" s="2" t="str">
        <f t="shared" si="0"/>
        <v/>
      </c>
      <c r="L34" s="19" t="str">
        <f>IF(J34&lt;&gt;"",IF(J34&gt;=$J$7,IF(J34&gt;VLOOKUP("perbolt_rotation_high", 'Failure Criteria'!$A$1:$B$9, 2, 0)*$J$7, "High", "OK"),"Low"),"")</f>
        <v/>
      </c>
      <c r="M34" s="19" t="str">
        <f>IF(AND(F34&lt;&gt;"",J34&lt;&gt;""),IF(F34&gt;=VLOOKUP("rd2_cyc3_rotation_high", 'Failure Criteria'!$A$1:$B$9, 2, 0), "High", "OK"),"")</f>
        <v/>
      </c>
      <c r="N34" s="19" t="str">
        <f>IF(ISERROR(VLOOKUP($A34,'First Round'!$B:$AZ,MATCH("Cycles",'First Round'!$B$1:$AZ$1,0),FALSE)),"",VLOOKUP($A34,'First Round'!$B:$AZ,MATCH("Cycles",'First Round'!$B$1:$AZ$1,0),FALSE))</f>
        <v/>
      </c>
      <c r="O34" s="19" t="str">
        <f>IF(ISERROR(VLOOKUP($A34,'Second Round'!$B:$AZ,MATCH("Cycles",'Second Round'!$B$1:$AZ$1,0),FALSE)),"",VLOOKUP($A34,'Second Round'!$B:$AZ,MATCH("Cycles",'Second Round'!$B$1:$AZ$1,0),FALSE))</f>
        <v/>
      </c>
      <c r="P34" s="19" t="str" cm="1">
        <f t="array" ref="P34">IF(ISERROR(ABS((SUM(IF(ISERROR(VLOOKUP($A34,'First Round'!$B:$AZ,MATCH(_xlfn._xlws.FILTER('First Round'!$B$1:$AZ$1,((LEFT('First Round'!$B$1:$AZ$1,22)="BoltRotationAngleCycle"))),'First Round'!$B$1:$AL$1,0), FALSE)),0,VLOOKUP($A34,'First Round'!$B:$AZ,MATCH(_xlfn._xlws.FILTER('First Round'!$B$1:$AZ$1,((LEFT('First Round'!$B$1:$AZ$1,22)="BoltRotationAngleCycle"))),'First Round'!$B$1:$AL$1,0), FALSE)))) - $B34) &lt;= 2), "", ABS((SUM(IF(ISERROR(VLOOKUP($A34,'First Round'!$B:$AZ,MATCH(_xlfn._xlws.FILTER('First Round'!$B$1:$AZ$1,((LEFT('First Round'!$B$1:$AZ$1,22)="BoltRotationAngleCycle"))),'First Round'!$B$1:$AL$1,0), FALSE)),0,VLOOKUP($A34,'First Round'!$B:$AZ,MATCH(_xlfn._xlws.FILTER('First Round'!$B$1:$AZ$1,((LEFT('First Round'!$B$1:$AZ$1,22)="BoltRotationAngleCycle"))),'First Round'!$B$1:$AL$1,0), FALSE)))) - $B34) &lt;= VLOOKUP("sum_rounding_buffer", 'Failure Criteria'!$A$1:$B$9, 2, 0))</f>
        <v/>
      </c>
      <c r="Q34" s="19" t="str" cm="1">
        <f t="array" ref="Q34">IF(ISERROR(ABS((SUM(IF(ISERROR(VLOOKUP($A34,'Second Round'!$B:$AZ,MATCH(_xlfn._xlws.FILTER('Second Round'!$B$1:$AZ$1,((LEFT('Second Round'!$B$1:$AZ$1,22)="BoltRotationAngleCycle"))),'Second Round'!$B$1:$AL$1,0), FALSE)),0,VLOOKUP($A34,'Second Round'!$B:$AZ,MATCH(_xlfn._xlws.FILTER('Second Round'!$B$1:$AZ$1,((LEFT('Second Round'!$B$1:$AZ$1,22)="BoltRotationAngleCycle"))),'Second Round'!$B$1:$AL$1,0), FALSE)))) - $C34) &lt;= 2), "", ABS((SUM(IF(ISERROR(VLOOKUP($A34,'Second Round'!$B:$AZ,MATCH(_xlfn._xlws.FILTER('Second Round'!$B$1:$AZ$1,((LEFT('Second Round'!$B$1:$AZ$1,22)="BoltRotationAngleCycle"))),'Second Round'!$B$1:$AL$1,0), FALSE)),0,VLOOKUP($A34,'Second Round'!$B:$AZ,MATCH(_xlfn._xlws.FILTER('Second Round'!$B$1:$AZ$1,((LEFT('Second Round'!$B$1:$AZ$1,22)="BoltRotationAngleCycle"))),'Second Round'!$B$1:$AL$1,0), FALSE)))) - $C34) &lt;= VLOOKUP("sum_rounding_buffer", 'Failure Criteria'!$A$1:$B$9, 2, 0))</f>
        <v/>
      </c>
    </row>
    <row r="35" spans="1:17" x14ac:dyDescent="0.25">
      <c r="A35" s="17">
        <v>26</v>
      </c>
      <c r="B35" s="7" t="str">
        <f>IF(ISERROR(VLOOKUP($A35,'First Round'!$B:$AZ,MATCH("BoltRotationAngle",'First Round'!$B$1:$AZ$1,0),FALSE)),"",VLOOKUP($A35,'First Round'!$B:$AZ,MATCH("BoltRotationAngle",'First Round'!$B$1:$AZ$1,0),FALSE))</f>
        <v/>
      </c>
      <c r="C35" s="7" t="str">
        <f>IF(ISERROR(VLOOKUP($A35,'Second Round'!$B:$AZ,MATCH("BoltRotationAngle",'Second Round'!$B$1:$AZ$1,0),FALSE)),"",VLOOKUP($A35,'Second Round'!$B:$AZ,MATCH("BoltRotationAngle",'Second Round'!$B$1:$AZ$1,0),FALSE))</f>
        <v/>
      </c>
      <c r="D35" s="1" t="str">
        <f>IF(ISERROR(VLOOKUP($A35,'Second Round'!$B:$AZ,MATCH("BoltRotationAngleCycle1",'Second Round'!$B$1:$AZ$1,0),FALSE)),"",VLOOKUP($A35,'Second Round'!$B:$AZ,MATCH("BoltRotationAngleCycle1",'Second Round'!$B$1:$AZ$1,0),FALSE))</f>
        <v/>
      </c>
      <c r="E35" s="1" t="str">
        <f>IF(ISERROR(VLOOKUP($A35,'Second Round'!$B:$AZ,MATCH("BoltRotationAngleCycle2",'Second Round'!$B$1:$AZ$1,0),FALSE)),"",VLOOKUP($A35,'Second Round'!$B:$AZ,MATCH("BoltRotationAngleCycle2",'Second Round'!$B$1:$AZ$1,0),FALSE))</f>
        <v/>
      </c>
      <c r="F35" s="1" t="str" cm="1">
        <f t="array" ref="F35">IF(AND(J35&lt;&gt;"",C35&lt;&gt;""),SUM(IF(ISERROR(VLOOKUP($A35,'Second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Round'!$B$1:$AL$1,0),FALSE)),0,VLOOKUP($A35,'Second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35" s="4">
        <v>26</v>
      </c>
      <c r="I35" s="13" t="str">
        <f>IF(J35&lt;&gt;"",IF(L35="Low", "Fail", IF(OR(L35="High", M35="High", N35 &gt; 5, O35 &gt; 5, P35 = FALSE, Q35 = FALSE), "Alert", "Pass")),"")</f>
        <v/>
      </c>
      <c r="J35" s="2" t="str">
        <f t="shared" si="0"/>
        <v/>
      </c>
      <c r="L35" s="19" t="str">
        <f>IF(J35&lt;&gt;"",IF(J35&gt;=$J$7,IF(J35&gt;VLOOKUP("perbolt_rotation_high", 'Failure Criteria'!$A$1:$B$9, 2, 0)*$J$7, "High", "OK"),"Low"),"")</f>
        <v/>
      </c>
      <c r="M35" s="19" t="str">
        <f>IF(AND(F35&lt;&gt;"",J35&lt;&gt;""),IF(F35&gt;=VLOOKUP("rd2_cyc3_rotation_high", 'Failure Criteria'!$A$1:$B$9, 2, 0), "High", "OK"),"")</f>
        <v/>
      </c>
      <c r="N35" s="19" t="str">
        <f>IF(ISERROR(VLOOKUP($A35,'First Round'!$B:$AZ,MATCH("Cycles",'First Round'!$B$1:$AZ$1,0),FALSE)),"",VLOOKUP($A35,'First Round'!$B:$AZ,MATCH("Cycles",'First Round'!$B$1:$AZ$1,0),FALSE))</f>
        <v/>
      </c>
      <c r="O35" s="19" t="str">
        <f>IF(ISERROR(VLOOKUP($A35,'Second Round'!$B:$AZ,MATCH("Cycles",'Second Round'!$B$1:$AZ$1,0),FALSE)),"",VLOOKUP($A35,'Second Round'!$B:$AZ,MATCH("Cycles",'Second Round'!$B$1:$AZ$1,0),FALSE))</f>
        <v/>
      </c>
      <c r="P35" s="19" t="str" cm="1">
        <f t="array" ref="P35">IF(ISERROR(ABS((SUM(IF(ISERROR(VLOOKUP($A35,'First Round'!$B:$AZ,MATCH(_xlfn._xlws.FILTER('First Round'!$B$1:$AZ$1,((LEFT('First Round'!$B$1:$AZ$1,22)="BoltRotationAngleCycle"))),'First Round'!$B$1:$AL$1,0), FALSE)),0,VLOOKUP($A35,'First Round'!$B:$AZ,MATCH(_xlfn._xlws.FILTER('First Round'!$B$1:$AZ$1,((LEFT('First Round'!$B$1:$AZ$1,22)="BoltRotationAngleCycle"))),'First Round'!$B$1:$AL$1,0), FALSE)))) - $B35) &lt;= 2), "", ABS((SUM(IF(ISERROR(VLOOKUP($A35,'First Round'!$B:$AZ,MATCH(_xlfn._xlws.FILTER('First Round'!$B$1:$AZ$1,((LEFT('First Round'!$B$1:$AZ$1,22)="BoltRotationAngleCycle"))),'First Round'!$B$1:$AL$1,0), FALSE)),0,VLOOKUP($A35,'First Round'!$B:$AZ,MATCH(_xlfn._xlws.FILTER('First Round'!$B$1:$AZ$1,((LEFT('First Round'!$B$1:$AZ$1,22)="BoltRotationAngleCycle"))),'First Round'!$B$1:$AL$1,0), FALSE)))) - $B35) &lt;= VLOOKUP("sum_rounding_buffer", 'Failure Criteria'!$A$1:$B$9, 2, 0))</f>
        <v/>
      </c>
      <c r="Q35" s="19" t="str" cm="1">
        <f t="array" ref="Q35">IF(ISERROR(ABS((SUM(IF(ISERROR(VLOOKUP($A35,'Second Round'!$B:$AZ,MATCH(_xlfn._xlws.FILTER('Second Round'!$B$1:$AZ$1,((LEFT('Second Round'!$B$1:$AZ$1,22)="BoltRotationAngleCycle"))),'Second Round'!$B$1:$AL$1,0), FALSE)),0,VLOOKUP($A35,'Second Round'!$B:$AZ,MATCH(_xlfn._xlws.FILTER('Second Round'!$B$1:$AZ$1,((LEFT('Second Round'!$B$1:$AZ$1,22)="BoltRotationAngleCycle"))),'Second Round'!$B$1:$AL$1,0), FALSE)))) - $C35) &lt;= 2), "", ABS((SUM(IF(ISERROR(VLOOKUP($A35,'Second Round'!$B:$AZ,MATCH(_xlfn._xlws.FILTER('Second Round'!$B$1:$AZ$1,((LEFT('Second Round'!$B$1:$AZ$1,22)="BoltRotationAngleCycle"))),'Second Round'!$B$1:$AL$1,0), FALSE)),0,VLOOKUP($A35,'Second Round'!$B:$AZ,MATCH(_xlfn._xlws.FILTER('Second Round'!$B$1:$AZ$1,((LEFT('Second Round'!$B$1:$AZ$1,22)="BoltRotationAngleCycle"))),'Second Round'!$B$1:$AL$1,0), FALSE)))) - $C35) &lt;= VLOOKUP("sum_rounding_buffer", 'Failure Criteria'!$A$1:$B$9, 2, 0))</f>
        <v/>
      </c>
    </row>
    <row r="36" spans="1:17" x14ac:dyDescent="0.25">
      <c r="A36" s="17">
        <v>27</v>
      </c>
      <c r="B36" s="7" t="str">
        <f>IF(ISERROR(VLOOKUP($A36,'First Round'!$B:$AZ,MATCH("BoltRotationAngle",'First Round'!$B$1:$AZ$1,0),FALSE)),"",VLOOKUP($A36,'First Round'!$B:$AZ,MATCH("BoltRotationAngle",'First Round'!$B$1:$AZ$1,0),FALSE))</f>
        <v/>
      </c>
      <c r="C36" s="7" t="str">
        <f>IF(ISERROR(VLOOKUP($A36,'Second Round'!$B:$AZ,MATCH("BoltRotationAngle",'Second Round'!$B$1:$AZ$1,0),FALSE)),"",VLOOKUP($A36,'Second Round'!$B:$AZ,MATCH("BoltRotationAngle",'Second Round'!$B$1:$AZ$1,0),FALSE))</f>
        <v/>
      </c>
      <c r="D36" s="1" t="str">
        <f>IF(ISERROR(VLOOKUP($A36,'Second Round'!$B:$AZ,MATCH("BoltRotationAngleCycle1",'Second Round'!$B$1:$AZ$1,0),FALSE)),"",VLOOKUP($A36,'Second Round'!$B:$AZ,MATCH("BoltRotationAngleCycle1",'Second Round'!$B$1:$AZ$1,0),FALSE))</f>
        <v/>
      </c>
      <c r="E36" s="1" t="str">
        <f>IF(ISERROR(VLOOKUP($A36,'Second Round'!$B:$AZ,MATCH("BoltRotationAngleCycle2",'Second Round'!$B$1:$AZ$1,0),FALSE)),"",VLOOKUP($A36,'Second Round'!$B:$AZ,MATCH("BoltRotationAngleCycle2",'Second Round'!$B$1:$AZ$1,0),FALSE))</f>
        <v/>
      </c>
      <c r="F36" s="1" t="str" cm="1">
        <f t="array" ref="F36">IF(AND(J36&lt;&gt;"",C36&lt;&gt;""),SUM(IF(ISERROR(VLOOKUP($A36,'Second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Round'!$B$1:$AL$1,0),FALSE)),0,VLOOKUP($A36,'Second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36" s="4">
        <v>27</v>
      </c>
      <c r="I36" s="13" t="str">
        <f>IF(J36&lt;&gt;"",IF(L36="Low", "Fail", IF(OR(L36="High", M36="High", N36 &gt; 5, O36 &gt; 5, P36 = FALSE, Q36 = FALSE), "Alert", "Pass")),"")</f>
        <v/>
      </c>
      <c r="J36" s="2" t="str">
        <f t="shared" si="0"/>
        <v/>
      </c>
      <c r="L36" s="19" t="str">
        <f>IF(J36&lt;&gt;"",IF(J36&gt;=$J$7,IF(J36&gt;VLOOKUP("perbolt_rotation_high", 'Failure Criteria'!$A$1:$B$9, 2, 0)*$J$7, "High", "OK"),"Low"),"")</f>
        <v/>
      </c>
      <c r="M36" s="19" t="str">
        <f>IF(AND(F36&lt;&gt;"",J36&lt;&gt;""),IF(F36&gt;=VLOOKUP("rd2_cyc3_rotation_high", 'Failure Criteria'!$A$1:$B$9, 2, 0), "High", "OK"),"")</f>
        <v/>
      </c>
      <c r="N36" s="19" t="str">
        <f>IF(ISERROR(VLOOKUP($A36,'First Round'!$B:$AZ,MATCH("Cycles",'First Round'!$B$1:$AZ$1,0),FALSE)),"",VLOOKUP($A36,'First Round'!$B:$AZ,MATCH("Cycles",'First Round'!$B$1:$AZ$1,0),FALSE))</f>
        <v/>
      </c>
      <c r="O36" s="19" t="str">
        <f>IF(ISERROR(VLOOKUP($A36,'Second Round'!$B:$AZ,MATCH("Cycles",'Second Round'!$B$1:$AZ$1,0),FALSE)),"",VLOOKUP($A36,'Second Round'!$B:$AZ,MATCH("Cycles",'Second Round'!$B$1:$AZ$1,0),FALSE))</f>
        <v/>
      </c>
      <c r="P36" s="19" t="str" cm="1">
        <f t="array" ref="P36">IF(ISERROR(ABS((SUM(IF(ISERROR(VLOOKUP($A36,'First Round'!$B:$AZ,MATCH(_xlfn._xlws.FILTER('First Round'!$B$1:$AZ$1,((LEFT('First Round'!$B$1:$AZ$1,22)="BoltRotationAngleCycle"))),'First Round'!$B$1:$AL$1,0), FALSE)),0,VLOOKUP($A36,'First Round'!$B:$AZ,MATCH(_xlfn._xlws.FILTER('First Round'!$B$1:$AZ$1,((LEFT('First Round'!$B$1:$AZ$1,22)="BoltRotationAngleCycle"))),'First Round'!$B$1:$AL$1,0), FALSE)))) - $B36) &lt;= 2), "", ABS((SUM(IF(ISERROR(VLOOKUP($A36,'First Round'!$B:$AZ,MATCH(_xlfn._xlws.FILTER('First Round'!$B$1:$AZ$1,((LEFT('First Round'!$B$1:$AZ$1,22)="BoltRotationAngleCycle"))),'First Round'!$B$1:$AL$1,0), FALSE)),0,VLOOKUP($A36,'First Round'!$B:$AZ,MATCH(_xlfn._xlws.FILTER('First Round'!$B$1:$AZ$1,((LEFT('First Round'!$B$1:$AZ$1,22)="BoltRotationAngleCycle"))),'First Round'!$B$1:$AL$1,0), FALSE)))) - $B36) &lt;= VLOOKUP("sum_rounding_buffer", 'Failure Criteria'!$A$1:$B$9, 2, 0))</f>
        <v/>
      </c>
      <c r="Q36" s="19" t="str" cm="1">
        <f t="array" ref="Q36">IF(ISERROR(ABS((SUM(IF(ISERROR(VLOOKUP($A36,'Second Round'!$B:$AZ,MATCH(_xlfn._xlws.FILTER('Second Round'!$B$1:$AZ$1,((LEFT('Second Round'!$B$1:$AZ$1,22)="BoltRotationAngleCycle"))),'Second Round'!$B$1:$AL$1,0), FALSE)),0,VLOOKUP($A36,'Second Round'!$B:$AZ,MATCH(_xlfn._xlws.FILTER('Second Round'!$B$1:$AZ$1,((LEFT('Second Round'!$B$1:$AZ$1,22)="BoltRotationAngleCycle"))),'Second Round'!$B$1:$AL$1,0), FALSE)))) - $C36) &lt;= 2), "", ABS((SUM(IF(ISERROR(VLOOKUP($A36,'Second Round'!$B:$AZ,MATCH(_xlfn._xlws.FILTER('Second Round'!$B$1:$AZ$1,((LEFT('Second Round'!$B$1:$AZ$1,22)="BoltRotationAngleCycle"))),'Second Round'!$B$1:$AL$1,0), FALSE)),0,VLOOKUP($A36,'Second Round'!$B:$AZ,MATCH(_xlfn._xlws.FILTER('Second Round'!$B$1:$AZ$1,((LEFT('Second Round'!$B$1:$AZ$1,22)="BoltRotationAngleCycle"))),'Second Round'!$B$1:$AL$1,0), FALSE)))) - $C36) &lt;= VLOOKUP("sum_rounding_buffer", 'Failure Criteria'!$A$1:$B$9, 2, 0))</f>
        <v/>
      </c>
    </row>
    <row r="37" spans="1:17" x14ac:dyDescent="0.25">
      <c r="A37" s="17">
        <v>28</v>
      </c>
      <c r="B37" s="7" t="str">
        <f>IF(ISERROR(VLOOKUP($A37,'First Round'!$B:$AZ,MATCH("BoltRotationAngle",'First Round'!$B$1:$AZ$1,0),FALSE)),"",VLOOKUP($A37,'First Round'!$B:$AZ,MATCH("BoltRotationAngle",'First Round'!$B$1:$AZ$1,0),FALSE))</f>
        <v/>
      </c>
      <c r="C37" s="7" t="str">
        <f>IF(ISERROR(VLOOKUP($A37,'Second Round'!$B:$AZ,MATCH("BoltRotationAngle",'Second Round'!$B$1:$AZ$1,0),FALSE)),"",VLOOKUP($A37,'Second Round'!$B:$AZ,MATCH("BoltRotationAngle",'Second Round'!$B$1:$AZ$1,0),FALSE))</f>
        <v/>
      </c>
      <c r="D37" s="1" t="str">
        <f>IF(ISERROR(VLOOKUP($A37,'Second Round'!$B:$AZ,MATCH("BoltRotationAngleCycle1",'Second Round'!$B$1:$AZ$1,0),FALSE)),"",VLOOKUP($A37,'Second Round'!$B:$AZ,MATCH("BoltRotationAngleCycle1",'Second Round'!$B$1:$AZ$1,0),FALSE))</f>
        <v/>
      </c>
      <c r="E37" s="1" t="str">
        <f>IF(ISERROR(VLOOKUP($A37,'Second Round'!$B:$AZ,MATCH("BoltRotationAngleCycle2",'Second Round'!$B$1:$AZ$1,0),FALSE)),"",VLOOKUP($A37,'Second Round'!$B:$AZ,MATCH("BoltRotationAngleCycle2",'Second Round'!$B$1:$AZ$1,0),FALSE))</f>
        <v/>
      </c>
      <c r="F37" s="1" t="str" cm="1">
        <f t="array" ref="F37">IF(AND(J37&lt;&gt;"",C37&lt;&gt;""),SUM(IF(ISERROR(VLOOKUP($A37,'Second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Round'!$B$1:$AL$1,0),FALSE)),0,VLOOKUP($A37,'Second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37" s="4">
        <v>28</v>
      </c>
      <c r="I37" s="13" t="str">
        <f>IF(J37&lt;&gt;"",IF(L37="Low", "Fail", IF(OR(L37="High", M37="High", N37 &gt; 5, O37 &gt; 5, P37 = FALSE, Q37 = FALSE), "Alert", "Pass")),"")</f>
        <v/>
      </c>
      <c r="J37" s="2" t="str">
        <f t="shared" si="0"/>
        <v/>
      </c>
      <c r="L37" s="19" t="str">
        <f>IF(J37&lt;&gt;"",IF(J37&gt;=$J$7,IF(J37&gt;VLOOKUP("perbolt_rotation_high", 'Failure Criteria'!$A$1:$B$9, 2, 0)*$J$7, "High", "OK"),"Low"),"")</f>
        <v/>
      </c>
      <c r="M37" s="19" t="str">
        <f>IF(AND(F37&lt;&gt;"",J37&lt;&gt;""),IF(F37&gt;=VLOOKUP("rd2_cyc3_rotation_high", 'Failure Criteria'!$A$1:$B$9, 2, 0), "High", "OK"),"")</f>
        <v/>
      </c>
      <c r="N37" s="19" t="str">
        <f>IF(ISERROR(VLOOKUP($A37,'First Round'!$B:$AZ,MATCH("Cycles",'First Round'!$B$1:$AZ$1,0),FALSE)),"",VLOOKUP($A37,'First Round'!$B:$AZ,MATCH("Cycles",'First Round'!$B$1:$AZ$1,0),FALSE))</f>
        <v/>
      </c>
      <c r="O37" s="19" t="str">
        <f>IF(ISERROR(VLOOKUP($A37,'Second Round'!$B:$AZ,MATCH("Cycles",'Second Round'!$B$1:$AZ$1,0),FALSE)),"",VLOOKUP($A37,'Second Round'!$B:$AZ,MATCH("Cycles",'Second Round'!$B$1:$AZ$1,0),FALSE))</f>
        <v/>
      </c>
      <c r="P37" s="19" t="str" cm="1">
        <f t="array" ref="P37">IF(ISERROR(ABS((SUM(IF(ISERROR(VLOOKUP($A37,'First Round'!$B:$AZ,MATCH(_xlfn._xlws.FILTER('First Round'!$B$1:$AZ$1,((LEFT('First Round'!$B$1:$AZ$1,22)="BoltRotationAngleCycle"))),'First Round'!$B$1:$AL$1,0), FALSE)),0,VLOOKUP($A37,'First Round'!$B:$AZ,MATCH(_xlfn._xlws.FILTER('First Round'!$B$1:$AZ$1,((LEFT('First Round'!$B$1:$AZ$1,22)="BoltRotationAngleCycle"))),'First Round'!$B$1:$AL$1,0), FALSE)))) - $B37) &lt;= 2), "", ABS((SUM(IF(ISERROR(VLOOKUP($A37,'First Round'!$B:$AZ,MATCH(_xlfn._xlws.FILTER('First Round'!$B$1:$AZ$1,((LEFT('First Round'!$B$1:$AZ$1,22)="BoltRotationAngleCycle"))),'First Round'!$B$1:$AL$1,0), FALSE)),0,VLOOKUP($A37,'First Round'!$B:$AZ,MATCH(_xlfn._xlws.FILTER('First Round'!$B$1:$AZ$1,((LEFT('First Round'!$B$1:$AZ$1,22)="BoltRotationAngleCycle"))),'First Round'!$B$1:$AL$1,0), FALSE)))) - $B37) &lt;= VLOOKUP("sum_rounding_buffer", 'Failure Criteria'!$A$1:$B$9, 2, 0))</f>
        <v/>
      </c>
      <c r="Q37" s="19" t="str" cm="1">
        <f t="array" ref="Q37">IF(ISERROR(ABS((SUM(IF(ISERROR(VLOOKUP($A37,'Second Round'!$B:$AZ,MATCH(_xlfn._xlws.FILTER('Second Round'!$B$1:$AZ$1,((LEFT('Second Round'!$B$1:$AZ$1,22)="BoltRotationAngleCycle"))),'Second Round'!$B$1:$AL$1,0), FALSE)),0,VLOOKUP($A37,'Second Round'!$B:$AZ,MATCH(_xlfn._xlws.FILTER('Second Round'!$B$1:$AZ$1,((LEFT('Second Round'!$B$1:$AZ$1,22)="BoltRotationAngleCycle"))),'Second Round'!$B$1:$AL$1,0), FALSE)))) - $C37) &lt;= 2), "", ABS((SUM(IF(ISERROR(VLOOKUP($A37,'Second Round'!$B:$AZ,MATCH(_xlfn._xlws.FILTER('Second Round'!$B$1:$AZ$1,((LEFT('Second Round'!$B$1:$AZ$1,22)="BoltRotationAngleCycle"))),'Second Round'!$B$1:$AL$1,0), FALSE)),0,VLOOKUP($A37,'Second Round'!$B:$AZ,MATCH(_xlfn._xlws.FILTER('Second Round'!$B$1:$AZ$1,((LEFT('Second Round'!$B$1:$AZ$1,22)="BoltRotationAngleCycle"))),'Second Round'!$B$1:$AL$1,0), FALSE)))) - $C37) &lt;= VLOOKUP("sum_rounding_buffer", 'Failure Criteria'!$A$1:$B$9, 2, 0))</f>
        <v/>
      </c>
    </row>
    <row r="38" spans="1:17" x14ac:dyDescent="0.25">
      <c r="A38" s="17">
        <v>29</v>
      </c>
      <c r="B38" s="7" t="str">
        <f>IF(ISERROR(VLOOKUP($A38,'First Round'!$B:$AZ,MATCH("BoltRotationAngle",'First Round'!$B$1:$AZ$1,0),FALSE)),"",VLOOKUP($A38,'First Round'!$B:$AZ,MATCH("BoltRotationAngle",'First Round'!$B$1:$AZ$1,0),FALSE))</f>
        <v/>
      </c>
      <c r="C38" s="7" t="str">
        <f>IF(ISERROR(VLOOKUP($A38,'Second Round'!$B:$AZ,MATCH("BoltRotationAngle",'Second Round'!$B$1:$AZ$1,0),FALSE)),"",VLOOKUP($A38,'Second Round'!$B:$AZ,MATCH("BoltRotationAngle",'Second Round'!$B$1:$AZ$1,0),FALSE))</f>
        <v/>
      </c>
      <c r="D38" s="1" t="str">
        <f>IF(ISERROR(VLOOKUP($A38,'Second Round'!$B:$AZ,MATCH("BoltRotationAngleCycle1",'Second Round'!$B$1:$AZ$1,0),FALSE)),"",VLOOKUP($A38,'Second Round'!$B:$AZ,MATCH("BoltRotationAngleCycle1",'Second Round'!$B$1:$AZ$1,0),FALSE))</f>
        <v/>
      </c>
      <c r="E38" s="1" t="str">
        <f>IF(ISERROR(VLOOKUP($A38,'Second Round'!$B:$AZ,MATCH("BoltRotationAngleCycle2",'Second Round'!$B$1:$AZ$1,0),FALSE)),"",VLOOKUP($A38,'Second Round'!$B:$AZ,MATCH("BoltRotationAngleCycle2",'Second Round'!$B$1:$AZ$1,0),FALSE))</f>
        <v/>
      </c>
      <c r="F38" s="1" t="str" cm="1">
        <f t="array" ref="F38">IF(AND(J38&lt;&gt;"",C38&lt;&gt;""),SUM(IF(ISERROR(VLOOKUP($A38,'Second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Round'!$B$1:$AL$1,0),FALSE)),0,VLOOKUP($A38,'Second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38" s="4">
        <v>29</v>
      </c>
      <c r="I38" s="13" t="str">
        <f>IF(J38&lt;&gt;"",IF(L38="Low", "Fail", IF(OR(L38="High", M38="High", N38 &gt; 5, O38 &gt; 5, P38 = FALSE, Q38 = FALSE), "Alert", "Pass")),"")</f>
        <v/>
      </c>
      <c r="J38" s="2" t="str">
        <f t="shared" si="0"/>
        <v/>
      </c>
      <c r="L38" s="19" t="str">
        <f>IF(J38&lt;&gt;"",IF(J38&gt;=$J$7,IF(J38&gt;VLOOKUP("perbolt_rotation_high", 'Failure Criteria'!$A$1:$B$9, 2, 0)*$J$7, "High", "OK"),"Low"),"")</f>
        <v/>
      </c>
      <c r="M38" s="19" t="str">
        <f>IF(AND(F38&lt;&gt;"",J38&lt;&gt;""),IF(F38&gt;=VLOOKUP("rd2_cyc3_rotation_high", 'Failure Criteria'!$A$1:$B$9, 2, 0), "High", "OK"),"")</f>
        <v/>
      </c>
      <c r="N38" s="19" t="str">
        <f>IF(ISERROR(VLOOKUP($A38,'First Round'!$B:$AZ,MATCH("Cycles",'First Round'!$B$1:$AZ$1,0),FALSE)),"",VLOOKUP($A38,'First Round'!$B:$AZ,MATCH("Cycles",'First Round'!$B$1:$AZ$1,0),FALSE))</f>
        <v/>
      </c>
      <c r="O38" s="19" t="str">
        <f>IF(ISERROR(VLOOKUP($A38,'Second Round'!$B:$AZ,MATCH("Cycles",'Second Round'!$B$1:$AZ$1,0),FALSE)),"",VLOOKUP($A38,'Second Round'!$B:$AZ,MATCH("Cycles",'Second Round'!$B$1:$AZ$1,0),FALSE))</f>
        <v/>
      </c>
      <c r="P38" s="19" t="str" cm="1">
        <f t="array" ref="P38">IF(ISERROR(ABS((SUM(IF(ISERROR(VLOOKUP($A38,'First Round'!$B:$AZ,MATCH(_xlfn._xlws.FILTER('First Round'!$B$1:$AZ$1,((LEFT('First Round'!$B$1:$AZ$1,22)="BoltRotationAngleCycle"))),'First Round'!$B$1:$AL$1,0), FALSE)),0,VLOOKUP($A38,'First Round'!$B:$AZ,MATCH(_xlfn._xlws.FILTER('First Round'!$B$1:$AZ$1,((LEFT('First Round'!$B$1:$AZ$1,22)="BoltRotationAngleCycle"))),'First Round'!$B$1:$AL$1,0), FALSE)))) - $B38) &lt;= 2), "", ABS((SUM(IF(ISERROR(VLOOKUP($A38,'First Round'!$B:$AZ,MATCH(_xlfn._xlws.FILTER('First Round'!$B$1:$AZ$1,((LEFT('First Round'!$B$1:$AZ$1,22)="BoltRotationAngleCycle"))),'First Round'!$B$1:$AL$1,0), FALSE)),0,VLOOKUP($A38,'First Round'!$B:$AZ,MATCH(_xlfn._xlws.FILTER('First Round'!$B$1:$AZ$1,((LEFT('First Round'!$B$1:$AZ$1,22)="BoltRotationAngleCycle"))),'First Round'!$B$1:$AL$1,0), FALSE)))) - $B38) &lt;= VLOOKUP("sum_rounding_buffer", 'Failure Criteria'!$A$1:$B$9, 2, 0))</f>
        <v/>
      </c>
      <c r="Q38" s="19" t="str" cm="1">
        <f t="array" ref="Q38">IF(ISERROR(ABS((SUM(IF(ISERROR(VLOOKUP($A38,'Second Round'!$B:$AZ,MATCH(_xlfn._xlws.FILTER('Second Round'!$B$1:$AZ$1,((LEFT('Second Round'!$B$1:$AZ$1,22)="BoltRotationAngleCycle"))),'Second Round'!$B$1:$AL$1,0), FALSE)),0,VLOOKUP($A38,'Second Round'!$B:$AZ,MATCH(_xlfn._xlws.FILTER('Second Round'!$B$1:$AZ$1,((LEFT('Second Round'!$B$1:$AZ$1,22)="BoltRotationAngleCycle"))),'Second Round'!$B$1:$AL$1,0), FALSE)))) - $C38) &lt;= 2), "", ABS((SUM(IF(ISERROR(VLOOKUP($A38,'Second Round'!$B:$AZ,MATCH(_xlfn._xlws.FILTER('Second Round'!$B$1:$AZ$1,((LEFT('Second Round'!$B$1:$AZ$1,22)="BoltRotationAngleCycle"))),'Second Round'!$B$1:$AL$1,0), FALSE)),0,VLOOKUP($A38,'Second Round'!$B:$AZ,MATCH(_xlfn._xlws.FILTER('Second Round'!$B$1:$AZ$1,((LEFT('Second Round'!$B$1:$AZ$1,22)="BoltRotationAngleCycle"))),'Second Round'!$B$1:$AL$1,0), FALSE)))) - $C38) &lt;= VLOOKUP("sum_rounding_buffer", 'Failure Criteria'!$A$1:$B$9, 2, 0))</f>
        <v/>
      </c>
    </row>
    <row r="39" spans="1:17" x14ac:dyDescent="0.25">
      <c r="A39" s="17">
        <v>30</v>
      </c>
      <c r="B39" s="7" t="str">
        <f>IF(ISERROR(VLOOKUP($A39,'First Round'!$B:$AZ,MATCH("BoltRotationAngle",'First Round'!$B$1:$AZ$1,0),FALSE)),"",VLOOKUP($A39,'First Round'!$B:$AZ,MATCH("BoltRotationAngle",'First Round'!$B$1:$AZ$1,0),FALSE))</f>
        <v/>
      </c>
      <c r="C39" s="7" t="str">
        <f>IF(ISERROR(VLOOKUP($A39,'Second Round'!$B:$AZ,MATCH("BoltRotationAngle",'Second Round'!$B$1:$AZ$1,0),FALSE)),"",VLOOKUP($A39,'Second Round'!$B:$AZ,MATCH("BoltRotationAngle",'Second Round'!$B$1:$AZ$1,0),FALSE))</f>
        <v/>
      </c>
      <c r="D39" s="1" t="str">
        <f>IF(ISERROR(VLOOKUP($A39,'Second Round'!$B:$AZ,MATCH("BoltRotationAngleCycle1",'Second Round'!$B$1:$AZ$1,0),FALSE)),"",VLOOKUP($A39,'Second Round'!$B:$AZ,MATCH("BoltRotationAngleCycle1",'Second Round'!$B$1:$AZ$1,0),FALSE))</f>
        <v/>
      </c>
      <c r="E39" s="1" t="str">
        <f>IF(ISERROR(VLOOKUP($A39,'Second Round'!$B:$AZ,MATCH("BoltRotationAngleCycle2",'Second Round'!$B$1:$AZ$1,0),FALSE)),"",VLOOKUP($A39,'Second Round'!$B:$AZ,MATCH("BoltRotationAngleCycle2",'Second Round'!$B$1:$AZ$1,0),FALSE))</f>
        <v/>
      </c>
      <c r="F39" s="1" t="str" cm="1">
        <f t="array" ref="F39">IF(AND(J39&lt;&gt;"",C39&lt;&gt;""),SUM(IF(ISERROR(VLOOKUP($A39,'Second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Round'!$B$1:$AL$1,0),FALSE)),0,VLOOKUP($A39,'Second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39" s="4">
        <v>30</v>
      </c>
      <c r="I39" s="13" t="str">
        <f>IF(J39&lt;&gt;"",IF(L39="Low", "Fail", IF(OR(L39="High", M39="High", N39 &gt; 5, O39 &gt; 5, P39 = FALSE, Q39 = FALSE), "Alert", "Pass")),"")</f>
        <v/>
      </c>
      <c r="J39" s="2" t="str">
        <f t="shared" si="0"/>
        <v/>
      </c>
      <c r="L39" s="19" t="str">
        <f>IF(J39&lt;&gt;"",IF(J39&gt;=$J$7,IF(J39&gt;VLOOKUP("perbolt_rotation_high", 'Failure Criteria'!$A$1:$B$9, 2, 0)*$J$7, "High", "OK"),"Low"),"")</f>
        <v/>
      </c>
      <c r="M39" s="19" t="str">
        <f>IF(AND(F39&lt;&gt;"",J39&lt;&gt;""),IF(F39&gt;=VLOOKUP("rd2_cyc3_rotation_high", 'Failure Criteria'!$A$1:$B$9, 2, 0), "High", "OK"),"")</f>
        <v/>
      </c>
      <c r="N39" s="19" t="str">
        <f>IF(ISERROR(VLOOKUP($A39,'First Round'!$B:$AZ,MATCH("Cycles",'First Round'!$B$1:$AZ$1,0),FALSE)),"",VLOOKUP($A39,'First Round'!$B:$AZ,MATCH("Cycles",'First Round'!$B$1:$AZ$1,0),FALSE))</f>
        <v/>
      </c>
      <c r="O39" s="19" t="str">
        <f>IF(ISERROR(VLOOKUP($A39,'Second Round'!$B:$AZ,MATCH("Cycles",'Second Round'!$B$1:$AZ$1,0),FALSE)),"",VLOOKUP($A39,'Second Round'!$B:$AZ,MATCH("Cycles",'Second Round'!$B$1:$AZ$1,0),FALSE))</f>
        <v/>
      </c>
      <c r="P39" s="19" t="str" cm="1">
        <f t="array" ref="P39">IF(ISERROR(ABS((SUM(IF(ISERROR(VLOOKUP($A39,'First Round'!$B:$AZ,MATCH(_xlfn._xlws.FILTER('First Round'!$B$1:$AZ$1,((LEFT('First Round'!$B$1:$AZ$1,22)="BoltRotationAngleCycle"))),'First Round'!$B$1:$AL$1,0), FALSE)),0,VLOOKUP($A39,'First Round'!$B:$AZ,MATCH(_xlfn._xlws.FILTER('First Round'!$B$1:$AZ$1,((LEFT('First Round'!$B$1:$AZ$1,22)="BoltRotationAngleCycle"))),'First Round'!$B$1:$AL$1,0), FALSE)))) - $B39) &lt;= 2), "", ABS((SUM(IF(ISERROR(VLOOKUP($A39,'First Round'!$B:$AZ,MATCH(_xlfn._xlws.FILTER('First Round'!$B$1:$AZ$1,((LEFT('First Round'!$B$1:$AZ$1,22)="BoltRotationAngleCycle"))),'First Round'!$B$1:$AL$1,0), FALSE)),0,VLOOKUP($A39,'First Round'!$B:$AZ,MATCH(_xlfn._xlws.FILTER('First Round'!$B$1:$AZ$1,((LEFT('First Round'!$B$1:$AZ$1,22)="BoltRotationAngleCycle"))),'First Round'!$B$1:$AL$1,0), FALSE)))) - $B39) &lt;= VLOOKUP("sum_rounding_buffer", 'Failure Criteria'!$A$1:$B$9, 2, 0))</f>
        <v/>
      </c>
      <c r="Q39" s="19" t="str" cm="1">
        <f t="array" ref="Q39">IF(ISERROR(ABS((SUM(IF(ISERROR(VLOOKUP($A39,'Second Round'!$B:$AZ,MATCH(_xlfn._xlws.FILTER('Second Round'!$B$1:$AZ$1,((LEFT('Second Round'!$B$1:$AZ$1,22)="BoltRotationAngleCycle"))),'Second Round'!$B$1:$AL$1,0), FALSE)),0,VLOOKUP($A39,'Second Round'!$B:$AZ,MATCH(_xlfn._xlws.FILTER('Second Round'!$B$1:$AZ$1,((LEFT('Second Round'!$B$1:$AZ$1,22)="BoltRotationAngleCycle"))),'Second Round'!$B$1:$AL$1,0), FALSE)))) - $C39) &lt;= 2), "", ABS((SUM(IF(ISERROR(VLOOKUP($A39,'Second Round'!$B:$AZ,MATCH(_xlfn._xlws.FILTER('Second Round'!$B$1:$AZ$1,((LEFT('Second Round'!$B$1:$AZ$1,22)="BoltRotationAngleCycle"))),'Second Round'!$B$1:$AL$1,0), FALSE)),0,VLOOKUP($A39,'Second Round'!$B:$AZ,MATCH(_xlfn._xlws.FILTER('Second Round'!$B$1:$AZ$1,((LEFT('Second Round'!$B$1:$AZ$1,22)="BoltRotationAngleCycle"))),'Second Round'!$B$1:$AL$1,0), FALSE)))) - $C39) &lt;= VLOOKUP("sum_rounding_buffer", 'Failure Criteria'!$A$1:$B$9, 2, 0))</f>
        <v/>
      </c>
    </row>
    <row r="40" spans="1:17" x14ac:dyDescent="0.25">
      <c r="A40" s="17">
        <v>31</v>
      </c>
      <c r="B40" s="7" t="str">
        <f>IF(ISERROR(VLOOKUP($A40,'First Round'!$B:$AZ,MATCH("BoltRotationAngle",'First Round'!$B$1:$AZ$1,0),FALSE)),"",VLOOKUP($A40,'First Round'!$B:$AZ,MATCH("BoltRotationAngle",'First Round'!$B$1:$AZ$1,0),FALSE))</f>
        <v/>
      </c>
      <c r="C40" s="7" t="str">
        <f>IF(ISERROR(VLOOKUP($A40,'Second Round'!$B:$AZ,MATCH("BoltRotationAngle",'Second Round'!$B$1:$AZ$1,0),FALSE)),"",VLOOKUP($A40,'Second Round'!$B:$AZ,MATCH("BoltRotationAngle",'Second Round'!$B$1:$AZ$1,0),FALSE))</f>
        <v/>
      </c>
      <c r="D40" s="1" t="str">
        <f>IF(ISERROR(VLOOKUP($A40,'Second Round'!$B:$AZ,MATCH("BoltRotationAngleCycle1",'Second Round'!$B$1:$AZ$1,0),FALSE)),"",VLOOKUP($A40,'Second Round'!$B:$AZ,MATCH("BoltRotationAngleCycle1",'Second Round'!$B$1:$AZ$1,0),FALSE))</f>
        <v/>
      </c>
      <c r="E40" s="1" t="str">
        <f>IF(ISERROR(VLOOKUP($A40,'Second Round'!$B:$AZ,MATCH("BoltRotationAngleCycle2",'Second Round'!$B$1:$AZ$1,0),FALSE)),"",VLOOKUP($A40,'Second Round'!$B:$AZ,MATCH("BoltRotationAngleCycle2",'Second Round'!$B$1:$AZ$1,0),FALSE))</f>
        <v/>
      </c>
      <c r="F40" s="1" t="str" cm="1">
        <f t="array" ref="F40">IF(AND(J40&lt;&gt;"",C40&lt;&gt;""),SUM(IF(ISERROR(VLOOKUP($A40,'Second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Round'!$B$1:$AL$1,0),FALSE)),0,VLOOKUP($A40,'Second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40" s="4">
        <v>31</v>
      </c>
      <c r="I40" s="13" t="str">
        <f>IF(J40&lt;&gt;"",IF(L40="Low", "Fail", IF(OR(L40="High", M40="High", N40 &gt; 5, O40 &gt; 5, P40 = FALSE, Q40 = FALSE), "Alert", "Pass")),"")</f>
        <v/>
      </c>
      <c r="J40" s="2" t="str">
        <f t="shared" si="0"/>
        <v/>
      </c>
      <c r="L40" s="19" t="str">
        <f>IF(J40&lt;&gt;"",IF(J40&gt;=$J$7,IF(J40&gt;VLOOKUP("perbolt_rotation_high", 'Failure Criteria'!$A$1:$B$9, 2, 0)*$J$7, "High", "OK"),"Low"),"")</f>
        <v/>
      </c>
      <c r="M40" s="19" t="str">
        <f>IF(AND(F40&lt;&gt;"",J40&lt;&gt;""),IF(F40&gt;=VLOOKUP("rd2_cyc3_rotation_high", 'Failure Criteria'!$A$1:$B$9, 2, 0), "High", "OK"),"")</f>
        <v/>
      </c>
      <c r="N40" s="19" t="str">
        <f>IF(ISERROR(VLOOKUP($A40,'First Round'!$B:$AZ,MATCH("Cycles",'First Round'!$B$1:$AZ$1,0),FALSE)),"",VLOOKUP($A40,'First Round'!$B:$AZ,MATCH("Cycles",'First Round'!$B$1:$AZ$1,0),FALSE))</f>
        <v/>
      </c>
      <c r="O40" s="19" t="str">
        <f>IF(ISERROR(VLOOKUP($A40,'Second Round'!$B:$AZ,MATCH("Cycles",'Second Round'!$B$1:$AZ$1,0),FALSE)),"",VLOOKUP($A40,'Second Round'!$B:$AZ,MATCH("Cycles",'Second Round'!$B$1:$AZ$1,0),FALSE))</f>
        <v/>
      </c>
      <c r="P40" s="19" t="str" cm="1">
        <f t="array" ref="P40">IF(ISERROR(ABS((SUM(IF(ISERROR(VLOOKUP($A40,'First Round'!$B:$AZ,MATCH(_xlfn._xlws.FILTER('First Round'!$B$1:$AZ$1,((LEFT('First Round'!$B$1:$AZ$1,22)="BoltRotationAngleCycle"))),'First Round'!$B$1:$AL$1,0), FALSE)),0,VLOOKUP($A40,'First Round'!$B:$AZ,MATCH(_xlfn._xlws.FILTER('First Round'!$B$1:$AZ$1,((LEFT('First Round'!$B$1:$AZ$1,22)="BoltRotationAngleCycle"))),'First Round'!$B$1:$AL$1,0), FALSE)))) - $B40) &lt;= 2), "", ABS((SUM(IF(ISERROR(VLOOKUP($A40,'First Round'!$B:$AZ,MATCH(_xlfn._xlws.FILTER('First Round'!$B$1:$AZ$1,((LEFT('First Round'!$B$1:$AZ$1,22)="BoltRotationAngleCycle"))),'First Round'!$B$1:$AL$1,0), FALSE)),0,VLOOKUP($A40,'First Round'!$B:$AZ,MATCH(_xlfn._xlws.FILTER('First Round'!$B$1:$AZ$1,((LEFT('First Round'!$B$1:$AZ$1,22)="BoltRotationAngleCycle"))),'First Round'!$B$1:$AL$1,0), FALSE)))) - $B40) &lt;= VLOOKUP("sum_rounding_buffer", 'Failure Criteria'!$A$1:$B$9, 2, 0))</f>
        <v/>
      </c>
      <c r="Q40" s="19" t="str" cm="1">
        <f t="array" ref="Q40">IF(ISERROR(ABS((SUM(IF(ISERROR(VLOOKUP($A40,'Second Round'!$B:$AZ,MATCH(_xlfn._xlws.FILTER('Second Round'!$B$1:$AZ$1,((LEFT('Second Round'!$B$1:$AZ$1,22)="BoltRotationAngleCycle"))),'Second Round'!$B$1:$AL$1,0), FALSE)),0,VLOOKUP($A40,'Second Round'!$B:$AZ,MATCH(_xlfn._xlws.FILTER('Second Round'!$B$1:$AZ$1,((LEFT('Second Round'!$B$1:$AZ$1,22)="BoltRotationAngleCycle"))),'Second Round'!$B$1:$AL$1,0), FALSE)))) - $C40) &lt;= 2), "", ABS((SUM(IF(ISERROR(VLOOKUP($A40,'Second Round'!$B:$AZ,MATCH(_xlfn._xlws.FILTER('Second Round'!$B$1:$AZ$1,((LEFT('Second Round'!$B$1:$AZ$1,22)="BoltRotationAngleCycle"))),'Second Round'!$B$1:$AL$1,0), FALSE)),0,VLOOKUP($A40,'Second Round'!$B:$AZ,MATCH(_xlfn._xlws.FILTER('Second Round'!$B$1:$AZ$1,((LEFT('Second Round'!$B$1:$AZ$1,22)="BoltRotationAngleCycle"))),'Second Round'!$B$1:$AL$1,0), FALSE)))) - $C40) &lt;= VLOOKUP("sum_rounding_buffer", 'Failure Criteria'!$A$1:$B$9, 2, 0))</f>
        <v/>
      </c>
    </row>
    <row r="41" spans="1:17" x14ac:dyDescent="0.25">
      <c r="A41" s="17">
        <v>32</v>
      </c>
      <c r="B41" s="7" t="str">
        <f>IF(ISERROR(VLOOKUP($A41,'First Round'!$B:$AZ,MATCH("BoltRotationAngle",'First Round'!$B$1:$AZ$1,0),FALSE)),"",VLOOKUP($A41,'First Round'!$B:$AZ,MATCH("BoltRotationAngle",'First Round'!$B$1:$AZ$1,0),FALSE))</f>
        <v/>
      </c>
      <c r="C41" s="7" t="str">
        <f>IF(ISERROR(VLOOKUP($A41,'Second Round'!$B:$AZ,MATCH("BoltRotationAngle",'Second Round'!$B$1:$AZ$1,0),FALSE)),"",VLOOKUP($A41,'Second Round'!$B:$AZ,MATCH("BoltRotationAngle",'Second Round'!$B$1:$AZ$1,0),FALSE))</f>
        <v/>
      </c>
      <c r="D41" s="1" t="str">
        <f>IF(ISERROR(VLOOKUP($A41,'Second Round'!$B:$AZ,MATCH("BoltRotationAngleCycle1",'Second Round'!$B$1:$AZ$1,0),FALSE)),"",VLOOKUP($A41,'Second Round'!$B:$AZ,MATCH("BoltRotationAngleCycle1",'Second Round'!$B$1:$AZ$1,0),FALSE))</f>
        <v/>
      </c>
      <c r="E41" s="1" t="str">
        <f>IF(ISERROR(VLOOKUP($A41,'Second Round'!$B:$AZ,MATCH("BoltRotationAngleCycle2",'Second Round'!$B$1:$AZ$1,0),FALSE)),"",VLOOKUP($A41,'Second Round'!$B:$AZ,MATCH("BoltRotationAngleCycle2",'Second Round'!$B$1:$AZ$1,0),FALSE))</f>
        <v/>
      </c>
      <c r="F41" s="1" t="str" cm="1">
        <f t="array" ref="F41">IF(AND(J41&lt;&gt;"",C41&lt;&gt;""),SUM(IF(ISERROR(VLOOKUP($A41,'Second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Round'!$B$1:$AL$1,0),FALSE)),0,VLOOKUP($A41,'Second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41" s="4">
        <v>32</v>
      </c>
      <c r="I41" s="13" t="str">
        <f>IF(J41&lt;&gt;"",IF(L41="Low", "Fail", IF(OR(L41="High", M41="High", N41 &gt; 5, O41 &gt; 5, P41 = FALSE, Q41 = FALSE), "Alert", "Pass")),"")</f>
        <v/>
      </c>
      <c r="J41" s="2" t="str">
        <f t="shared" si="0"/>
        <v/>
      </c>
      <c r="L41" s="19" t="str">
        <f>IF(J41&lt;&gt;"",IF(J41&gt;=$J$7,IF(J41&gt;VLOOKUP("perbolt_rotation_high", 'Failure Criteria'!$A$1:$B$9, 2, 0)*$J$7, "High", "OK"),"Low"),"")</f>
        <v/>
      </c>
      <c r="M41" s="19" t="str">
        <f>IF(AND(F41&lt;&gt;"",J41&lt;&gt;""),IF(F41&gt;=VLOOKUP("rd2_cyc3_rotation_high", 'Failure Criteria'!$A$1:$B$9, 2, 0), "High", "OK"),"")</f>
        <v/>
      </c>
      <c r="N41" s="19" t="str">
        <f>IF(ISERROR(VLOOKUP($A41,'First Round'!$B:$AZ,MATCH("Cycles",'First Round'!$B$1:$AZ$1,0),FALSE)),"",VLOOKUP($A41,'First Round'!$B:$AZ,MATCH("Cycles",'First Round'!$B$1:$AZ$1,0),FALSE))</f>
        <v/>
      </c>
      <c r="O41" s="19" t="str">
        <f>IF(ISERROR(VLOOKUP($A41,'Second Round'!$B:$AZ,MATCH("Cycles",'Second Round'!$B$1:$AZ$1,0),FALSE)),"",VLOOKUP($A41,'Second Round'!$B:$AZ,MATCH("Cycles",'Second Round'!$B$1:$AZ$1,0),FALSE))</f>
        <v/>
      </c>
      <c r="P41" s="19" t="str" cm="1">
        <f t="array" ref="P41">IF(ISERROR(ABS((SUM(IF(ISERROR(VLOOKUP($A41,'First Round'!$B:$AZ,MATCH(_xlfn._xlws.FILTER('First Round'!$B$1:$AZ$1,((LEFT('First Round'!$B$1:$AZ$1,22)="BoltRotationAngleCycle"))),'First Round'!$B$1:$AL$1,0), FALSE)),0,VLOOKUP($A41,'First Round'!$B:$AZ,MATCH(_xlfn._xlws.FILTER('First Round'!$B$1:$AZ$1,((LEFT('First Round'!$B$1:$AZ$1,22)="BoltRotationAngleCycle"))),'First Round'!$B$1:$AL$1,0), FALSE)))) - $B41) &lt;= 2), "", ABS((SUM(IF(ISERROR(VLOOKUP($A41,'First Round'!$B:$AZ,MATCH(_xlfn._xlws.FILTER('First Round'!$B$1:$AZ$1,((LEFT('First Round'!$B$1:$AZ$1,22)="BoltRotationAngleCycle"))),'First Round'!$B$1:$AL$1,0), FALSE)),0,VLOOKUP($A41,'First Round'!$B:$AZ,MATCH(_xlfn._xlws.FILTER('First Round'!$B$1:$AZ$1,((LEFT('First Round'!$B$1:$AZ$1,22)="BoltRotationAngleCycle"))),'First Round'!$B$1:$AL$1,0), FALSE)))) - $B41) &lt;= VLOOKUP("sum_rounding_buffer", 'Failure Criteria'!$A$1:$B$9, 2, 0))</f>
        <v/>
      </c>
      <c r="Q41" s="19" t="str" cm="1">
        <f t="array" ref="Q41">IF(ISERROR(ABS((SUM(IF(ISERROR(VLOOKUP($A41,'Second Round'!$B:$AZ,MATCH(_xlfn._xlws.FILTER('Second Round'!$B$1:$AZ$1,((LEFT('Second Round'!$B$1:$AZ$1,22)="BoltRotationAngleCycle"))),'Second Round'!$B$1:$AL$1,0), FALSE)),0,VLOOKUP($A41,'Second Round'!$B:$AZ,MATCH(_xlfn._xlws.FILTER('Second Round'!$B$1:$AZ$1,((LEFT('Second Round'!$B$1:$AZ$1,22)="BoltRotationAngleCycle"))),'Second Round'!$B$1:$AL$1,0), FALSE)))) - $C41) &lt;= 2), "", ABS((SUM(IF(ISERROR(VLOOKUP($A41,'Second Round'!$B:$AZ,MATCH(_xlfn._xlws.FILTER('Second Round'!$B$1:$AZ$1,((LEFT('Second Round'!$B$1:$AZ$1,22)="BoltRotationAngleCycle"))),'Second Round'!$B$1:$AL$1,0), FALSE)),0,VLOOKUP($A41,'Second Round'!$B:$AZ,MATCH(_xlfn._xlws.FILTER('Second Round'!$B$1:$AZ$1,((LEFT('Second Round'!$B$1:$AZ$1,22)="BoltRotationAngleCycle"))),'Second Round'!$B$1:$AL$1,0), FALSE)))) - $C41) &lt;= VLOOKUP("sum_rounding_buffer", 'Failure Criteria'!$A$1:$B$9, 2, 0))</f>
        <v/>
      </c>
    </row>
    <row r="42" spans="1:17" x14ac:dyDescent="0.25">
      <c r="A42" s="17">
        <v>33</v>
      </c>
      <c r="B42" s="7" t="str">
        <f>IF(ISERROR(VLOOKUP($A42,'First Round'!$B:$AZ,MATCH("BoltRotationAngle",'First Round'!$B$1:$AZ$1,0),FALSE)),"",VLOOKUP($A42,'First Round'!$B:$AZ,MATCH("BoltRotationAngle",'First Round'!$B$1:$AZ$1,0),FALSE))</f>
        <v/>
      </c>
      <c r="C42" s="7" t="str">
        <f>IF(ISERROR(VLOOKUP($A42,'Second Round'!$B:$AZ,MATCH("BoltRotationAngle",'Second Round'!$B$1:$AZ$1,0),FALSE)),"",VLOOKUP($A42,'Second Round'!$B:$AZ,MATCH("BoltRotationAngle",'Second Round'!$B$1:$AZ$1,0),FALSE))</f>
        <v/>
      </c>
      <c r="D42" s="1" t="str">
        <f>IF(ISERROR(VLOOKUP($A42,'Second Round'!$B:$AZ,MATCH("BoltRotationAngleCycle1",'Second Round'!$B$1:$AZ$1,0),FALSE)),"",VLOOKUP($A42,'Second Round'!$B:$AZ,MATCH("BoltRotationAngleCycle1",'Second Round'!$B$1:$AZ$1,0),FALSE))</f>
        <v/>
      </c>
      <c r="E42" s="1" t="str">
        <f>IF(ISERROR(VLOOKUP($A42,'Second Round'!$B:$AZ,MATCH("BoltRotationAngleCycle2",'Second Round'!$B$1:$AZ$1,0),FALSE)),"",VLOOKUP($A42,'Second Round'!$B:$AZ,MATCH("BoltRotationAngleCycle2",'Second Round'!$B$1:$AZ$1,0),FALSE))</f>
        <v/>
      </c>
      <c r="F42" s="1" t="str" cm="1">
        <f t="array" ref="F42">IF(AND(J42&lt;&gt;"",C42&lt;&gt;""),SUM(IF(ISERROR(VLOOKUP($A42,'Second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Round'!$B$1:$AL$1,0),FALSE)),0,VLOOKUP($A42,'Second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42" s="4">
        <v>33</v>
      </c>
      <c r="I42" s="13" t="str">
        <f>IF(J42&lt;&gt;"",IF(L42="Low", "Fail", IF(OR(L42="High", M42="High", N42 &gt; 5, O42 &gt; 5, P42 = FALSE, Q42 = FALSE), "Alert", "Pass")),"")</f>
        <v/>
      </c>
      <c r="J42" s="2" t="str">
        <f t="shared" si="0"/>
        <v/>
      </c>
      <c r="L42" s="19" t="str">
        <f>IF(J42&lt;&gt;"",IF(J42&gt;=$J$7,IF(J42&gt;VLOOKUP("perbolt_rotation_high", 'Failure Criteria'!$A$1:$B$9, 2, 0)*$J$7, "High", "OK"),"Low"),"")</f>
        <v/>
      </c>
      <c r="M42" s="19" t="str">
        <f>IF(AND(F42&lt;&gt;"",J42&lt;&gt;""),IF(F42&gt;=VLOOKUP("rd2_cyc3_rotation_high", 'Failure Criteria'!$A$1:$B$9, 2, 0), "High", "OK"),"")</f>
        <v/>
      </c>
      <c r="N42" s="19" t="str">
        <f>IF(ISERROR(VLOOKUP($A42,'First Round'!$B:$AZ,MATCH("Cycles",'First Round'!$B$1:$AZ$1,0),FALSE)),"",VLOOKUP($A42,'First Round'!$B:$AZ,MATCH("Cycles",'First Round'!$B$1:$AZ$1,0),FALSE))</f>
        <v/>
      </c>
      <c r="O42" s="19" t="str">
        <f>IF(ISERROR(VLOOKUP($A42,'Second Round'!$B:$AZ,MATCH("Cycles",'Second Round'!$B$1:$AZ$1,0),FALSE)),"",VLOOKUP($A42,'Second Round'!$B:$AZ,MATCH("Cycles",'Second Round'!$B$1:$AZ$1,0),FALSE))</f>
        <v/>
      </c>
      <c r="P42" s="19" t="str" cm="1">
        <f t="array" ref="P42">IF(ISERROR(ABS((SUM(IF(ISERROR(VLOOKUP($A42,'First Round'!$B:$AZ,MATCH(_xlfn._xlws.FILTER('First Round'!$B$1:$AZ$1,((LEFT('First Round'!$B$1:$AZ$1,22)="BoltRotationAngleCycle"))),'First Round'!$B$1:$AL$1,0), FALSE)),0,VLOOKUP($A42,'First Round'!$B:$AZ,MATCH(_xlfn._xlws.FILTER('First Round'!$B$1:$AZ$1,((LEFT('First Round'!$B$1:$AZ$1,22)="BoltRotationAngleCycle"))),'First Round'!$B$1:$AL$1,0), FALSE)))) - $B42) &lt;= 2), "", ABS((SUM(IF(ISERROR(VLOOKUP($A42,'First Round'!$B:$AZ,MATCH(_xlfn._xlws.FILTER('First Round'!$B$1:$AZ$1,((LEFT('First Round'!$B$1:$AZ$1,22)="BoltRotationAngleCycle"))),'First Round'!$B$1:$AL$1,0), FALSE)),0,VLOOKUP($A42,'First Round'!$B:$AZ,MATCH(_xlfn._xlws.FILTER('First Round'!$B$1:$AZ$1,((LEFT('First Round'!$B$1:$AZ$1,22)="BoltRotationAngleCycle"))),'First Round'!$B$1:$AL$1,0), FALSE)))) - $B42) &lt;= VLOOKUP("sum_rounding_buffer", 'Failure Criteria'!$A$1:$B$9, 2, 0))</f>
        <v/>
      </c>
      <c r="Q42" s="19" t="str" cm="1">
        <f t="array" ref="Q42">IF(ISERROR(ABS((SUM(IF(ISERROR(VLOOKUP($A42,'Second Round'!$B:$AZ,MATCH(_xlfn._xlws.FILTER('Second Round'!$B$1:$AZ$1,((LEFT('Second Round'!$B$1:$AZ$1,22)="BoltRotationAngleCycle"))),'Second Round'!$B$1:$AL$1,0), FALSE)),0,VLOOKUP($A42,'Second Round'!$B:$AZ,MATCH(_xlfn._xlws.FILTER('Second Round'!$B$1:$AZ$1,((LEFT('Second Round'!$B$1:$AZ$1,22)="BoltRotationAngleCycle"))),'Second Round'!$B$1:$AL$1,0), FALSE)))) - $C42) &lt;= 2), "", ABS((SUM(IF(ISERROR(VLOOKUP($A42,'Second Round'!$B:$AZ,MATCH(_xlfn._xlws.FILTER('Second Round'!$B$1:$AZ$1,((LEFT('Second Round'!$B$1:$AZ$1,22)="BoltRotationAngleCycle"))),'Second Round'!$B$1:$AL$1,0), FALSE)),0,VLOOKUP($A42,'Second Round'!$B:$AZ,MATCH(_xlfn._xlws.FILTER('Second Round'!$B$1:$AZ$1,((LEFT('Second Round'!$B$1:$AZ$1,22)="BoltRotationAngleCycle"))),'Second Round'!$B$1:$AL$1,0), FALSE)))) - $C42) &lt;= VLOOKUP("sum_rounding_buffer", 'Failure Criteria'!$A$1:$B$9, 2, 0))</f>
        <v/>
      </c>
    </row>
    <row r="43" spans="1:17" x14ac:dyDescent="0.25">
      <c r="A43" s="17">
        <v>34</v>
      </c>
      <c r="B43" s="7" t="str">
        <f>IF(ISERROR(VLOOKUP($A43,'First Round'!$B:$AZ,MATCH("BoltRotationAngle",'First Round'!$B$1:$AZ$1,0),FALSE)),"",VLOOKUP($A43,'First Round'!$B:$AZ,MATCH("BoltRotationAngle",'First Round'!$B$1:$AZ$1,0),FALSE))</f>
        <v/>
      </c>
      <c r="C43" s="7" t="str">
        <f>IF(ISERROR(VLOOKUP($A43,'Second Round'!$B:$AZ,MATCH("BoltRotationAngle",'Second Round'!$B$1:$AZ$1,0),FALSE)),"",VLOOKUP($A43,'Second Round'!$B:$AZ,MATCH("BoltRotationAngle",'Second Round'!$B$1:$AZ$1,0),FALSE))</f>
        <v/>
      </c>
      <c r="D43" s="1" t="str">
        <f>IF(ISERROR(VLOOKUP($A43,'Second Round'!$B:$AZ,MATCH("BoltRotationAngleCycle1",'Second Round'!$B$1:$AZ$1,0),FALSE)),"",VLOOKUP($A43,'Second Round'!$B:$AZ,MATCH("BoltRotationAngleCycle1",'Second Round'!$B$1:$AZ$1,0),FALSE))</f>
        <v/>
      </c>
      <c r="E43" s="1" t="str">
        <f>IF(ISERROR(VLOOKUP($A43,'Second Round'!$B:$AZ,MATCH("BoltRotationAngleCycle2",'Second Round'!$B$1:$AZ$1,0),FALSE)),"",VLOOKUP($A43,'Second Round'!$B:$AZ,MATCH("BoltRotationAngleCycle2",'Second Round'!$B$1:$AZ$1,0),FALSE))</f>
        <v/>
      </c>
      <c r="F43" s="1" t="str" cm="1">
        <f t="array" ref="F43">IF(AND(J43&lt;&gt;"",C43&lt;&gt;""),SUM(IF(ISERROR(VLOOKUP($A43,'Second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Round'!$B$1:$AL$1,0),FALSE)),0,VLOOKUP($A43,'Second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43" s="4">
        <v>34</v>
      </c>
      <c r="I43" s="13" t="str">
        <f>IF(J43&lt;&gt;"",IF(L43="Low", "Fail", IF(OR(L43="High", M43="High", N43 &gt; 5, O43 &gt; 5, P43 = FALSE, Q43 = FALSE), "Alert", "Pass")),"")</f>
        <v/>
      </c>
      <c r="J43" s="2" t="str">
        <f t="shared" si="0"/>
        <v/>
      </c>
      <c r="L43" s="19" t="str">
        <f>IF(J43&lt;&gt;"",IF(J43&gt;=$J$7,IF(J43&gt;VLOOKUP("perbolt_rotation_high", 'Failure Criteria'!$A$1:$B$9, 2, 0)*$J$7, "High", "OK"),"Low"),"")</f>
        <v/>
      </c>
      <c r="M43" s="19" t="str">
        <f>IF(AND(F43&lt;&gt;"",J43&lt;&gt;""),IF(F43&gt;=VLOOKUP("rd2_cyc3_rotation_high", 'Failure Criteria'!$A$1:$B$9, 2, 0), "High", "OK"),"")</f>
        <v/>
      </c>
      <c r="N43" s="19" t="str">
        <f>IF(ISERROR(VLOOKUP($A43,'First Round'!$B:$AZ,MATCH("Cycles",'First Round'!$B$1:$AZ$1,0),FALSE)),"",VLOOKUP($A43,'First Round'!$B:$AZ,MATCH("Cycles",'First Round'!$B$1:$AZ$1,0),FALSE))</f>
        <v/>
      </c>
      <c r="O43" s="19" t="str">
        <f>IF(ISERROR(VLOOKUP($A43,'Second Round'!$B:$AZ,MATCH("Cycles",'Second Round'!$B$1:$AZ$1,0),FALSE)),"",VLOOKUP($A43,'Second Round'!$B:$AZ,MATCH("Cycles",'Second Round'!$B$1:$AZ$1,0),FALSE))</f>
        <v/>
      </c>
      <c r="P43" s="19" t="str" cm="1">
        <f t="array" ref="P43">IF(ISERROR(ABS((SUM(IF(ISERROR(VLOOKUP($A43,'First Round'!$B:$AZ,MATCH(_xlfn._xlws.FILTER('First Round'!$B$1:$AZ$1,((LEFT('First Round'!$B$1:$AZ$1,22)="BoltRotationAngleCycle"))),'First Round'!$B$1:$AL$1,0), FALSE)),0,VLOOKUP($A43,'First Round'!$B:$AZ,MATCH(_xlfn._xlws.FILTER('First Round'!$B$1:$AZ$1,((LEFT('First Round'!$B$1:$AZ$1,22)="BoltRotationAngleCycle"))),'First Round'!$B$1:$AL$1,0), FALSE)))) - $B43) &lt;= 2), "", ABS((SUM(IF(ISERROR(VLOOKUP($A43,'First Round'!$B:$AZ,MATCH(_xlfn._xlws.FILTER('First Round'!$B$1:$AZ$1,((LEFT('First Round'!$B$1:$AZ$1,22)="BoltRotationAngleCycle"))),'First Round'!$B$1:$AL$1,0), FALSE)),0,VLOOKUP($A43,'First Round'!$B:$AZ,MATCH(_xlfn._xlws.FILTER('First Round'!$B$1:$AZ$1,((LEFT('First Round'!$B$1:$AZ$1,22)="BoltRotationAngleCycle"))),'First Round'!$B$1:$AL$1,0), FALSE)))) - $B43) &lt;= VLOOKUP("sum_rounding_buffer", 'Failure Criteria'!$A$1:$B$9, 2, 0))</f>
        <v/>
      </c>
      <c r="Q43" s="19" t="str" cm="1">
        <f t="array" ref="Q43">IF(ISERROR(ABS((SUM(IF(ISERROR(VLOOKUP($A43,'Second Round'!$B:$AZ,MATCH(_xlfn._xlws.FILTER('Second Round'!$B$1:$AZ$1,((LEFT('Second Round'!$B$1:$AZ$1,22)="BoltRotationAngleCycle"))),'Second Round'!$B$1:$AL$1,0), FALSE)),0,VLOOKUP($A43,'Second Round'!$B:$AZ,MATCH(_xlfn._xlws.FILTER('Second Round'!$B$1:$AZ$1,((LEFT('Second Round'!$B$1:$AZ$1,22)="BoltRotationAngleCycle"))),'Second Round'!$B$1:$AL$1,0), FALSE)))) - $C43) &lt;= 2), "", ABS((SUM(IF(ISERROR(VLOOKUP($A43,'Second Round'!$B:$AZ,MATCH(_xlfn._xlws.FILTER('Second Round'!$B$1:$AZ$1,((LEFT('Second Round'!$B$1:$AZ$1,22)="BoltRotationAngleCycle"))),'Second Round'!$B$1:$AL$1,0), FALSE)),0,VLOOKUP($A43,'Second Round'!$B:$AZ,MATCH(_xlfn._xlws.FILTER('Second Round'!$B$1:$AZ$1,((LEFT('Second Round'!$B$1:$AZ$1,22)="BoltRotationAngleCycle"))),'Second Round'!$B$1:$AL$1,0), FALSE)))) - $C43) &lt;= VLOOKUP("sum_rounding_buffer", 'Failure Criteria'!$A$1:$B$9, 2, 0))</f>
        <v/>
      </c>
    </row>
    <row r="44" spans="1:17" x14ac:dyDescent="0.25">
      <c r="A44" s="17">
        <v>35</v>
      </c>
      <c r="B44" s="7" t="str">
        <f>IF(ISERROR(VLOOKUP($A44,'First Round'!$B:$AZ,MATCH("BoltRotationAngle",'First Round'!$B$1:$AZ$1,0),FALSE)),"",VLOOKUP($A44,'First Round'!$B:$AZ,MATCH("BoltRotationAngle",'First Round'!$B$1:$AZ$1,0),FALSE))</f>
        <v/>
      </c>
      <c r="C44" s="7" t="str">
        <f>IF(ISERROR(VLOOKUP($A44,'Second Round'!$B:$AZ,MATCH("BoltRotationAngle",'Second Round'!$B$1:$AZ$1,0),FALSE)),"",VLOOKUP($A44,'Second Round'!$B:$AZ,MATCH("BoltRotationAngle",'Second Round'!$B$1:$AZ$1,0),FALSE))</f>
        <v/>
      </c>
      <c r="D44" s="1" t="str">
        <f>IF(ISERROR(VLOOKUP($A44,'Second Round'!$B:$AZ,MATCH("BoltRotationAngleCycle1",'Second Round'!$B$1:$AZ$1,0),FALSE)),"",VLOOKUP($A44,'Second Round'!$B:$AZ,MATCH("BoltRotationAngleCycle1",'Second Round'!$B$1:$AZ$1,0),FALSE))</f>
        <v/>
      </c>
      <c r="E44" s="1" t="str">
        <f>IF(ISERROR(VLOOKUP($A44,'Second Round'!$B:$AZ,MATCH("BoltRotationAngleCycle2",'Second Round'!$B$1:$AZ$1,0),FALSE)),"",VLOOKUP($A44,'Second Round'!$B:$AZ,MATCH("BoltRotationAngleCycle2",'Second Round'!$B$1:$AZ$1,0),FALSE))</f>
        <v/>
      </c>
      <c r="F44" s="1" t="str" cm="1">
        <f t="array" ref="F44">IF(AND(J44&lt;&gt;"",C44&lt;&gt;""),SUM(IF(ISERROR(VLOOKUP($A44,'Second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Round'!$B$1:$AL$1,0),FALSE)),0,VLOOKUP($A44,'Second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44" s="4">
        <v>35</v>
      </c>
      <c r="I44" s="13" t="str">
        <f>IF(J44&lt;&gt;"",IF(L44="Low", "Fail", IF(OR(L44="High", M44="High", N44 &gt; 5, O44 &gt; 5, P44 = FALSE, Q44 = FALSE), "Alert", "Pass")),"")</f>
        <v/>
      </c>
      <c r="J44" s="2" t="str">
        <f t="shared" si="0"/>
        <v/>
      </c>
      <c r="L44" s="19" t="str">
        <f>IF(J44&lt;&gt;"",IF(J44&gt;=$J$7,IF(J44&gt;VLOOKUP("perbolt_rotation_high", 'Failure Criteria'!$A$1:$B$9, 2, 0)*$J$7, "High", "OK"),"Low"),"")</f>
        <v/>
      </c>
      <c r="M44" s="19" t="str">
        <f>IF(AND(F44&lt;&gt;"",J44&lt;&gt;""),IF(F44&gt;=VLOOKUP("rd2_cyc3_rotation_high", 'Failure Criteria'!$A$1:$B$9, 2, 0), "High", "OK"),"")</f>
        <v/>
      </c>
      <c r="N44" s="19" t="str">
        <f>IF(ISERROR(VLOOKUP($A44,'First Round'!$B:$AZ,MATCH("Cycles",'First Round'!$B$1:$AZ$1,0),FALSE)),"",VLOOKUP($A44,'First Round'!$B:$AZ,MATCH("Cycles",'First Round'!$B$1:$AZ$1,0),FALSE))</f>
        <v/>
      </c>
      <c r="O44" s="19" t="str">
        <f>IF(ISERROR(VLOOKUP($A44,'Second Round'!$B:$AZ,MATCH("Cycles",'Second Round'!$B$1:$AZ$1,0),FALSE)),"",VLOOKUP($A44,'Second Round'!$B:$AZ,MATCH("Cycles",'Second Round'!$B$1:$AZ$1,0),FALSE))</f>
        <v/>
      </c>
      <c r="P44" s="19" t="str" cm="1">
        <f t="array" ref="P44">IF(ISERROR(ABS((SUM(IF(ISERROR(VLOOKUP($A44,'First Round'!$B:$AZ,MATCH(_xlfn._xlws.FILTER('First Round'!$B$1:$AZ$1,((LEFT('First Round'!$B$1:$AZ$1,22)="BoltRotationAngleCycle"))),'First Round'!$B$1:$AL$1,0), FALSE)),0,VLOOKUP($A44,'First Round'!$B:$AZ,MATCH(_xlfn._xlws.FILTER('First Round'!$B$1:$AZ$1,((LEFT('First Round'!$B$1:$AZ$1,22)="BoltRotationAngleCycle"))),'First Round'!$B$1:$AL$1,0), FALSE)))) - $B44) &lt;= 2), "", ABS((SUM(IF(ISERROR(VLOOKUP($A44,'First Round'!$B:$AZ,MATCH(_xlfn._xlws.FILTER('First Round'!$B$1:$AZ$1,((LEFT('First Round'!$B$1:$AZ$1,22)="BoltRotationAngleCycle"))),'First Round'!$B$1:$AL$1,0), FALSE)),0,VLOOKUP($A44,'First Round'!$B:$AZ,MATCH(_xlfn._xlws.FILTER('First Round'!$B$1:$AZ$1,((LEFT('First Round'!$B$1:$AZ$1,22)="BoltRotationAngleCycle"))),'First Round'!$B$1:$AL$1,0), FALSE)))) - $B44) &lt;= VLOOKUP("sum_rounding_buffer", 'Failure Criteria'!$A$1:$B$9, 2, 0))</f>
        <v/>
      </c>
      <c r="Q44" s="19" t="str" cm="1">
        <f t="array" ref="Q44">IF(ISERROR(ABS((SUM(IF(ISERROR(VLOOKUP($A44,'Second Round'!$B:$AZ,MATCH(_xlfn._xlws.FILTER('Second Round'!$B$1:$AZ$1,((LEFT('Second Round'!$B$1:$AZ$1,22)="BoltRotationAngleCycle"))),'Second Round'!$B$1:$AL$1,0), FALSE)),0,VLOOKUP($A44,'Second Round'!$B:$AZ,MATCH(_xlfn._xlws.FILTER('Second Round'!$B$1:$AZ$1,((LEFT('Second Round'!$B$1:$AZ$1,22)="BoltRotationAngleCycle"))),'Second Round'!$B$1:$AL$1,0), FALSE)))) - $C44) &lt;= 2), "", ABS((SUM(IF(ISERROR(VLOOKUP($A44,'Second Round'!$B:$AZ,MATCH(_xlfn._xlws.FILTER('Second Round'!$B$1:$AZ$1,((LEFT('Second Round'!$B$1:$AZ$1,22)="BoltRotationAngleCycle"))),'Second Round'!$B$1:$AL$1,0), FALSE)),0,VLOOKUP($A44,'Second Round'!$B:$AZ,MATCH(_xlfn._xlws.FILTER('Second Round'!$B$1:$AZ$1,((LEFT('Second Round'!$B$1:$AZ$1,22)="BoltRotationAngleCycle"))),'Second Round'!$B$1:$AL$1,0), FALSE)))) - $C44) &lt;= VLOOKUP("sum_rounding_buffer", 'Failure Criteria'!$A$1:$B$9, 2, 0))</f>
        <v/>
      </c>
    </row>
    <row r="45" spans="1:17" x14ac:dyDescent="0.25">
      <c r="A45" s="17">
        <v>36</v>
      </c>
      <c r="B45" s="7" t="str">
        <f>IF(ISERROR(VLOOKUP($A45,'First Round'!$B:$AZ,MATCH("BoltRotationAngle",'First Round'!$B$1:$AZ$1,0),FALSE)),"",VLOOKUP($A45,'First Round'!$B:$AZ,MATCH("BoltRotationAngle",'First Round'!$B$1:$AZ$1,0),FALSE))</f>
        <v/>
      </c>
      <c r="C45" s="7" t="str">
        <f>IF(ISERROR(VLOOKUP($A45,'Second Round'!$B:$AZ,MATCH("BoltRotationAngle",'Second Round'!$B$1:$AZ$1,0),FALSE)),"",VLOOKUP($A45,'Second Round'!$B:$AZ,MATCH("BoltRotationAngle",'Second Round'!$B$1:$AZ$1,0),FALSE))</f>
        <v/>
      </c>
      <c r="D45" s="1" t="str">
        <f>IF(ISERROR(VLOOKUP($A45,'Second Round'!$B:$AZ,MATCH("BoltRotationAngleCycle1",'Second Round'!$B$1:$AZ$1,0),FALSE)),"",VLOOKUP($A45,'Second Round'!$B:$AZ,MATCH("BoltRotationAngleCycle1",'Second Round'!$B$1:$AZ$1,0),FALSE))</f>
        <v/>
      </c>
      <c r="E45" s="1" t="str">
        <f>IF(ISERROR(VLOOKUP($A45,'Second Round'!$B:$AZ,MATCH("BoltRotationAngleCycle2",'Second Round'!$B$1:$AZ$1,0),FALSE)),"",VLOOKUP($A45,'Second Round'!$B:$AZ,MATCH("BoltRotationAngleCycle2",'Second Round'!$B$1:$AZ$1,0),FALSE))</f>
        <v/>
      </c>
      <c r="F45" s="1" t="str" cm="1">
        <f t="array" ref="F45">IF(AND(J45&lt;&gt;"",C45&lt;&gt;""),SUM(IF(ISERROR(VLOOKUP($A45,'Second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Round'!$B$1:$AL$1,0),FALSE)),0,VLOOKUP($A45,'Second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45" s="4">
        <v>36</v>
      </c>
      <c r="I45" s="13" t="str">
        <f>IF(J45&lt;&gt;"",IF(L45="Low", "Fail", IF(OR(L45="High", M45="High", N45 &gt; 5, O45 &gt; 5, P45 = FALSE, Q45 = FALSE), "Alert", "Pass")),"")</f>
        <v/>
      </c>
      <c r="J45" s="2" t="str">
        <f t="shared" si="0"/>
        <v/>
      </c>
      <c r="L45" s="19" t="str">
        <f>IF(J45&lt;&gt;"",IF(J45&gt;=$J$7,IF(J45&gt;VLOOKUP("perbolt_rotation_high", 'Failure Criteria'!$A$1:$B$9, 2, 0)*$J$7, "High", "OK"),"Low"),"")</f>
        <v/>
      </c>
      <c r="M45" s="19" t="str">
        <f>IF(AND(F45&lt;&gt;"",J45&lt;&gt;""),IF(F45&gt;=VLOOKUP("rd2_cyc3_rotation_high", 'Failure Criteria'!$A$1:$B$9, 2, 0), "High", "OK"),"")</f>
        <v/>
      </c>
      <c r="N45" s="19" t="str">
        <f>IF(ISERROR(VLOOKUP($A45,'First Round'!$B:$AZ,MATCH("Cycles",'First Round'!$B$1:$AZ$1,0),FALSE)),"",VLOOKUP($A45,'First Round'!$B:$AZ,MATCH("Cycles",'First Round'!$B$1:$AZ$1,0),FALSE))</f>
        <v/>
      </c>
      <c r="O45" s="19" t="str">
        <f>IF(ISERROR(VLOOKUP($A45,'Second Round'!$B:$AZ,MATCH("Cycles",'Second Round'!$B$1:$AZ$1,0),FALSE)),"",VLOOKUP($A45,'Second Round'!$B:$AZ,MATCH("Cycles",'Second Round'!$B$1:$AZ$1,0),FALSE))</f>
        <v/>
      </c>
      <c r="P45" s="19" t="str" cm="1">
        <f t="array" ref="P45">IF(ISERROR(ABS((SUM(IF(ISERROR(VLOOKUP($A45,'First Round'!$B:$AZ,MATCH(_xlfn._xlws.FILTER('First Round'!$B$1:$AZ$1,((LEFT('First Round'!$B$1:$AZ$1,22)="BoltRotationAngleCycle"))),'First Round'!$B$1:$AL$1,0), FALSE)),0,VLOOKUP($A45,'First Round'!$B:$AZ,MATCH(_xlfn._xlws.FILTER('First Round'!$B$1:$AZ$1,((LEFT('First Round'!$B$1:$AZ$1,22)="BoltRotationAngleCycle"))),'First Round'!$B$1:$AL$1,0), FALSE)))) - $B45) &lt;= 2), "", ABS((SUM(IF(ISERROR(VLOOKUP($A45,'First Round'!$B:$AZ,MATCH(_xlfn._xlws.FILTER('First Round'!$B$1:$AZ$1,((LEFT('First Round'!$B$1:$AZ$1,22)="BoltRotationAngleCycle"))),'First Round'!$B$1:$AL$1,0), FALSE)),0,VLOOKUP($A45,'First Round'!$B:$AZ,MATCH(_xlfn._xlws.FILTER('First Round'!$B$1:$AZ$1,((LEFT('First Round'!$B$1:$AZ$1,22)="BoltRotationAngleCycle"))),'First Round'!$B$1:$AL$1,0), FALSE)))) - $B45) &lt;= VLOOKUP("sum_rounding_buffer", 'Failure Criteria'!$A$1:$B$9, 2, 0))</f>
        <v/>
      </c>
      <c r="Q45" s="19" t="str" cm="1">
        <f t="array" ref="Q45">IF(ISERROR(ABS((SUM(IF(ISERROR(VLOOKUP($A45,'Second Round'!$B:$AZ,MATCH(_xlfn._xlws.FILTER('Second Round'!$B$1:$AZ$1,((LEFT('Second Round'!$B$1:$AZ$1,22)="BoltRotationAngleCycle"))),'Second Round'!$B$1:$AL$1,0), FALSE)),0,VLOOKUP($A45,'Second Round'!$B:$AZ,MATCH(_xlfn._xlws.FILTER('Second Round'!$B$1:$AZ$1,((LEFT('Second Round'!$B$1:$AZ$1,22)="BoltRotationAngleCycle"))),'Second Round'!$B$1:$AL$1,0), FALSE)))) - $C45) &lt;= 2), "", ABS((SUM(IF(ISERROR(VLOOKUP($A45,'Second Round'!$B:$AZ,MATCH(_xlfn._xlws.FILTER('Second Round'!$B$1:$AZ$1,((LEFT('Second Round'!$B$1:$AZ$1,22)="BoltRotationAngleCycle"))),'Second Round'!$B$1:$AL$1,0), FALSE)),0,VLOOKUP($A45,'Second Round'!$B:$AZ,MATCH(_xlfn._xlws.FILTER('Second Round'!$B$1:$AZ$1,((LEFT('Second Round'!$B$1:$AZ$1,22)="BoltRotationAngleCycle"))),'Second Round'!$B$1:$AL$1,0), FALSE)))) - $C45) &lt;= VLOOKUP("sum_rounding_buffer", 'Failure Criteria'!$A$1:$B$9, 2, 0))</f>
        <v/>
      </c>
    </row>
    <row r="46" spans="1:17" x14ac:dyDescent="0.25">
      <c r="A46" s="17">
        <v>37</v>
      </c>
      <c r="B46" s="7" t="str">
        <f>IF(ISERROR(VLOOKUP($A46,'First Round'!$B:$AZ,MATCH("BoltRotationAngle",'First Round'!$B$1:$AZ$1,0),FALSE)),"",VLOOKUP($A46,'First Round'!$B:$AZ,MATCH("BoltRotationAngle",'First Round'!$B$1:$AZ$1,0),FALSE))</f>
        <v/>
      </c>
      <c r="C46" s="7" t="str">
        <f>IF(ISERROR(VLOOKUP($A46,'Second Round'!$B:$AZ,MATCH("BoltRotationAngle",'Second Round'!$B$1:$AZ$1,0),FALSE)),"",VLOOKUP($A46,'Second Round'!$B:$AZ,MATCH("BoltRotationAngle",'Second Round'!$B$1:$AZ$1,0),FALSE))</f>
        <v/>
      </c>
      <c r="D46" s="1" t="str">
        <f>IF(ISERROR(VLOOKUP($A46,'Second Round'!$B:$AZ,MATCH("BoltRotationAngleCycle1",'Second Round'!$B$1:$AZ$1,0),FALSE)),"",VLOOKUP($A46,'Second Round'!$B:$AZ,MATCH("BoltRotationAngleCycle1",'Second Round'!$B$1:$AZ$1,0),FALSE))</f>
        <v/>
      </c>
      <c r="E46" s="1" t="str">
        <f>IF(ISERROR(VLOOKUP($A46,'Second Round'!$B:$AZ,MATCH("BoltRotationAngleCycle2",'Second Round'!$B$1:$AZ$1,0),FALSE)),"",VLOOKUP($A46,'Second Round'!$B:$AZ,MATCH("BoltRotationAngleCycle2",'Second Round'!$B$1:$AZ$1,0),FALSE))</f>
        <v/>
      </c>
      <c r="F46" s="1" t="str" cm="1">
        <f t="array" ref="F46">IF(AND(J46&lt;&gt;"",C46&lt;&gt;""),SUM(IF(ISERROR(VLOOKUP($A46,'Second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Round'!$B$1:$AL$1,0),FALSE)),0,VLOOKUP($A46,'Second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46" s="4">
        <v>37</v>
      </c>
      <c r="I46" s="13" t="str">
        <f>IF(J46&lt;&gt;"",IF(L46="Low", "Fail", IF(OR(L46="High", M46="High", N46 &gt; 5, O46 &gt; 5, P46 = FALSE, Q46 = FALSE), "Alert", "Pass")),"")</f>
        <v/>
      </c>
      <c r="J46" s="2" t="str">
        <f t="shared" si="0"/>
        <v/>
      </c>
      <c r="L46" s="19" t="str">
        <f>IF(J46&lt;&gt;"",IF(J46&gt;=$J$7,IF(J46&gt;VLOOKUP("perbolt_rotation_high", 'Failure Criteria'!$A$1:$B$9, 2, 0)*$J$7, "High", "OK"),"Low"),"")</f>
        <v/>
      </c>
      <c r="M46" s="19" t="str">
        <f>IF(AND(F46&lt;&gt;"",J46&lt;&gt;""),IF(F46&gt;=VLOOKUP("rd2_cyc3_rotation_high", 'Failure Criteria'!$A$1:$B$9, 2, 0), "High", "OK"),"")</f>
        <v/>
      </c>
      <c r="N46" s="19" t="str">
        <f>IF(ISERROR(VLOOKUP($A46,'First Round'!$B:$AZ,MATCH("Cycles",'First Round'!$B$1:$AZ$1,0),FALSE)),"",VLOOKUP($A46,'First Round'!$B:$AZ,MATCH("Cycles",'First Round'!$B$1:$AZ$1,0),FALSE))</f>
        <v/>
      </c>
      <c r="O46" s="19" t="str">
        <f>IF(ISERROR(VLOOKUP($A46,'Second Round'!$B:$AZ,MATCH("Cycles",'Second Round'!$B$1:$AZ$1,0),FALSE)),"",VLOOKUP($A46,'Second Round'!$B:$AZ,MATCH("Cycles",'Second Round'!$B$1:$AZ$1,0),FALSE))</f>
        <v/>
      </c>
      <c r="P46" s="19" t="str" cm="1">
        <f t="array" ref="P46">IF(ISERROR(ABS((SUM(IF(ISERROR(VLOOKUP($A46,'First Round'!$B:$AZ,MATCH(_xlfn._xlws.FILTER('First Round'!$B$1:$AZ$1,((LEFT('First Round'!$B$1:$AZ$1,22)="BoltRotationAngleCycle"))),'First Round'!$B$1:$AL$1,0), FALSE)),0,VLOOKUP($A46,'First Round'!$B:$AZ,MATCH(_xlfn._xlws.FILTER('First Round'!$B$1:$AZ$1,((LEFT('First Round'!$B$1:$AZ$1,22)="BoltRotationAngleCycle"))),'First Round'!$B$1:$AL$1,0), FALSE)))) - $B46) &lt;= 2), "", ABS((SUM(IF(ISERROR(VLOOKUP($A46,'First Round'!$B:$AZ,MATCH(_xlfn._xlws.FILTER('First Round'!$B$1:$AZ$1,((LEFT('First Round'!$B$1:$AZ$1,22)="BoltRotationAngleCycle"))),'First Round'!$B$1:$AL$1,0), FALSE)),0,VLOOKUP($A46,'First Round'!$B:$AZ,MATCH(_xlfn._xlws.FILTER('First Round'!$B$1:$AZ$1,((LEFT('First Round'!$B$1:$AZ$1,22)="BoltRotationAngleCycle"))),'First Round'!$B$1:$AL$1,0), FALSE)))) - $B46) &lt;= VLOOKUP("sum_rounding_buffer", 'Failure Criteria'!$A$1:$B$9, 2, 0))</f>
        <v/>
      </c>
      <c r="Q46" s="19" t="str" cm="1">
        <f t="array" ref="Q46">IF(ISERROR(ABS((SUM(IF(ISERROR(VLOOKUP($A46,'Second Round'!$B:$AZ,MATCH(_xlfn._xlws.FILTER('Second Round'!$B$1:$AZ$1,((LEFT('Second Round'!$B$1:$AZ$1,22)="BoltRotationAngleCycle"))),'Second Round'!$B$1:$AL$1,0), FALSE)),0,VLOOKUP($A46,'Second Round'!$B:$AZ,MATCH(_xlfn._xlws.FILTER('Second Round'!$B$1:$AZ$1,((LEFT('Second Round'!$B$1:$AZ$1,22)="BoltRotationAngleCycle"))),'Second Round'!$B$1:$AL$1,0), FALSE)))) - $C46) &lt;= 2), "", ABS((SUM(IF(ISERROR(VLOOKUP($A46,'Second Round'!$B:$AZ,MATCH(_xlfn._xlws.FILTER('Second Round'!$B$1:$AZ$1,((LEFT('Second Round'!$B$1:$AZ$1,22)="BoltRotationAngleCycle"))),'Second Round'!$B$1:$AL$1,0), FALSE)),0,VLOOKUP($A46,'Second Round'!$B:$AZ,MATCH(_xlfn._xlws.FILTER('Second Round'!$B$1:$AZ$1,((LEFT('Second Round'!$B$1:$AZ$1,22)="BoltRotationAngleCycle"))),'Second Round'!$B$1:$AL$1,0), FALSE)))) - $C46) &lt;= VLOOKUP("sum_rounding_buffer", 'Failure Criteria'!$A$1:$B$9, 2, 0))</f>
        <v/>
      </c>
    </row>
    <row r="47" spans="1:17" x14ac:dyDescent="0.25">
      <c r="A47" s="17">
        <v>38</v>
      </c>
      <c r="B47" s="7" t="str">
        <f>IF(ISERROR(VLOOKUP($A47,'First Round'!$B:$AZ,MATCH("BoltRotationAngle",'First Round'!$B$1:$AZ$1,0),FALSE)),"",VLOOKUP($A47,'First Round'!$B:$AZ,MATCH("BoltRotationAngle",'First Round'!$B$1:$AZ$1,0),FALSE))</f>
        <v/>
      </c>
      <c r="C47" s="7" t="str">
        <f>IF(ISERROR(VLOOKUP($A47,'Second Round'!$B:$AZ,MATCH("BoltRotationAngle",'Second Round'!$B$1:$AZ$1,0),FALSE)),"",VLOOKUP($A47,'Second Round'!$B:$AZ,MATCH("BoltRotationAngle",'Second Round'!$B$1:$AZ$1,0),FALSE))</f>
        <v/>
      </c>
      <c r="D47" s="1" t="str">
        <f>IF(ISERROR(VLOOKUP($A47,'Second Round'!$B:$AZ,MATCH("BoltRotationAngleCycle1",'Second Round'!$B$1:$AZ$1,0),FALSE)),"",VLOOKUP($A47,'Second Round'!$B:$AZ,MATCH("BoltRotationAngleCycle1",'Second Round'!$B$1:$AZ$1,0),FALSE))</f>
        <v/>
      </c>
      <c r="E47" s="1" t="str">
        <f>IF(ISERROR(VLOOKUP($A47,'Second Round'!$B:$AZ,MATCH("BoltRotationAngleCycle2",'Second Round'!$B$1:$AZ$1,0),FALSE)),"",VLOOKUP($A47,'Second Round'!$B:$AZ,MATCH("BoltRotationAngleCycle2",'Second Round'!$B$1:$AZ$1,0),FALSE))</f>
        <v/>
      </c>
      <c r="F47" s="1" t="str" cm="1">
        <f t="array" ref="F47">IF(AND(J47&lt;&gt;"",C47&lt;&gt;""),SUM(IF(ISERROR(VLOOKUP($A47,'Second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Round'!$B$1:$AL$1,0),FALSE)),0,VLOOKUP($A47,'Second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47" s="4">
        <v>38</v>
      </c>
      <c r="I47" s="13" t="str">
        <f>IF(J47&lt;&gt;"",IF(L47="Low", "Fail", IF(OR(L47="High", M47="High", N47 &gt; 5, O47 &gt; 5, P47 = FALSE, Q47 = FALSE), "Alert", "Pass")),"")</f>
        <v/>
      </c>
      <c r="J47" s="2" t="str">
        <f t="shared" si="0"/>
        <v/>
      </c>
      <c r="L47" s="19" t="str">
        <f>IF(J47&lt;&gt;"",IF(J47&gt;=$J$7,IF(J47&gt;VLOOKUP("perbolt_rotation_high", 'Failure Criteria'!$A$1:$B$9, 2, 0)*$J$7, "High", "OK"),"Low"),"")</f>
        <v/>
      </c>
      <c r="M47" s="19" t="str">
        <f>IF(AND(F47&lt;&gt;"",J47&lt;&gt;""),IF(F47&gt;=VLOOKUP("rd2_cyc3_rotation_high", 'Failure Criteria'!$A$1:$B$9, 2, 0), "High", "OK"),"")</f>
        <v/>
      </c>
      <c r="N47" s="19" t="str">
        <f>IF(ISERROR(VLOOKUP($A47,'First Round'!$B:$AZ,MATCH("Cycles",'First Round'!$B$1:$AZ$1,0),FALSE)),"",VLOOKUP($A47,'First Round'!$B:$AZ,MATCH("Cycles",'First Round'!$B$1:$AZ$1,0),FALSE))</f>
        <v/>
      </c>
      <c r="O47" s="19" t="str">
        <f>IF(ISERROR(VLOOKUP($A47,'Second Round'!$B:$AZ,MATCH("Cycles",'Second Round'!$B$1:$AZ$1,0),FALSE)),"",VLOOKUP($A47,'Second Round'!$B:$AZ,MATCH("Cycles",'Second Round'!$B$1:$AZ$1,0),FALSE))</f>
        <v/>
      </c>
      <c r="P47" s="19" t="str" cm="1">
        <f t="array" ref="P47">IF(ISERROR(ABS((SUM(IF(ISERROR(VLOOKUP($A47,'First Round'!$B:$AZ,MATCH(_xlfn._xlws.FILTER('First Round'!$B$1:$AZ$1,((LEFT('First Round'!$B$1:$AZ$1,22)="BoltRotationAngleCycle"))),'First Round'!$B$1:$AL$1,0), FALSE)),0,VLOOKUP($A47,'First Round'!$B:$AZ,MATCH(_xlfn._xlws.FILTER('First Round'!$B$1:$AZ$1,((LEFT('First Round'!$B$1:$AZ$1,22)="BoltRotationAngleCycle"))),'First Round'!$B$1:$AL$1,0), FALSE)))) - $B47) &lt;= 2), "", ABS((SUM(IF(ISERROR(VLOOKUP($A47,'First Round'!$B:$AZ,MATCH(_xlfn._xlws.FILTER('First Round'!$B$1:$AZ$1,((LEFT('First Round'!$B$1:$AZ$1,22)="BoltRotationAngleCycle"))),'First Round'!$B$1:$AL$1,0), FALSE)),0,VLOOKUP($A47,'First Round'!$B:$AZ,MATCH(_xlfn._xlws.FILTER('First Round'!$B$1:$AZ$1,((LEFT('First Round'!$B$1:$AZ$1,22)="BoltRotationAngleCycle"))),'First Round'!$B$1:$AL$1,0), FALSE)))) - $B47) &lt;= VLOOKUP("sum_rounding_buffer", 'Failure Criteria'!$A$1:$B$9, 2, 0))</f>
        <v/>
      </c>
      <c r="Q47" s="19" t="str" cm="1">
        <f t="array" ref="Q47">IF(ISERROR(ABS((SUM(IF(ISERROR(VLOOKUP($A47,'Second Round'!$B:$AZ,MATCH(_xlfn._xlws.FILTER('Second Round'!$B$1:$AZ$1,((LEFT('Second Round'!$B$1:$AZ$1,22)="BoltRotationAngleCycle"))),'Second Round'!$B$1:$AL$1,0), FALSE)),0,VLOOKUP($A47,'Second Round'!$B:$AZ,MATCH(_xlfn._xlws.FILTER('Second Round'!$B$1:$AZ$1,((LEFT('Second Round'!$B$1:$AZ$1,22)="BoltRotationAngleCycle"))),'Second Round'!$B$1:$AL$1,0), FALSE)))) - $C47) &lt;= 2), "", ABS((SUM(IF(ISERROR(VLOOKUP($A47,'Second Round'!$B:$AZ,MATCH(_xlfn._xlws.FILTER('Second Round'!$B$1:$AZ$1,((LEFT('Second Round'!$B$1:$AZ$1,22)="BoltRotationAngleCycle"))),'Second Round'!$B$1:$AL$1,0), FALSE)),0,VLOOKUP($A47,'Second Round'!$B:$AZ,MATCH(_xlfn._xlws.FILTER('Second Round'!$B$1:$AZ$1,((LEFT('Second Round'!$B$1:$AZ$1,22)="BoltRotationAngleCycle"))),'Second Round'!$B$1:$AL$1,0), FALSE)))) - $C47) &lt;= VLOOKUP("sum_rounding_buffer", 'Failure Criteria'!$A$1:$B$9, 2, 0))</f>
        <v/>
      </c>
    </row>
    <row r="48" spans="1:17" x14ac:dyDescent="0.25">
      <c r="A48" s="17">
        <v>39</v>
      </c>
      <c r="B48" s="7" t="str">
        <f>IF(ISERROR(VLOOKUP($A48,'First Round'!$B:$AZ,MATCH("BoltRotationAngle",'First Round'!$B$1:$AZ$1,0),FALSE)),"",VLOOKUP($A48,'First Round'!$B:$AZ,MATCH("BoltRotationAngle",'First Round'!$B$1:$AZ$1,0),FALSE))</f>
        <v/>
      </c>
      <c r="C48" s="7" t="str">
        <f>IF(ISERROR(VLOOKUP($A48,'Second Round'!$B:$AZ,MATCH("BoltRotationAngle",'Second Round'!$B$1:$AZ$1,0),FALSE)),"",VLOOKUP($A48,'Second Round'!$B:$AZ,MATCH("BoltRotationAngle",'Second Round'!$B$1:$AZ$1,0),FALSE))</f>
        <v/>
      </c>
      <c r="D48" s="1" t="str">
        <f>IF(ISERROR(VLOOKUP($A48,'Second Round'!$B:$AZ,MATCH("BoltRotationAngleCycle1",'Second Round'!$B$1:$AZ$1,0),FALSE)),"",VLOOKUP($A48,'Second Round'!$B:$AZ,MATCH("BoltRotationAngleCycle1",'Second Round'!$B$1:$AZ$1,0),FALSE))</f>
        <v/>
      </c>
      <c r="E48" s="1" t="str">
        <f>IF(ISERROR(VLOOKUP($A48,'Second Round'!$B:$AZ,MATCH("BoltRotationAngleCycle2",'Second Round'!$B$1:$AZ$1,0),FALSE)),"",VLOOKUP($A48,'Second Round'!$B:$AZ,MATCH("BoltRotationAngleCycle2",'Second Round'!$B$1:$AZ$1,0),FALSE))</f>
        <v/>
      </c>
      <c r="F48" s="1" t="str" cm="1">
        <f t="array" ref="F48">IF(AND(J48&lt;&gt;"",C48&lt;&gt;""),SUM(IF(ISERROR(VLOOKUP($A48,'Second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Round'!$B$1:$AL$1,0),FALSE)),0,VLOOKUP($A48,'Second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48" s="4">
        <v>39</v>
      </c>
      <c r="I48" s="13" t="str">
        <f>IF(J48&lt;&gt;"",IF(L48="Low", "Fail", IF(OR(L48="High", M48="High", N48 &gt; 5, O48 &gt; 5, P48 = FALSE, Q48 = FALSE), "Alert", "Pass")),"")</f>
        <v/>
      </c>
      <c r="J48" s="2" t="str">
        <f t="shared" si="0"/>
        <v/>
      </c>
      <c r="L48" s="19" t="str">
        <f>IF(J48&lt;&gt;"",IF(J48&gt;=$J$7,IF(J48&gt;VLOOKUP("perbolt_rotation_high", 'Failure Criteria'!$A$1:$B$9, 2, 0)*$J$7, "High", "OK"),"Low"),"")</f>
        <v/>
      </c>
      <c r="M48" s="19" t="str">
        <f>IF(AND(F48&lt;&gt;"",J48&lt;&gt;""),IF(F48&gt;=VLOOKUP("rd2_cyc3_rotation_high", 'Failure Criteria'!$A$1:$B$9, 2, 0), "High", "OK"),"")</f>
        <v/>
      </c>
      <c r="N48" s="19" t="str">
        <f>IF(ISERROR(VLOOKUP($A48,'First Round'!$B:$AZ,MATCH("Cycles",'First Round'!$B$1:$AZ$1,0),FALSE)),"",VLOOKUP($A48,'First Round'!$B:$AZ,MATCH("Cycles",'First Round'!$B$1:$AZ$1,0),FALSE))</f>
        <v/>
      </c>
      <c r="O48" s="19" t="str">
        <f>IF(ISERROR(VLOOKUP($A48,'Second Round'!$B:$AZ,MATCH("Cycles",'Second Round'!$B$1:$AZ$1,0),FALSE)),"",VLOOKUP($A48,'Second Round'!$B:$AZ,MATCH("Cycles",'Second Round'!$B$1:$AZ$1,0),FALSE))</f>
        <v/>
      </c>
      <c r="P48" s="19" t="str" cm="1">
        <f t="array" ref="P48">IF(ISERROR(ABS((SUM(IF(ISERROR(VLOOKUP($A48,'First Round'!$B:$AZ,MATCH(_xlfn._xlws.FILTER('First Round'!$B$1:$AZ$1,((LEFT('First Round'!$B$1:$AZ$1,22)="BoltRotationAngleCycle"))),'First Round'!$B$1:$AL$1,0), FALSE)),0,VLOOKUP($A48,'First Round'!$B:$AZ,MATCH(_xlfn._xlws.FILTER('First Round'!$B$1:$AZ$1,((LEFT('First Round'!$B$1:$AZ$1,22)="BoltRotationAngleCycle"))),'First Round'!$B$1:$AL$1,0), FALSE)))) - $B48) &lt;= 2), "", ABS((SUM(IF(ISERROR(VLOOKUP($A48,'First Round'!$B:$AZ,MATCH(_xlfn._xlws.FILTER('First Round'!$B$1:$AZ$1,((LEFT('First Round'!$B$1:$AZ$1,22)="BoltRotationAngleCycle"))),'First Round'!$B$1:$AL$1,0), FALSE)),0,VLOOKUP($A48,'First Round'!$B:$AZ,MATCH(_xlfn._xlws.FILTER('First Round'!$B$1:$AZ$1,((LEFT('First Round'!$B$1:$AZ$1,22)="BoltRotationAngleCycle"))),'First Round'!$B$1:$AL$1,0), FALSE)))) - $B48) &lt;= VLOOKUP("sum_rounding_buffer", 'Failure Criteria'!$A$1:$B$9, 2, 0))</f>
        <v/>
      </c>
      <c r="Q48" s="19" t="str" cm="1">
        <f t="array" ref="Q48">IF(ISERROR(ABS((SUM(IF(ISERROR(VLOOKUP($A48,'Second Round'!$B:$AZ,MATCH(_xlfn._xlws.FILTER('Second Round'!$B$1:$AZ$1,((LEFT('Second Round'!$B$1:$AZ$1,22)="BoltRotationAngleCycle"))),'Second Round'!$B$1:$AL$1,0), FALSE)),0,VLOOKUP($A48,'Second Round'!$B:$AZ,MATCH(_xlfn._xlws.FILTER('Second Round'!$B$1:$AZ$1,((LEFT('Second Round'!$B$1:$AZ$1,22)="BoltRotationAngleCycle"))),'Second Round'!$B$1:$AL$1,0), FALSE)))) - $C48) &lt;= 2), "", ABS((SUM(IF(ISERROR(VLOOKUP($A48,'Second Round'!$B:$AZ,MATCH(_xlfn._xlws.FILTER('Second Round'!$B$1:$AZ$1,((LEFT('Second Round'!$B$1:$AZ$1,22)="BoltRotationAngleCycle"))),'Second Round'!$B$1:$AL$1,0), FALSE)),0,VLOOKUP($A48,'Second Round'!$B:$AZ,MATCH(_xlfn._xlws.FILTER('Second Round'!$B$1:$AZ$1,((LEFT('Second Round'!$B$1:$AZ$1,22)="BoltRotationAngleCycle"))),'Second Round'!$B$1:$AL$1,0), FALSE)))) - $C48) &lt;= VLOOKUP("sum_rounding_buffer", 'Failure Criteria'!$A$1:$B$9, 2, 0))</f>
        <v/>
      </c>
    </row>
    <row r="49" spans="1:17" x14ac:dyDescent="0.25">
      <c r="A49" s="17">
        <v>40</v>
      </c>
      <c r="B49" s="7" t="str">
        <f>IF(ISERROR(VLOOKUP($A49,'First Round'!$B:$AZ,MATCH("BoltRotationAngle",'First Round'!$B$1:$AZ$1,0),FALSE)),"",VLOOKUP($A49,'First Round'!$B:$AZ,MATCH("BoltRotationAngle",'First Round'!$B$1:$AZ$1,0),FALSE))</f>
        <v/>
      </c>
      <c r="C49" s="7" t="str">
        <f>IF(ISERROR(VLOOKUP($A49,'Second Round'!$B:$AZ,MATCH("BoltRotationAngle",'Second Round'!$B$1:$AZ$1,0),FALSE)),"",VLOOKUP($A49,'Second Round'!$B:$AZ,MATCH("BoltRotationAngle",'Second Round'!$B$1:$AZ$1,0),FALSE))</f>
        <v/>
      </c>
      <c r="D49" s="1" t="str">
        <f>IF(ISERROR(VLOOKUP($A49,'Second Round'!$B:$AZ,MATCH("BoltRotationAngleCycle1",'Second Round'!$B$1:$AZ$1,0),FALSE)),"",VLOOKUP($A49,'Second Round'!$B:$AZ,MATCH("BoltRotationAngleCycle1",'Second Round'!$B$1:$AZ$1,0),FALSE))</f>
        <v/>
      </c>
      <c r="E49" s="1" t="str">
        <f>IF(ISERROR(VLOOKUP($A49,'Second Round'!$B:$AZ,MATCH("BoltRotationAngleCycle2",'Second Round'!$B$1:$AZ$1,0),FALSE)),"",VLOOKUP($A49,'Second Round'!$B:$AZ,MATCH("BoltRotationAngleCycle2",'Second Round'!$B$1:$AZ$1,0),FALSE))</f>
        <v/>
      </c>
      <c r="F49" s="1" t="str" cm="1">
        <f t="array" ref="F49">IF(AND(J49&lt;&gt;"",C49&lt;&gt;""),SUM(IF(ISERROR(VLOOKUP($A49,'Second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Round'!$B$1:$AL$1,0),FALSE)),0,VLOOKUP($A49,'Second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49" s="4">
        <v>40</v>
      </c>
      <c r="I49" s="13" t="str">
        <f>IF(J49&lt;&gt;"",IF(L49="Low", "Fail", IF(OR(L49="High", M49="High", N49 &gt; 5, O49 &gt; 5, P49 = FALSE, Q49 = FALSE), "Alert", "Pass")),"")</f>
        <v/>
      </c>
      <c r="J49" s="2" t="str">
        <f t="shared" si="0"/>
        <v/>
      </c>
      <c r="L49" s="19" t="str">
        <f>IF(J49&lt;&gt;"",IF(J49&gt;=$J$7,IF(J49&gt;VLOOKUP("perbolt_rotation_high", 'Failure Criteria'!$A$1:$B$9, 2, 0)*$J$7, "High", "OK"),"Low"),"")</f>
        <v/>
      </c>
      <c r="M49" s="19" t="str">
        <f>IF(AND(F49&lt;&gt;"",J49&lt;&gt;""),IF(F49&gt;=VLOOKUP("rd2_cyc3_rotation_high", 'Failure Criteria'!$A$1:$B$9, 2, 0), "High", "OK"),"")</f>
        <v/>
      </c>
      <c r="N49" s="19" t="str">
        <f>IF(ISERROR(VLOOKUP($A49,'First Round'!$B:$AZ,MATCH("Cycles",'First Round'!$B$1:$AZ$1,0),FALSE)),"",VLOOKUP($A49,'First Round'!$B:$AZ,MATCH("Cycles",'First Round'!$B$1:$AZ$1,0),FALSE))</f>
        <v/>
      </c>
      <c r="O49" s="19" t="str">
        <f>IF(ISERROR(VLOOKUP($A49,'Second Round'!$B:$AZ,MATCH("Cycles",'Second Round'!$B$1:$AZ$1,0),FALSE)),"",VLOOKUP($A49,'Second Round'!$B:$AZ,MATCH("Cycles",'Second Round'!$B$1:$AZ$1,0),FALSE))</f>
        <v/>
      </c>
      <c r="P49" s="19" t="str" cm="1">
        <f t="array" ref="P49">IF(ISERROR(ABS((SUM(IF(ISERROR(VLOOKUP($A49,'First Round'!$B:$AZ,MATCH(_xlfn._xlws.FILTER('First Round'!$B$1:$AZ$1,((LEFT('First Round'!$B$1:$AZ$1,22)="BoltRotationAngleCycle"))),'First Round'!$B$1:$AL$1,0), FALSE)),0,VLOOKUP($A49,'First Round'!$B:$AZ,MATCH(_xlfn._xlws.FILTER('First Round'!$B$1:$AZ$1,((LEFT('First Round'!$B$1:$AZ$1,22)="BoltRotationAngleCycle"))),'First Round'!$B$1:$AL$1,0), FALSE)))) - $B49) &lt;= 2), "", ABS((SUM(IF(ISERROR(VLOOKUP($A49,'First Round'!$B:$AZ,MATCH(_xlfn._xlws.FILTER('First Round'!$B$1:$AZ$1,((LEFT('First Round'!$B$1:$AZ$1,22)="BoltRotationAngleCycle"))),'First Round'!$B$1:$AL$1,0), FALSE)),0,VLOOKUP($A49,'First Round'!$B:$AZ,MATCH(_xlfn._xlws.FILTER('First Round'!$B$1:$AZ$1,((LEFT('First Round'!$B$1:$AZ$1,22)="BoltRotationAngleCycle"))),'First Round'!$B$1:$AL$1,0), FALSE)))) - $B49) &lt;= VLOOKUP("sum_rounding_buffer", 'Failure Criteria'!$A$1:$B$9, 2, 0))</f>
        <v/>
      </c>
      <c r="Q49" s="19" t="str" cm="1">
        <f t="array" ref="Q49">IF(ISERROR(ABS((SUM(IF(ISERROR(VLOOKUP($A49,'Second Round'!$B:$AZ,MATCH(_xlfn._xlws.FILTER('Second Round'!$B$1:$AZ$1,((LEFT('Second Round'!$B$1:$AZ$1,22)="BoltRotationAngleCycle"))),'Second Round'!$B$1:$AL$1,0), FALSE)),0,VLOOKUP($A49,'Second Round'!$B:$AZ,MATCH(_xlfn._xlws.FILTER('Second Round'!$B$1:$AZ$1,((LEFT('Second Round'!$B$1:$AZ$1,22)="BoltRotationAngleCycle"))),'Second Round'!$B$1:$AL$1,0), FALSE)))) - $C49) &lt;= 2), "", ABS((SUM(IF(ISERROR(VLOOKUP($A49,'Second Round'!$B:$AZ,MATCH(_xlfn._xlws.FILTER('Second Round'!$B$1:$AZ$1,((LEFT('Second Round'!$B$1:$AZ$1,22)="BoltRotationAngleCycle"))),'Second Round'!$B$1:$AL$1,0), FALSE)),0,VLOOKUP($A49,'Second Round'!$B:$AZ,MATCH(_xlfn._xlws.FILTER('Second Round'!$B$1:$AZ$1,((LEFT('Second Round'!$B$1:$AZ$1,22)="BoltRotationAngleCycle"))),'Second Round'!$B$1:$AL$1,0), FALSE)))) - $C49) &lt;= VLOOKUP("sum_rounding_buffer", 'Failure Criteria'!$A$1:$B$9, 2, 0))</f>
        <v/>
      </c>
    </row>
    <row r="50" spans="1:17" x14ac:dyDescent="0.25">
      <c r="A50" s="17">
        <v>41</v>
      </c>
      <c r="B50" s="7" t="str">
        <f>IF(ISERROR(VLOOKUP($A50,'First Round'!$B:$AZ,MATCH("BoltRotationAngle",'First Round'!$B$1:$AZ$1,0),FALSE)),"",VLOOKUP($A50,'First Round'!$B:$AZ,MATCH("BoltRotationAngle",'First Round'!$B$1:$AZ$1,0),FALSE))</f>
        <v/>
      </c>
      <c r="C50" s="7" t="str">
        <f>IF(ISERROR(VLOOKUP($A50,'Second Round'!$B:$AZ,MATCH("BoltRotationAngle",'Second Round'!$B$1:$AZ$1,0),FALSE)),"",VLOOKUP($A50,'Second Round'!$B:$AZ,MATCH("BoltRotationAngle",'Second Round'!$B$1:$AZ$1,0),FALSE))</f>
        <v/>
      </c>
      <c r="D50" s="1" t="str">
        <f>IF(ISERROR(VLOOKUP($A50,'Second Round'!$B:$AZ,MATCH("BoltRotationAngleCycle1",'Second Round'!$B$1:$AZ$1,0),FALSE)),"",VLOOKUP($A50,'Second Round'!$B:$AZ,MATCH("BoltRotationAngleCycle1",'Second Round'!$B$1:$AZ$1,0),FALSE))</f>
        <v/>
      </c>
      <c r="E50" s="1" t="str">
        <f>IF(ISERROR(VLOOKUP($A50,'Second Round'!$B:$AZ,MATCH("BoltRotationAngleCycle2",'Second Round'!$B$1:$AZ$1,0),FALSE)),"",VLOOKUP($A50,'Second Round'!$B:$AZ,MATCH("BoltRotationAngleCycle2",'Second Round'!$B$1:$AZ$1,0),FALSE))</f>
        <v/>
      </c>
      <c r="F50" s="1" t="str" cm="1">
        <f t="array" ref="F50">IF(AND(J50&lt;&gt;"",C50&lt;&gt;""),SUM(IF(ISERROR(VLOOKUP($A50,'Second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Round'!$B$1:$AL$1,0),FALSE)),0,VLOOKUP($A50,'Second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50" s="4">
        <v>41</v>
      </c>
      <c r="I50" s="13" t="str">
        <f>IF(J50&lt;&gt;"",IF(L50="Low", "Fail", IF(OR(L50="High", M50="High", N50 &gt; 5, O50 &gt; 5, P50 = FALSE, Q50 = FALSE), "Alert", "Pass")),"")</f>
        <v/>
      </c>
      <c r="J50" s="2" t="str">
        <f t="shared" si="0"/>
        <v/>
      </c>
      <c r="L50" s="19" t="str">
        <f>IF(J50&lt;&gt;"",IF(J50&gt;=$J$7,IF(J50&gt;VLOOKUP("perbolt_rotation_high", 'Failure Criteria'!$A$1:$B$9, 2, 0)*$J$7, "High", "OK"),"Low"),"")</f>
        <v/>
      </c>
      <c r="M50" s="19" t="str">
        <f>IF(AND(F50&lt;&gt;"",J50&lt;&gt;""),IF(F50&gt;=VLOOKUP("rd2_cyc3_rotation_high", 'Failure Criteria'!$A$1:$B$9, 2, 0), "High", "OK"),"")</f>
        <v/>
      </c>
      <c r="N50" s="19" t="str">
        <f>IF(ISERROR(VLOOKUP($A50,'First Round'!$B:$AZ,MATCH("Cycles",'First Round'!$B$1:$AZ$1,0),FALSE)),"",VLOOKUP($A50,'First Round'!$B:$AZ,MATCH("Cycles",'First Round'!$B$1:$AZ$1,0),FALSE))</f>
        <v/>
      </c>
      <c r="O50" s="19" t="str">
        <f>IF(ISERROR(VLOOKUP($A50,'Second Round'!$B:$AZ,MATCH("Cycles",'Second Round'!$B$1:$AZ$1,0),FALSE)),"",VLOOKUP($A50,'Second Round'!$B:$AZ,MATCH("Cycles",'Second Round'!$B$1:$AZ$1,0),FALSE))</f>
        <v/>
      </c>
      <c r="P50" s="19" t="str" cm="1">
        <f t="array" ref="P50">IF(ISERROR(ABS((SUM(IF(ISERROR(VLOOKUP($A50,'First Round'!$B:$AZ,MATCH(_xlfn._xlws.FILTER('First Round'!$B$1:$AZ$1,((LEFT('First Round'!$B$1:$AZ$1,22)="BoltRotationAngleCycle"))),'First Round'!$B$1:$AL$1,0), FALSE)),0,VLOOKUP($A50,'First Round'!$B:$AZ,MATCH(_xlfn._xlws.FILTER('First Round'!$B$1:$AZ$1,((LEFT('First Round'!$B$1:$AZ$1,22)="BoltRotationAngleCycle"))),'First Round'!$B$1:$AL$1,0), FALSE)))) - $B50) &lt;= 2), "", ABS((SUM(IF(ISERROR(VLOOKUP($A50,'First Round'!$B:$AZ,MATCH(_xlfn._xlws.FILTER('First Round'!$B$1:$AZ$1,((LEFT('First Round'!$B$1:$AZ$1,22)="BoltRotationAngleCycle"))),'First Round'!$B$1:$AL$1,0), FALSE)),0,VLOOKUP($A50,'First Round'!$B:$AZ,MATCH(_xlfn._xlws.FILTER('First Round'!$B$1:$AZ$1,((LEFT('First Round'!$B$1:$AZ$1,22)="BoltRotationAngleCycle"))),'First Round'!$B$1:$AL$1,0), FALSE)))) - $B50) &lt;= VLOOKUP("sum_rounding_buffer", 'Failure Criteria'!$A$1:$B$9, 2, 0))</f>
        <v/>
      </c>
      <c r="Q50" s="19" t="str" cm="1">
        <f t="array" ref="Q50">IF(ISERROR(ABS((SUM(IF(ISERROR(VLOOKUP($A50,'Second Round'!$B:$AZ,MATCH(_xlfn._xlws.FILTER('Second Round'!$B$1:$AZ$1,((LEFT('Second Round'!$B$1:$AZ$1,22)="BoltRotationAngleCycle"))),'Second Round'!$B$1:$AL$1,0), FALSE)),0,VLOOKUP($A50,'Second Round'!$B:$AZ,MATCH(_xlfn._xlws.FILTER('Second Round'!$B$1:$AZ$1,((LEFT('Second Round'!$B$1:$AZ$1,22)="BoltRotationAngleCycle"))),'Second Round'!$B$1:$AL$1,0), FALSE)))) - $C50) &lt;= 2), "", ABS((SUM(IF(ISERROR(VLOOKUP($A50,'Second Round'!$B:$AZ,MATCH(_xlfn._xlws.FILTER('Second Round'!$B$1:$AZ$1,((LEFT('Second Round'!$B$1:$AZ$1,22)="BoltRotationAngleCycle"))),'Second Round'!$B$1:$AL$1,0), FALSE)),0,VLOOKUP($A50,'Second Round'!$B:$AZ,MATCH(_xlfn._xlws.FILTER('Second Round'!$B$1:$AZ$1,((LEFT('Second Round'!$B$1:$AZ$1,22)="BoltRotationAngleCycle"))),'Second Round'!$B$1:$AL$1,0), FALSE)))) - $C50) &lt;= VLOOKUP("sum_rounding_buffer", 'Failure Criteria'!$A$1:$B$9, 2, 0))</f>
        <v/>
      </c>
    </row>
    <row r="51" spans="1:17" x14ac:dyDescent="0.25">
      <c r="A51" s="17">
        <v>42</v>
      </c>
      <c r="B51" s="7" t="str">
        <f>IF(ISERROR(VLOOKUP($A51,'First Round'!$B:$AZ,MATCH("BoltRotationAngle",'First Round'!$B$1:$AZ$1,0),FALSE)),"",VLOOKUP($A51,'First Round'!$B:$AZ,MATCH("BoltRotationAngle",'First Round'!$B$1:$AZ$1,0),FALSE))</f>
        <v/>
      </c>
      <c r="C51" s="7" t="str">
        <f>IF(ISERROR(VLOOKUP($A51,'Second Round'!$B:$AZ,MATCH("BoltRotationAngle",'Second Round'!$B$1:$AZ$1,0),FALSE)),"",VLOOKUP($A51,'Second Round'!$B:$AZ,MATCH("BoltRotationAngle",'Second Round'!$B$1:$AZ$1,0),FALSE))</f>
        <v/>
      </c>
      <c r="D51" s="1" t="str">
        <f>IF(ISERROR(VLOOKUP($A51,'Second Round'!$B:$AZ,MATCH("BoltRotationAngleCycle1",'Second Round'!$B$1:$AZ$1,0),FALSE)),"",VLOOKUP($A51,'Second Round'!$B:$AZ,MATCH("BoltRotationAngleCycle1",'Second Round'!$B$1:$AZ$1,0),FALSE))</f>
        <v/>
      </c>
      <c r="E51" s="1" t="str">
        <f>IF(ISERROR(VLOOKUP($A51,'Second Round'!$B:$AZ,MATCH("BoltRotationAngleCycle2",'Second Round'!$B$1:$AZ$1,0),FALSE)),"",VLOOKUP($A51,'Second Round'!$B:$AZ,MATCH("BoltRotationAngleCycle2",'Second Round'!$B$1:$AZ$1,0),FALSE))</f>
        <v/>
      </c>
      <c r="F51" s="1" t="str" cm="1">
        <f t="array" ref="F51">IF(AND(J51&lt;&gt;"",C51&lt;&gt;""),SUM(IF(ISERROR(VLOOKUP($A51,'Second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Round'!$B$1:$AL$1,0),FALSE)),0,VLOOKUP($A51,'Second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51" s="4">
        <v>42</v>
      </c>
      <c r="I51" s="13" t="str">
        <f>IF(J51&lt;&gt;"",IF(L51="Low", "Fail", IF(OR(L51="High", M51="High", N51 &gt; 5, O51 &gt; 5, P51 = FALSE, Q51 = FALSE), "Alert", "Pass")),"")</f>
        <v/>
      </c>
      <c r="J51" s="2" t="str">
        <f t="shared" si="0"/>
        <v/>
      </c>
      <c r="L51" s="19" t="str">
        <f>IF(J51&lt;&gt;"",IF(J51&gt;=$J$7,IF(J51&gt;VLOOKUP("perbolt_rotation_high", 'Failure Criteria'!$A$1:$B$9, 2, 0)*$J$7, "High", "OK"),"Low"),"")</f>
        <v/>
      </c>
      <c r="M51" s="19" t="str">
        <f>IF(AND(F51&lt;&gt;"",J51&lt;&gt;""),IF(F51&gt;=VLOOKUP("rd2_cyc3_rotation_high", 'Failure Criteria'!$A$1:$B$9, 2, 0), "High", "OK"),"")</f>
        <v/>
      </c>
      <c r="N51" s="19" t="str">
        <f>IF(ISERROR(VLOOKUP($A51,'First Round'!$B:$AZ,MATCH("Cycles",'First Round'!$B$1:$AZ$1,0),FALSE)),"",VLOOKUP($A51,'First Round'!$B:$AZ,MATCH("Cycles",'First Round'!$B$1:$AZ$1,0),FALSE))</f>
        <v/>
      </c>
      <c r="O51" s="19" t="str">
        <f>IF(ISERROR(VLOOKUP($A51,'Second Round'!$B:$AZ,MATCH("Cycles",'Second Round'!$B$1:$AZ$1,0),FALSE)),"",VLOOKUP($A51,'Second Round'!$B:$AZ,MATCH("Cycles",'Second Round'!$B$1:$AZ$1,0),FALSE))</f>
        <v/>
      </c>
      <c r="P51" s="19" t="str" cm="1">
        <f t="array" ref="P51">IF(ISERROR(ABS((SUM(IF(ISERROR(VLOOKUP($A51,'First Round'!$B:$AZ,MATCH(_xlfn._xlws.FILTER('First Round'!$B$1:$AZ$1,((LEFT('First Round'!$B$1:$AZ$1,22)="BoltRotationAngleCycle"))),'First Round'!$B$1:$AL$1,0), FALSE)),0,VLOOKUP($A51,'First Round'!$B:$AZ,MATCH(_xlfn._xlws.FILTER('First Round'!$B$1:$AZ$1,((LEFT('First Round'!$B$1:$AZ$1,22)="BoltRotationAngleCycle"))),'First Round'!$B$1:$AL$1,0), FALSE)))) - $B51) &lt;= 2), "", ABS((SUM(IF(ISERROR(VLOOKUP($A51,'First Round'!$B:$AZ,MATCH(_xlfn._xlws.FILTER('First Round'!$B$1:$AZ$1,((LEFT('First Round'!$B$1:$AZ$1,22)="BoltRotationAngleCycle"))),'First Round'!$B$1:$AL$1,0), FALSE)),0,VLOOKUP($A51,'First Round'!$B:$AZ,MATCH(_xlfn._xlws.FILTER('First Round'!$B$1:$AZ$1,((LEFT('First Round'!$B$1:$AZ$1,22)="BoltRotationAngleCycle"))),'First Round'!$B$1:$AL$1,0), FALSE)))) - $B51) &lt;= VLOOKUP("sum_rounding_buffer", 'Failure Criteria'!$A$1:$B$9, 2, 0))</f>
        <v/>
      </c>
      <c r="Q51" s="19" t="str" cm="1">
        <f t="array" ref="Q51">IF(ISERROR(ABS((SUM(IF(ISERROR(VLOOKUP($A51,'Second Round'!$B:$AZ,MATCH(_xlfn._xlws.FILTER('Second Round'!$B$1:$AZ$1,((LEFT('Second Round'!$B$1:$AZ$1,22)="BoltRotationAngleCycle"))),'Second Round'!$B$1:$AL$1,0), FALSE)),0,VLOOKUP($A51,'Second Round'!$B:$AZ,MATCH(_xlfn._xlws.FILTER('Second Round'!$B$1:$AZ$1,((LEFT('Second Round'!$B$1:$AZ$1,22)="BoltRotationAngleCycle"))),'Second Round'!$B$1:$AL$1,0), FALSE)))) - $C51) &lt;= 2), "", ABS((SUM(IF(ISERROR(VLOOKUP($A51,'Second Round'!$B:$AZ,MATCH(_xlfn._xlws.FILTER('Second Round'!$B$1:$AZ$1,((LEFT('Second Round'!$B$1:$AZ$1,22)="BoltRotationAngleCycle"))),'Second Round'!$B$1:$AL$1,0), FALSE)),0,VLOOKUP($A51,'Second Round'!$B:$AZ,MATCH(_xlfn._xlws.FILTER('Second Round'!$B$1:$AZ$1,((LEFT('Second Round'!$B$1:$AZ$1,22)="BoltRotationAngleCycle"))),'Second Round'!$B$1:$AL$1,0), FALSE)))) - $C51) &lt;= VLOOKUP("sum_rounding_buffer", 'Failure Criteria'!$A$1:$B$9, 2, 0))</f>
        <v/>
      </c>
    </row>
    <row r="52" spans="1:17" x14ac:dyDescent="0.25">
      <c r="A52" s="17">
        <v>43</v>
      </c>
      <c r="B52" s="7" t="str">
        <f>IF(ISERROR(VLOOKUP($A52,'First Round'!$B:$AZ,MATCH("BoltRotationAngle",'First Round'!$B$1:$AZ$1,0),FALSE)),"",VLOOKUP($A52,'First Round'!$B:$AZ,MATCH("BoltRotationAngle",'First Round'!$B$1:$AZ$1,0),FALSE))</f>
        <v/>
      </c>
      <c r="C52" s="7" t="str">
        <f>IF(ISERROR(VLOOKUP($A52,'Second Round'!$B:$AZ,MATCH("BoltRotationAngle",'Second Round'!$B$1:$AZ$1,0),FALSE)),"",VLOOKUP($A52,'Second Round'!$B:$AZ,MATCH("BoltRotationAngle",'Second Round'!$B$1:$AZ$1,0),FALSE))</f>
        <v/>
      </c>
      <c r="D52" s="1" t="str">
        <f>IF(ISERROR(VLOOKUP($A52,'Second Round'!$B:$AZ,MATCH("BoltRotationAngleCycle1",'Second Round'!$B$1:$AZ$1,0),FALSE)),"",VLOOKUP($A52,'Second Round'!$B:$AZ,MATCH("BoltRotationAngleCycle1",'Second Round'!$B$1:$AZ$1,0),FALSE))</f>
        <v/>
      </c>
      <c r="E52" s="1" t="str">
        <f>IF(ISERROR(VLOOKUP($A52,'Second Round'!$B:$AZ,MATCH("BoltRotationAngleCycle2",'Second Round'!$B$1:$AZ$1,0),FALSE)),"",VLOOKUP($A52,'Second Round'!$B:$AZ,MATCH("BoltRotationAngleCycle2",'Second Round'!$B$1:$AZ$1,0),FALSE))</f>
        <v/>
      </c>
      <c r="F52" s="1" t="str" cm="1">
        <f t="array" ref="F52">IF(AND(J52&lt;&gt;"",C52&lt;&gt;""),SUM(IF(ISERROR(VLOOKUP($A52,'Second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Round'!$B$1:$AL$1,0),FALSE)),0,VLOOKUP($A52,'Second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52" s="4">
        <v>43</v>
      </c>
      <c r="I52" s="13" t="str">
        <f>IF(J52&lt;&gt;"",IF(L52="Low", "Fail", IF(OR(L52="High", M52="High", N52 &gt; 5, O52 &gt; 5, P52 = FALSE, Q52 = FALSE), "Alert", "Pass")),"")</f>
        <v/>
      </c>
      <c r="J52" s="2" t="str">
        <f t="shared" si="0"/>
        <v/>
      </c>
      <c r="L52" s="19" t="str">
        <f>IF(J52&lt;&gt;"",IF(J52&gt;=$J$7,IF(J52&gt;VLOOKUP("perbolt_rotation_high", 'Failure Criteria'!$A$1:$B$9, 2, 0)*$J$7, "High", "OK"),"Low"),"")</f>
        <v/>
      </c>
      <c r="M52" s="19" t="str">
        <f>IF(AND(F52&lt;&gt;"",J52&lt;&gt;""),IF(F52&gt;=VLOOKUP("rd2_cyc3_rotation_high", 'Failure Criteria'!$A$1:$B$9, 2, 0), "High", "OK"),"")</f>
        <v/>
      </c>
      <c r="N52" s="19" t="str">
        <f>IF(ISERROR(VLOOKUP($A52,'First Round'!$B:$AZ,MATCH("Cycles",'First Round'!$B$1:$AZ$1,0),FALSE)),"",VLOOKUP($A52,'First Round'!$B:$AZ,MATCH("Cycles",'First Round'!$B$1:$AZ$1,0),FALSE))</f>
        <v/>
      </c>
      <c r="O52" s="19" t="str">
        <f>IF(ISERROR(VLOOKUP($A52,'Second Round'!$B:$AZ,MATCH("Cycles",'Second Round'!$B$1:$AZ$1,0),FALSE)),"",VLOOKUP($A52,'Second Round'!$B:$AZ,MATCH("Cycles",'Second Round'!$B$1:$AZ$1,0),FALSE))</f>
        <v/>
      </c>
      <c r="P52" s="19" t="str" cm="1">
        <f t="array" ref="P52">IF(ISERROR(ABS((SUM(IF(ISERROR(VLOOKUP($A52,'First Round'!$B:$AZ,MATCH(_xlfn._xlws.FILTER('First Round'!$B$1:$AZ$1,((LEFT('First Round'!$B$1:$AZ$1,22)="BoltRotationAngleCycle"))),'First Round'!$B$1:$AL$1,0), FALSE)),0,VLOOKUP($A52,'First Round'!$B:$AZ,MATCH(_xlfn._xlws.FILTER('First Round'!$B$1:$AZ$1,((LEFT('First Round'!$B$1:$AZ$1,22)="BoltRotationAngleCycle"))),'First Round'!$B$1:$AL$1,0), FALSE)))) - $B52) &lt;= 2), "", ABS((SUM(IF(ISERROR(VLOOKUP($A52,'First Round'!$B:$AZ,MATCH(_xlfn._xlws.FILTER('First Round'!$B$1:$AZ$1,((LEFT('First Round'!$B$1:$AZ$1,22)="BoltRotationAngleCycle"))),'First Round'!$B$1:$AL$1,0), FALSE)),0,VLOOKUP($A52,'First Round'!$B:$AZ,MATCH(_xlfn._xlws.FILTER('First Round'!$B$1:$AZ$1,((LEFT('First Round'!$B$1:$AZ$1,22)="BoltRotationAngleCycle"))),'First Round'!$B$1:$AL$1,0), FALSE)))) - $B52) &lt;= VLOOKUP("sum_rounding_buffer", 'Failure Criteria'!$A$1:$B$9, 2, 0))</f>
        <v/>
      </c>
      <c r="Q52" s="19" t="str" cm="1">
        <f t="array" ref="Q52">IF(ISERROR(ABS((SUM(IF(ISERROR(VLOOKUP($A52,'Second Round'!$B:$AZ,MATCH(_xlfn._xlws.FILTER('Second Round'!$B$1:$AZ$1,((LEFT('Second Round'!$B$1:$AZ$1,22)="BoltRotationAngleCycle"))),'Second Round'!$B$1:$AL$1,0), FALSE)),0,VLOOKUP($A52,'Second Round'!$B:$AZ,MATCH(_xlfn._xlws.FILTER('Second Round'!$B$1:$AZ$1,((LEFT('Second Round'!$B$1:$AZ$1,22)="BoltRotationAngleCycle"))),'Second Round'!$B$1:$AL$1,0), FALSE)))) - $C52) &lt;= 2), "", ABS((SUM(IF(ISERROR(VLOOKUP($A52,'Second Round'!$B:$AZ,MATCH(_xlfn._xlws.FILTER('Second Round'!$B$1:$AZ$1,((LEFT('Second Round'!$B$1:$AZ$1,22)="BoltRotationAngleCycle"))),'Second Round'!$B$1:$AL$1,0), FALSE)),0,VLOOKUP($A52,'Second Round'!$B:$AZ,MATCH(_xlfn._xlws.FILTER('Second Round'!$B$1:$AZ$1,((LEFT('Second Round'!$B$1:$AZ$1,22)="BoltRotationAngleCycle"))),'Second Round'!$B$1:$AL$1,0), FALSE)))) - $C52) &lt;= VLOOKUP("sum_rounding_buffer", 'Failure Criteria'!$A$1:$B$9, 2, 0))</f>
        <v/>
      </c>
    </row>
    <row r="53" spans="1:17" x14ac:dyDescent="0.25">
      <c r="A53" s="17">
        <v>44</v>
      </c>
      <c r="B53" s="7" t="str">
        <f>IF(ISERROR(VLOOKUP($A53,'First Round'!$B:$AZ,MATCH("BoltRotationAngle",'First Round'!$B$1:$AZ$1,0),FALSE)),"",VLOOKUP($A53,'First Round'!$B:$AZ,MATCH("BoltRotationAngle",'First Round'!$B$1:$AZ$1,0),FALSE))</f>
        <v/>
      </c>
      <c r="C53" s="7" t="str">
        <f>IF(ISERROR(VLOOKUP($A53,'Second Round'!$B:$AZ,MATCH("BoltRotationAngle",'Second Round'!$B$1:$AZ$1,0),FALSE)),"",VLOOKUP($A53,'Second Round'!$B:$AZ,MATCH("BoltRotationAngle",'Second Round'!$B$1:$AZ$1,0),FALSE))</f>
        <v/>
      </c>
      <c r="D53" s="1" t="str">
        <f>IF(ISERROR(VLOOKUP($A53,'Second Round'!$B:$AZ,MATCH("BoltRotationAngleCycle1",'Second Round'!$B$1:$AZ$1,0),FALSE)),"",VLOOKUP($A53,'Second Round'!$B:$AZ,MATCH("BoltRotationAngleCycle1",'Second Round'!$B$1:$AZ$1,0),FALSE))</f>
        <v/>
      </c>
      <c r="E53" s="1" t="str">
        <f>IF(ISERROR(VLOOKUP($A53,'Second Round'!$B:$AZ,MATCH("BoltRotationAngleCycle2",'Second Round'!$B$1:$AZ$1,0),FALSE)),"",VLOOKUP($A53,'Second Round'!$B:$AZ,MATCH("BoltRotationAngleCycle2",'Second Round'!$B$1:$AZ$1,0),FALSE))</f>
        <v/>
      </c>
      <c r="F53" s="1" t="str" cm="1">
        <f t="array" ref="F53">IF(AND(J53&lt;&gt;"",C53&lt;&gt;""),SUM(IF(ISERROR(VLOOKUP($A53,'Second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Round'!$B$1:$AL$1,0),FALSE)),0,VLOOKUP($A53,'Second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53" s="4">
        <v>44</v>
      </c>
      <c r="I53" s="13" t="str">
        <f>IF(J53&lt;&gt;"",IF(L53="Low", "Fail", IF(OR(L53="High", M53="High", N53 &gt; 5, O53 &gt; 5, P53 = FALSE, Q53 = FALSE), "Alert", "Pass")),"")</f>
        <v/>
      </c>
      <c r="J53" s="2" t="str">
        <f t="shared" si="0"/>
        <v/>
      </c>
      <c r="L53" s="19" t="str">
        <f>IF(J53&lt;&gt;"",IF(J53&gt;=$J$7,IF(J53&gt;VLOOKUP("perbolt_rotation_high", 'Failure Criteria'!$A$1:$B$9, 2, 0)*$J$7, "High", "OK"),"Low"),"")</f>
        <v/>
      </c>
      <c r="M53" s="19" t="str">
        <f>IF(AND(F53&lt;&gt;"",J53&lt;&gt;""),IF(F53&gt;=VLOOKUP("rd2_cyc3_rotation_high", 'Failure Criteria'!$A$1:$B$9, 2, 0), "High", "OK"),"")</f>
        <v/>
      </c>
      <c r="N53" s="19" t="str">
        <f>IF(ISERROR(VLOOKUP($A53,'First Round'!$B:$AZ,MATCH("Cycles",'First Round'!$B$1:$AZ$1,0),FALSE)),"",VLOOKUP($A53,'First Round'!$B:$AZ,MATCH("Cycles",'First Round'!$B$1:$AZ$1,0),FALSE))</f>
        <v/>
      </c>
      <c r="O53" s="19" t="str">
        <f>IF(ISERROR(VLOOKUP($A53,'Second Round'!$B:$AZ,MATCH("Cycles",'Second Round'!$B$1:$AZ$1,0),FALSE)),"",VLOOKUP($A53,'Second Round'!$B:$AZ,MATCH("Cycles",'Second Round'!$B$1:$AZ$1,0),FALSE))</f>
        <v/>
      </c>
      <c r="P53" s="19" t="str" cm="1">
        <f t="array" ref="P53">IF(ISERROR(ABS((SUM(IF(ISERROR(VLOOKUP($A53,'First Round'!$B:$AZ,MATCH(_xlfn._xlws.FILTER('First Round'!$B$1:$AZ$1,((LEFT('First Round'!$B$1:$AZ$1,22)="BoltRotationAngleCycle"))),'First Round'!$B$1:$AL$1,0), FALSE)),0,VLOOKUP($A53,'First Round'!$B:$AZ,MATCH(_xlfn._xlws.FILTER('First Round'!$B$1:$AZ$1,((LEFT('First Round'!$B$1:$AZ$1,22)="BoltRotationAngleCycle"))),'First Round'!$B$1:$AL$1,0), FALSE)))) - $B53) &lt;= 2), "", ABS((SUM(IF(ISERROR(VLOOKUP($A53,'First Round'!$B:$AZ,MATCH(_xlfn._xlws.FILTER('First Round'!$B$1:$AZ$1,((LEFT('First Round'!$B$1:$AZ$1,22)="BoltRotationAngleCycle"))),'First Round'!$B$1:$AL$1,0), FALSE)),0,VLOOKUP($A53,'First Round'!$B:$AZ,MATCH(_xlfn._xlws.FILTER('First Round'!$B$1:$AZ$1,((LEFT('First Round'!$B$1:$AZ$1,22)="BoltRotationAngleCycle"))),'First Round'!$B$1:$AL$1,0), FALSE)))) - $B53) &lt;= VLOOKUP("sum_rounding_buffer", 'Failure Criteria'!$A$1:$B$9, 2, 0))</f>
        <v/>
      </c>
      <c r="Q53" s="19" t="str" cm="1">
        <f t="array" ref="Q53">IF(ISERROR(ABS((SUM(IF(ISERROR(VLOOKUP($A53,'Second Round'!$B:$AZ,MATCH(_xlfn._xlws.FILTER('Second Round'!$B$1:$AZ$1,((LEFT('Second Round'!$B$1:$AZ$1,22)="BoltRotationAngleCycle"))),'Second Round'!$B$1:$AL$1,0), FALSE)),0,VLOOKUP($A53,'Second Round'!$B:$AZ,MATCH(_xlfn._xlws.FILTER('Second Round'!$B$1:$AZ$1,((LEFT('Second Round'!$B$1:$AZ$1,22)="BoltRotationAngleCycle"))),'Second Round'!$B$1:$AL$1,0), FALSE)))) - $C53) &lt;= 2), "", ABS((SUM(IF(ISERROR(VLOOKUP($A53,'Second Round'!$B:$AZ,MATCH(_xlfn._xlws.FILTER('Second Round'!$B$1:$AZ$1,((LEFT('Second Round'!$B$1:$AZ$1,22)="BoltRotationAngleCycle"))),'Second Round'!$B$1:$AL$1,0), FALSE)),0,VLOOKUP($A53,'Second Round'!$B:$AZ,MATCH(_xlfn._xlws.FILTER('Second Round'!$B$1:$AZ$1,((LEFT('Second Round'!$B$1:$AZ$1,22)="BoltRotationAngleCycle"))),'Second Round'!$B$1:$AL$1,0), FALSE)))) - $C53) &lt;= VLOOKUP("sum_rounding_buffer", 'Failure Criteria'!$A$1:$B$9, 2, 0))</f>
        <v/>
      </c>
    </row>
    <row r="54" spans="1:17" x14ac:dyDescent="0.25">
      <c r="A54" s="17">
        <v>45</v>
      </c>
      <c r="B54" s="7" t="str">
        <f>IF(ISERROR(VLOOKUP($A54,'First Round'!$B:$AZ,MATCH("BoltRotationAngle",'First Round'!$B$1:$AZ$1,0),FALSE)),"",VLOOKUP($A54,'First Round'!$B:$AZ,MATCH("BoltRotationAngle",'First Round'!$B$1:$AZ$1,0),FALSE))</f>
        <v/>
      </c>
      <c r="C54" s="7" t="str">
        <f>IF(ISERROR(VLOOKUP($A54,'Second Round'!$B:$AZ,MATCH("BoltRotationAngle",'Second Round'!$B$1:$AZ$1,0),FALSE)),"",VLOOKUP($A54,'Second Round'!$B:$AZ,MATCH("BoltRotationAngle",'Second Round'!$B$1:$AZ$1,0),FALSE))</f>
        <v/>
      </c>
      <c r="D54" s="1" t="str">
        <f>IF(ISERROR(VLOOKUP($A54,'Second Round'!$B:$AZ,MATCH("BoltRotationAngleCycle1",'Second Round'!$B$1:$AZ$1,0),FALSE)),"",VLOOKUP($A54,'Second Round'!$B:$AZ,MATCH("BoltRotationAngleCycle1",'Second Round'!$B$1:$AZ$1,0),FALSE))</f>
        <v/>
      </c>
      <c r="E54" s="1" t="str">
        <f>IF(ISERROR(VLOOKUP($A54,'Second Round'!$B:$AZ,MATCH("BoltRotationAngleCycle2",'Second Round'!$B$1:$AZ$1,0),FALSE)),"",VLOOKUP($A54,'Second Round'!$B:$AZ,MATCH("BoltRotationAngleCycle2",'Second Round'!$B$1:$AZ$1,0),FALSE))</f>
        <v/>
      </c>
      <c r="F54" s="1" t="str" cm="1">
        <f t="array" ref="F54">IF(AND(J54&lt;&gt;"",C54&lt;&gt;""),SUM(IF(ISERROR(VLOOKUP($A54,'Second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Round'!$B$1:$AL$1,0),FALSE)),0,VLOOKUP($A54,'Second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54" s="4">
        <v>45</v>
      </c>
      <c r="I54" s="13" t="str">
        <f>IF(J54&lt;&gt;"",IF(L54="Low", "Fail", IF(OR(L54="High", M54="High", N54 &gt; 5, O54 &gt; 5, P54 = FALSE, Q54 = FALSE), "Alert", "Pass")),"")</f>
        <v/>
      </c>
      <c r="J54" s="2" t="str">
        <f t="shared" si="0"/>
        <v/>
      </c>
      <c r="L54" s="19" t="str">
        <f>IF(J54&lt;&gt;"",IF(J54&gt;=$J$7,IF(J54&gt;VLOOKUP("perbolt_rotation_high", 'Failure Criteria'!$A$1:$B$9, 2, 0)*$J$7, "High", "OK"),"Low"),"")</f>
        <v/>
      </c>
      <c r="M54" s="19" t="str">
        <f>IF(AND(F54&lt;&gt;"",J54&lt;&gt;""),IF(F54&gt;=VLOOKUP("rd2_cyc3_rotation_high", 'Failure Criteria'!$A$1:$B$9, 2, 0), "High", "OK"),"")</f>
        <v/>
      </c>
      <c r="N54" s="19" t="str">
        <f>IF(ISERROR(VLOOKUP($A54,'First Round'!$B:$AZ,MATCH("Cycles",'First Round'!$B$1:$AZ$1,0),FALSE)),"",VLOOKUP($A54,'First Round'!$B:$AZ,MATCH("Cycles",'First Round'!$B$1:$AZ$1,0),FALSE))</f>
        <v/>
      </c>
      <c r="O54" s="19" t="str">
        <f>IF(ISERROR(VLOOKUP($A54,'Second Round'!$B:$AZ,MATCH("Cycles",'Second Round'!$B$1:$AZ$1,0),FALSE)),"",VLOOKUP($A54,'Second Round'!$B:$AZ,MATCH("Cycles",'Second Round'!$B$1:$AZ$1,0),FALSE))</f>
        <v/>
      </c>
      <c r="P54" s="19" t="str" cm="1">
        <f t="array" ref="P54">IF(ISERROR(ABS((SUM(IF(ISERROR(VLOOKUP($A54,'First Round'!$B:$AZ,MATCH(_xlfn._xlws.FILTER('First Round'!$B$1:$AZ$1,((LEFT('First Round'!$B$1:$AZ$1,22)="BoltRotationAngleCycle"))),'First Round'!$B$1:$AL$1,0), FALSE)),0,VLOOKUP($A54,'First Round'!$B:$AZ,MATCH(_xlfn._xlws.FILTER('First Round'!$B$1:$AZ$1,((LEFT('First Round'!$B$1:$AZ$1,22)="BoltRotationAngleCycle"))),'First Round'!$B$1:$AL$1,0), FALSE)))) - $B54) &lt;= 2), "", ABS((SUM(IF(ISERROR(VLOOKUP($A54,'First Round'!$B:$AZ,MATCH(_xlfn._xlws.FILTER('First Round'!$B$1:$AZ$1,((LEFT('First Round'!$B$1:$AZ$1,22)="BoltRotationAngleCycle"))),'First Round'!$B$1:$AL$1,0), FALSE)),0,VLOOKUP($A54,'First Round'!$B:$AZ,MATCH(_xlfn._xlws.FILTER('First Round'!$B$1:$AZ$1,((LEFT('First Round'!$B$1:$AZ$1,22)="BoltRotationAngleCycle"))),'First Round'!$B$1:$AL$1,0), FALSE)))) - $B54) &lt;= VLOOKUP("sum_rounding_buffer", 'Failure Criteria'!$A$1:$B$9, 2, 0))</f>
        <v/>
      </c>
      <c r="Q54" s="19" t="str" cm="1">
        <f t="array" ref="Q54">IF(ISERROR(ABS((SUM(IF(ISERROR(VLOOKUP($A54,'Second Round'!$B:$AZ,MATCH(_xlfn._xlws.FILTER('Second Round'!$B$1:$AZ$1,((LEFT('Second Round'!$B$1:$AZ$1,22)="BoltRotationAngleCycle"))),'Second Round'!$B$1:$AL$1,0), FALSE)),0,VLOOKUP($A54,'Second Round'!$B:$AZ,MATCH(_xlfn._xlws.FILTER('Second Round'!$B$1:$AZ$1,((LEFT('Second Round'!$B$1:$AZ$1,22)="BoltRotationAngleCycle"))),'Second Round'!$B$1:$AL$1,0), FALSE)))) - $C54) &lt;= 2), "", ABS((SUM(IF(ISERROR(VLOOKUP($A54,'Second Round'!$B:$AZ,MATCH(_xlfn._xlws.FILTER('Second Round'!$B$1:$AZ$1,((LEFT('Second Round'!$B$1:$AZ$1,22)="BoltRotationAngleCycle"))),'Second Round'!$B$1:$AL$1,0), FALSE)),0,VLOOKUP($A54,'Second Round'!$B:$AZ,MATCH(_xlfn._xlws.FILTER('Second Round'!$B$1:$AZ$1,((LEFT('Second Round'!$B$1:$AZ$1,22)="BoltRotationAngleCycle"))),'Second Round'!$B$1:$AL$1,0), FALSE)))) - $C54) &lt;= VLOOKUP("sum_rounding_buffer", 'Failure Criteria'!$A$1:$B$9, 2, 0))</f>
        <v/>
      </c>
    </row>
    <row r="55" spans="1:17" x14ac:dyDescent="0.25">
      <c r="A55" s="17">
        <v>46</v>
      </c>
      <c r="B55" s="7" t="str">
        <f>IF(ISERROR(VLOOKUP($A55,'First Round'!$B:$AZ,MATCH("BoltRotationAngle",'First Round'!$B$1:$AZ$1,0),FALSE)),"",VLOOKUP($A55,'First Round'!$B:$AZ,MATCH("BoltRotationAngle",'First Round'!$B$1:$AZ$1,0),FALSE))</f>
        <v/>
      </c>
      <c r="C55" s="7" t="str">
        <f>IF(ISERROR(VLOOKUP($A55,'Second Round'!$B:$AZ,MATCH("BoltRotationAngle",'Second Round'!$B$1:$AZ$1,0),FALSE)),"",VLOOKUP($A55,'Second Round'!$B:$AZ,MATCH("BoltRotationAngle",'Second Round'!$B$1:$AZ$1,0),FALSE))</f>
        <v/>
      </c>
      <c r="D55" s="1" t="str">
        <f>IF(ISERROR(VLOOKUP($A55,'Second Round'!$B:$AZ,MATCH("BoltRotationAngleCycle1",'Second Round'!$B$1:$AZ$1,0),FALSE)),"",VLOOKUP($A55,'Second Round'!$B:$AZ,MATCH("BoltRotationAngleCycle1",'Second Round'!$B$1:$AZ$1,0),FALSE))</f>
        <v/>
      </c>
      <c r="E55" s="1" t="str">
        <f>IF(ISERROR(VLOOKUP($A55,'Second Round'!$B:$AZ,MATCH("BoltRotationAngleCycle2",'Second Round'!$B$1:$AZ$1,0),FALSE)),"",VLOOKUP($A55,'Second Round'!$B:$AZ,MATCH("BoltRotationAngleCycle2",'Second Round'!$B$1:$AZ$1,0),FALSE))</f>
        <v/>
      </c>
      <c r="F55" s="1" t="str" cm="1">
        <f t="array" ref="F55">IF(AND(J55&lt;&gt;"",C55&lt;&gt;""),SUM(IF(ISERROR(VLOOKUP($A55,'Second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Round'!$B$1:$AL$1,0),FALSE)),0,VLOOKUP($A55,'Second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55" s="4">
        <v>46</v>
      </c>
      <c r="I55" s="13" t="str">
        <f>IF(J55&lt;&gt;"",IF(L55="Low", "Fail", IF(OR(L55="High", M55="High", N55 &gt; 5, O55 &gt; 5, P55 = FALSE, Q55 = FALSE), "Alert", "Pass")),"")</f>
        <v/>
      </c>
      <c r="J55" s="2" t="str">
        <f t="shared" si="0"/>
        <v/>
      </c>
      <c r="L55" s="19" t="str">
        <f>IF(J55&lt;&gt;"",IF(J55&gt;=$J$7,IF(J55&gt;VLOOKUP("perbolt_rotation_high", 'Failure Criteria'!$A$1:$B$9, 2, 0)*$J$7, "High", "OK"),"Low"),"")</f>
        <v/>
      </c>
      <c r="M55" s="19" t="str">
        <f>IF(AND(F55&lt;&gt;"",J55&lt;&gt;""),IF(F55&gt;=VLOOKUP("rd2_cyc3_rotation_high", 'Failure Criteria'!$A$1:$B$9, 2, 0), "High", "OK"),"")</f>
        <v/>
      </c>
      <c r="N55" s="19" t="str">
        <f>IF(ISERROR(VLOOKUP($A55,'First Round'!$B:$AZ,MATCH("Cycles",'First Round'!$B$1:$AZ$1,0),FALSE)),"",VLOOKUP($A55,'First Round'!$B:$AZ,MATCH("Cycles",'First Round'!$B$1:$AZ$1,0),FALSE))</f>
        <v/>
      </c>
      <c r="O55" s="19" t="str">
        <f>IF(ISERROR(VLOOKUP($A55,'Second Round'!$B:$AZ,MATCH("Cycles",'Second Round'!$B$1:$AZ$1,0),FALSE)),"",VLOOKUP($A55,'Second Round'!$B:$AZ,MATCH("Cycles",'Second Round'!$B$1:$AZ$1,0),FALSE))</f>
        <v/>
      </c>
      <c r="P55" s="19" t="str" cm="1">
        <f t="array" ref="P55">IF(ISERROR(ABS((SUM(IF(ISERROR(VLOOKUP($A55,'First Round'!$B:$AZ,MATCH(_xlfn._xlws.FILTER('First Round'!$B$1:$AZ$1,((LEFT('First Round'!$B$1:$AZ$1,22)="BoltRotationAngleCycle"))),'First Round'!$B$1:$AL$1,0), FALSE)),0,VLOOKUP($A55,'First Round'!$B:$AZ,MATCH(_xlfn._xlws.FILTER('First Round'!$B$1:$AZ$1,((LEFT('First Round'!$B$1:$AZ$1,22)="BoltRotationAngleCycle"))),'First Round'!$B$1:$AL$1,0), FALSE)))) - $B55) &lt;= 2), "", ABS((SUM(IF(ISERROR(VLOOKUP($A55,'First Round'!$B:$AZ,MATCH(_xlfn._xlws.FILTER('First Round'!$B$1:$AZ$1,((LEFT('First Round'!$B$1:$AZ$1,22)="BoltRotationAngleCycle"))),'First Round'!$B$1:$AL$1,0), FALSE)),0,VLOOKUP($A55,'First Round'!$B:$AZ,MATCH(_xlfn._xlws.FILTER('First Round'!$B$1:$AZ$1,((LEFT('First Round'!$B$1:$AZ$1,22)="BoltRotationAngleCycle"))),'First Round'!$B$1:$AL$1,0), FALSE)))) - $B55) &lt;= VLOOKUP("sum_rounding_buffer", 'Failure Criteria'!$A$1:$B$9, 2, 0))</f>
        <v/>
      </c>
      <c r="Q55" s="19" t="str" cm="1">
        <f t="array" ref="Q55">IF(ISERROR(ABS((SUM(IF(ISERROR(VLOOKUP($A55,'Second Round'!$B:$AZ,MATCH(_xlfn._xlws.FILTER('Second Round'!$B$1:$AZ$1,((LEFT('Second Round'!$B$1:$AZ$1,22)="BoltRotationAngleCycle"))),'Second Round'!$B$1:$AL$1,0), FALSE)),0,VLOOKUP($A55,'Second Round'!$B:$AZ,MATCH(_xlfn._xlws.FILTER('Second Round'!$B$1:$AZ$1,((LEFT('Second Round'!$B$1:$AZ$1,22)="BoltRotationAngleCycle"))),'Second Round'!$B$1:$AL$1,0), FALSE)))) - $C55) &lt;= 2), "", ABS((SUM(IF(ISERROR(VLOOKUP($A55,'Second Round'!$B:$AZ,MATCH(_xlfn._xlws.FILTER('Second Round'!$B$1:$AZ$1,((LEFT('Second Round'!$B$1:$AZ$1,22)="BoltRotationAngleCycle"))),'Second Round'!$B$1:$AL$1,0), FALSE)),0,VLOOKUP($A55,'Second Round'!$B:$AZ,MATCH(_xlfn._xlws.FILTER('Second Round'!$B$1:$AZ$1,((LEFT('Second Round'!$B$1:$AZ$1,22)="BoltRotationAngleCycle"))),'Second Round'!$B$1:$AL$1,0), FALSE)))) - $C55) &lt;= VLOOKUP("sum_rounding_buffer", 'Failure Criteria'!$A$1:$B$9, 2, 0))</f>
        <v/>
      </c>
    </row>
    <row r="56" spans="1:17" x14ac:dyDescent="0.25">
      <c r="A56" s="17">
        <v>47</v>
      </c>
      <c r="B56" s="7" t="str">
        <f>IF(ISERROR(VLOOKUP($A56,'First Round'!$B:$AZ,MATCH("BoltRotationAngle",'First Round'!$B$1:$AZ$1,0),FALSE)),"",VLOOKUP($A56,'First Round'!$B:$AZ,MATCH("BoltRotationAngle",'First Round'!$B$1:$AZ$1,0),FALSE))</f>
        <v/>
      </c>
      <c r="C56" s="7" t="str">
        <f>IF(ISERROR(VLOOKUP($A56,'Second Round'!$B:$AZ,MATCH("BoltRotationAngle",'Second Round'!$B$1:$AZ$1,0),FALSE)),"",VLOOKUP($A56,'Second Round'!$B:$AZ,MATCH("BoltRotationAngle",'Second Round'!$B$1:$AZ$1,0),FALSE))</f>
        <v/>
      </c>
      <c r="D56" s="1" t="str">
        <f>IF(ISERROR(VLOOKUP($A56,'Second Round'!$B:$AZ,MATCH("BoltRotationAngleCycle1",'Second Round'!$B$1:$AZ$1,0),FALSE)),"",VLOOKUP($A56,'Second Round'!$B:$AZ,MATCH("BoltRotationAngleCycle1",'Second Round'!$B$1:$AZ$1,0),FALSE))</f>
        <v/>
      </c>
      <c r="E56" s="1" t="str">
        <f>IF(ISERROR(VLOOKUP($A56,'Second Round'!$B:$AZ,MATCH("BoltRotationAngleCycle2",'Second Round'!$B$1:$AZ$1,0),FALSE)),"",VLOOKUP($A56,'Second Round'!$B:$AZ,MATCH("BoltRotationAngleCycle2",'Second Round'!$B$1:$AZ$1,0),FALSE))</f>
        <v/>
      </c>
      <c r="F56" s="1" t="str" cm="1">
        <f t="array" ref="F56">IF(AND(J56&lt;&gt;"",C56&lt;&gt;""),SUM(IF(ISERROR(VLOOKUP($A56,'Second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Round'!$B$1:$AL$1,0),FALSE)),0,VLOOKUP($A56,'Second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56" s="4">
        <v>47</v>
      </c>
      <c r="I56" s="13" t="str">
        <f>IF(J56&lt;&gt;"",IF(L56="Low", "Fail", IF(OR(L56="High", M56="High", N56 &gt; 5, O56 &gt; 5, P56 = FALSE, Q56 = FALSE), "Alert", "Pass")),"")</f>
        <v/>
      </c>
      <c r="J56" s="2" t="str">
        <f t="shared" si="0"/>
        <v/>
      </c>
      <c r="L56" s="19" t="str">
        <f>IF(J56&lt;&gt;"",IF(J56&gt;=$J$7,IF(J56&gt;VLOOKUP("perbolt_rotation_high", 'Failure Criteria'!$A$1:$B$9, 2, 0)*$J$7, "High", "OK"),"Low"),"")</f>
        <v/>
      </c>
      <c r="M56" s="19" t="str">
        <f>IF(AND(F56&lt;&gt;"",J56&lt;&gt;""),IF(F56&gt;=VLOOKUP("rd2_cyc3_rotation_high", 'Failure Criteria'!$A$1:$B$9, 2, 0), "High", "OK"),"")</f>
        <v/>
      </c>
      <c r="N56" s="19" t="str">
        <f>IF(ISERROR(VLOOKUP($A56,'First Round'!$B:$AZ,MATCH("Cycles",'First Round'!$B$1:$AZ$1,0),FALSE)),"",VLOOKUP($A56,'First Round'!$B:$AZ,MATCH("Cycles",'First Round'!$B$1:$AZ$1,0),FALSE))</f>
        <v/>
      </c>
      <c r="O56" s="19" t="str">
        <f>IF(ISERROR(VLOOKUP($A56,'Second Round'!$B:$AZ,MATCH("Cycles",'Second Round'!$B$1:$AZ$1,0),FALSE)),"",VLOOKUP($A56,'Second Round'!$B:$AZ,MATCH("Cycles",'Second Round'!$B$1:$AZ$1,0),FALSE))</f>
        <v/>
      </c>
      <c r="P56" s="19" t="str" cm="1">
        <f t="array" ref="P56">IF(ISERROR(ABS((SUM(IF(ISERROR(VLOOKUP($A56,'First Round'!$B:$AZ,MATCH(_xlfn._xlws.FILTER('First Round'!$B$1:$AZ$1,((LEFT('First Round'!$B$1:$AZ$1,22)="BoltRotationAngleCycle"))),'First Round'!$B$1:$AL$1,0), FALSE)),0,VLOOKUP($A56,'First Round'!$B:$AZ,MATCH(_xlfn._xlws.FILTER('First Round'!$B$1:$AZ$1,((LEFT('First Round'!$B$1:$AZ$1,22)="BoltRotationAngleCycle"))),'First Round'!$B$1:$AL$1,0), FALSE)))) - $B56) &lt;= 2), "", ABS((SUM(IF(ISERROR(VLOOKUP($A56,'First Round'!$B:$AZ,MATCH(_xlfn._xlws.FILTER('First Round'!$B$1:$AZ$1,((LEFT('First Round'!$B$1:$AZ$1,22)="BoltRotationAngleCycle"))),'First Round'!$B$1:$AL$1,0), FALSE)),0,VLOOKUP($A56,'First Round'!$B:$AZ,MATCH(_xlfn._xlws.FILTER('First Round'!$B$1:$AZ$1,((LEFT('First Round'!$B$1:$AZ$1,22)="BoltRotationAngleCycle"))),'First Round'!$B$1:$AL$1,0), FALSE)))) - $B56) &lt;= VLOOKUP("sum_rounding_buffer", 'Failure Criteria'!$A$1:$B$9, 2, 0))</f>
        <v/>
      </c>
      <c r="Q56" s="19" t="str" cm="1">
        <f t="array" ref="Q56">IF(ISERROR(ABS((SUM(IF(ISERROR(VLOOKUP($A56,'Second Round'!$B:$AZ,MATCH(_xlfn._xlws.FILTER('Second Round'!$B$1:$AZ$1,((LEFT('Second Round'!$B$1:$AZ$1,22)="BoltRotationAngleCycle"))),'Second Round'!$B$1:$AL$1,0), FALSE)),0,VLOOKUP($A56,'Second Round'!$B:$AZ,MATCH(_xlfn._xlws.FILTER('Second Round'!$B$1:$AZ$1,((LEFT('Second Round'!$B$1:$AZ$1,22)="BoltRotationAngleCycle"))),'Second Round'!$B$1:$AL$1,0), FALSE)))) - $C56) &lt;= 2), "", ABS((SUM(IF(ISERROR(VLOOKUP($A56,'Second Round'!$B:$AZ,MATCH(_xlfn._xlws.FILTER('Second Round'!$B$1:$AZ$1,((LEFT('Second Round'!$B$1:$AZ$1,22)="BoltRotationAngleCycle"))),'Second Round'!$B$1:$AL$1,0), FALSE)),0,VLOOKUP($A56,'Second Round'!$B:$AZ,MATCH(_xlfn._xlws.FILTER('Second Round'!$B$1:$AZ$1,((LEFT('Second Round'!$B$1:$AZ$1,22)="BoltRotationAngleCycle"))),'Second Round'!$B$1:$AL$1,0), FALSE)))) - $C56) &lt;= VLOOKUP("sum_rounding_buffer", 'Failure Criteria'!$A$1:$B$9, 2, 0))</f>
        <v/>
      </c>
    </row>
    <row r="57" spans="1:17" x14ac:dyDescent="0.25">
      <c r="A57" s="17">
        <v>48</v>
      </c>
      <c r="B57" s="7" t="str">
        <f>IF(ISERROR(VLOOKUP($A57,'First Round'!$B:$AZ,MATCH("BoltRotationAngle",'First Round'!$B$1:$AZ$1,0),FALSE)),"",VLOOKUP($A57,'First Round'!$B:$AZ,MATCH("BoltRotationAngle",'First Round'!$B$1:$AZ$1,0),FALSE))</f>
        <v/>
      </c>
      <c r="C57" s="7" t="str">
        <f>IF(ISERROR(VLOOKUP($A57,'Second Round'!$B:$AZ,MATCH("BoltRotationAngle",'Second Round'!$B$1:$AZ$1,0),FALSE)),"",VLOOKUP($A57,'Second Round'!$B:$AZ,MATCH("BoltRotationAngle",'Second Round'!$B$1:$AZ$1,0),FALSE))</f>
        <v/>
      </c>
      <c r="D57" s="1" t="str">
        <f>IF(ISERROR(VLOOKUP($A57,'Second Round'!$B:$AZ,MATCH("BoltRotationAngleCycle1",'Second Round'!$B$1:$AZ$1,0),FALSE)),"",VLOOKUP($A57,'Second Round'!$B:$AZ,MATCH("BoltRotationAngleCycle1",'Second Round'!$B$1:$AZ$1,0),FALSE))</f>
        <v/>
      </c>
      <c r="E57" s="1" t="str">
        <f>IF(ISERROR(VLOOKUP($A57,'Second Round'!$B:$AZ,MATCH("BoltRotationAngleCycle2",'Second Round'!$B$1:$AZ$1,0),FALSE)),"",VLOOKUP($A57,'Second Round'!$B:$AZ,MATCH("BoltRotationAngleCycle2",'Second Round'!$B$1:$AZ$1,0),FALSE))</f>
        <v/>
      </c>
      <c r="F57" s="1" t="str" cm="1">
        <f t="array" ref="F57">IF(AND(J57&lt;&gt;"",C57&lt;&gt;""),SUM(IF(ISERROR(VLOOKUP($A57,'Second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Round'!$B$1:$AL$1,0),FALSE)),0,VLOOKUP($A57,'Second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57" s="4">
        <v>48</v>
      </c>
      <c r="I57" s="13" t="str">
        <f>IF(J57&lt;&gt;"",IF(L57="Low", "Fail", IF(OR(L57="High", M57="High", N57 &gt; 5, O57 &gt; 5, P57 = FALSE, Q57 = FALSE), "Alert", "Pass")),"")</f>
        <v/>
      </c>
      <c r="J57" s="2" t="str">
        <f t="shared" si="0"/>
        <v/>
      </c>
      <c r="L57" s="19" t="str">
        <f>IF(J57&lt;&gt;"",IF(J57&gt;=$J$7,IF(J57&gt;VLOOKUP("perbolt_rotation_high", 'Failure Criteria'!$A$1:$B$9, 2, 0)*$J$7, "High", "OK"),"Low"),"")</f>
        <v/>
      </c>
      <c r="M57" s="19" t="str">
        <f>IF(AND(F57&lt;&gt;"",J57&lt;&gt;""),IF(F57&gt;=VLOOKUP("rd2_cyc3_rotation_high", 'Failure Criteria'!$A$1:$B$9, 2, 0), "High", "OK"),"")</f>
        <v/>
      </c>
      <c r="N57" s="19" t="str">
        <f>IF(ISERROR(VLOOKUP($A57,'First Round'!$B:$AZ,MATCH("Cycles",'First Round'!$B$1:$AZ$1,0),FALSE)),"",VLOOKUP($A57,'First Round'!$B:$AZ,MATCH("Cycles",'First Round'!$B$1:$AZ$1,0),FALSE))</f>
        <v/>
      </c>
      <c r="O57" s="19" t="str">
        <f>IF(ISERROR(VLOOKUP($A57,'Second Round'!$B:$AZ,MATCH("Cycles",'Second Round'!$B$1:$AZ$1,0),FALSE)),"",VLOOKUP($A57,'Second Round'!$B:$AZ,MATCH("Cycles",'Second Round'!$B$1:$AZ$1,0),FALSE))</f>
        <v/>
      </c>
      <c r="P57" s="19" t="str" cm="1">
        <f t="array" ref="P57">IF(ISERROR(ABS((SUM(IF(ISERROR(VLOOKUP($A57,'First Round'!$B:$AZ,MATCH(_xlfn._xlws.FILTER('First Round'!$B$1:$AZ$1,((LEFT('First Round'!$B$1:$AZ$1,22)="BoltRotationAngleCycle"))),'First Round'!$B$1:$AL$1,0), FALSE)),0,VLOOKUP($A57,'First Round'!$B:$AZ,MATCH(_xlfn._xlws.FILTER('First Round'!$B$1:$AZ$1,((LEFT('First Round'!$B$1:$AZ$1,22)="BoltRotationAngleCycle"))),'First Round'!$B$1:$AL$1,0), FALSE)))) - $B57) &lt;= 2), "", ABS((SUM(IF(ISERROR(VLOOKUP($A57,'First Round'!$B:$AZ,MATCH(_xlfn._xlws.FILTER('First Round'!$B$1:$AZ$1,((LEFT('First Round'!$B$1:$AZ$1,22)="BoltRotationAngleCycle"))),'First Round'!$B$1:$AL$1,0), FALSE)),0,VLOOKUP($A57,'First Round'!$B:$AZ,MATCH(_xlfn._xlws.FILTER('First Round'!$B$1:$AZ$1,((LEFT('First Round'!$B$1:$AZ$1,22)="BoltRotationAngleCycle"))),'First Round'!$B$1:$AL$1,0), FALSE)))) - $B57) &lt;= VLOOKUP("sum_rounding_buffer", 'Failure Criteria'!$A$1:$B$9, 2, 0))</f>
        <v/>
      </c>
      <c r="Q57" s="19" t="str" cm="1">
        <f t="array" ref="Q57">IF(ISERROR(ABS((SUM(IF(ISERROR(VLOOKUP($A57,'Second Round'!$B:$AZ,MATCH(_xlfn._xlws.FILTER('Second Round'!$B$1:$AZ$1,((LEFT('Second Round'!$B$1:$AZ$1,22)="BoltRotationAngleCycle"))),'Second Round'!$B$1:$AL$1,0), FALSE)),0,VLOOKUP($A57,'Second Round'!$B:$AZ,MATCH(_xlfn._xlws.FILTER('Second Round'!$B$1:$AZ$1,((LEFT('Second Round'!$B$1:$AZ$1,22)="BoltRotationAngleCycle"))),'Second Round'!$B$1:$AL$1,0), FALSE)))) - $C57) &lt;= 2), "", ABS((SUM(IF(ISERROR(VLOOKUP($A57,'Second Round'!$B:$AZ,MATCH(_xlfn._xlws.FILTER('Second Round'!$B$1:$AZ$1,((LEFT('Second Round'!$B$1:$AZ$1,22)="BoltRotationAngleCycle"))),'Second Round'!$B$1:$AL$1,0), FALSE)),0,VLOOKUP($A57,'Second Round'!$B:$AZ,MATCH(_xlfn._xlws.FILTER('Second Round'!$B$1:$AZ$1,((LEFT('Second Round'!$B$1:$AZ$1,22)="BoltRotationAngleCycle"))),'Second Round'!$B$1:$AL$1,0), FALSE)))) - $C57) &lt;= VLOOKUP("sum_rounding_buffer", 'Failure Criteria'!$A$1:$B$9, 2, 0))</f>
        <v/>
      </c>
    </row>
    <row r="58" spans="1:17" x14ac:dyDescent="0.25">
      <c r="A58" s="17">
        <v>49</v>
      </c>
      <c r="B58" s="7" t="str">
        <f>IF(ISERROR(VLOOKUP($A58,'First Round'!$B:$AZ,MATCH("BoltRotationAngle",'First Round'!$B$1:$AZ$1,0),FALSE)),"",VLOOKUP($A58,'First Round'!$B:$AZ,MATCH("BoltRotationAngle",'First Round'!$B$1:$AZ$1,0),FALSE))</f>
        <v/>
      </c>
      <c r="C58" s="7" t="str">
        <f>IF(ISERROR(VLOOKUP($A58,'Second Round'!$B:$AZ,MATCH("BoltRotationAngle",'Second Round'!$B$1:$AZ$1,0),FALSE)),"",VLOOKUP($A58,'Second Round'!$B:$AZ,MATCH("BoltRotationAngle",'Second Round'!$B$1:$AZ$1,0),FALSE))</f>
        <v/>
      </c>
      <c r="D58" s="1" t="str">
        <f>IF(ISERROR(VLOOKUP($A58,'Second Round'!$B:$AZ,MATCH("BoltRotationAngleCycle1",'Second Round'!$B$1:$AZ$1,0),FALSE)),"",VLOOKUP($A58,'Second Round'!$B:$AZ,MATCH("BoltRotationAngleCycle1",'Second Round'!$B$1:$AZ$1,0),FALSE))</f>
        <v/>
      </c>
      <c r="E58" s="1" t="str">
        <f>IF(ISERROR(VLOOKUP($A58,'Second Round'!$B:$AZ,MATCH("BoltRotationAngleCycle2",'Second Round'!$B$1:$AZ$1,0),FALSE)),"",VLOOKUP($A58,'Second Round'!$B:$AZ,MATCH("BoltRotationAngleCycle2",'Second Round'!$B$1:$AZ$1,0),FALSE))</f>
        <v/>
      </c>
      <c r="F58" s="1" t="str" cm="1">
        <f t="array" ref="F58">IF(AND(J58&lt;&gt;"",C58&lt;&gt;""),SUM(IF(ISERROR(VLOOKUP($A58,'Second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Round'!$B$1:$AL$1,0),FALSE)),0,VLOOKUP($A58,'Second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58" s="4">
        <v>49</v>
      </c>
      <c r="I58" s="13" t="str">
        <f>IF(J58&lt;&gt;"",IF(L58="Low", "Fail", IF(OR(L58="High", M58="High", N58 &gt; 5, O58 &gt; 5, P58 = FALSE, Q58 = FALSE), "Alert", "Pass")),"")</f>
        <v/>
      </c>
      <c r="J58" s="2" t="str">
        <f t="shared" si="0"/>
        <v/>
      </c>
      <c r="L58" s="19" t="str">
        <f>IF(J58&lt;&gt;"",IF(J58&gt;=$J$7,IF(J58&gt;VLOOKUP("perbolt_rotation_high", 'Failure Criteria'!$A$1:$B$9, 2, 0)*$J$7, "High", "OK"),"Low"),"")</f>
        <v/>
      </c>
      <c r="M58" s="19" t="str">
        <f>IF(AND(F58&lt;&gt;"",J58&lt;&gt;""),IF(F58&gt;=VLOOKUP("rd2_cyc3_rotation_high", 'Failure Criteria'!$A$1:$B$9, 2, 0), "High", "OK"),"")</f>
        <v/>
      </c>
      <c r="N58" s="19" t="str">
        <f>IF(ISERROR(VLOOKUP($A58,'First Round'!$B:$AZ,MATCH("Cycles",'First Round'!$B$1:$AZ$1,0),FALSE)),"",VLOOKUP($A58,'First Round'!$B:$AZ,MATCH("Cycles",'First Round'!$B$1:$AZ$1,0),FALSE))</f>
        <v/>
      </c>
      <c r="O58" s="19" t="str">
        <f>IF(ISERROR(VLOOKUP($A58,'Second Round'!$B:$AZ,MATCH("Cycles",'Second Round'!$B$1:$AZ$1,0),FALSE)),"",VLOOKUP($A58,'Second Round'!$B:$AZ,MATCH("Cycles",'Second Round'!$B$1:$AZ$1,0),FALSE))</f>
        <v/>
      </c>
      <c r="P58" s="19" t="str" cm="1">
        <f t="array" ref="P58">IF(ISERROR(ABS((SUM(IF(ISERROR(VLOOKUP($A58,'First Round'!$B:$AZ,MATCH(_xlfn._xlws.FILTER('First Round'!$B$1:$AZ$1,((LEFT('First Round'!$B$1:$AZ$1,22)="BoltRotationAngleCycle"))),'First Round'!$B$1:$AL$1,0), FALSE)),0,VLOOKUP($A58,'First Round'!$B:$AZ,MATCH(_xlfn._xlws.FILTER('First Round'!$B$1:$AZ$1,((LEFT('First Round'!$B$1:$AZ$1,22)="BoltRotationAngleCycle"))),'First Round'!$B$1:$AL$1,0), FALSE)))) - $B58) &lt;= 2), "", ABS((SUM(IF(ISERROR(VLOOKUP($A58,'First Round'!$B:$AZ,MATCH(_xlfn._xlws.FILTER('First Round'!$B$1:$AZ$1,((LEFT('First Round'!$B$1:$AZ$1,22)="BoltRotationAngleCycle"))),'First Round'!$B$1:$AL$1,0), FALSE)),0,VLOOKUP($A58,'First Round'!$B:$AZ,MATCH(_xlfn._xlws.FILTER('First Round'!$B$1:$AZ$1,((LEFT('First Round'!$B$1:$AZ$1,22)="BoltRotationAngleCycle"))),'First Round'!$B$1:$AL$1,0), FALSE)))) - $B58) &lt;= VLOOKUP("sum_rounding_buffer", 'Failure Criteria'!$A$1:$B$9, 2, 0))</f>
        <v/>
      </c>
      <c r="Q58" s="19" t="str" cm="1">
        <f t="array" ref="Q58">IF(ISERROR(ABS((SUM(IF(ISERROR(VLOOKUP($A58,'Second Round'!$B:$AZ,MATCH(_xlfn._xlws.FILTER('Second Round'!$B$1:$AZ$1,((LEFT('Second Round'!$B$1:$AZ$1,22)="BoltRotationAngleCycle"))),'Second Round'!$B$1:$AL$1,0), FALSE)),0,VLOOKUP($A58,'Second Round'!$B:$AZ,MATCH(_xlfn._xlws.FILTER('Second Round'!$B$1:$AZ$1,((LEFT('Second Round'!$B$1:$AZ$1,22)="BoltRotationAngleCycle"))),'Second Round'!$B$1:$AL$1,0), FALSE)))) - $C58) &lt;= 2), "", ABS((SUM(IF(ISERROR(VLOOKUP($A58,'Second Round'!$B:$AZ,MATCH(_xlfn._xlws.FILTER('Second Round'!$B$1:$AZ$1,((LEFT('Second Round'!$B$1:$AZ$1,22)="BoltRotationAngleCycle"))),'Second Round'!$B$1:$AL$1,0), FALSE)),0,VLOOKUP($A58,'Second Round'!$B:$AZ,MATCH(_xlfn._xlws.FILTER('Second Round'!$B$1:$AZ$1,((LEFT('Second Round'!$B$1:$AZ$1,22)="BoltRotationAngleCycle"))),'Second Round'!$B$1:$AL$1,0), FALSE)))) - $C58) &lt;= VLOOKUP("sum_rounding_buffer", 'Failure Criteria'!$A$1:$B$9, 2, 0))</f>
        <v/>
      </c>
    </row>
    <row r="59" spans="1:17" x14ac:dyDescent="0.25">
      <c r="A59" s="17">
        <v>50</v>
      </c>
      <c r="B59" s="7" t="str">
        <f>IF(ISERROR(VLOOKUP($A59,'First Round'!$B:$AZ,MATCH("BoltRotationAngle",'First Round'!$B$1:$AZ$1,0),FALSE)),"",VLOOKUP($A59,'First Round'!$B:$AZ,MATCH("BoltRotationAngle",'First Round'!$B$1:$AZ$1,0),FALSE))</f>
        <v/>
      </c>
      <c r="C59" s="7" t="str">
        <f>IF(ISERROR(VLOOKUP($A59,'Second Round'!$B:$AZ,MATCH("BoltRotationAngle",'Second Round'!$B$1:$AZ$1,0),FALSE)),"",VLOOKUP($A59,'Second Round'!$B:$AZ,MATCH("BoltRotationAngle",'Second Round'!$B$1:$AZ$1,0),FALSE))</f>
        <v/>
      </c>
      <c r="D59" s="1" t="str">
        <f>IF(ISERROR(VLOOKUP($A59,'Second Round'!$B:$AZ,MATCH("BoltRotationAngleCycle1",'Second Round'!$B$1:$AZ$1,0),FALSE)),"",VLOOKUP($A59,'Second Round'!$B:$AZ,MATCH("BoltRotationAngleCycle1",'Second Round'!$B$1:$AZ$1,0),FALSE))</f>
        <v/>
      </c>
      <c r="E59" s="1" t="str">
        <f>IF(ISERROR(VLOOKUP($A59,'Second Round'!$B:$AZ,MATCH("BoltRotationAngleCycle2",'Second Round'!$B$1:$AZ$1,0),FALSE)),"",VLOOKUP($A59,'Second Round'!$B:$AZ,MATCH("BoltRotationAngleCycle2",'Second Round'!$B$1:$AZ$1,0),FALSE))</f>
        <v/>
      </c>
      <c r="F59" s="1" t="str" cm="1">
        <f t="array" ref="F59">IF(AND(J59&lt;&gt;"",C59&lt;&gt;""),SUM(IF(ISERROR(VLOOKUP($A59,'Second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Round'!$B$1:$AL$1,0),FALSE)),0,VLOOKUP($A59,'Second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59" s="4">
        <v>50</v>
      </c>
      <c r="I59" s="13" t="str">
        <f>IF(J59&lt;&gt;"",IF(L59="Low", "Fail", IF(OR(L59="High", M59="High", N59 &gt; 5, O59 &gt; 5, P59 = FALSE, Q59 = FALSE), "Alert", "Pass")),"")</f>
        <v/>
      </c>
      <c r="J59" s="2" t="str">
        <f t="shared" si="0"/>
        <v/>
      </c>
      <c r="L59" s="19" t="str">
        <f>IF(J59&lt;&gt;"",IF(J59&gt;=$J$7,IF(J59&gt;VLOOKUP("perbolt_rotation_high", 'Failure Criteria'!$A$1:$B$9, 2, 0)*$J$7, "High", "OK"),"Low"),"")</f>
        <v/>
      </c>
      <c r="M59" s="19" t="str">
        <f>IF(AND(F59&lt;&gt;"",J59&lt;&gt;""),IF(F59&gt;=VLOOKUP("rd2_cyc3_rotation_high", 'Failure Criteria'!$A$1:$B$9, 2, 0), "High", "OK"),"")</f>
        <v/>
      </c>
      <c r="N59" s="19" t="str">
        <f>IF(ISERROR(VLOOKUP($A59,'First Round'!$B:$AZ,MATCH("Cycles",'First Round'!$B$1:$AZ$1,0),FALSE)),"",VLOOKUP($A59,'First Round'!$B:$AZ,MATCH("Cycles",'First Round'!$B$1:$AZ$1,0),FALSE))</f>
        <v/>
      </c>
      <c r="O59" s="19" t="str">
        <f>IF(ISERROR(VLOOKUP($A59,'Second Round'!$B:$AZ,MATCH("Cycles",'Second Round'!$B$1:$AZ$1,0),FALSE)),"",VLOOKUP($A59,'Second Round'!$B:$AZ,MATCH("Cycles",'Second Round'!$B$1:$AZ$1,0),FALSE))</f>
        <v/>
      </c>
      <c r="P59" s="19" t="str" cm="1">
        <f t="array" ref="P59">IF(ISERROR(ABS((SUM(IF(ISERROR(VLOOKUP($A59,'First Round'!$B:$AZ,MATCH(_xlfn._xlws.FILTER('First Round'!$B$1:$AZ$1,((LEFT('First Round'!$B$1:$AZ$1,22)="BoltRotationAngleCycle"))),'First Round'!$B$1:$AL$1,0), FALSE)),0,VLOOKUP($A59,'First Round'!$B:$AZ,MATCH(_xlfn._xlws.FILTER('First Round'!$B$1:$AZ$1,((LEFT('First Round'!$B$1:$AZ$1,22)="BoltRotationAngleCycle"))),'First Round'!$B$1:$AL$1,0), FALSE)))) - $B59) &lt;= 2), "", ABS((SUM(IF(ISERROR(VLOOKUP($A59,'First Round'!$B:$AZ,MATCH(_xlfn._xlws.FILTER('First Round'!$B$1:$AZ$1,((LEFT('First Round'!$B$1:$AZ$1,22)="BoltRotationAngleCycle"))),'First Round'!$B$1:$AL$1,0), FALSE)),0,VLOOKUP($A59,'First Round'!$B:$AZ,MATCH(_xlfn._xlws.FILTER('First Round'!$B$1:$AZ$1,((LEFT('First Round'!$B$1:$AZ$1,22)="BoltRotationAngleCycle"))),'First Round'!$B$1:$AL$1,0), FALSE)))) - $B59) &lt;= VLOOKUP("sum_rounding_buffer", 'Failure Criteria'!$A$1:$B$9, 2, 0))</f>
        <v/>
      </c>
      <c r="Q59" s="19" t="str" cm="1">
        <f t="array" ref="Q59">IF(ISERROR(ABS((SUM(IF(ISERROR(VLOOKUP($A59,'Second Round'!$B:$AZ,MATCH(_xlfn._xlws.FILTER('Second Round'!$B$1:$AZ$1,((LEFT('Second Round'!$B$1:$AZ$1,22)="BoltRotationAngleCycle"))),'Second Round'!$B$1:$AL$1,0), FALSE)),0,VLOOKUP($A59,'Second Round'!$B:$AZ,MATCH(_xlfn._xlws.FILTER('Second Round'!$B$1:$AZ$1,((LEFT('Second Round'!$B$1:$AZ$1,22)="BoltRotationAngleCycle"))),'Second Round'!$B$1:$AL$1,0), FALSE)))) - $C59) &lt;= 2), "", ABS((SUM(IF(ISERROR(VLOOKUP($A59,'Second Round'!$B:$AZ,MATCH(_xlfn._xlws.FILTER('Second Round'!$B$1:$AZ$1,((LEFT('Second Round'!$B$1:$AZ$1,22)="BoltRotationAngleCycle"))),'Second Round'!$B$1:$AL$1,0), FALSE)),0,VLOOKUP($A59,'Second Round'!$B:$AZ,MATCH(_xlfn._xlws.FILTER('Second Round'!$B$1:$AZ$1,((LEFT('Second Round'!$B$1:$AZ$1,22)="BoltRotationAngleCycle"))),'Second Round'!$B$1:$AL$1,0), FALSE)))) - $C59) &lt;= VLOOKUP("sum_rounding_buffer", 'Failure Criteria'!$A$1:$B$9, 2, 0))</f>
        <v/>
      </c>
    </row>
    <row r="60" spans="1:17" x14ac:dyDescent="0.25">
      <c r="A60" s="17">
        <v>51</v>
      </c>
      <c r="B60" s="7" t="str">
        <f>IF(ISERROR(VLOOKUP($A60,'First Round'!$B:$AZ,MATCH("BoltRotationAngle",'First Round'!$B$1:$AZ$1,0),FALSE)),"",VLOOKUP($A60,'First Round'!$B:$AZ,MATCH("BoltRotationAngle",'First Round'!$B$1:$AZ$1,0),FALSE))</f>
        <v/>
      </c>
      <c r="C60" s="7" t="str">
        <f>IF(ISERROR(VLOOKUP($A60,'Second Round'!$B:$AZ,MATCH("BoltRotationAngle",'Second Round'!$B$1:$AZ$1,0),FALSE)),"",VLOOKUP($A60,'Second Round'!$B:$AZ,MATCH("BoltRotationAngle",'Second Round'!$B$1:$AZ$1,0),FALSE))</f>
        <v/>
      </c>
      <c r="D60" s="1" t="str">
        <f>IF(ISERROR(VLOOKUP($A60,'Second Round'!$B:$AZ,MATCH("BoltRotationAngleCycle1",'Second Round'!$B$1:$AZ$1,0),FALSE)),"",VLOOKUP($A60,'Second Round'!$B:$AZ,MATCH("BoltRotationAngleCycle1",'Second Round'!$B$1:$AZ$1,0),FALSE))</f>
        <v/>
      </c>
      <c r="E60" s="1" t="str">
        <f>IF(ISERROR(VLOOKUP($A60,'Second Round'!$B:$AZ,MATCH("BoltRotationAngleCycle2",'Second Round'!$B$1:$AZ$1,0),FALSE)),"",VLOOKUP($A60,'Second Round'!$B:$AZ,MATCH("BoltRotationAngleCycle2",'Second Round'!$B$1:$AZ$1,0),FALSE))</f>
        <v/>
      </c>
      <c r="F60" s="1" t="str" cm="1">
        <f t="array" ref="F60">IF(AND(J60&lt;&gt;"",C60&lt;&gt;""),SUM(IF(ISERROR(VLOOKUP($A60,'Second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Round'!$B$1:$AL$1,0),FALSE)),0,VLOOKUP($A60,'Second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60" s="4">
        <v>51</v>
      </c>
      <c r="I60" s="13" t="str">
        <f>IF(J60&lt;&gt;"",IF(L60="Low", "Fail", IF(OR(L60="High", M60="High", N60 &gt; 5, O60 &gt; 5, P60 = FALSE, Q60 = FALSE), "Alert", "Pass")),"")</f>
        <v/>
      </c>
      <c r="J60" s="2" t="str">
        <f t="shared" si="0"/>
        <v/>
      </c>
      <c r="L60" s="19" t="str">
        <f>IF(J60&lt;&gt;"",IF(J60&gt;=$J$7,IF(J60&gt;VLOOKUP("perbolt_rotation_high", 'Failure Criteria'!$A$1:$B$9, 2, 0)*$J$7, "High", "OK"),"Low"),"")</f>
        <v/>
      </c>
      <c r="M60" s="19" t="str">
        <f>IF(AND(F60&lt;&gt;"",J60&lt;&gt;""),IF(F60&gt;=VLOOKUP("rd2_cyc3_rotation_high", 'Failure Criteria'!$A$1:$B$9, 2, 0), "High", "OK"),"")</f>
        <v/>
      </c>
      <c r="N60" s="19" t="str">
        <f>IF(ISERROR(VLOOKUP($A60,'First Round'!$B:$AZ,MATCH("Cycles",'First Round'!$B$1:$AZ$1,0),FALSE)),"",VLOOKUP($A60,'First Round'!$B:$AZ,MATCH("Cycles",'First Round'!$B$1:$AZ$1,0),FALSE))</f>
        <v/>
      </c>
      <c r="O60" s="19" t="str">
        <f>IF(ISERROR(VLOOKUP($A60,'Second Round'!$B:$AZ,MATCH("Cycles",'Second Round'!$B$1:$AZ$1,0),FALSE)),"",VLOOKUP($A60,'Second Round'!$B:$AZ,MATCH("Cycles",'Second Round'!$B$1:$AZ$1,0),FALSE))</f>
        <v/>
      </c>
      <c r="P60" s="19" t="str" cm="1">
        <f t="array" ref="P60">IF(ISERROR(ABS((SUM(IF(ISERROR(VLOOKUP($A60,'First Round'!$B:$AZ,MATCH(_xlfn._xlws.FILTER('First Round'!$B$1:$AZ$1,((LEFT('First Round'!$B$1:$AZ$1,22)="BoltRotationAngleCycle"))),'First Round'!$B$1:$AL$1,0), FALSE)),0,VLOOKUP($A60,'First Round'!$B:$AZ,MATCH(_xlfn._xlws.FILTER('First Round'!$B$1:$AZ$1,((LEFT('First Round'!$B$1:$AZ$1,22)="BoltRotationAngleCycle"))),'First Round'!$B$1:$AL$1,0), FALSE)))) - $B60) &lt;= 2), "", ABS((SUM(IF(ISERROR(VLOOKUP($A60,'First Round'!$B:$AZ,MATCH(_xlfn._xlws.FILTER('First Round'!$B$1:$AZ$1,((LEFT('First Round'!$B$1:$AZ$1,22)="BoltRotationAngleCycle"))),'First Round'!$B$1:$AL$1,0), FALSE)),0,VLOOKUP($A60,'First Round'!$B:$AZ,MATCH(_xlfn._xlws.FILTER('First Round'!$B$1:$AZ$1,((LEFT('First Round'!$B$1:$AZ$1,22)="BoltRotationAngleCycle"))),'First Round'!$B$1:$AL$1,0), FALSE)))) - $B60) &lt;= VLOOKUP("sum_rounding_buffer", 'Failure Criteria'!$A$1:$B$9, 2, 0))</f>
        <v/>
      </c>
      <c r="Q60" s="19" t="str" cm="1">
        <f t="array" ref="Q60">IF(ISERROR(ABS((SUM(IF(ISERROR(VLOOKUP($A60,'Second Round'!$B:$AZ,MATCH(_xlfn._xlws.FILTER('Second Round'!$B$1:$AZ$1,((LEFT('Second Round'!$B$1:$AZ$1,22)="BoltRotationAngleCycle"))),'Second Round'!$B$1:$AL$1,0), FALSE)),0,VLOOKUP($A60,'Second Round'!$B:$AZ,MATCH(_xlfn._xlws.FILTER('Second Round'!$B$1:$AZ$1,((LEFT('Second Round'!$B$1:$AZ$1,22)="BoltRotationAngleCycle"))),'Second Round'!$B$1:$AL$1,0), FALSE)))) - $C60) &lt;= 2), "", ABS((SUM(IF(ISERROR(VLOOKUP($A60,'Second Round'!$B:$AZ,MATCH(_xlfn._xlws.FILTER('Second Round'!$B$1:$AZ$1,((LEFT('Second Round'!$B$1:$AZ$1,22)="BoltRotationAngleCycle"))),'Second Round'!$B$1:$AL$1,0), FALSE)),0,VLOOKUP($A60,'Second Round'!$B:$AZ,MATCH(_xlfn._xlws.FILTER('Second Round'!$B$1:$AZ$1,((LEFT('Second Round'!$B$1:$AZ$1,22)="BoltRotationAngleCycle"))),'Second Round'!$B$1:$AL$1,0), FALSE)))) - $C60) &lt;= VLOOKUP("sum_rounding_buffer", 'Failure Criteria'!$A$1:$B$9, 2, 0))</f>
        <v/>
      </c>
    </row>
    <row r="61" spans="1:17" x14ac:dyDescent="0.25">
      <c r="A61" s="17">
        <v>52</v>
      </c>
      <c r="B61" s="7" t="str">
        <f>IF(ISERROR(VLOOKUP($A61,'First Round'!$B:$AZ,MATCH("BoltRotationAngle",'First Round'!$B$1:$AZ$1,0),FALSE)),"",VLOOKUP($A61,'First Round'!$B:$AZ,MATCH("BoltRotationAngle",'First Round'!$B$1:$AZ$1,0),FALSE))</f>
        <v/>
      </c>
      <c r="C61" s="7" t="str">
        <f>IF(ISERROR(VLOOKUP($A61,'Second Round'!$B:$AZ,MATCH("BoltRotationAngle",'Second Round'!$B$1:$AZ$1,0),FALSE)),"",VLOOKUP($A61,'Second Round'!$B:$AZ,MATCH("BoltRotationAngle",'Second Round'!$B$1:$AZ$1,0),FALSE))</f>
        <v/>
      </c>
      <c r="D61" s="1" t="str">
        <f>IF(ISERROR(VLOOKUP($A61,'Second Round'!$B:$AZ,MATCH("BoltRotationAngleCycle1",'Second Round'!$B$1:$AZ$1,0),FALSE)),"",VLOOKUP($A61,'Second Round'!$B:$AZ,MATCH("BoltRotationAngleCycle1",'Second Round'!$B$1:$AZ$1,0),FALSE))</f>
        <v/>
      </c>
      <c r="E61" s="1" t="str">
        <f>IF(ISERROR(VLOOKUP($A61,'Second Round'!$B:$AZ,MATCH("BoltRotationAngleCycle2",'Second Round'!$B$1:$AZ$1,0),FALSE)),"",VLOOKUP($A61,'Second Round'!$B:$AZ,MATCH("BoltRotationAngleCycle2",'Second Round'!$B$1:$AZ$1,0),FALSE))</f>
        <v/>
      </c>
      <c r="F61" s="1" t="str" cm="1">
        <f t="array" ref="F61">IF(AND(J61&lt;&gt;"",C61&lt;&gt;""),SUM(IF(ISERROR(VLOOKUP($A61,'Second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Round'!$B$1:$AL$1,0),FALSE)),0,VLOOKUP($A61,'Second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61" s="4">
        <v>52</v>
      </c>
      <c r="I61" s="13" t="str">
        <f>IF(J61&lt;&gt;"",IF(L61="Low", "Fail", IF(OR(L61="High", M61="High", N61 &gt; 5, O61 &gt; 5, P61 = FALSE, Q61 = FALSE), "Alert", "Pass")),"")</f>
        <v/>
      </c>
      <c r="J61" s="2" t="str">
        <f t="shared" si="0"/>
        <v/>
      </c>
      <c r="L61" s="19" t="str">
        <f>IF(J61&lt;&gt;"",IF(J61&gt;=$J$7,IF(J61&gt;VLOOKUP("perbolt_rotation_high", 'Failure Criteria'!$A$1:$B$9, 2, 0)*$J$7, "High", "OK"),"Low"),"")</f>
        <v/>
      </c>
      <c r="M61" s="19" t="str">
        <f>IF(AND(F61&lt;&gt;"",J61&lt;&gt;""),IF(F61&gt;=VLOOKUP("rd2_cyc3_rotation_high", 'Failure Criteria'!$A$1:$B$9, 2, 0), "High", "OK"),"")</f>
        <v/>
      </c>
      <c r="N61" s="19" t="str">
        <f>IF(ISERROR(VLOOKUP($A61,'First Round'!$B:$AZ,MATCH("Cycles",'First Round'!$B$1:$AZ$1,0),FALSE)),"",VLOOKUP($A61,'First Round'!$B:$AZ,MATCH("Cycles",'First Round'!$B$1:$AZ$1,0),FALSE))</f>
        <v/>
      </c>
      <c r="O61" s="19" t="str">
        <f>IF(ISERROR(VLOOKUP($A61,'Second Round'!$B:$AZ,MATCH("Cycles",'Second Round'!$B$1:$AZ$1,0),FALSE)),"",VLOOKUP($A61,'Second Round'!$B:$AZ,MATCH("Cycles",'Second Round'!$B$1:$AZ$1,0),FALSE))</f>
        <v/>
      </c>
      <c r="P61" s="19" t="str" cm="1">
        <f t="array" ref="P61">IF(ISERROR(ABS((SUM(IF(ISERROR(VLOOKUP($A61,'First Round'!$B:$AZ,MATCH(_xlfn._xlws.FILTER('First Round'!$B$1:$AZ$1,((LEFT('First Round'!$B$1:$AZ$1,22)="BoltRotationAngleCycle"))),'First Round'!$B$1:$AL$1,0), FALSE)),0,VLOOKUP($A61,'First Round'!$B:$AZ,MATCH(_xlfn._xlws.FILTER('First Round'!$B$1:$AZ$1,((LEFT('First Round'!$B$1:$AZ$1,22)="BoltRotationAngleCycle"))),'First Round'!$B$1:$AL$1,0), FALSE)))) - $B61) &lt;= 2), "", ABS((SUM(IF(ISERROR(VLOOKUP($A61,'First Round'!$B:$AZ,MATCH(_xlfn._xlws.FILTER('First Round'!$B$1:$AZ$1,((LEFT('First Round'!$B$1:$AZ$1,22)="BoltRotationAngleCycle"))),'First Round'!$B$1:$AL$1,0), FALSE)),0,VLOOKUP($A61,'First Round'!$B:$AZ,MATCH(_xlfn._xlws.FILTER('First Round'!$B$1:$AZ$1,((LEFT('First Round'!$B$1:$AZ$1,22)="BoltRotationAngleCycle"))),'First Round'!$B$1:$AL$1,0), FALSE)))) - $B61) &lt;= VLOOKUP("sum_rounding_buffer", 'Failure Criteria'!$A$1:$B$9, 2, 0))</f>
        <v/>
      </c>
      <c r="Q61" s="19" t="str" cm="1">
        <f t="array" ref="Q61">IF(ISERROR(ABS((SUM(IF(ISERROR(VLOOKUP($A61,'Second Round'!$B:$AZ,MATCH(_xlfn._xlws.FILTER('Second Round'!$B$1:$AZ$1,((LEFT('Second Round'!$B$1:$AZ$1,22)="BoltRotationAngleCycle"))),'Second Round'!$B$1:$AL$1,0), FALSE)),0,VLOOKUP($A61,'Second Round'!$B:$AZ,MATCH(_xlfn._xlws.FILTER('Second Round'!$B$1:$AZ$1,((LEFT('Second Round'!$B$1:$AZ$1,22)="BoltRotationAngleCycle"))),'Second Round'!$B$1:$AL$1,0), FALSE)))) - $C61) &lt;= 2), "", ABS((SUM(IF(ISERROR(VLOOKUP($A61,'Second Round'!$B:$AZ,MATCH(_xlfn._xlws.FILTER('Second Round'!$B$1:$AZ$1,((LEFT('Second Round'!$B$1:$AZ$1,22)="BoltRotationAngleCycle"))),'Second Round'!$B$1:$AL$1,0), FALSE)),0,VLOOKUP($A61,'Second Round'!$B:$AZ,MATCH(_xlfn._xlws.FILTER('Second Round'!$B$1:$AZ$1,((LEFT('Second Round'!$B$1:$AZ$1,22)="BoltRotationAngleCycle"))),'Second Round'!$B$1:$AL$1,0), FALSE)))) - $C61) &lt;= VLOOKUP("sum_rounding_buffer", 'Failure Criteria'!$A$1:$B$9, 2, 0))</f>
        <v/>
      </c>
    </row>
    <row r="62" spans="1:17" x14ac:dyDescent="0.25">
      <c r="A62" s="17">
        <v>53</v>
      </c>
      <c r="B62" s="7" t="str">
        <f>IF(ISERROR(VLOOKUP($A62,'First Round'!$B:$AZ,MATCH("BoltRotationAngle",'First Round'!$B$1:$AZ$1,0),FALSE)),"",VLOOKUP($A62,'First Round'!$B:$AZ,MATCH("BoltRotationAngle",'First Round'!$B$1:$AZ$1,0),FALSE))</f>
        <v/>
      </c>
      <c r="C62" s="7" t="str">
        <f>IF(ISERROR(VLOOKUP($A62,'Second Round'!$B:$AZ,MATCH("BoltRotationAngle",'Second Round'!$B$1:$AZ$1,0),FALSE)),"",VLOOKUP($A62,'Second Round'!$B:$AZ,MATCH("BoltRotationAngle",'Second Round'!$B$1:$AZ$1,0),FALSE))</f>
        <v/>
      </c>
      <c r="D62" s="1" t="str">
        <f>IF(ISERROR(VLOOKUP($A62,'Second Round'!$B:$AZ,MATCH("BoltRotationAngleCycle1",'Second Round'!$B$1:$AZ$1,0),FALSE)),"",VLOOKUP($A62,'Second Round'!$B:$AZ,MATCH("BoltRotationAngleCycle1",'Second Round'!$B$1:$AZ$1,0),FALSE))</f>
        <v/>
      </c>
      <c r="E62" s="1" t="str">
        <f>IF(ISERROR(VLOOKUP($A62,'Second Round'!$B:$AZ,MATCH("BoltRotationAngleCycle2",'Second Round'!$B$1:$AZ$1,0),FALSE)),"",VLOOKUP($A62,'Second Round'!$B:$AZ,MATCH("BoltRotationAngleCycle2",'Second Round'!$B$1:$AZ$1,0),FALSE))</f>
        <v/>
      </c>
      <c r="F62" s="1" t="str" cm="1">
        <f t="array" ref="F62">IF(AND(J62&lt;&gt;"",C62&lt;&gt;""),SUM(IF(ISERROR(VLOOKUP($A62,'Second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Round'!$B$1:$AL$1,0),FALSE)),0,VLOOKUP($A62,'Second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62" s="4">
        <v>53</v>
      </c>
      <c r="I62" s="13" t="str">
        <f>IF(J62&lt;&gt;"",IF(L62="Low", "Fail", IF(OR(L62="High", M62="High", N62 &gt; 5, O62 &gt; 5, P62 = FALSE, Q62 = FALSE), "Alert", "Pass")),"")</f>
        <v/>
      </c>
      <c r="J62" s="2" t="str">
        <f t="shared" si="0"/>
        <v/>
      </c>
      <c r="L62" s="19" t="str">
        <f>IF(J62&lt;&gt;"",IF(J62&gt;=$J$7,IF(J62&gt;VLOOKUP("perbolt_rotation_high", 'Failure Criteria'!$A$1:$B$9, 2, 0)*$J$7, "High", "OK"),"Low"),"")</f>
        <v/>
      </c>
      <c r="M62" s="19" t="str">
        <f>IF(AND(F62&lt;&gt;"",J62&lt;&gt;""),IF(F62&gt;=VLOOKUP("rd2_cyc3_rotation_high", 'Failure Criteria'!$A$1:$B$9, 2, 0), "High", "OK"),"")</f>
        <v/>
      </c>
      <c r="N62" s="19" t="str">
        <f>IF(ISERROR(VLOOKUP($A62,'First Round'!$B:$AZ,MATCH("Cycles",'First Round'!$B$1:$AZ$1,0),FALSE)),"",VLOOKUP($A62,'First Round'!$B:$AZ,MATCH("Cycles",'First Round'!$B$1:$AZ$1,0),FALSE))</f>
        <v/>
      </c>
      <c r="O62" s="19" t="str">
        <f>IF(ISERROR(VLOOKUP($A62,'Second Round'!$B:$AZ,MATCH("Cycles",'Second Round'!$B$1:$AZ$1,0),FALSE)),"",VLOOKUP($A62,'Second Round'!$B:$AZ,MATCH("Cycles",'Second Round'!$B$1:$AZ$1,0),FALSE))</f>
        <v/>
      </c>
      <c r="P62" s="19" t="str" cm="1">
        <f t="array" ref="P62">IF(ISERROR(ABS((SUM(IF(ISERROR(VLOOKUP($A62,'First Round'!$B:$AZ,MATCH(_xlfn._xlws.FILTER('First Round'!$B$1:$AZ$1,((LEFT('First Round'!$B$1:$AZ$1,22)="BoltRotationAngleCycle"))),'First Round'!$B$1:$AL$1,0), FALSE)),0,VLOOKUP($A62,'First Round'!$B:$AZ,MATCH(_xlfn._xlws.FILTER('First Round'!$B$1:$AZ$1,((LEFT('First Round'!$B$1:$AZ$1,22)="BoltRotationAngleCycle"))),'First Round'!$B$1:$AL$1,0), FALSE)))) - $B62) &lt;= 2), "", ABS((SUM(IF(ISERROR(VLOOKUP($A62,'First Round'!$B:$AZ,MATCH(_xlfn._xlws.FILTER('First Round'!$B$1:$AZ$1,((LEFT('First Round'!$B$1:$AZ$1,22)="BoltRotationAngleCycle"))),'First Round'!$B$1:$AL$1,0), FALSE)),0,VLOOKUP($A62,'First Round'!$B:$AZ,MATCH(_xlfn._xlws.FILTER('First Round'!$B$1:$AZ$1,((LEFT('First Round'!$B$1:$AZ$1,22)="BoltRotationAngleCycle"))),'First Round'!$B$1:$AL$1,0), FALSE)))) - $B62) &lt;= VLOOKUP("sum_rounding_buffer", 'Failure Criteria'!$A$1:$B$9, 2, 0))</f>
        <v/>
      </c>
      <c r="Q62" s="19" t="str" cm="1">
        <f t="array" ref="Q62">IF(ISERROR(ABS((SUM(IF(ISERROR(VLOOKUP($A62,'Second Round'!$B:$AZ,MATCH(_xlfn._xlws.FILTER('Second Round'!$B$1:$AZ$1,((LEFT('Second Round'!$B$1:$AZ$1,22)="BoltRotationAngleCycle"))),'Second Round'!$B$1:$AL$1,0), FALSE)),0,VLOOKUP($A62,'Second Round'!$B:$AZ,MATCH(_xlfn._xlws.FILTER('Second Round'!$B$1:$AZ$1,((LEFT('Second Round'!$B$1:$AZ$1,22)="BoltRotationAngleCycle"))),'Second Round'!$B$1:$AL$1,0), FALSE)))) - $C62) &lt;= 2), "", ABS((SUM(IF(ISERROR(VLOOKUP($A62,'Second Round'!$B:$AZ,MATCH(_xlfn._xlws.FILTER('Second Round'!$B$1:$AZ$1,((LEFT('Second Round'!$B$1:$AZ$1,22)="BoltRotationAngleCycle"))),'Second Round'!$B$1:$AL$1,0), FALSE)),0,VLOOKUP($A62,'Second Round'!$B:$AZ,MATCH(_xlfn._xlws.FILTER('Second Round'!$B$1:$AZ$1,((LEFT('Second Round'!$B$1:$AZ$1,22)="BoltRotationAngleCycle"))),'Second Round'!$B$1:$AL$1,0), FALSE)))) - $C62) &lt;= VLOOKUP("sum_rounding_buffer", 'Failure Criteria'!$A$1:$B$9, 2, 0))</f>
        <v/>
      </c>
    </row>
    <row r="63" spans="1:17" x14ac:dyDescent="0.25">
      <c r="A63" s="17">
        <v>54</v>
      </c>
      <c r="B63" s="7" t="str">
        <f>IF(ISERROR(VLOOKUP($A63,'First Round'!$B:$AZ,MATCH("BoltRotationAngle",'First Round'!$B$1:$AZ$1,0),FALSE)),"",VLOOKUP($A63,'First Round'!$B:$AZ,MATCH("BoltRotationAngle",'First Round'!$B$1:$AZ$1,0),FALSE))</f>
        <v/>
      </c>
      <c r="C63" s="7" t="str">
        <f>IF(ISERROR(VLOOKUP($A63,'Second Round'!$B:$AZ,MATCH("BoltRotationAngle",'Second Round'!$B$1:$AZ$1,0),FALSE)),"",VLOOKUP($A63,'Second Round'!$B:$AZ,MATCH("BoltRotationAngle",'Second Round'!$B$1:$AZ$1,0),FALSE))</f>
        <v/>
      </c>
      <c r="D63" s="1" t="str">
        <f>IF(ISERROR(VLOOKUP($A63,'Second Round'!$B:$AZ,MATCH("BoltRotationAngleCycle1",'Second Round'!$B$1:$AZ$1,0),FALSE)),"",VLOOKUP($A63,'Second Round'!$B:$AZ,MATCH("BoltRotationAngleCycle1",'Second Round'!$B$1:$AZ$1,0),FALSE))</f>
        <v/>
      </c>
      <c r="E63" s="1" t="str">
        <f>IF(ISERROR(VLOOKUP($A63,'Second Round'!$B:$AZ,MATCH("BoltRotationAngleCycle2",'Second Round'!$B$1:$AZ$1,0),FALSE)),"",VLOOKUP($A63,'Second Round'!$B:$AZ,MATCH("BoltRotationAngleCycle2",'Second Round'!$B$1:$AZ$1,0),FALSE))</f>
        <v/>
      </c>
      <c r="F63" s="1" t="str" cm="1">
        <f t="array" ref="F63">IF(AND(J63&lt;&gt;"",C63&lt;&gt;""),SUM(IF(ISERROR(VLOOKUP($A63,'Second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Round'!$B$1:$AL$1,0),FALSE)),0,VLOOKUP($A63,'Second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63" s="4">
        <v>54</v>
      </c>
      <c r="I63" s="13" t="str">
        <f>IF(J63&lt;&gt;"",IF(L63="Low", "Fail", IF(OR(L63="High", M63="High", N63 &gt; 5, O63 &gt; 5, P63 = FALSE, Q63 = FALSE), "Alert", "Pass")),"")</f>
        <v/>
      </c>
      <c r="J63" s="2" t="str">
        <f t="shared" si="0"/>
        <v/>
      </c>
      <c r="L63" s="19" t="str">
        <f>IF(J63&lt;&gt;"",IF(J63&gt;=$J$7,IF(J63&gt;VLOOKUP("perbolt_rotation_high", 'Failure Criteria'!$A$1:$B$9, 2, 0)*$J$7, "High", "OK"),"Low"),"")</f>
        <v/>
      </c>
      <c r="M63" s="19" t="str">
        <f>IF(AND(F63&lt;&gt;"",J63&lt;&gt;""),IF(F63&gt;=VLOOKUP("rd2_cyc3_rotation_high", 'Failure Criteria'!$A$1:$B$9, 2, 0), "High", "OK"),"")</f>
        <v/>
      </c>
      <c r="N63" s="19" t="str">
        <f>IF(ISERROR(VLOOKUP($A63,'First Round'!$B:$AZ,MATCH("Cycles",'First Round'!$B$1:$AZ$1,0),FALSE)),"",VLOOKUP($A63,'First Round'!$B:$AZ,MATCH("Cycles",'First Round'!$B$1:$AZ$1,0),FALSE))</f>
        <v/>
      </c>
      <c r="O63" s="19" t="str">
        <f>IF(ISERROR(VLOOKUP($A63,'Second Round'!$B:$AZ,MATCH("Cycles",'Second Round'!$B$1:$AZ$1,0),FALSE)),"",VLOOKUP($A63,'Second Round'!$B:$AZ,MATCH("Cycles",'Second Round'!$B$1:$AZ$1,0),FALSE))</f>
        <v/>
      </c>
      <c r="P63" s="19" t="str" cm="1">
        <f t="array" ref="P63">IF(ISERROR(ABS((SUM(IF(ISERROR(VLOOKUP($A63,'First Round'!$B:$AZ,MATCH(_xlfn._xlws.FILTER('First Round'!$B$1:$AZ$1,((LEFT('First Round'!$B$1:$AZ$1,22)="BoltRotationAngleCycle"))),'First Round'!$B$1:$AL$1,0), FALSE)),0,VLOOKUP($A63,'First Round'!$B:$AZ,MATCH(_xlfn._xlws.FILTER('First Round'!$B$1:$AZ$1,((LEFT('First Round'!$B$1:$AZ$1,22)="BoltRotationAngleCycle"))),'First Round'!$B$1:$AL$1,0), FALSE)))) - $B63) &lt;= 2), "", ABS((SUM(IF(ISERROR(VLOOKUP($A63,'First Round'!$B:$AZ,MATCH(_xlfn._xlws.FILTER('First Round'!$B$1:$AZ$1,((LEFT('First Round'!$B$1:$AZ$1,22)="BoltRotationAngleCycle"))),'First Round'!$B$1:$AL$1,0), FALSE)),0,VLOOKUP($A63,'First Round'!$B:$AZ,MATCH(_xlfn._xlws.FILTER('First Round'!$B$1:$AZ$1,((LEFT('First Round'!$B$1:$AZ$1,22)="BoltRotationAngleCycle"))),'First Round'!$B$1:$AL$1,0), FALSE)))) - $B63) &lt;= VLOOKUP("sum_rounding_buffer", 'Failure Criteria'!$A$1:$B$9, 2, 0))</f>
        <v/>
      </c>
      <c r="Q63" s="19" t="str" cm="1">
        <f t="array" ref="Q63">IF(ISERROR(ABS((SUM(IF(ISERROR(VLOOKUP($A63,'Second Round'!$B:$AZ,MATCH(_xlfn._xlws.FILTER('Second Round'!$B$1:$AZ$1,((LEFT('Second Round'!$B$1:$AZ$1,22)="BoltRotationAngleCycle"))),'Second Round'!$B$1:$AL$1,0), FALSE)),0,VLOOKUP($A63,'Second Round'!$B:$AZ,MATCH(_xlfn._xlws.FILTER('Second Round'!$B$1:$AZ$1,((LEFT('Second Round'!$B$1:$AZ$1,22)="BoltRotationAngleCycle"))),'Second Round'!$B$1:$AL$1,0), FALSE)))) - $C63) &lt;= 2), "", ABS((SUM(IF(ISERROR(VLOOKUP($A63,'Second Round'!$B:$AZ,MATCH(_xlfn._xlws.FILTER('Second Round'!$B$1:$AZ$1,((LEFT('Second Round'!$B$1:$AZ$1,22)="BoltRotationAngleCycle"))),'Second Round'!$B$1:$AL$1,0), FALSE)),0,VLOOKUP($A63,'Second Round'!$B:$AZ,MATCH(_xlfn._xlws.FILTER('Second Round'!$B$1:$AZ$1,((LEFT('Second Round'!$B$1:$AZ$1,22)="BoltRotationAngleCycle"))),'Second Round'!$B$1:$AL$1,0), FALSE)))) - $C63) &lt;= VLOOKUP("sum_rounding_buffer", 'Failure Criteria'!$A$1:$B$9, 2, 0))</f>
        <v/>
      </c>
    </row>
    <row r="64" spans="1:17" x14ac:dyDescent="0.25">
      <c r="A64" s="17">
        <v>55</v>
      </c>
      <c r="B64" s="7" t="str">
        <f>IF(ISERROR(VLOOKUP($A64,'First Round'!$B:$AZ,MATCH("BoltRotationAngle",'First Round'!$B$1:$AZ$1,0),FALSE)),"",VLOOKUP($A64,'First Round'!$B:$AZ,MATCH("BoltRotationAngle",'First Round'!$B$1:$AZ$1,0),FALSE))</f>
        <v/>
      </c>
      <c r="C64" s="7" t="str">
        <f>IF(ISERROR(VLOOKUP($A64,'Second Round'!$B:$AZ,MATCH("BoltRotationAngle",'Second Round'!$B$1:$AZ$1,0),FALSE)),"",VLOOKUP($A64,'Second Round'!$B:$AZ,MATCH("BoltRotationAngle",'Second Round'!$B$1:$AZ$1,0),FALSE))</f>
        <v/>
      </c>
      <c r="D64" s="1" t="str">
        <f>IF(ISERROR(VLOOKUP($A64,'Second Round'!$B:$AZ,MATCH("BoltRotationAngleCycle1",'Second Round'!$B$1:$AZ$1,0),FALSE)),"",VLOOKUP($A64,'Second Round'!$B:$AZ,MATCH("BoltRotationAngleCycle1",'Second Round'!$B$1:$AZ$1,0),FALSE))</f>
        <v/>
      </c>
      <c r="E64" s="1" t="str">
        <f>IF(ISERROR(VLOOKUP($A64,'Second Round'!$B:$AZ,MATCH("BoltRotationAngleCycle2",'Second Round'!$B$1:$AZ$1,0),FALSE)),"",VLOOKUP($A64,'Second Round'!$B:$AZ,MATCH("BoltRotationAngleCycle2",'Second Round'!$B$1:$AZ$1,0),FALSE))</f>
        <v/>
      </c>
      <c r="F64" s="1" t="str" cm="1">
        <f t="array" ref="F64">IF(AND(J64&lt;&gt;"",C64&lt;&gt;""),SUM(IF(ISERROR(VLOOKUP($A64,'Second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Round'!$B$1:$AL$1,0),FALSE)),0,VLOOKUP($A64,'Second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64" s="4">
        <v>55</v>
      </c>
      <c r="I64" s="13" t="str">
        <f>IF(J64&lt;&gt;"",IF(L64="Low", "Fail", IF(OR(L64="High", M64="High", N64 &gt; 5, O64 &gt; 5, P64 = FALSE, Q64 = FALSE), "Alert", "Pass")),"")</f>
        <v/>
      </c>
      <c r="J64" s="2" t="str">
        <f t="shared" si="0"/>
        <v/>
      </c>
      <c r="L64" s="19" t="str">
        <f>IF(J64&lt;&gt;"",IF(J64&gt;=$J$7,IF(J64&gt;VLOOKUP("perbolt_rotation_high", 'Failure Criteria'!$A$1:$B$9, 2, 0)*$J$7, "High", "OK"),"Low"),"")</f>
        <v/>
      </c>
      <c r="M64" s="19" t="str">
        <f>IF(AND(F64&lt;&gt;"",J64&lt;&gt;""),IF(F64&gt;=VLOOKUP("rd2_cyc3_rotation_high", 'Failure Criteria'!$A$1:$B$9, 2, 0), "High", "OK"),"")</f>
        <v/>
      </c>
      <c r="N64" s="19" t="str">
        <f>IF(ISERROR(VLOOKUP($A64,'First Round'!$B:$AZ,MATCH("Cycles",'First Round'!$B$1:$AZ$1,0),FALSE)),"",VLOOKUP($A64,'First Round'!$B:$AZ,MATCH("Cycles",'First Round'!$B$1:$AZ$1,0),FALSE))</f>
        <v/>
      </c>
      <c r="O64" s="19" t="str">
        <f>IF(ISERROR(VLOOKUP($A64,'Second Round'!$B:$AZ,MATCH("Cycles",'Second Round'!$B$1:$AZ$1,0),FALSE)),"",VLOOKUP($A64,'Second Round'!$B:$AZ,MATCH("Cycles",'Second Round'!$B$1:$AZ$1,0),FALSE))</f>
        <v/>
      </c>
      <c r="P64" s="19" t="str" cm="1">
        <f t="array" ref="P64">IF(ISERROR(ABS((SUM(IF(ISERROR(VLOOKUP($A64,'First Round'!$B:$AZ,MATCH(_xlfn._xlws.FILTER('First Round'!$B$1:$AZ$1,((LEFT('First Round'!$B$1:$AZ$1,22)="BoltRotationAngleCycle"))),'First Round'!$B$1:$AL$1,0), FALSE)),0,VLOOKUP($A64,'First Round'!$B:$AZ,MATCH(_xlfn._xlws.FILTER('First Round'!$B$1:$AZ$1,((LEFT('First Round'!$B$1:$AZ$1,22)="BoltRotationAngleCycle"))),'First Round'!$B$1:$AL$1,0), FALSE)))) - $B64) &lt;= 2), "", ABS((SUM(IF(ISERROR(VLOOKUP($A64,'First Round'!$B:$AZ,MATCH(_xlfn._xlws.FILTER('First Round'!$B$1:$AZ$1,((LEFT('First Round'!$B$1:$AZ$1,22)="BoltRotationAngleCycle"))),'First Round'!$B$1:$AL$1,0), FALSE)),0,VLOOKUP($A64,'First Round'!$B:$AZ,MATCH(_xlfn._xlws.FILTER('First Round'!$B$1:$AZ$1,((LEFT('First Round'!$B$1:$AZ$1,22)="BoltRotationAngleCycle"))),'First Round'!$B$1:$AL$1,0), FALSE)))) - $B64) &lt;= VLOOKUP("sum_rounding_buffer", 'Failure Criteria'!$A$1:$B$9, 2, 0))</f>
        <v/>
      </c>
      <c r="Q64" s="19" t="str" cm="1">
        <f t="array" ref="Q64">IF(ISERROR(ABS((SUM(IF(ISERROR(VLOOKUP($A64,'Second Round'!$B:$AZ,MATCH(_xlfn._xlws.FILTER('Second Round'!$B$1:$AZ$1,((LEFT('Second Round'!$B$1:$AZ$1,22)="BoltRotationAngleCycle"))),'Second Round'!$B$1:$AL$1,0), FALSE)),0,VLOOKUP($A64,'Second Round'!$B:$AZ,MATCH(_xlfn._xlws.FILTER('Second Round'!$B$1:$AZ$1,((LEFT('Second Round'!$B$1:$AZ$1,22)="BoltRotationAngleCycle"))),'Second Round'!$B$1:$AL$1,0), FALSE)))) - $C64) &lt;= 2), "", ABS((SUM(IF(ISERROR(VLOOKUP($A64,'Second Round'!$B:$AZ,MATCH(_xlfn._xlws.FILTER('Second Round'!$B$1:$AZ$1,((LEFT('Second Round'!$B$1:$AZ$1,22)="BoltRotationAngleCycle"))),'Second Round'!$B$1:$AL$1,0), FALSE)),0,VLOOKUP($A64,'Second Round'!$B:$AZ,MATCH(_xlfn._xlws.FILTER('Second Round'!$B$1:$AZ$1,((LEFT('Second Round'!$B$1:$AZ$1,22)="BoltRotationAngleCycle"))),'Second Round'!$B$1:$AL$1,0), FALSE)))) - $C64) &lt;= VLOOKUP("sum_rounding_buffer", 'Failure Criteria'!$A$1:$B$9, 2, 0))</f>
        <v/>
      </c>
    </row>
    <row r="65" spans="1:17" x14ac:dyDescent="0.25">
      <c r="A65" s="17">
        <v>56</v>
      </c>
      <c r="B65" s="7" t="str">
        <f>IF(ISERROR(VLOOKUP($A65,'First Round'!$B:$AZ,MATCH("BoltRotationAngle",'First Round'!$B$1:$AZ$1,0),FALSE)),"",VLOOKUP($A65,'First Round'!$B:$AZ,MATCH("BoltRotationAngle",'First Round'!$B$1:$AZ$1,0),FALSE))</f>
        <v/>
      </c>
      <c r="C65" s="7" t="str">
        <f>IF(ISERROR(VLOOKUP($A65,'Second Round'!$B:$AZ,MATCH("BoltRotationAngle",'Second Round'!$B$1:$AZ$1,0),FALSE)),"",VLOOKUP($A65,'Second Round'!$B:$AZ,MATCH("BoltRotationAngle",'Second Round'!$B$1:$AZ$1,0),FALSE))</f>
        <v/>
      </c>
      <c r="D65" s="1" t="str">
        <f>IF(ISERROR(VLOOKUP($A65,'Second Round'!$B:$AZ,MATCH("BoltRotationAngleCycle1",'Second Round'!$B$1:$AZ$1,0),FALSE)),"",VLOOKUP($A65,'Second Round'!$B:$AZ,MATCH("BoltRotationAngleCycle1",'Second Round'!$B$1:$AZ$1,0),FALSE))</f>
        <v/>
      </c>
      <c r="E65" s="1" t="str">
        <f>IF(ISERROR(VLOOKUP($A65,'Second Round'!$B:$AZ,MATCH("BoltRotationAngleCycle2",'Second Round'!$B$1:$AZ$1,0),FALSE)),"",VLOOKUP($A65,'Second Round'!$B:$AZ,MATCH("BoltRotationAngleCycle2",'Second Round'!$B$1:$AZ$1,0),FALSE))</f>
        <v/>
      </c>
      <c r="F65" s="1" t="str" cm="1">
        <f t="array" ref="F65">IF(AND(J65&lt;&gt;"",C65&lt;&gt;""),SUM(IF(ISERROR(VLOOKUP($A65,'Second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Round'!$B$1:$AL$1,0),FALSE)),0,VLOOKUP($A65,'Second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65" s="4">
        <v>56</v>
      </c>
      <c r="I65" s="13" t="str">
        <f>IF(J65&lt;&gt;"",IF(L65="Low", "Fail", IF(OR(L65="High", M65="High", N65 &gt; 5, O65 &gt; 5, P65 = FALSE, Q65 = FALSE), "Alert", "Pass")),"")</f>
        <v/>
      </c>
      <c r="J65" s="2" t="str">
        <f t="shared" si="0"/>
        <v/>
      </c>
      <c r="L65" s="19" t="str">
        <f>IF(J65&lt;&gt;"",IF(J65&gt;=$J$7,IF(J65&gt;VLOOKUP("perbolt_rotation_high", 'Failure Criteria'!$A$1:$B$9, 2, 0)*$J$7, "High", "OK"),"Low"),"")</f>
        <v/>
      </c>
      <c r="M65" s="19" t="str">
        <f>IF(AND(F65&lt;&gt;"",J65&lt;&gt;""),IF(F65&gt;=VLOOKUP("rd2_cyc3_rotation_high", 'Failure Criteria'!$A$1:$B$9, 2, 0), "High", "OK"),"")</f>
        <v/>
      </c>
      <c r="N65" s="19" t="str">
        <f>IF(ISERROR(VLOOKUP($A65,'First Round'!$B:$AZ,MATCH("Cycles",'First Round'!$B$1:$AZ$1,0),FALSE)),"",VLOOKUP($A65,'First Round'!$B:$AZ,MATCH("Cycles",'First Round'!$B$1:$AZ$1,0),FALSE))</f>
        <v/>
      </c>
      <c r="O65" s="19" t="str">
        <f>IF(ISERROR(VLOOKUP($A65,'Second Round'!$B:$AZ,MATCH("Cycles",'Second Round'!$B$1:$AZ$1,0),FALSE)),"",VLOOKUP($A65,'Second Round'!$B:$AZ,MATCH("Cycles",'Second Round'!$B$1:$AZ$1,0),FALSE))</f>
        <v/>
      </c>
      <c r="P65" s="19" t="str" cm="1">
        <f t="array" ref="P65">IF(ISERROR(ABS((SUM(IF(ISERROR(VLOOKUP($A65,'First Round'!$B:$AZ,MATCH(_xlfn._xlws.FILTER('First Round'!$B$1:$AZ$1,((LEFT('First Round'!$B$1:$AZ$1,22)="BoltRotationAngleCycle"))),'First Round'!$B$1:$AL$1,0), FALSE)),0,VLOOKUP($A65,'First Round'!$B:$AZ,MATCH(_xlfn._xlws.FILTER('First Round'!$B$1:$AZ$1,((LEFT('First Round'!$B$1:$AZ$1,22)="BoltRotationAngleCycle"))),'First Round'!$B$1:$AL$1,0), FALSE)))) - $B65) &lt;= 2), "", ABS((SUM(IF(ISERROR(VLOOKUP($A65,'First Round'!$B:$AZ,MATCH(_xlfn._xlws.FILTER('First Round'!$B$1:$AZ$1,((LEFT('First Round'!$B$1:$AZ$1,22)="BoltRotationAngleCycle"))),'First Round'!$B$1:$AL$1,0), FALSE)),0,VLOOKUP($A65,'First Round'!$B:$AZ,MATCH(_xlfn._xlws.FILTER('First Round'!$B$1:$AZ$1,((LEFT('First Round'!$B$1:$AZ$1,22)="BoltRotationAngleCycle"))),'First Round'!$B$1:$AL$1,0), FALSE)))) - $B65) &lt;= VLOOKUP("sum_rounding_buffer", 'Failure Criteria'!$A$1:$B$9, 2, 0))</f>
        <v/>
      </c>
      <c r="Q65" s="19" t="str" cm="1">
        <f t="array" ref="Q65">IF(ISERROR(ABS((SUM(IF(ISERROR(VLOOKUP($A65,'Second Round'!$B:$AZ,MATCH(_xlfn._xlws.FILTER('Second Round'!$B$1:$AZ$1,((LEFT('Second Round'!$B$1:$AZ$1,22)="BoltRotationAngleCycle"))),'Second Round'!$B$1:$AL$1,0), FALSE)),0,VLOOKUP($A65,'Second Round'!$B:$AZ,MATCH(_xlfn._xlws.FILTER('Second Round'!$B$1:$AZ$1,((LEFT('Second Round'!$B$1:$AZ$1,22)="BoltRotationAngleCycle"))),'Second Round'!$B$1:$AL$1,0), FALSE)))) - $C65) &lt;= 2), "", ABS((SUM(IF(ISERROR(VLOOKUP($A65,'Second Round'!$B:$AZ,MATCH(_xlfn._xlws.FILTER('Second Round'!$B$1:$AZ$1,((LEFT('Second Round'!$B$1:$AZ$1,22)="BoltRotationAngleCycle"))),'Second Round'!$B$1:$AL$1,0), FALSE)),0,VLOOKUP($A65,'Second Round'!$B:$AZ,MATCH(_xlfn._xlws.FILTER('Second Round'!$B$1:$AZ$1,((LEFT('Second Round'!$B$1:$AZ$1,22)="BoltRotationAngleCycle"))),'Second Round'!$B$1:$AL$1,0), FALSE)))) - $C65) &lt;= VLOOKUP("sum_rounding_buffer", 'Failure Criteria'!$A$1:$B$9, 2, 0))</f>
        <v/>
      </c>
    </row>
    <row r="66" spans="1:17" x14ac:dyDescent="0.25">
      <c r="A66" s="17">
        <v>57</v>
      </c>
      <c r="B66" s="7" t="str">
        <f>IF(ISERROR(VLOOKUP($A66,'First Round'!$B:$AZ,MATCH("BoltRotationAngle",'First Round'!$B$1:$AZ$1,0),FALSE)),"",VLOOKUP($A66,'First Round'!$B:$AZ,MATCH("BoltRotationAngle",'First Round'!$B$1:$AZ$1,0),FALSE))</f>
        <v/>
      </c>
      <c r="C66" s="7" t="str">
        <f>IF(ISERROR(VLOOKUP($A66,'Second Round'!$B:$AZ,MATCH("BoltRotationAngle",'Second Round'!$B$1:$AZ$1,0),FALSE)),"",VLOOKUP($A66,'Second Round'!$B:$AZ,MATCH("BoltRotationAngle",'Second Round'!$B$1:$AZ$1,0),FALSE))</f>
        <v/>
      </c>
      <c r="D66" s="1" t="str">
        <f>IF(ISERROR(VLOOKUP($A66,'Second Round'!$B:$AZ,MATCH("BoltRotationAngleCycle1",'Second Round'!$B$1:$AZ$1,0),FALSE)),"",VLOOKUP($A66,'Second Round'!$B:$AZ,MATCH("BoltRotationAngleCycle1",'Second Round'!$B$1:$AZ$1,0),FALSE))</f>
        <v/>
      </c>
      <c r="E66" s="1" t="str">
        <f>IF(ISERROR(VLOOKUP($A66,'Second Round'!$B:$AZ,MATCH("BoltRotationAngleCycle2",'Second Round'!$B$1:$AZ$1,0),FALSE)),"",VLOOKUP($A66,'Second Round'!$B:$AZ,MATCH("BoltRotationAngleCycle2",'Second Round'!$B$1:$AZ$1,0),FALSE))</f>
        <v/>
      </c>
      <c r="F66" s="1" t="str" cm="1">
        <f t="array" ref="F66">IF(AND(J66&lt;&gt;"",C66&lt;&gt;""),SUM(IF(ISERROR(VLOOKUP($A66,'Second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Round'!$B$1:$AL$1,0),FALSE)),0,VLOOKUP($A66,'Second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66" s="4">
        <v>57</v>
      </c>
      <c r="I66" s="13" t="str">
        <f>IF(J66&lt;&gt;"",IF(L66="Low", "Fail", IF(OR(L66="High", M66="High", N66 &gt; 5, O66 &gt; 5, P66 = FALSE, Q66 = FALSE), "Alert", "Pass")),"")</f>
        <v/>
      </c>
      <c r="J66" s="2" t="str">
        <f t="shared" si="0"/>
        <v/>
      </c>
      <c r="L66" s="19" t="str">
        <f>IF(J66&lt;&gt;"",IF(J66&gt;=$J$7,IF(J66&gt;VLOOKUP("perbolt_rotation_high", 'Failure Criteria'!$A$1:$B$9, 2, 0)*$J$7, "High", "OK"),"Low"),"")</f>
        <v/>
      </c>
      <c r="M66" s="19" t="str">
        <f>IF(AND(F66&lt;&gt;"",J66&lt;&gt;""),IF(F66&gt;=VLOOKUP("rd2_cyc3_rotation_high", 'Failure Criteria'!$A$1:$B$9, 2, 0), "High", "OK"),"")</f>
        <v/>
      </c>
      <c r="N66" s="19" t="str">
        <f>IF(ISERROR(VLOOKUP($A66,'First Round'!$B:$AZ,MATCH("Cycles",'First Round'!$B$1:$AZ$1,0),FALSE)),"",VLOOKUP($A66,'First Round'!$B:$AZ,MATCH("Cycles",'First Round'!$B$1:$AZ$1,0),FALSE))</f>
        <v/>
      </c>
      <c r="O66" s="19" t="str">
        <f>IF(ISERROR(VLOOKUP($A66,'Second Round'!$B:$AZ,MATCH("Cycles",'Second Round'!$B$1:$AZ$1,0),FALSE)),"",VLOOKUP($A66,'Second Round'!$B:$AZ,MATCH("Cycles",'Second Round'!$B$1:$AZ$1,0),FALSE))</f>
        <v/>
      </c>
      <c r="P66" s="19" t="str" cm="1">
        <f t="array" ref="P66">IF(ISERROR(ABS((SUM(IF(ISERROR(VLOOKUP($A66,'First Round'!$B:$AZ,MATCH(_xlfn._xlws.FILTER('First Round'!$B$1:$AZ$1,((LEFT('First Round'!$B$1:$AZ$1,22)="BoltRotationAngleCycle"))),'First Round'!$B$1:$AL$1,0), FALSE)),0,VLOOKUP($A66,'First Round'!$B:$AZ,MATCH(_xlfn._xlws.FILTER('First Round'!$B$1:$AZ$1,((LEFT('First Round'!$B$1:$AZ$1,22)="BoltRotationAngleCycle"))),'First Round'!$B$1:$AL$1,0), FALSE)))) - $B66) &lt;= 2), "", ABS((SUM(IF(ISERROR(VLOOKUP($A66,'First Round'!$B:$AZ,MATCH(_xlfn._xlws.FILTER('First Round'!$B$1:$AZ$1,((LEFT('First Round'!$B$1:$AZ$1,22)="BoltRotationAngleCycle"))),'First Round'!$B$1:$AL$1,0), FALSE)),0,VLOOKUP($A66,'First Round'!$B:$AZ,MATCH(_xlfn._xlws.FILTER('First Round'!$B$1:$AZ$1,((LEFT('First Round'!$B$1:$AZ$1,22)="BoltRotationAngleCycle"))),'First Round'!$B$1:$AL$1,0), FALSE)))) - $B66) &lt;= VLOOKUP("sum_rounding_buffer", 'Failure Criteria'!$A$1:$B$9, 2, 0))</f>
        <v/>
      </c>
      <c r="Q66" s="19" t="str" cm="1">
        <f t="array" ref="Q66">IF(ISERROR(ABS((SUM(IF(ISERROR(VLOOKUP($A66,'Second Round'!$B:$AZ,MATCH(_xlfn._xlws.FILTER('Second Round'!$B$1:$AZ$1,((LEFT('Second Round'!$B$1:$AZ$1,22)="BoltRotationAngleCycle"))),'Second Round'!$B$1:$AL$1,0), FALSE)),0,VLOOKUP($A66,'Second Round'!$B:$AZ,MATCH(_xlfn._xlws.FILTER('Second Round'!$B$1:$AZ$1,((LEFT('Second Round'!$B$1:$AZ$1,22)="BoltRotationAngleCycle"))),'Second Round'!$B$1:$AL$1,0), FALSE)))) - $C66) &lt;= 2), "", ABS((SUM(IF(ISERROR(VLOOKUP($A66,'Second Round'!$B:$AZ,MATCH(_xlfn._xlws.FILTER('Second Round'!$B$1:$AZ$1,((LEFT('Second Round'!$B$1:$AZ$1,22)="BoltRotationAngleCycle"))),'Second Round'!$B$1:$AL$1,0), FALSE)),0,VLOOKUP($A66,'Second Round'!$B:$AZ,MATCH(_xlfn._xlws.FILTER('Second Round'!$B$1:$AZ$1,((LEFT('Second Round'!$B$1:$AZ$1,22)="BoltRotationAngleCycle"))),'Second Round'!$B$1:$AL$1,0), FALSE)))) - $C66) &lt;= VLOOKUP("sum_rounding_buffer", 'Failure Criteria'!$A$1:$B$9, 2, 0))</f>
        <v/>
      </c>
    </row>
    <row r="67" spans="1:17" x14ac:dyDescent="0.25">
      <c r="A67" s="17">
        <v>58</v>
      </c>
      <c r="B67" s="7" t="str">
        <f>IF(ISERROR(VLOOKUP($A67,'First Round'!$B:$AZ,MATCH("BoltRotationAngle",'First Round'!$B$1:$AZ$1,0),FALSE)),"",VLOOKUP($A67,'First Round'!$B:$AZ,MATCH("BoltRotationAngle",'First Round'!$B$1:$AZ$1,0),FALSE))</f>
        <v/>
      </c>
      <c r="C67" s="7" t="str">
        <f>IF(ISERROR(VLOOKUP($A67,'Second Round'!$B:$AZ,MATCH("BoltRotationAngle",'Second Round'!$B$1:$AZ$1,0),FALSE)),"",VLOOKUP($A67,'Second Round'!$B:$AZ,MATCH("BoltRotationAngle",'Second Round'!$B$1:$AZ$1,0),FALSE))</f>
        <v/>
      </c>
      <c r="D67" s="1" t="str">
        <f>IF(ISERROR(VLOOKUP($A67,'Second Round'!$B:$AZ,MATCH("BoltRotationAngleCycle1",'Second Round'!$B$1:$AZ$1,0),FALSE)),"",VLOOKUP($A67,'Second Round'!$B:$AZ,MATCH("BoltRotationAngleCycle1",'Second Round'!$B$1:$AZ$1,0),FALSE))</f>
        <v/>
      </c>
      <c r="E67" s="1" t="str">
        <f>IF(ISERROR(VLOOKUP($A67,'Second Round'!$B:$AZ,MATCH("BoltRotationAngleCycle2",'Second Round'!$B$1:$AZ$1,0),FALSE)),"",VLOOKUP($A67,'Second Round'!$B:$AZ,MATCH("BoltRotationAngleCycle2",'Second Round'!$B$1:$AZ$1,0),FALSE))</f>
        <v/>
      </c>
      <c r="F67" s="1" t="str" cm="1">
        <f t="array" ref="F67">IF(AND(J67&lt;&gt;"",C67&lt;&gt;""),SUM(IF(ISERROR(VLOOKUP($A67,'Second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Round'!$B$1:$AL$1,0),FALSE)),0,VLOOKUP($A67,'Second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67" s="4">
        <v>58</v>
      </c>
      <c r="I67" s="13" t="str">
        <f>IF(J67&lt;&gt;"",IF(L67="Low", "Fail", IF(OR(L67="High", M67="High", N67 &gt; 5, O67 &gt; 5, P67 = FALSE, Q67 = FALSE), "Alert", "Pass")),"")</f>
        <v/>
      </c>
      <c r="J67" s="2" t="str">
        <f t="shared" si="0"/>
        <v/>
      </c>
      <c r="L67" s="19" t="str">
        <f>IF(J67&lt;&gt;"",IF(J67&gt;=$J$7,IF(J67&gt;VLOOKUP("perbolt_rotation_high", 'Failure Criteria'!$A$1:$B$9, 2, 0)*$J$7, "High", "OK"),"Low"),"")</f>
        <v/>
      </c>
      <c r="M67" s="19" t="str">
        <f>IF(AND(F67&lt;&gt;"",J67&lt;&gt;""),IF(F67&gt;=VLOOKUP("rd2_cyc3_rotation_high", 'Failure Criteria'!$A$1:$B$9, 2, 0), "High", "OK"),"")</f>
        <v/>
      </c>
      <c r="N67" s="19" t="str">
        <f>IF(ISERROR(VLOOKUP($A67,'First Round'!$B:$AZ,MATCH("Cycles",'First Round'!$B$1:$AZ$1,0),FALSE)),"",VLOOKUP($A67,'First Round'!$B:$AZ,MATCH("Cycles",'First Round'!$B$1:$AZ$1,0),FALSE))</f>
        <v/>
      </c>
      <c r="O67" s="19" t="str">
        <f>IF(ISERROR(VLOOKUP($A67,'Second Round'!$B:$AZ,MATCH("Cycles",'Second Round'!$B$1:$AZ$1,0),FALSE)),"",VLOOKUP($A67,'Second Round'!$B:$AZ,MATCH("Cycles",'Second Round'!$B$1:$AZ$1,0),FALSE))</f>
        <v/>
      </c>
      <c r="P67" s="19" t="str" cm="1">
        <f t="array" ref="P67">IF(ISERROR(ABS((SUM(IF(ISERROR(VLOOKUP($A67,'First Round'!$B:$AZ,MATCH(_xlfn._xlws.FILTER('First Round'!$B$1:$AZ$1,((LEFT('First Round'!$B$1:$AZ$1,22)="BoltRotationAngleCycle"))),'First Round'!$B$1:$AL$1,0), FALSE)),0,VLOOKUP($A67,'First Round'!$B:$AZ,MATCH(_xlfn._xlws.FILTER('First Round'!$B$1:$AZ$1,((LEFT('First Round'!$B$1:$AZ$1,22)="BoltRotationAngleCycle"))),'First Round'!$B$1:$AL$1,0), FALSE)))) - $B67) &lt;= 2), "", ABS((SUM(IF(ISERROR(VLOOKUP($A67,'First Round'!$B:$AZ,MATCH(_xlfn._xlws.FILTER('First Round'!$B$1:$AZ$1,((LEFT('First Round'!$B$1:$AZ$1,22)="BoltRotationAngleCycle"))),'First Round'!$B$1:$AL$1,0), FALSE)),0,VLOOKUP($A67,'First Round'!$B:$AZ,MATCH(_xlfn._xlws.FILTER('First Round'!$B$1:$AZ$1,((LEFT('First Round'!$B$1:$AZ$1,22)="BoltRotationAngleCycle"))),'First Round'!$B$1:$AL$1,0), FALSE)))) - $B67) &lt;= VLOOKUP("sum_rounding_buffer", 'Failure Criteria'!$A$1:$B$9, 2, 0))</f>
        <v/>
      </c>
      <c r="Q67" s="19" t="str" cm="1">
        <f t="array" ref="Q67">IF(ISERROR(ABS((SUM(IF(ISERROR(VLOOKUP($A67,'Second Round'!$B:$AZ,MATCH(_xlfn._xlws.FILTER('Second Round'!$B$1:$AZ$1,((LEFT('Second Round'!$B$1:$AZ$1,22)="BoltRotationAngleCycle"))),'Second Round'!$B$1:$AL$1,0), FALSE)),0,VLOOKUP($A67,'Second Round'!$B:$AZ,MATCH(_xlfn._xlws.FILTER('Second Round'!$B$1:$AZ$1,((LEFT('Second Round'!$B$1:$AZ$1,22)="BoltRotationAngleCycle"))),'Second Round'!$B$1:$AL$1,0), FALSE)))) - $C67) &lt;= 2), "", ABS((SUM(IF(ISERROR(VLOOKUP($A67,'Second Round'!$B:$AZ,MATCH(_xlfn._xlws.FILTER('Second Round'!$B$1:$AZ$1,((LEFT('Second Round'!$B$1:$AZ$1,22)="BoltRotationAngleCycle"))),'Second Round'!$B$1:$AL$1,0), FALSE)),0,VLOOKUP($A67,'Second Round'!$B:$AZ,MATCH(_xlfn._xlws.FILTER('Second Round'!$B$1:$AZ$1,((LEFT('Second Round'!$B$1:$AZ$1,22)="BoltRotationAngleCycle"))),'Second Round'!$B$1:$AL$1,0), FALSE)))) - $C67) &lt;= VLOOKUP("sum_rounding_buffer", 'Failure Criteria'!$A$1:$B$9, 2, 0))</f>
        <v/>
      </c>
    </row>
    <row r="68" spans="1:17" x14ac:dyDescent="0.25">
      <c r="A68" s="17">
        <v>59</v>
      </c>
      <c r="B68" s="7" t="str">
        <f>IF(ISERROR(VLOOKUP($A68,'First Round'!$B:$AZ,MATCH("BoltRotationAngle",'First Round'!$B$1:$AZ$1,0),FALSE)),"",VLOOKUP($A68,'First Round'!$B:$AZ,MATCH("BoltRotationAngle",'First Round'!$B$1:$AZ$1,0),FALSE))</f>
        <v/>
      </c>
      <c r="C68" s="7" t="str">
        <f>IF(ISERROR(VLOOKUP($A68,'Second Round'!$B:$AZ,MATCH("BoltRotationAngle",'Second Round'!$B$1:$AZ$1,0),FALSE)),"",VLOOKUP($A68,'Second Round'!$B:$AZ,MATCH("BoltRotationAngle",'Second Round'!$B$1:$AZ$1,0),FALSE))</f>
        <v/>
      </c>
      <c r="D68" s="1" t="str">
        <f>IF(ISERROR(VLOOKUP($A68,'Second Round'!$B:$AZ,MATCH("BoltRotationAngleCycle1",'Second Round'!$B$1:$AZ$1,0),FALSE)),"",VLOOKUP($A68,'Second Round'!$B:$AZ,MATCH("BoltRotationAngleCycle1",'Second Round'!$B$1:$AZ$1,0),FALSE))</f>
        <v/>
      </c>
      <c r="E68" s="1" t="str">
        <f>IF(ISERROR(VLOOKUP($A68,'Second Round'!$B:$AZ,MATCH("BoltRotationAngleCycle2",'Second Round'!$B$1:$AZ$1,0),FALSE)),"",VLOOKUP($A68,'Second Round'!$B:$AZ,MATCH("BoltRotationAngleCycle2",'Second Round'!$B$1:$AZ$1,0),FALSE))</f>
        <v/>
      </c>
      <c r="F68" s="1" t="str" cm="1">
        <f t="array" ref="F68">IF(AND(J68&lt;&gt;"",C68&lt;&gt;""),SUM(IF(ISERROR(VLOOKUP($A68,'Second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Round'!$B$1:$AL$1,0),FALSE)),0,VLOOKUP($A68,'Second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68" s="4">
        <v>59</v>
      </c>
      <c r="I68" s="13" t="str">
        <f>IF(J68&lt;&gt;"",IF(L68="Low", "Fail", IF(OR(L68="High", M68="High", N68 &gt; 5, O68 &gt; 5, P68 = FALSE, Q68 = FALSE), "Alert", "Pass")),"")</f>
        <v/>
      </c>
      <c r="J68" s="2" t="str">
        <f t="shared" si="0"/>
        <v/>
      </c>
      <c r="L68" s="19" t="str">
        <f>IF(J68&lt;&gt;"",IF(J68&gt;=$J$7,IF(J68&gt;VLOOKUP("perbolt_rotation_high", 'Failure Criteria'!$A$1:$B$9, 2, 0)*$J$7, "High", "OK"),"Low"),"")</f>
        <v/>
      </c>
      <c r="M68" s="19" t="str">
        <f>IF(AND(F68&lt;&gt;"",J68&lt;&gt;""),IF(F68&gt;=VLOOKUP("rd2_cyc3_rotation_high", 'Failure Criteria'!$A$1:$B$9, 2, 0), "High", "OK"),"")</f>
        <v/>
      </c>
      <c r="N68" s="19" t="str">
        <f>IF(ISERROR(VLOOKUP($A68,'First Round'!$B:$AZ,MATCH("Cycles",'First Round'!$B$1:$AZ$1,0),FALSE)),"",VLOOKUP($A68,'First Round'!$B:$AZ,MATCH("Cycles",'First Round'!$B$1:$AZ$1,0),FALSE))</f>
        <v/>
      </c>
      <c r="O68" s="19" t="str">
        <f>IF(ISERROR(VLOOKUP($A68,'Second Round'!$B:$AZ,MATCH("Cycles",'Second Round'!$B$1:$AZ$1,0),FALSE)),"",VLOOKUP($A68,'Second Round'!$B:$AZ,MATCH("Cycles",'Second Round'!$B$1:$AZ$1,0),FALSE))</f>
        <v/>
      </c>
      <c r="P68" s="19" t="str" cm="1">
        <f t="array" ref="P68">IF(ISERROR(ABS((SUM(IF(ISERROR(VLOOKUP($A68,'First Round'!$B:$AZ,MATCH(_xlfn._xlws.FILTER('First Round'!$B$1:$AZ$1,((LEFT('First Round'!$B$1:$AZ$1,22)="BoltRotationAngleCycle"))),'First Round'!$B$1:$AL$1,0), FALSE)),0,VLOOKUP($A68,'First Round'!$B:$AZ,MATCH(_xlfn._xlws.FILTER('First Round'!$B$1:$AZ$1,((LEFT('First Round'!$B$1:$AZ$1,22)="BoltRotationAngleCycle"))),'First Round'!$B$1:$AL$1,0), FALSE)))) - $B68) &lt;= 2), "", ABS((SUM(IF(ISERROR(VLOOKUP($A68,'First Round'!$B:$AZ,MATCH(_xlfn._xlws.FILTER('First Round'!$B$1:$AZ$1,((LEFT('First Round'!$B$1:$AZ$1,22)="BoltRotationAngleCycle"))),'First Round'!$B$1:$AL$1,0), FALSE)),0,VLOOKUP($A68,'First Round'!$B:$AZ,MATCH(_xlfn._xlws.FILTER('First Round'!$B$1:$AZ$1,((LEFT('First Round'!$B$1:$AZ$1,22)="BoltRotationAngleCycle"))),'First Round'!$B$1:$AL$1,0), FALSE)))) - $B68) &lt;= VLOOKUP("sum_rounding_buffer", 'Failure Criteria'!$A$1:$B$9, 2, 0))</f>
        <v/>
      </c>
      <c r="Q68" s="19" t="str" cm="1">
        <f t="array" ref="Q68">IF(ISERROR(ABS((SUM(IF(ISERROR(VLOOKUP($A68,'Second Round'!$B:$AZ,MATCH(_xlfn._xlws.FILTER('Second Round'!$B$1:$AZ$1,((LEFT('Second Round'!$B$1:$AZ$1,22)="BoltRotationAngleCycle"))),'Second Round'!$B$1:$AL$1,0), FALSE)),0,VLOOKUP($A68,'Second Round'!$B:$AZ,MATCH(_xlfn._xlws.FILTER('Second Round'!$B$1:$AZ$1,((LEFT('Second Round'!$B$1:$AZ$1,22)="BoltRotationAngleCycle"))),'Second Round'!$B$1:$AL$1,0), FALSE)))) - $C68) &lt;= 2), "", ABS((SUM(IF(ISERROR(VLOOKUP($A68,'Second Round'!$B:$AZ,MATCH(_xlfn._xlws.FILTER('Second Round'!$B$1:$AZ$1,((LEFT('Second Round'!$B$1:$AZ$1,22)="BoltRotationAngleCycle"))),'Second Round'!$B$1:$AL$1,0), FALSE)),0,VLOOKUP($A68,'Second Round'!$B:$AZ,MATCH(_xlfn._xlws.FILTER('Second Round'!$B$1:$AZ$1,((LEFT('Second Round'!$B$1:$AZ$1,22)="BoltRotationAngleCycle"))),'Second Round'!$B$1:$AL$1,0), FALSE)))) - $C68) &lt;= VLOOKUP("sum_rounding_buffer", 'Failure Criteria'!$A$1:$B$9, 2, 0))</f>
        <v/>
      </c>
    </row>
    <row r="69" spans="1:17" x14ac:dyDescent="0.25">
      <c r="A69" s="17">
        <v>60</v>
      </c>
      <c r="B69" s="7" t="str">
        <f>IF(ISERROR(VLOOKUP($A69,'First Round'!$B:$AZ,MATCH("BoltRotationAngle",'First Round'!$B$1:$AZ$1,0),FALSE)),"",VLOOKUP($A69,'First Round'!$B:$AZ,MATCH("BoltRotationAngle",'First Round'!$B$1:$AZ$1,0),FALSE))</f>
        <v/>
      </c>
      <c r="C69" s="7" t="str">
        <f>IF(ISERROR(VLOOKUP($A69,'Second Round'!$B:$AZ,MATCH("BoltRotationAngle",'Second Round'!$B$1:$AZ$1,0),FALSE)),"",VLOOKUP($A69,'Second Round'!$B:$AZ,MATCH("BoltRotationAngle",'Second Round'!$B$1:$AZ$1,0),FALSE))</f>
        <v/>
      </c>
      <c r="D69" s="1" t="str">
        <f>IF(ISERROR(VLOOKUP($A69,'Second Round'!$B:$AZ,MATCH("BoltRotationAngleCycle1",'Second Round'!$B$1:$AZ$1,0),FALSE)),"",VLOOKUP($A69,'Second Round'!$B:$AZ,MATCH("BoltRotationAngleCycle1",'Second Round'!$B$1:$AZ$1,0),FALSE))</f>
        <v/>
      </c>
      <c r="E69" s="1" t="str">
        <f>IF(ISERROR(VLOOKUP($A69,'Second Round'!$B:$AZ,MATCH("BoltRotationAngleCycle2",'Second Round'!$B$1:$AZ$1,0),FALSE)),"",VLOOKUP($A69,'Second Round'!$B:$AZ,MATCH("BoltRotationAngleCycle2",'Second Round'!$B$1:$AZ$1,0),FALSE))</f>
        <v/>
      </c>
      <c r="F69" s="1" t="str" cm="1">
        <f t="array" ref="F69">IF(AND(J69&lt;&gt;"",C69&lt;&gt;""),SUM(IF(ISERROR(VLOOKUP($A69,'Second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Round'!$B$1:$AL$1,0),FALSE)),0,VLOOKUP($A69,'Second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69" s="4">
        <v>60</v>
      </c>
      <c r="I69" s="13" t="str">
        <f>IF(J69&lt;&gt;"",IF(L69="Low", "Fail", IF(OR(L69="High", M69="High", N69 &gt; 5, O69 &gt; 5, P69 = FALSE, Q69 = FALSE), "Alert", "Pass")),"")</f>
        <v/>
      </c>
      <c r="J69" s="2" t="str">
        <f t="shared" si="0"/>
        <v/>
      </c>
      <c r="L69" s="19" t="str">
        <f>IF(J69&lt;&gt;"",IF(J69&gt;=$J$7,IF(J69&gt;VLOOKUP("perbolt_rotation_high", 'Failure Criteria'!$A$1:$B$9, 2, 0)*$J$7, "High", "OK"),"Low"),"")</f>
        <v/>
      </c>
      <c r="M69" s="19" t="str">
        <f>IF(AND(F69&lt;&gt;"",J69&lt;&gt;""),IF(F69&gt;=VLOOKUP("rd2_cyc3_rotation_high", 'Failure Criteria'!$A$1:$B$9, 2, 0), "High", "OK"),"")</f>
        <v/>
      </c>
      <c r="N69" s="19" t="str">
        <f>IF(ISERROR(VLOOKUP($A69,'First Round'!$B:$AZ,MATCH("Cycles",'First Round'!$B$1:$AZ$1,0),FALSE)),"",VLOOKUP($A69,'First Round'!$B:$AZ,MATCH("Cycles",'First Round'!$B$1:$AZ$1,0),FALSE))</f>
        <v/>
      </c>
      <c r="O69" s="19" t="str">
        <f>IF(ISERROR(VLOOKUP($A69,'Second Round'!$B:$AZ,MATCH("Cycles",'Second Round'!$B$1:$AZ$1,0),FALSE)),"",VLOOKUP($A69,'Second Round'!$B:$AZ,MATCH("Cycles",'Second Round'!$B$1:$AZ$1,0),FALSE))</f>
        <v/>
      </c>
      <c r="P69" s="19" t="str" cm="1">
        <f t="array" ref="P69">IF(ISERROR(ABS((SUM(IF(ISERROR(VLOOKUP($A69,'First Round'!$B:$AZ,MATCH(_xlfn._xlws.FILTER('First Round'!$B$1:$AZ$1,((LEFT('First Round'!$B$1:$AZ$1,22)="BoltRotationAngleCycle"))),'First Round'!$B$1:$AL$1,0), FALSE)),0,VLOOKUP($A69,'First Round'!$B:$AZ,MATCH(_xlfn._xlws.FILTER('First Round'!$B$1:$AZ$1,((LEFT('First Round'!$B$1:$AZ$1,22)="BoltRotationAngleCycle"))),'First Round'!$B$1:$AL$1,0), FALSE)))) - $B69) &lt;= 2), "", ABS((SUM(IF(ISERROR(VLOOKUP($A69,'First Round'!$B:$AZ,MATCH(_xlfn._xlws.FILTER('First Round'!$B$1:$AZ$1,((LEFT('First Round'!$B$1:$AZ$1,22)="BoltRotationAngleCycle"))),'First Round'!$B$1:$AL$1,0), FALSE)),0,VLOOKUP($A69,'First Round'!$B:$AZ,MATCH(_xlfn._xlws.FILTER('First Round'!$B$1:$AZ$1,((LEFT('First Round'!$B$1:$AZ$1,22)="BoltRotationAngleCycle"))),'First Round'!$B$1:$AL$1,0), FALSE)))) - $B69) &lt;= VLOOKUP("sum_rounding_buffer", 'Failure Criteria'!$A$1:$B$9, 2, 0))</f>
        <v/>
      </c>
      <c r="Q69" s="19" t="str" cm="1">
        <f t="array" ref="Q69">IF(ISERROR(ABS((SUM(IF(ISERROR(VLOOKUP($A69,'Second Round'!$B:$AZ,MATCH(_xlfn._xlws.FILTER('Second Round'!$B$1:$AZ$1,((LEFT('Second Round'!$B$1:$AZ$1,22)="BoltRotationAngleCycle"))),'Second Round'!$B$1:$AL$1,0), FALSE)),0,VLOOKUP($A69,'Second Round'!$B:$AZ,MATCH(_xlfn._xlws.FILTER('Second Round'!$B$1:$AZ$1,((LEFT('Second Round'!$B$1:$AZ$1,22)="BoltRotationAngleCycle"))),'Second Round'!$B$1:$AL$1,0), FALSE)))) - $C69) &lt;= 2), "", ABS((SUM(IF(ISERROR(VLOOKUP($A69,'Second Round'!$B:$AZ,MATCH(_xlfn._xlws.FILTER('Second Round'!$B$1:$AZ$1,((LEFT('Second Round'!$B$1:$AZ$1,22)="BoltRotationAngleCycle"))),'Second Round'!$B$1:$AL$1,0), FALSE)),0,VLOOKUP($A69,'Second Round'!$B:$AZ,MATCH(_xlfn._xlws.FILTER('Second Round'!$B$1:$AZ$1,((LEFT('Second Round'!$B$1:$AZ$1,22)="BoltRotationAngleCycle"))),'Second Round'!$B$1:$AL$1,0), FALSE)))) - $C69) &lt;= VLOOKUP("sum_rounding_buffer", 'Failure Criteria'!$A$1:$B$9, 2, 0))</f>
        <v/>
      </c>
    </row>
    <row r="70" spans="1:17" x14ac:dyDescent="0.25">
      <c r="A70" s="17">
        <v>61</v>
      </c>
      <c r="B70" s="7" t="str">
        <f>IF(ISERROR(VLOOKUP($A70,'First Round'!$B:$AZ,MATCH("BoltRotationAngle",'First Round'!$B$1:$AZ$1,0),FALSE)),"",VLOOKUP($A70,'First Round'!$B:$AZ,MATCH("BoltRotationAngle",'First Round'!$B$1:$AZ$1,0),FALSE))</f>
        <v/>
      </c>
      <c r="C70" s="7" t="str">
        <f>IF(ISERROR(VLOOKUP($A70,'Second Round'!$B:$AZ,MATCH("BoltRotationAngle",'Second Round'!$B$1:$AZ$1,0),FALSE)),"",VLOOKUP($A70,'Second Round'!$B:$AZ,MATCH("BoltRotationAngle",'Second Round'!$B$1:$AZ$1,0),FALSE))</f>
        <v/>
      </c>
      <c r="D70" s="1" t="str">
        <f>IF(ISERROR(VLOOKUP($A70,'Second Round'!$B:$AZ,MATCH("BoltRotationAngleCycle1",'Second Round'!$B$1:$AZ$1,0),FALSE)),"",VLOOKUP($A70,'Second Round'!$B:$AZ,MATCH("BoltRotationAngleCycle1",'Second Round'!$B$1:$AZ$1,0),FALSE))</f>
        <v/>
      </c>
      <c r="E70" s="1" t="str">
        <f>IF(ISERROR(VLOOKUP($A70,'Second Round'!$B:$AZ,MATCH("BoltRotationAngleCycle2",'Second Round'!$B$1:$AZ$1,0),FALSE)),"",VLOOKUP($A70,'Second Round'!$B:$AZ,MATCH("BoltRotationAngleCycle2",'Second Round'!$B$1:$AZ$1,0),FALSE))</f>
        <v/>
      </c>
      <c r="F70" s="1" t="str" cm="1">
        <f t="array" ref="F70">IF(AND(J70&lt;&gt;"",C70&lt;&gt;""),SUM(IF(ISERROR(VLOOKUP($A70,'Second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Round'!$B$1:$AL$1,0),FALSE)),0,VLOOKUP($A70,'Second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70" s="4">
        <v>61</v>
      </c>
      <c r="I70" s="13" t="str">
        <f>IF(J70&lt;&gt;"",IF(L70="Low", "Fail", IF(OR(L70="High", M70="High", N70 &gt; 5, O70 &gt; 5, P70 = FALSE, Q70 = FALSE), "Alert", "Pass")),"")</f>
        <v/>
      </c>
      <c r="J70" s="2" t="str">
        <f t="shared" si="0"/>
        <v/>
      </c>
      <c r="L70" s="19" t="str">
        <f>IF(J70&lt;&gt;"",IF(J70&gt;=$J$7,IF(J70&gt;VLOOKUP("perbolt_rotation_high", 'Failure Criteria'!$A$1:$B$9, 2, 0)*$J$7, "High", "OK"),"Low"),"")</f>
        <v/>
      </c>
      <c r="M70" s="19" t="str">
        <f>IF(AND(F70&lt;&gt;"",J70&lt;&gt;""),IF(F70&gt;=VLOOKUP("rd2_cyc3_rotation_high", 'Failure Criteria'!$A$1:$B$9, 2, 0), "High", "OK"),"")</f>
        <v/>
      </c>
      <c r="N70" s="19" t="str">
        <f>IF(ISERROR(VLOOKUP($A70,'First Round'!$B:$AZ,MATCH("Cycles",'First Round'!$B$1:$AZ$1,0),FALSE)),"",VLOOKUP($A70,'First Round'!$B:$AZ,MATCH("Cycles",'First Round'!$B$1:$AZ$1,0),FALSE))</f>
        <v/>
      </c>
      <c r="O70" s="19" t="str">
        <f>IF(ISERROR(VLOOKUP($A70,'Second Round'!$B:$AZ,MATCH("Cycles",'Second Round'!$B$1:$AZ$1,0),FALSE)),"",VLOOKUP($A70,'Second Round'!$B:$AZ,MATCH("Cycles",'Second Round'!$B$1:$AZ$1,0),FALSE))</f>
        <v/>
      </c>
      <c r="P70" s="19" t="str" cm="1">
        <f t="array" ref="P70">IF(ISERROR(ABS((SUM(IF(ISERROR(VLOOKUP($A70,'First Round'!$B:$AZ,MATCH(_xlfn._xlws.FILTER('First Round'!$B$1:$AZ$1,((LEFT('First Round'!$B$1:$AZ$1,22)="BoltRotationAngleCycle"))),'First Round'!$B$1:$AL$1,0), FALSE)),0,VLOOKUP($A70,'First Round'!$B:$AZ,MATCH(_xlfn._xlws.FILTER('First Round'!$B$1:$AZ$1,((LEFT('First Round'!$B$1:$AZ$1,22)="BoltRotationAngleCycle"))),'First Round'!$B$1:$AL$1,0), FALSE)))) - $B70) &lt;= 2), "", ABS((SUM(IF(ISERROR(VLOOKUP($A70,'First Round'!$B:$AZ,MATCH(_xlfn._xlws.FILTER('First Round'!$B$1:$AZ$1,((LEFT('First Round'!$B$1:$AZ$1,22)="BoltRotationAngleCycle"))),'First Round'!$B$1:$AL$1,0), FALSE)),0,VLOOKUP($A70,'First Round'!$B:$AZ,MATCH(_xlfn._xlws.FILTER('First Round'!$B$1:$AZ$1,((LEFT('First Round'!$B$1:$AZ$1,22)="BoltRotationAngleCycle"))),'First Round'!$B$1:$AL$1,0), FALSE)))) - $B70) &lt;= VLOOKUP("sum_rounding_buffer", 'Failure Criteria'!$A$1:$B$9, 2, 0))</f>
        <v/>
      </c>
      <c r="Q70" s="19" t="str" cm="1">
        <f t="array" ref="Q70">IF(ISERROR(ABS((SUM(IF(ISERROR(VLOOKUP($A70,'Second Round'!$B:$AZ,MATCH(_xlfn._xlws.FILTER('Second Round'!$B$1:$AZ$1,((LEFT('Second Round'!$B$1:$AZ$1,22)="BoltRotationAngleCycle"))),'Second Round'!$B$1:$AL$1,0), FALSE)),0,VLOOKUP($A70,'Second Round'!$B:$AZ,MATCH(_xlfn._xlws.FILTER('Second Round'!$B$1:$AZ$1,((LEFT('Second Round'!$B$1:$AZ$1,22)="BoltRotationAngleCycle"))),'Second Round'!$B$1:$AL$1,0), FALSE)))) - $C70) &lt;= 2), "", ABS((SUM(IF(ISERROR(VLOOKUP($A70,'Second Round'!$B:$AZ,MATCH(_xlfn._xlws.FILTER('Second Round'!$B$1:$AZ$1,((LEFT('Second Round'!$B$1:$AZ$1,22)="BoltRotationAngleCycle"))),'Second Round'!$B$1:$AL$1,0), FALSE)),0,VLOOKUP($A70,'Second Round'!$B:$AZ,MATCH(_xlfn._xlws.FILTER('Second Round'!$B$1:$AZ$1,((LEFT('Second Round'!$B$1:$AZ$1,22)="BoltRotationAngleCycle"))),'Second Round'!$B$1:$AL$1,0), FALSE)))) - $C70) &lt;= VLOOKUP("sum_rounding_buffer", 'Failure Criteria'!$A$1:$B$9, 2, 0))</f>
        <v/>
      </c>
    </row>
    <row r="71" spans="1:17" x14ac:dyDescent="0.25">
      <c r="A71" s="17">
        <v>62</v>
      </c>
      <c r="B71" s="7" t="str">
        <f>IF(ISERROR(VLOOKUP($A71,'First Round'!$B:$AZ,MATCH("BoltRotationAngle",'First Round'!$B$1:$AZ$1,0),FALSE)),"",VLOOKUP($A71,'First Round'!$B:$AZ,MATCH("BoltRotationAngle",'First Round'!$B$1:$AZ$1,0),FALSE))</f>
        <v/>
      </c>
      <c r="C71" s="7" t="str">
        <f>IF(ISERROR(VLOOKUP($A71,'Second Round'!$B:$AZ,MATCH("BoltRotationAngle",'Second Round'!$B$1:$AZ$1,0),FALSE)),"",VLOOKUP($A71,'Second Round'!$B:$AZ,MATCH("BoltRotationAngle",'Second Round'!$B$1:$AZ$1,0),FALSE))</f>
        <v/>
      </c>
      <c r="D71" s="1" t="str">
        <f>IF(ISERROR(VLOOKUP($A71,'Second Round'!$B:$AZ,MATCH("BoltRotationAngleCycle1",'Second Round'!$B$1:$AZ$1,0),FALSE)),"",VLOOKUP($A71,'Second Round'!$B:$AZ,MATCH("BoltRotationAngleCycle1",'Second Round'!$B$1:$AZ$1,0),FALSE))</f>
        <v/>
      </c>
      <c r="E71" s="1" t="str">
        <f>IF(ISERROR(VLOOKUP($A71,'Second Round'!$B:$AZ,MATCH("BoltRotationAngleCycle2",'Second Round'!$B$1:$AZ$1,0),FALSE)),"",VLOOKUP($A71,'Second Round'!$B:$AZ,MATCH("BoltRotationAngleCycle2",'Second Round'!$B$1:$AZ$1,0),FALSE))</f>
        <v/>
      </c>
      <c r="F71" s="1" t="str" cm="1">
        <f t="array" ref="F71">IF(AND(J71&lt;&gt;"",C71&lt;&gt;""),SUM(IF(ISERROR(VLOOKUP($A71,'Second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Round'!$B$1:$AL$1,0),FALSE)),0,VLOOKUP($A71,'Second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71" s="4">
        <v>62</v>
      </c>
      <c r="I71" s="13" t="str">
        <f>IF(J71&lt;&gt;"",IF(L71="Low", "Fail", IF(OR(L71="High", M71="High", N71 &gt; 5, O71 &gt; 5, P71 = FALSE, Q71 = FALSE), "Alert", "Pass")),"")</f>
        <v/>
      </c>
      <c r="J71" s="2" t="str">
        <f t="shared" si="0"/>
        <v/>
      </c>
      <c r="L71" s="19" t="str">
        <f>IF(J71&lt;&gt;"",IF(J71&gt;=$J$7,IF(J71&gt;VLOOKUP("perbolt_rotation_high", 'Failure Criteria'!$A$1:$B$9, 2, 0)*$J$7, "High", "OK"),"Low"),"")</f>
        <v/>
      </c>
      <c r="M71" s="19" t="str">
        <f>IF(AND(F71&lt;&gt;"",J71&lt;&gt;""),IF(F71&gt;=VLOOKUP("rd2_cyc3_rotation_high", 'Failure Criteria'!$A$1:$B$9, 2, 0), "High", "OK"),"")</f>
        <v/>
      </c>
      <c r="N71" s="19" t="str">
        <f>IF(ISERROR(VLOOKUP($A71,'First Round'!$B:$AZ,MATCH("Cycles",'First Round'!$B$1:$AZ$1,0),FALSE)),"",VLOOKUP($A71,'First Round'!$B:$AZ,MATCH("Cycles",'First Round'!$B$1:$AZ$1,0),FALSE))</f>
        <v/>
      </c>
      <c r="O71" s="19" t="str">
        <f>IF(ISERROR(VLOOKUP($A71,'Second Round'!$B:$AZ,MATCH("Cycles",'Second Round'!$B$1:$AZ$1,0),FALSE)),"",VLOOKUP($A71,'Second Round'!$B:$AZ,MATCH("Cycles",'Second Round'!$B$1:$AZ$1,0),FALSE))</f>
        <v/>
      </c>
      <c r="P71" s="19" t="str" cm="1">
        <f t="array" ref="P71">IF(ISERROR(ABS((SUM(IF(ISERROR(VLOOKUP($A71,'First Round'!$B:$AZ,MATCH(_xlfn._xlws.FILTER('First Round'!$B$1:$AZ$1,((LEFT('First Round'!$B$1:$AZ$1,22)="BoltRotationAngleCycle"))),'First Round'!$B$1:$AL$1,0), FALSE)),0,VLOOKUP($A71,'First Round'!$B:$AZ,MATCH(_xlfn._xlws.FILTER('First Round'!$B$1:$AZ$1,((LEFT('First Round'!$B$1:$AZ$1,22)="BoltRotationAngleCycle"))),'First Round'!$B$1:$AL$1,0), FALSE)))) - $B71) &lt;= 2), "", ABS((SUM(IF(ISERROR(VLOOKUP($A71,'First Round'!$B:$AZ,MATCH(_xlfn._xlws.FILTER('First Round'!$B$1:$AZ$1,((LEFT('First Round'!$B$1:$AZ$1,22)="BoltRotationAngleCycle"))),'First Round'!$B$1:$AL$1,0), FALSE)),0,VLOOKUP($A71,'First Round'!$B:$AZ,MATCH(_xlfn._xlws.FILTER('First Round'!$B$1:$AZ$1,((LEFT('First Round'!$B$1:$AZ$1,22)="BoltRotationAngleCycle"))),'First Round'!$B$1:$AL$1,0), FALSE)))) - $B71) &lt;= VLOOKUP("sum_rounding_buffer", 'Failure Criteria'!$A$1:$B$9, 2, 0))</f>
        <v/>
      </c>
      <c r="Q71" s="19" t="str" cm="1">
        <f t="array" ref="Q71">IF(ISERROR(ABS((SUM(IF(ISERROR(VLOOKUP($A71,'Second Round'!$B:$AZ,MATCH(_xlfn._xlws.FILTER('Second Round'!$B$1:$AZ$1,((LEFT('Second Round'!$B$1:$AZ$1,22)="BoltRotationAngleCycle"))),'Second Round'!$B$1:$AL$1,0), FALSE)),0,VLOOKUP($A71,'Second Round'!$B:$AZ,MATCH(_xlfn._xlws.FILTER('Second Round'!$B$1:$AZ$1,((LEFT('Second Round'!$B$1:$AZ$1,22)="BoltRotationAngleCycle"))),'Second Round'!$B$1:$AL$1,0), FALSE)))) - $C71) &lt;= 2), "", ABS((SUM(IF(ISERROR(VLOOKUP($A71,'Second Round'!$B:$AZ,MATCH(_xlfn._xlws.FILTER('Second Round'!$B$1:$AZ$1,((LEFT('Second Round'!$B$1:$AZ$1,22)="BoltRotationAngleCycle"))),'Second Round'!$B$1:$AL$1,0), FALSE)),0,VLOOKUP($A71,'Second Round'!$B:$AZ,MATCH(_xlfn._xlws.FILTER('Second Round'!$B$1:$AZ$1,((LEFT('Second Round'!$B$1:$AZ$1,22)="BoltRotationAngleCycle"))),'Second Round'!$B$1:$AL$1,0), FALSE)))) - $C71) &lt;= VLOOKUP("sum_rounding_buffer", 'Failure Criteria'!$A$1:$B$9, 2, 0))</f>
        <v/>
      </c>
    </row>
    <row r="72" spans="1:17" x14ac:dyDescent="0.25">
      <c r="A72" s="17">
        <v>63</v>
      </c>
      <c r="B72" s="7" t="str">
        <f>IF(ISERROR(VLOOKUP($A72,'First Round'!$B:$AZ,MATCH("BoltRotationAngle",'First Round'!$B$1:$AZ$1,0),FALSE)),"",VLOOKUP($A72,'First Round'!$B:$AZ,MATCH("BoltRotationAngle",'First Round'!$B$1:$AZ$1,0),FALSE))</f>
        <v/>
      </c>
      <c r="C72" s="7" t="str">
        <f>IF(ISERROR(VLOOKUP($A72,'Second Round'!$B:$AZ,MATCH("BoltRotationAngle",'Second Round'!$B$1:$AZ$1,0),FALSE)),"",VLOOKUP($A72,'Second Round'!$B:$AZ,MATCH("BoltRotationAngle",'Second Round'!$B$1:$AZ$1,0),FALSE))</f>
        <v/>
      </c>
      <c r="D72" s="1" t="str">
        <f>IF(ISERROR(VLOOKUP($A72,'Second Round'!$B:$AZ,MATCH("BoltRotationAngleCycle1",'Second Round'!$B$1:$AZ$1,0),FALSE)),"",VLOOKUP($A72,'Second Round'!$B:$AZ,MATCH("BoltRotationAngleCycle1",'Second Round'!$B$1:$AZ$1,0),FALSE))</f>
        <v/>
      </c>
      <c r="E72" s="1" t="str">
        <f>IF(ISERROR(VLOOKUP($A72,'Second Round'!$B:$AZ,MATCH("BoltRotationAngleCycle2",'Second Round'!$B$1:$AZ$1,0),FALSE)),"",VLOOKUP($A72,'Second Round'!$B:$AZ,MATCH("BoltRotationAngleCycle2",'Second Round'!$B$1:$AZ$1,0),FALSE))</f>
        <v/>
      </c>
      <c r="F72" s="1" t="str" cm="1">
        <f t="array" ref="F72">IF(AND(J72&lt;&gt;"",C72&lt;&gt;""),SUM(IF(ISERROR(VLOOKUP($A72,'Second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Round'!$B$1:$AL$1,0),FALSE)),0,VLOOKUP($A72,'Second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72" s="4">
        <v>63</v>
      </c>
      <c r="I72" s="13" t="str">
        <f>IF(J72&lt;&gt;"",IF(L72="Low", "Fail", IF(OR(L72="High", M72="High", N72 &gt; 5, O72 &gt; 5, P72 = FALSE, Q72 = FALSE), "Alert", "Pass")),"")</f>
        <v/>
      </c>
      <c r="J72" s="2" t="str">
        <f t="shared" si="0"/>
        <v/>
      </c>
      <c r="L72" s="19" t="str">
        <f>IF(J72&lt;&gt;"",IF(J72&gt;=$J$7,IF(J72&gt;VLOOKUP("perbolt_rotation_high", 'Failure Criteria'!$A$1:$B$9, 2, 0)*$J$7, "High", "OK"),"Low"),"")</f>
        <v/>
      </c>
      <c r="M72" s="19" t="str">
        <f>IF(AND(F72&lt;&gt;"",J72&lt;&gt;""),IF(F72&gt;=VLOOKUP("rd2_cyc3_rotation_high", 'Failure Criteria'!$A$1:$B$9, 2, 0), "High", "OK"),"")</f>
        <v/>
      </c>
      <c r="N72" s="19" t="str">
        <f>IF(ISERROR(VLOOKUP($A72,'First Round'!$B:$AZ,MATCH("Cycles",'First Round'!$B$1:$AZ$1,0),FALSE)),"",VLOOKUP($A72,'First Round'!$B:$AZ,MATCH("Cycles",'First Round'!$B$1:$AZ$1,0),FALSE))</f>
        <v/>
      </c>
      <c r="O72" s="19" t="str">
        <f>IF(ISERROR(VLOOKUP($A72,'Second Round'!$B:$AZ,MATCH("Cycles",'Second Round'!$B$1:$AZ$1,0),FALSE)),"",VLOOKUP($A72,'Second Round'!$B:$AZ,MATCH("Cycles",'Second Round'!$B$1:$AZ$1,0),FALSE))</f>
        <v/>
      </c>
      <c r="P72" s="19" t="str" cm="1">
        <f t="array" ref="P72">IF(ISERROR(ABS((SUM(IF(ISERROR(VLOOKUP($A72,'First Round'!$B:$AZ,MATCH(_xlfn._xlws.FILTER('First Round'!$B$1:$AZ$1,((LEFT('First Round'!$B$1:$AZ$1,22)="BoltRotationAngleCycle"))),'First Round'!$B$1:$AL$1,0), FALSE)),0,VLOOKUP($A72,'First Round'!$B:$AZ,MATCH(_xlfn._xlws.FILTER('First Round'!$B$1:$AZ$1,((LEFT('First Round'!$B$1:$AZ$1,22)="BoltRotationAngleCycle"))),'First Round'!$B$1:$AL$1,0), FALSE)))) - $B72) &lt;= 2), "", ABS((SUM(IF(ISERROR(VLOOKUP($A72,'First Round'!$B:$AZ,MATCH(_xlfn._xlws.FILTER('First Round'!$B$1:$AZ$1,((LEFT('First Round'!$B$1:$AZ$1,22)="BoltRotationAngleCycle"))),'First Round'!$B$1:$AL$1,0), FALSE)),0,VLOOKUP($A72,'First Round'!$B:$AZ,MATCH(_xlfn._xlws.FILTER('First Round'!$B$1:$AZ$1,((LEFT('First Round'!$B$1:$AZ$1,22)="BoltRotationAngleCycle"))),'First Round'!$B$1:$AL$1,0), FALSE)))) - $B72) &lt;= VLOOKUP("sum_rounding_buffer", 'Failure Criteria'!$A$1:$B$9, 2, 0))</f>
        <v/>
      </c>
      <c r="Q72" s="19" t="str" cm="1">
        <f t="array" ref="Q72">IF(ISERROR(ABS((SUM(IF(ISERROR(VLOOKUP($A72,'Second Round'!$B:$AZ,MATCH(_xlfn._xlws.FILTER('Second Round'!$B$1:$AZ$1,((LEFT('Second Round'!$B$1:$AZ$1,22)="BoltRotationAngleCycle"))),'Second Round'!$B$1:$AL$1,0), FALSE)),0,VLOOKUP($A72,'Second Round'!$B:$AZ,MATCH(_xlfn._xlws.FILTER('Second Round'!$B$1:$AZ$1,((LEFT('Second Round'!$B$1:$AZ$1,22)="BoltRotationAngleCycle"))),'Second Round'!$B$1:$AL$1,0), FALSE)))) - $C72) &lt;= 2), "", ABS((SUM(IF(ISERROR(VLOOKUP($A72,'Second Round'!$B:$AZ,MATCH(_xlfn._xlws.FILTER('Second Round'!$B$1:$AZ$1,((LEFT('Second Round'!$B$1:$AZ$1,22)="BoltRotationAngleCycle"))),'Second Round'!$B$1:$AL$1,0), FALSE)),0,VLOOKUP($A72,'Second Round'!$B:$AZ,MATCH(_xlfn._xlws.FILTER('Second Round'!$B$1:$AZ$1,((LEFT('Second Round'!$B$1:$AZ$1,22)="BoltRotationAngleCycle"))),'Second Round'!$B$1:$AL$1,0), FALSE)))) - $C72) &lt;= VLOOKUP("sum_rounding_buffer", 'Failure Criteria'!$A$1:$B$9, 2, 0))</f>
        <v/>
      </c>
    </row>
    <row r="73" spans="1:17" x14ac:dyDescent="0.25">
      <c r="A73" s="17">
        <v>64</v>
      </c>
      <c r="B73" s="7" t="str">
        <f>IF(ISERROR(VLOOKUP($A73,'First Round'!$B:$AZ,MATCH("BoltRotationAngle",'First Round'!$B$1:$AZ$1,0),FALSE)),"",VLOOKUP($A73,'First Round'!$B:$AZ,MATCH("BoltRotationAngle",'First Round'!$B$1:$AZ$1,0),FALSE))</f>
        <v/>
      </c>
      <c r="C73" s="7" t="str">
        <f>IF(ISERROR(VLOOKUP($A73,'Second Round'!$B:$AZ,MATCH("BoltRotationAngle",'Second Round'!$B$1:$AZ$1,0),FALSE)),"",VLOOKUP($A73,'Second Round'!$B:$AZ,MATCH("BoltRotationAngle",'Second Round'!$B$1:$AZ$1,0),FALSE))</f>
        <v/>
      </c>
      <c r="D73" s="1" t="str">
        <f>IF(ISERROR(VLOOKUP($A73,'Second Round'!$B:$AZ,MATCH("BoltRotationAngleCycle1",'Second Round'!$B$1:$AZ$1,0),FALSE)),"",VLOOKUP($A73,'Second Round'!$B:$AZ,MATCH("BoltRotationAngleCycle1",'Second Round'!$B$1:$AZ$1,0),FALSE))</f>
        <v/>
      </c>
      <c r="E73" s="1" t="str">
        <f>IF(ISERROR(VLOOKUP($A73,'Second Round'!$B:$AZ,MATCH("BoltRotationAngleCycle2",'Second Round'!$B$1:$AZ$1,0),FALSE)),"",VLOOKUP($A73,'Second Round'!$B:$AZ,MATCH("BoltRotationAngleCycle2",'Second Round'!$B$1:$AZ$1,0),FALSE))</f>
        <v/>
      </c>
      <c r="F73" s="1" t="str" cm="1">
        <f t="array" ref="F73">IF(AND(J73&lt;&gt;"",C73&lt;&gt;""),SUM(IF(ISERROR(VLOOKUP($A73,'Second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Round'!$B$1:$AL$1,0),FALSE)),0,VLOOKUP($A73,'Second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73" s="4">
        <v>64</v>
      </c>
      <c r="I73" s="13" t="str">
        <f>IF(J73&lt;&gt;"",IF(L73="Low", "Fail", IF(OR(L73="High", M73="High", N73 &gt; 5, O73 &gt; 5, P73 = FALSE, Q73 = FALSE), "Alert", "Pass")),"")</f>
        <v/>
      </c>
      <c r="J73" s="2" t="str">
        <f t="shared" si="0"/>
        <v/>
      </c>
      <c r="L73" s="19" t="str">
        <f>IF(J73&lt;&gt;"",IF(J73&gt;=$J$7,IF(J73&gt;VLOOKUP("perbolt_rotation_high", 'Failure Criteria'!$A$1:$B$9, 2, 0)*$J$7, "High", "OK"),"Low"),"")</f>
        <v/>
      </c>
      <c r="M73" s="19" t="str">
        <f>IF(AND(F73&lt;&gt;"",J73&lt;&gt;""),IF(F73&gt;=VLOOKUP("rd2_cyc3_rotation_high", 'Failure Criteria'!$A$1:$B$9, 2, 0), "High", "OK"),"")</f>
        <v/>
      </c>
      <c r="N73" s="19" t="str">
        <f>IF(ISERROR(VLOOKUP($A73,'First Round'!$B:$AZ,MATCH("Cycles",'First Round'!$B$1:$AZ$1,0),FALSE)),"",VLOOKUP($A73,'First Round'!$B:$AZ,MATCH("Cycles",'First Round'!$B$1:$AZ$1,0),FALSE))</f>
        <v/>
      </c>
      <c r="O73" s="19" t="str">
        <f>IF(ISERROR(VLOOKUP($A73,'Second Round'!$B:$AZ,MATCH("Cycles",'Second Round'!$B$1:$AZ$1,0),FALSE)),"",VLOOKUP($A73,'Second Round'!$B:$AZ,MATCH("Cycles",'Second Round'!$B$1:$AZ$1,0),FALSE))</f>
        <v/>
      </c>
      <c r="P73" s="19" t="str" cm="1">
        <f t="array" ref="P73">IF(ISERROR(ABS((SUM(IF(ISERROR(VLOOKUP($A73,'First Round'!$B:$AZ,MATCH(_xlfn._xlws.FILTER('First Round'!$B$1:$AZ$1,((LEFT('First Round'!$B$1:$AZ$1,22)="BoltRotationAngleCycle"))),'First Round'!$B$1:$AL$1,0), FALSE)),0,VLOOKUP($A73,'First Round'!$B:$AZ,MATCH(_xlfn._xlws.FILTER('First Round'!$B$1:$AZ$1,((LEFT('First Round'!$B$1:$AZ$1,22)="BoltRotationAngleCycle"))),'First Round'!$B$1:$AL$1,0), FALSE)))) - $B73) &lt;= 2), "", ABS((SUM(IF(ISERROR(VLOOKUP($A73,'First Round'!$B:$AZ,MATCH(_xlfn._xlws.FILTER('First Round'!$B$1:$AZ$1,((LEFT('First Round'!$B$1:$AZ$1,22)="BoltRotationAngleCycle"))),'First Round'!$B$1:$AL$1,0), FALSE)),0,VLOOKUP($A73,'First Round'!$B:$AZ,MATCH(_xlfn._xlws.FILTER('First Round'!$B$1:$AZ$1,((LEFT('First Round'!$B$1:$AZ$1,22)="BoltRotationAngleCycle"))),'First Round'!$B$1:$AL$1,0), FALSE)))) - $B73) &lt;= VLOOKUP("sum_rounding_buffer", 'Failure Criteria'!$A$1:$B$9, 2, 0))</f>
        <v/>
      </c>
      <c r="Q73" s="19" t="str" cm="1">
        <f t="array" ref="Q73">IF(ISERROR(ABS((SUM(IF(ISERROR(VLOOKUP($A73,'Second Round'!$B:$AZ,MATCH(_xlfn._xlws.FILTER('Second Round'!$B$1:$AZ$1,((LEFT('Second Round'!$B$1:$AZ$1,22)="BoltRotationAngleCycle"))),'Second Round'!$B$1:$AL$1,0), FALSE)),0,VLOOKUP($A73,'Second Round'!$B:$AZ,MATCH(_xlfn._xlws.FILTER('Second Round'!$B$1:$AZ$1,((LEFT('Second Round'!$B$1:$AZ$1,22)="BoltRotationAngleCycle"))),'Second Round'!$B$1:$AL$1,0), FALSE)))) - $C73) &lt;= 2), "", ABS((SUM(IF(ISERROR(VLOOKUP($A73,'Second Round'!$B:$AZ,MATCH(_xlfn._xlws.FILTER('Second Round'!$B$1:$AZ$1,((LEFT('Second Round'!$B$1:$AZ$1,22)="BoltRotationAngleCycle"))),'Second Round'!$B$1:$AL$1,0), FALSE)),0,VLOOKUP($A73,'Second Round'!$B:$AZ,MATCH(_xlfn._xlws.FILTER('Second Round'!$B$1:$AZ$1,((LEFT('Second Round'!$B$1:$AZ$1,22)="BoltRotationAngleCycle"))),'Second Round'!$B$1:$AL$1,0), FALSE)))) - $C73) &lt;= VLOOKUP("sum_rounding_buffer", 'Failure Criteria'!$A$1:$B$9, 2, 0))</f>
        <v/>
      </c>
    </row>
    <row r="74" spans="1:17" x14ac:dyDescent="0.25">
      <c r="A74" s="17">
        <v>65</v>
      </c>
      <c r="B74" s="7" t="str">
        <f>IF(ISERROR(VLOOKUP($A74,'First Round'!$B:$AZ,MATCH("BoltRotationAngle",'First Round'!$B$1:$AZ$1,0),FALSE)),"",VLOOKUP($A74,'First Round'!$B:$AZ,MATCH("BoltRotationAngle",'First Round'!$B$1:$AZ$1,0),FALSE))</f>
        <v/>
      </c>
      <c r="C74" s="7" t="str">
        <f>IF(ISERROR(VLOOKUP($A74,'Second Round'!$B:$AZ,MATCH("BoltRotationAngle",'Second Round'!$B$1:$AZ$1,0),FALSE)),"",VLOOKUP($A74,'Second Round'!$B:$AZ,MATCH("BoltRotationAngle",'Second Round'!$B$1:$AZ$1,0),FALSE))</f>
        <v/>
      </c>
      <c r="D74" s="1" t="str">
        <f>IF(ISERROR(VLOOKUP($A74,'Second Round'!$B:$AZ,MATCH("BoltRotationAngleCycle1",'Second Round'!$B$1:$AZ$1,0),FALSE)),"",VLOOKUP($A74,'Second Round'!$B:$AZ,MATCH("BoltRotationAngleCycle1",'Second Round'!$B$1:$AZ$1,0),FALSE))</f>
        <v/>
      </c>
      <c r="E74" s="1" t="str">
        <f>IF(ISERROR(VLOOKUP($A74,'Second Round'!$B:$AZ,MATCH("BoltRotationAngleCycle2",'Second Round'!$B$1:$AZ$1,0),FALSE)),"",VLOOKUP($A74,'Second Round'!$B:$AZ,MATCH("BoltRotationAngleCycle2",'Second Round'!$B$1:$AZ$1,0),FALSE))</f>
        <v/>
      </c>
      <c r="F74" s="1" t="str" cm="1">
        <f t="array" ref="F74">IF(AND(J74&lt;&gt;"",C74&lt;&gt;""),SUM(IF(ISERROR(VLOOKUP($A74,'Second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Round'!$B$1:$AL$1,0),FALSE)),0,VLOOKUP($A74,'Second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74" s="4">
        <v>65</v>
      </c>
      <c r="I74" s="13" t="str">
        <f>IF(J74&lt;&gt;"",IF(L74="Low", "Fail", IF(OR(L74="High", M74="High", N74 &gt; 5, O74 &gt; 5, P74 = FALSE, Q74 = FALSE), "Alert", "Pass")),"")</f>
        <v/>
      </c>
      <c r="J74" s="2" t="str">
        <f t="shared" ref="J74:J137" si="1">IF((IF(B74="",0,B74))+(IF(C74="",0,C74))=0,"",(IF(B74="",0,B74))+(IF(C74="",0,C74)))</f>
        <v/>
      </c>
      <c r="L74" s="19" t="str">
        <f>IF(J74&lt;&gt;"",IF(J74&gt;=$J$7,IF(J74&gt;VLOOKUP("perbolt_rotation_high", 'Failure Criteria'!$A$1:$B$9, 2, 0)*$J$7, "High", "OK"),"Low"),"")</f>
        <v/>
      </c>
      <c r="M74" s="19" t="str">
        <f>IF(AND(F74&lt;&gt;"",J74&lt;&gt;""),IF(F74&gt;=VLOOKUP("rd2_cyc3_rotation_high", 'Failure Criteria'!$A$1:$B$9, 2, 0), "High", "OK"),"")</f>
        <v/>
      </c>
      <c r="N74" s="19" t="str">
        <f>IF(ISERROR(VLOOKUP($A74,'First Round'!$B:$AZ,MATCH("Cycles",'First Round'!$B$1:$AZ$1,0),FALSE)),"",VLOOKUP($A74,'First Round'!$B:$AZ,MATCH("Cycles",'First Round'!$B$1:$AZ$1,0),FALSE))</f>
        <v/>
      </c>
      <c r="O74" s="19" t="str">
        <f>IF(ISERROR(VLOOKUP($A74,'Second Round'!$B:$AZ,MATCH("Cycles",'Second Round'!$B$1:$AZ$1,0),FALSE)),"",VLOOKUP($A74,'Second Round'!$B:$AZ,MATCH("Cycles",'Second Round'!$B$1:$AZ$1,0),FALSE))</f>
        <v/>
      </c>
      <c r="P74" s="19" t="str" cm="1">
        <f t="array" ref="P74">IF(ISERROR(ABS((SUM(IF(ISERROR(VLOOKUP($A74,'First Round'!$B:$AZ,MATCH(_xlfn._xlws.FILTER('First Round'!$B$1:$AZ$1,((LEFT('First Round'!$B$1:$AZ$1,22)="BoltRotationAngleCycle"))),'First Round'!$B$1:$AL$1,0), FALSE)),0,VLOOKUP($A74,'First Round'!$B:$AZ,MATCH(_xlfn._xlws.FILTER('First Round'!$B$1:$AZ$1,((LEFT('First Round'!$B$1:$AZ$1,22)="BoltRotationAngleCycle"))),'First Round'!$B$1:$AL$1,0), FALSE)))) - $B74) &lt;= 2), "", ABS((SUM(IF(ISERROR(VLOOKUP($A74,'First Round'!$B:$AZ,MATCH(_xlfn._xlws.FILTER('First Round'!$B$1:$AZ$1,((LEFT('First Round'!$B$1:$AZ$1,22)="BoltRotationAngleCycle"))),'First Round'!$B$1:$AL$1,0), FALSE)),0,VLOOKUP($A74,'First Round'!$B:$AZ,MATCH(_xlfn._xlws.FILTER('First Round'!$B$1:$AZ$1,((LEFT('First Round'!$B$1:$AZ$1,22)="BoltRotationAngleCycle"))),'First Round'!$B$1:$AL$1,0), FALSE)))) - $B74) &lt;= VLOOKUP("sum_rounding_buffer", 'Failure Criteria'!$A$1:$B$9, 2, 0))</f>
        <v/>
      </c>
      <c r="Q74" s="19" t="str" cm="1">
        <f t="array" ref="Q74">IF(ISERROR(ABS((SUM(IF(ISERROR(VLOOKUP($A74,'Second Round'!$B:$AZ,MATCH(_xlfn._xlws.FILTER('Second Round'!$B$1:$AZ$1,((LEFT('Second Round'!$B$1:$AZ$1,22)="BoltRotationAngleCycle"))),'Second Round'!$B$1:$AL$1,0), FALSE)),0,VLOOKUP($A74,'Second Round'!$B:$AZ,MATCH(_xlfn._xlws.FILTER('Second Round'!$B$1:$AZ$1,((LEFT('Second Round'!$B$1:$AZ$1,22)="BoltRotationAngleCycle"))),'Second Round'!$B$1:$AL$1,0), FALSE)))) - $C74) &lt;= 2), "", ABS((SUM(IF(ISERROR(VLOOKUP($A74,'Second Round'!$B:$AZ,MATCH(_xlfn._xlws.FILTER('Second Round'!$B$1:$AZ$1,((LEFT('Second Round'!$B$1:$AZ$1,22)="BoltRotationAngleCycle"))),'Second Round'!$B$1:$AL$1,0), FALSE)),0,VLOOKUP($A74,'Second Round'!$B:$AZ,MATCH(_xlfn._xlws.FILTER('Second Round'!$B$1:$AZ$1,((LEFT('Second Round'!$B$1:$AZ$1,22)="BoltRotationAngleCycle"))),'Second Round'!$B$1:$AL$1,0), FALSE)))) - $C74) &lt;= VLOOKUP("sum_rounding_buffer", 'Failure Criteria'!$A$1:$B$9, 2, 0))</f>
        <v/>
      </c>
    </row>
    <row r="75" spans="1:17" x14ac:dyDescent="0.25">
      <c r="A75" s="17">
        <v>66</v>
      </c>
      <c r="B75" s="7" t="str">
        <f>IF(ISERROR(VLOOKUP($A75,'First Round'!$B:$AZ,MATCH("BoltRotationAngle",'First Round'!$B$1:$AZ$1,0),FALSE)),"",VLOOKUP($A75,'First Round'!$B:$AZ,MATCH("BoltRotationAngle",'First Round'!$B$1:$AZ$1,0),FALSE))</f>
        <v/>
      </c>
      <c r="C75" s="7" t="str">
        <f>IF(ISERROR(VLOOKUP($A75,'Second Round'!$B:$AZ,MATCH("BoltRotationAngle",'Second Round'!$B$1:$AZ$1,0),FALSE)),"",VLOOKUP($A75,'Second Round'!$B:$AZ,MATCH("BoltRotationAngle",'Second Round'!$B$1:$AZ$1,0),FALSE))</f>
        <v/>
      </c>
      <c r="D75" s="1" t="str">
        <f>IF(ISERROR(VLOOKUP($A75,'Second Round'!$B:$AZ,MATCH("BoltRotationAngleCycle1",'Second Round'!$B$1:$AZ$1,0),FALSE)),"",VLOOKUP($A75,'Second Round'!$B:$AZ,MATCH("BoltRotationAngleCycle1",'Second Round'!$B$1:$AZ$1,0),FALSE))</f>
        <v/>
      </c>
      <c r="E75" s="1" t="str">
        <f>IF(ISERROR(VLOOKUP($A75,'Second Round'!$B:$AZ,MATCH("BoltRotationAngleCycle2",'Second Round'!$B$1:$AZ$1,0),FALSE)),"",VLOOKUP($A75,'Second Round'!$B:$AZ,MATCH("BoltRotationAngleCycle2",'Second Round'!$B$1:$AZ$1,0),FALSE))</f>
        <v/>
      </c>
      <c r="F75" s="1" t="str" cm="1">
        <f t="array" ref="F75">IF(AND(J75&lt;&gt;"",C75&lt;&gt;""),SUM(IF(ISERROR(VLOOKUP($A75,'Second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Round'!$B$1:$AL$1,0),FALSE)),0,VLOOKUP($A75,'Second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75" s="4">
        <v>66</v>
      </c>
      <c r="I75" s="13" t="str">
        <f>IF(J75&lt;&gt;"",IF(L75="Low", "Fail", IF(OR(L75="High", M75="High", N75 &gt; 5, O75 &gt; 5, P75 = FALSE, Q75 = FALSE), "Alert", "Pass")),"")</f>
        <v/>
      </c>
      <c r="J75" s="2" t="str">
        <f t="shared" si="1"/>
        <v/>
      </c>
      <c r="L75" s="19" t="str">
        <f>IF(J75&lt;&gt;"",IF(J75&gt;=$J$7,IF(J75&gt;VLOOKUP("perbolt_rotation_high", 'Failure Criteria'!$A$1:$B$9, 2, 0)*$J$7, "High", "OK"),"Low"),"")</f>
        <v/>
      </c>
      <c r="M75" s="19" t="str">
        <f>IF(AND(F75&lt;&gt;"",J75&lt;&gt;""),IF(F75&gt;=VLOOKUP("rd2_cyc3_rotation_high", 'Failure Criteria'!$A$1:$B$9, 2, 0), "High", "OK"),"")</f>
        <v/>
      </c>
      <c r="N75" s="19" t="str">
        <f>IF(ISERROR(VLOOKUP($A75,'First Round'!$B:$AZ,MATCH("Cycles",'First Round'!$B$1:$AZ$1,0),FALSE)),"",VLOOKUP($A75,'First Round'!$B:$AZ,MATCH("Cycles",'First Round'!$B$1:$AZ$1,0),FALSE))</f>
        <v/>
      </c>
      <c r="O75" s="19" t="str">
        <f>IF(ISERROR(VLOOKUP($A75,'Second Round'!$B:$AZ,MATCH("Cycles",'Second Round'!$B$1:$AZ$1,0),FALSE)),"",VLOOKUP($A75,'Second Round'!$B:$AZ,MATCH("Cycles",'Second Round'!$B$1:$AZ$1,0),FALSE))</f>
        <v/>
      </c>
      <c r="P75" s="19" t="str" cm="1">
        <f t="array" ref="P75">IF(ISERROR(ABS((SUM(IF(ISERROR(VLOOKUP($A75,'First Round'!$B:$AZ,MATCH(_xlfn._xlws.FILTER('First Round'!$B$1:$AZ$1,((LEFT('First Round'!$B$1:$AZ$1,22)="BoltRotationAngleCycle"))),'First Round'!$B$1:$AL$1,0), FALSE)),0,VLOOKUP($A75,'First Round'!$B:$AZ,MATCH(_xlfn._xlws.FILTER('First Round'!$B$1:$AZ$1,((LEFT('First Round'!$B$1:$AZ$1,22)="BoltRotationAngleCycle"))),'First Round'!$B$1:$AL$1,0), FALSE)))) - $B75) &lt;= 2), "", ABS((SUM(IF(ISERROR(VLOOKUP($A75,'First Round'!$B:$AZ,MATCH(_xlfn._xlws.FILTER('First Round'!$B$1:$AZ$1,((LEFT('First Round'!$B$1:$AZ$1,22)="BoltRotationAngleCycle"))),'First Round'!$B$1:$AL$1,0), FALSE)),0,VLOOKUP($A75,'First Round'!$B:$AZ,MATCH(_xlfn._xlws.FILTER('First Round'!$B$1:$AZ$1,((LEFT('First Round'!$B$1:$AZ$1,22)="BoltRotationAngleCycle"))),'First Round'!$B$1:$AL$1,0), FALSE)))) - $B75) &lt;= VLOOKUP("sum_rounding_buffer", 'Failure Criteria'!$A$1:$B$9, 2, 0))</f>
        <v/>
      </c>
      <c r="Q75" s="19" t="str" cm="1">
        <f t="array" ref="Q75">IF(ISERROR(ABS((SUM(IF(ISERROR(VLOOKUP($A75,'Second Round'!$B:$AZ,MATCH(_xlfn._xlws.FILTER('Second Round'!$B$1:$AZ$1,((LEFT('Second Round'!$B$1:$AZ$1,22)="BoltRotationAngleCycle"))),'Second Round'!$B$1:$AL$1,0), FALSE)),0,VLOOKUP($A75,'Second Round'!$B:$AZ,MATCH(_xlfn._xlws.FILTER('Second Round'!$B$1:$AZ$1,((LEFT('Second Round'!$B$1:$AZ$1,22)="BoltRotationAngleCycle"))),'Second Round'!$B$1:$AL$1,0), FALSE)))) - $C75) &lt;= 2), "", ABS((SUM(IF(ISERROR(VLOOKUP($A75,'Second Round'!$B:$AZ,MATCH(_xlfn._xlws.FILTER('Second Round'!$B$1:$AZ$1,((LEFT('Second Round'!$B$1:$AZ$1,22)="BoltRotationAngleCycle"))),'Second Round'!$B$1:$AL$1,0), FALSE)),0,VLOOKUP($A75,'Second Round'!$B:$AZ,MATCH(_xlfn._xlws.FILTER('Second Round'!$B$1:$AZ$1,((LEFT('Second Round'!$B$1:$AZ$1,22)="BoltRotationAngleCycle"))),'Second Round'!$B$1:$AL$1,0), FALSE)))) - $C75) &lt;= VLOOKUP("sum_rounding_buffer", 'Failure Criteria'!$A$1:$B$9, 2, 0))</f>
        <v/>
      </c>
    </row>
    <row r="76" spans="1:17" x14ac:dyDescent="0.25">
      <c r="A76" s="17">
        <v>67</v>
      </c>
      <c r="B76" s="7" t="str">
        <f>IF(ISERROR(VLOOKUP($A76,'First Round'!$B:$AZ,MATCH("BoltRotationAngle",'First Round'!$B$1:$AZ$1,0),FALSE)),"",VLOOKUP($A76,'First Round'!$B:$AZ,MATCH("BoltRotationAngle",'First Round'!$B$1:$AZ$1,0),FALSE))</f>
        <v/>
      </c>
      <c r="C76" s="7" t="str">
        <f>IF(ISERROR(VLOOKUP($A76,'Second Round'!$B:$AZ,MATCH("BoltRotationAngle",'Second Round'!$B$1:$AZ$1,0),FALSE)),"",VLOOKUP($A76,'Second Round'!$B:$AZ,MATCH("BoltRotationAngle",'Second Round'!$B$1:$AZ$1,0),FALSE))</f>
        <v/>
      </c>
      <c r="D76" s="1" t="str">
        <f>IF(ISERROR(VLOOKUP($A76,'Second Round'!$B:$AZ,MATCH("BoltRotationAngleCycle1",'Second Round'!$B$1:$AZ$1,0),FALSE)),"",VLOOKUP($A76,'Second Round'!$B:$AZ,MATCH("BoltRotationAngleCycle1",'Second Round'!$B$1:$AZ$1,0),FALSE))</f>
        <v/>
      </c>
      <c r="E76" s="1" t="str">
        <f>IF(ISERROR(VLOOKUP($A76,'Second Round'!$B:$AZ,MATCH("BoltRotationAngleCycle2",'Second Round'!$B$1:$AZ$1,0),FALSE)),"",VLOOKUP($A76,'Second Round'!$B:$AZ,MATCH("BoltRotationAngleCycle2",'Second Round'!$B$1:$AZ$1,0),FALSE))</f>
        <v/>
      </c>
      <c r="F76" s="1" t="str" cm="1">
        <f t="array" ref="F76">IF(AND(J76&lt;&gt;"",C76&lt;&gt;""),SUM(IF(ISERROR(VLOOKUP($A76,'Second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Round'!$B$1:$AL$1,0),FALSE)),0,VLOOKUP($A76,'Second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76" s="4">
        <v>67</v>
      </c>
      <c r="I76" s="13" t="str">
        <f>IF(J76&lt;&gt;"",IF(L76="Low", "Fail", IF(OR(L76="High", M76="High", N76 &gt; 5, O76 &gt; 5, P76 = FALSE, Q76 = FALSE), "Alert", "Pass")),"")</f>
        <v/>
      </c>
      <c r="J76" s="2" t="str">
        <f t="shared" si="1"/>
        <v/>
      </c>
      <c r="L76" s="19" t="str">
        <f>IF(J76&lt;&gt;"",IF(J76&gt;=$J$7,IF(J76&gt;VLOOKUP("perbolt_rotation_high", 'Failure Criteria'!$A$1:$B$9, 2, 0)*$J$7, "High", "OK"),"Low"),"")</f>
        <v/>
      </c>
      <c r="M76" s="19" t="str">
        <f>IF(AND(F76&lt;&gt;"",J76&lt;&gt;""),IF(F76&gt;=VLOOKUP("rd2_cyc3_rotation_high", 'Failure Criteria'!$A$1:$B$9, 2, 0), "High", "OK"),"")</f>
        <v/>
      </c>
      <c r="N76" s="19" t="str">
        <f>IF(ISERROR(VLOOKUP($A76,'First Round'!$B:$AZ,MATCH("Cycles",'First Round'!$B$1:$AZ$1,0),FALSE)),"",VLOOKUP($A76,'First Round'!$B:$AZ,MATCH("Cycles",'First Round'!$B$1:$AZ$1,0),FALSE))</f>
        <v/>
      </c>
      <c r="O76" s="19" t="str">
        <f>IF(ISERROR(VLOOKUP($A76,'Second Round'!$B:$AZ,MATCH("Cycles",'Second Round'!$B$1:$AZ$1,0),FALSE)),"",VLOOKUP($A76,'Second Round'!$B:$AZ,MATCH("Cycles",'Second Round'!$B$1:$AZ$1,0),FALSE))</f>
        <v/>
      </c>
      <c r="P76" s="19" t="str" cm="1">
        <f t="array" ref="P76">IF(ISERROR(ABS((SUM(IF(ISERROR(VLOOKUP($A76,'First Round'!$B:$AZ,MATCH(_xlfn._xlws.FILTER('First Round'!$B$1:$AZ$1,((LEFT('First Round'!$B$1:$AZ$1,22)="BoltRotationAngleCycle"))),'First Round'!$B$1:$AL$1,0), FALSE)),0,VLOOKUP($A76,'First Round'!$B:$AZ,MATCH(_xlfn._xlws.FILTER('First Round'!$B$1:$AZ$1,((LEFT('First Round'!$B$1:$AZ$1,22)="BoltRotationAngleCycle"))),'First Round'!$B$1:$AL$1,0), FALSE)))) - $B76) &lt;= 2), "", ABS((SUM(IF(ISERROR(VLOOKUP($A76,'First Round'!$B:$AZ,MATCH(_xlfn._xlws.FILTER('First Round'!$B$1:$AZ$1,((LEFT('First Round'!$B$1:$AZ$1,22)="BoltRotationAngleCycle"))),'First Round'!$B$1:$AL$1,0), FALSE)),0,VLOOKUP($A76,'First Round'!$B:$AZ,MATCH(_xlfn._xlws.FILTER('First Round'!$B$1:$AZ$1,((LEFT('First Round'!$B$1:$AZ$1,22)="BoltRotationAngleCycle"))),'First Round'!$B$1:$AL$1,0), FALSE)))) - $B76) &lt;= VLOOKUP("sum_rounding_buffer", 'Failure Criteria'!$A$1:$B$9, 2, 0))</f>
        <v/>
      </c>
      <c r="Q76" s="19" t="str" cm="1">
        <f t="array" ref="Q76">IF(ISERROR(ABS((SUM(IF(ISERROR(VLOOKUP($A76,'Second Round'!$B:$AZ,MATCH(_xlfn._xlws.FILTER('Second Round'!$B$1:$AZ$1,((LEFT('Second Round'!$B$1:$AZ$1,22)="BoltRotationAngleCycle"))),'Second Round'!$B$1:$AL$1,0), FALSE)),0,VLOOKUP($A76,'Second Round'!$B:$AZ,MATCH(_xlfn._xlws.FILTER('Second Round'!$B$1:$AZ$1,((LEFT('Second Round'!$B$1:$AZ$1,22)="BoltRotationAngleCycle"))),'Second Round'!$B$1:$AL$1,0), FALSE)))) - $C76) &lt;= 2), "", ABS((SUM(IF(ISERROR(VLOOKUP($A76,'Second Round'!$B:$AZ,MATCH(_xlfn._xlws.FILTER('Second Round'!$B$1:$AZ$1,((LEFT('Second Round'!$B$1:$AZ$1,22)="BoltRotationAngleCycle"))),'Second Round'!$B$1:$AL$1,0), FALSE)),0,VLOOKUP($A76,'Second Round'!$B:$AZ,MATCH(_xlfn._xlws.FILTER('Second Round'!$B$1:$AZ$1,((LEFT('Second Round'!$B$1:$AZ$1,22)="BoltRotationAngleCycle"))),'Second Round'!$B$1:$AL$1,0), FALSE)))) - $C76) &lt;= VLOOKUP("sum_rounding_buffer", 'Failure Criteria'!$A$1:$B$9, 2, 0))</f>
        <v/>
      </c>
    </row>
    <row r="77" spans="1:17" x14ac:dyDescent="0.25">
      <c r="A77" s="17">
        <v>68</v>
      </c>
      <c r="B77" s="7" t="str">
        <f>IF(ISERROR(VLOOKUP($A77,'First Round'!$B:$AZ,MATCH("BoltRotationAngle",'First Round'!$B$1:$AZ$1,0),FALSE)),"",VLOOKUP($A77,'First Round'!$B:$AZ,MATCH("BoltRotationAngle",'First Round'!$B$1:$AZ$1,0),FALSE))</f>
        <v/>
      </c>
      <c r="C77" s="7" t="str">
        <f>IF(ISERROR(VLOOKUP($A77,'Second Round'!$B:$AZ,MATCH("BoltRotationAngle",'Second Round'!$B$1:$AZ$1,0),FALSE)),"",VLOOKUP($A77,'Second Round'!$B:$AZ,MATCH("BoltRotationAngle",'Second Round'!$B$1:$AZ$1,0),FALSE))</f>
        <v/>
      </c>
      <c r="D77" s="1" t="str">
        <f>IF(ISERROR(VLOOKUP($A77,'Second Round'!$B:$AZ,MATCH("BoltRotationAngleCycle1",'Second Round'!$B$1:$AZ$1,0),FALSE)),"",VLOOKUP($A77,'Second Round'!$B:$AZ,MATCH("BoltRotationAngleCycle1",'Second Round'!$B$1:$AZ$1,0),FALSE))</f>
        <v/>
      </c>
      <c r="E77" s="1" t="str">
        <f>IF(ISERROR(VLOOKUP($A77,'Second Round'!$B:$AZ,MATCH("BoltRotationAngleCycle2",'Second Round'!$B$1:$AZ$1,0),FALSE)),"",VLOOKUP($A77,'Second Round'!$B:$AZ,MATCH("BoltRotationAngleCycle2",'Second Round'!$B$1:$AZ$1,0),FALSE))</f>
        <v/>
      </c>
      <c r="F77" s="1" t="str" cm="1">
        <f t="array" ref="F77">IF(AND(J77&lt;&gt;"",C77&lt;&gt;""),SUM(IF(ISERROR(VLOOKUP($A77,'Second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Round'!$B$1:$AL$1,0),FALSE)),0,VLOOKUP($A77,'Second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77" s="4">
        <v>68</v>
      </c>
      <c r="I77" s="13" t="str">
        <f>IF(J77&lt;&gt;"",IF(L77="Low", "Fail", IF(OR(L77="High", M77="High", N77 &gt; 5, O77 &gt; 5, P77 = FALSE, Q77 = FALSE), "Alert", "Pass")),"")</f>
        <v/>
      </c>
      <c r="J77" s="2" t="str">
        <f t="shared" si="1"/>
        <v/>
      </c>
      <c r="L77" s="19" t="str">
        <f>IF(J77&lt;&gt;"",IF(J77&gt;=$J$7,IF(J77&gt;VLOOKUP("perbolt_rotation_high", 'Failure Criteria'!$A$1:$B$9, 2, 0)*$J$7, "High", "OK"),"Low"),"")</f>
        <v/>
      </c>
      <c r="M77" s="19" t="str">
        <f>IF(AND(F77&lt;&gt;"",J77&lt;&gt;""),IF(F77&gt;=VLOOKUP("rd2_cyc3_rotation_high", 'Failure Criteria'!$A$1:$B$9, 2, 0), "High", "OK"),"")</f>
        <v/>
      </c>
      <c r="N77" s="19" t="str">
        <f>IF(ISERROR(VLOOKUP($A77,'First Round'!$B:$AZ,MATCH("Cycles",'First Round'!$B$1:$AZ$1,0),FALSE)),"",VLOOKUP($A77,'First Round'!$B:$AZ,MATCH("Cycles",'First Round'!$B$1:$AZ$1,0),FALSE))</f>
        <v/>
      </c>
      <c r="O77" s="19" t="str">
        <f>IF(ISERROR(VLOOKUP($A77,'Second Round'!$B:$AZ,MATCH("Cycles",'Second Round'!$B$1:$AZ$1,0),FALSE)),"",VLOOKUP($A77,'Second Round'!$B:$AZ,MATCH("Cycles",'Second Round'!$B$1:$AZ$1,0),FALSE))</f>
        <v/>
      </c>
      <c r="P77" s="19" t="str" cm="1">
        <f t="array" ref="P77">IF(ISERROR(ABS((SUM(IF(ISERROR(VLOOKUP($A77,'First Round'!$B:$AZ,MATCH(_xlfn._xlws.FILTER('First Round'!$B$1:$AZ$1,((LEFT('First Round'!$B$1:$AZ$1,22)="BoltRotationAngleCycle"))),'First Round'!$B$1:$AL$1,0), FALSE)),0,VLOOKUP($A77,'First Round'!$B:$AZ,MATCH(_xlfn._xlws.FILTER('First Round'!$B$1:$AZ$1,((LEFT('First Round'!$B$1:$AZ$1,22)="BoltRotationAngleCycle"))),'First Round'!$B$1:$AL$1,0), FALSE)))) - $B77) &lt;= 2), "", ABS((SUM(IF(ISERROR(VLOOKUP($A77,'First Round'!$B:$AZ,MATCH(_xlfn._xlws.FILTER('First Round'!$B$1:$AZ$1,((LEFT('First Round'!$B$1:$AZ$1,22)="BoltRotationAngleCycle"))),'First Round'!$B$1:$AL$1,0), FALSE)),0,VLOOKUP($A77,'First Round'!$B:$AZ,MATCH(_xlfn._xlws.FILTER('First Round'!$B$1:$AZ$1,((LEFT('First Round'!$B$1:$AZ$1,22)="BoltRotationAngleCycle"))),'First Round'!$B$1:$AL$1,0), FALSE)))) - $B77) &lt;= VLOOKUP("sum_rounding_buffer", 'Failure Criteria'!$A$1:$B$9, 2, 0))</f>
        <v/>
      </c>
      <c r="Q77" s="19" t="str" cm="1">
        <f t="array" ref="Q77">IF(ISERROR(ABS((SUM(IF(ISERROR(VLOOKUP($A77,'Second Round'!$B:$AZ,MATCH(_xlfn._xlws.FILTER('Second Round'!$B$1:$AZ$1,((LEFT('Second Round'!$B$1:$AZ$1,22)="BoltRotationAngleCycle"))),'Second Round'!$B$1:$AL$1,0), FALSE)),0,VLOOKUP($A77,'Second Round'!$B:$AZ,MATCH(_xlfn._xlws.FILTER('Second Round'!$B$1:$AZ$1,((LEFT('Second Round'!$B$1:$AZ$1,22)="BoltRotationAngleCycle"))),'Second Round'!$B$1:$AL$1,0), FALSE)))) - $C77) &lt;= 2), "", ABS((SUM(IF(ISERROR(VLOOKUP($A77,'Second Round'!$B:$AZ,MATCH(_xlfn._xlws.FILTER('Second Round'!$B$1:$AZ$1,((LEFT('Second Round'!$B$1:$AZ$1,22)="BoltRotationAngleCycle"))),'Second Round'!$B$1:$AL$1,0), FALSE)),0,VLOOKUP($A77,'Second Round'!$B:$AZ,MATCH(_xlfn._xlws.FILTER('Second Round'!$B$1:$AZ$1,((LEFT('Second Round'!$B$1:$AZ$1,22)="BoltRotationAngleCycle"))),'Second Round'!$B$1:$AL$1,0), FALSE)))) - $C77) &lt;= VLOOKUP("sum_rounding_buffer", 'Failure Criteria'!$A$1:$B$9, 2, 0))</f>
        <v/>
      </c>
    </row>
    <row r="78" spans="1:17" x14ac:dyDescent="0.25">
      <c r="A78" s="17">
        <v>69</v>
      </c>
      <c r="B78" s="7" t="str">
        <f>IF(ISERROR(VLOOKUP($A78,'First Round'!$B:$AZ,MATCH("BoltRotationAngle",'First Round'!$B$1:$AZ$1,0),FALSE)),"",VLOOKUP($A78,'First Round'!$B:$AZ,MATCH("BoltRotationAngle",'First Round'!$B$1:$AZ$1,0),FALSE))</f>
        <v/>
      </c>
      <c r="C78" s="7" t="str">
        <f>IF(ISERROR(VLOOKUP($A78,'Second Round'!$B:$AZ,MATCH("BoltRotationAngle",'Second Round'!$B$1:$AZ$1,0),FALSE)),"",VLOOKUP($A78,'Second Round'!$B:$AZ,MATCH("BoltRotationAngle",'Second Round'!$B$1:$AZ$1,0),FALSE))</f>
        <v/>
      </c>
      <c r="D78" s="1" t="str">
        <f>IF(ISERROR(VLOOKUP($A78,'Second Round'!$B:$AZ,MATCH("BoltRotationAngleCycle1",'Second Round'!$B$1:$AZ$1,0),FALSE)),"",VLOOKUP($A78,'Second Round'!$B:$AZ,MATCH("BoltRotationAngleCycle1",'Second Round'!$B$1:$AZ$1,0),FALSE))</f>
        <v/>
      </c>
      <c r="E78" s="1" t="str">
        <f>IF(ISERROR(VLOOKUP($A78,'Second Round'!$B:$AZ,MATCH("BoltRotationAngleCycle2",'Second Round'!$B$1:$AZ$1,0),FALSE)),"",VLOOKUP($A78,'Second Round'!$B:$AZ,MATCH("BoltRotationAngleCycle2",'Second Round'!$B$1:$AZ$1,0),FALSE))</f>
        <v/>
      </c>
      <c r="F78" s="1" t="str" cm="1">
        <f t="array" ref="F78">IF(AND(J78&lt;&gt;"",C78&lt;&gt;""),SUM(IF(ISERROR(VLOOKUP($A78,'Second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Round'!$B$1:$AL$1,0),FALSE)),0,VLOOKUP($A78,'Second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78" s="4">
        <v>69</v>
      </c>
      <c r="I78" s="13" t="str">
        <f>IF(J78&lt;&gt;"",IF(L78="Low", "Fail", IF(OR(L78="High", M78="High", N78 &gt; 5, O78 &gt; 5, P78 = FALSE, Q78 = FALSE), "Alert", "Pass")),"")</f>
        <v/>
      </c>
      <c r="J78" s="2" t="str">
        <f t="shared" si="1"/>
        <v/>
      </c>
      <c r="L78" s="19" t="str">
        <f>IF(J78&lt;&gt;"",IF(J78&gt;=$J$7,IF(J78&gt;VLOOKUP("perbolt_rotation_high", 'Failure Criteria'!$A$1:$B$9, 2, 0)*$J$7, "High", "OK"),"Low"),"")</f>
        <v/>
      </c>
      <c r="M78" s="19" t="str">
        <f>IF(AND(F78&lt;&gt;"",J78&lt;&gt;""),IF(F78&gt;=VLOOKUP("rd2_cyc3_rotation_high", 'Failure Criteria'!$A$1:$B$9, 2, 0), "High", "OK"),"")</f>
        <v/>
      </c>
      <c r="N78" s="19" t="str">
        <f>IF(ISERROR(VLOOKUP($A78,'First Round'!$B:$AZ,MATCH("Cycles",'First Round'!$B$1:$AZ$1,0),FALSE)),"",VLOOKUP($A78,'First Round'!$B:$AZ,MATCH("Cycles",'First Round'!$B$1:$AZ$1,0),FALSE))</f>
        <v/>
      </c>
      <c r="O78" s="19" t="str">
        <f>IF(ISERROR(VLOOKUP($A78,'Second Round'!$B:$AZ,MATCH("Cycles",'Second Round'!$B$1:$AZ$1,0),FALSE)),"",VLOOKUP($A78,'Second Round'!$B:$AZ,MATCH("Cycles",'Second Round'!$B$1:$AZ$1,0),FALSE))</f>
        <v/>
      </c>
      <c r="P78" s="19" t="str" cm="1">
        <f t="array" ref="P78">IF(ISERROR(ABS((SUM(IF(ISERROR(VLOOKUP($A78,'First Round'!$B:$AZ,MATCH(_xlfn._xlws.FILTER('First Round'!$B$1:$AZ$1,((LEFT('First Round'!$B$1:$AZ$1,22)="BoltRotationAngleCycle"))),'First Round'!$B$1:$AL$1,0), FALSE)),0,VLOOKUP($A78,'First Round'!$B:$AZ,MATCH(_xlfn._xlws.FILTER('First Round'!$B$1:$AZ$1,((LEFT('First Round'!$B$1:$AZ$1,22)="BoltRotationAngleCycle"))),'First Round'!$B$1:$AL$1,0), FALSE)))) - $B78) &lt;= 2), "", ABS((SUM(IF(ISERROR(VLOOKUP($A78,'First Round'!$B:$AZ,MATCH(_xlfn._xlws.FILTER('First Round'!$B$1:$AZ$1,((LEFT('First Round'!$B$1:$AZ$1,22)="BoltRotationAngleCycle"))),'First Round'!$B$1:$AL$1,0), FALSE)),0,VLOOKUP($A78,'First Round'!$B:$AZ,MATCH(_xlfn._xlws.FILTER('First Round'!$B$1:$AZ$1,((LEFT('First Round'!$B$1:$AZ$1,22)="BoltRotationAngleCycle"))),'First Round'!$B$1:$AL$1,0), FALSE)))) - $B78) &lt;= VLOOKUP("sum_rounding_buffer", 'Failure Criteria'!$A$1:$B$9, 2, 0))</f>
        <v/>
      </c>
      <c r="Q78" s="19" t="str" cm="1">
        <f t="array" ref="Q78">IF(ISERROR(ABS((SUM(IF(ISERROR(VLOOKUP($A78,'Second Round'!$B:$AZ,MATCH(_xlfn._xlws.FILTER('Second Round'!$B$1:$AZ$1,((LEFT('Second Round'!$B$1:$AZ$1,22)="BoltRotationAngleCycle"))),'Second Round'!$B$1:$AL$1,0), FALSE)),0,VLOOKUP($A78,'Second Round'!$B:$AZ,MATCH(_xlfn._xlws.FILTER('Second Round'!$B$1:$AZ$1,((LEFT('Second Round'!$B$1:$AZ$1,22)="BoltRotationAngleCycle"))),'Second Round'!$B$1:$AL$1,0), FALSE)))) - $C78) &lt;= 2), "", ABS((SUM(IF(ISERROR(VLOOKUP($A78,'Second Round'!$B:$AZ,MATCH(_xlfn._xlws.FILTER('Second Round'!$B$1:$AZ$1,((LEFT('Second Round'!$B$1:$AZ$1,22)="BoltRotationAngleCycle"))),'Second Round'!$B$1:$AL$1,0), FALSE)),0,VLOOKUP($A78,'Second Round'!$B:$AZ,MATCH(_xlfn._xlws.FILTER('Second Round'!$B$1:$AZ$1,((LEFT('Second Round'!$B$1:$AZ$1,22)="BoltRotationAngleCycle"))),'Second Round'!$B$1:$AL$1,0), FALSE)))) - $C78) &lt;= VLOOKUP("sum_rounding_buffer", 'Failure Criteria'!$A$1:$B$9, 2, 0))</f>
        <v/>
      </c>
    </row>
    <row r="79" spans="1:17" x14ac:dyDescent="0.25">
      <c r="A79" s="17">
        <v>70</v>
      </c>
      <c r="B79" s="7" t="str">
        <f>IF(ISERROR(VLOOKUP($A79,'First Round'!$B:$AZ,MATCH("BoltRotationAngle",'First Round'!$B$1:$AZ$1,0),FALSE)),"",VLOOKUP($A79,'First Round'!$B:$AZ,MATCH("BoltRotationAngle",'First Round'!$B$1:$AZ$1,0),FALSE))</f>
        <v/>
      </c>
      <c r="C79" s="7" t="str">
        <f>IF(ISERROR(VLOOKUP($A79,'Second Round'!$B:$AZ,MATCH("BoltRotationAngle",'Second Round'!$B$1:$AZ$1,0),FALSE)),"",VLOOKUP($A79,'Second Round'!$B:$AZ,MATCH("BoltRotationAngle",'Second Round'!$B$1:$AZ$1,0),FALSE))</f>
        <v/>
      </c>
      <c r="D79" s="1" t="str">
        <f>IF(ISERROR(VLOOKUP($A79,'Second Round'!$B:$AZ,MATCH("BoltRotationAngleCycle1",'Second Round'!$B$1:$AZ$1,0),FALSE)),"",VLOOKUP($A79,'Second Round'!$B:$AZ,MATCH("BoltRotationAngleCycle1",'Second Round'!$B$1:$AZ$1,0),FALSE))</f>
        <v/>
      </c>
      <c r="E79" s="1" t="str">
        <f>IF(ISERROR(VLOOKUP($A79,'Second Round'!$B:$AZ,MATCH("BoltRotationAngleCycle2",'Second Round'!$B$1:$AZ$1,0),FALSE)),"",VLOOKUP($A79,'Second Round'!$B:$AZ,MATCH("BoltRotationAngleCycle2",'Second Round'!$B$1:$AZ$1,0),FALSE))</f>
        <v/>
      </c>
      <c r="F79" s="1" t="str" cm="1">
        <f t="array" ref="F79">IF(AND(J79&lt;&gt;"",C79&lt;&gt;""),SUM(IF(ISERROR(VLOOKUP($A79,'Second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Round'!$B$1:$AL$1,0),FALSE)),0,VLOOKUP($A79,'Second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79" s="4">
        <v>70</v>
      </c>
      <c r="I79" s="13" t="str">
        <f>IF(J79&lt;&gt;"",IF(L79="Low", "Fail", IF(OR(L79="High", M79="High", N79 &gt; 5, O79 &gt; 5, P79 = FALSE, Q79 = FALSE), "Alert", "Pass")),"")</f>
        <v/>
      </c>
      <c r="J79" s="2" t="str">
        <f t="shared" si="1"/>
        <v/>
      </c>
      <c r="L79" s="19" t="str">
        <f>IF(J79&lt;&gt;"",IF(J79&gt;=$J$7,IF(J79&gt;VLOOKUP("perbolt_rotation_high", 'Failure Criteria'!$A$1:$B$9, 2, 0)*$J$7, "High", "OK"),"Low"),"")</f>
        <v/>
      </c>
      <c r="M79" s="19" t="str">
        <f>IF(AND(F79&lt;&gt;"",J79&lt;&gt;""),IF(F79&gt;=VLOOKUP("rd2_cyc3_rotation_high", 'Failure Criteria'!$A$1:$B$9, 2, 0), "High", "OK"),"")</f>
        <v/>
      </c>
      <c r="N79" s="19" t="str">
        <f>IF(ISERROR(VLOOKUP($A79,'First Round'!$B:$AZ,MATCH("Cycles",'First Round'!$B$1:$AZ$1,0),FALSE)),"",VLOOKUP($A79,'First Round'!$B:$AZ,MATCH("Cycles",'First Round'!$B$1:$AZ$1,0),FALSE))</f>
        <v/>
      </c>
      <c r="O79" s="19" t="str">
        <f>IF(ISERROR(VLOOKUP($A79,'Second Round'!$B:$AZ,MATCH("Cycles",'Second Round'!$B$1:$AZ$1,0),FALSE)),"",VLOOKUP($A79,'Second Round'!$B:$AZ,MATCH("Cycles",'Second Round'!$B$1:$AZ$1,0),FALSE))</f>
        <v/>
      </c>
      <c r="P79" s="19" t="str" cm="1">
        <f t="array" ref="P79">IF(ISERROR(ABS((SUM(IF(ISERROR(VLOOKUP($A79,'First Round'!$B:$AZ,MATCH(_xlfn._xlws.FILTER('First Round'!$B$1:$AZ$1,((LEFT('First Round'!$B$1:$AZ$1,22)="BoltRotationAngleCycle"))),'First Round'!$B$1:$AL$1,0), FALSE)),0,VLOOKUP($A79,'First Round'!$B:$AZ,MATCH(_xlfn._xlws.FILTER('First Round'!$B$1:$AZ$1,((LEFT('First Round'!$B$1:$AZ$1,22)="BoltRotationAngleCycle"))),'First Round'!$B$1:$AL$1,0), FALSE)))) - $B79) &lt;= 2), "", ABS((SUM(IF(ISERROR(VLOOKUP($A79,'First Round'!$B:$AZ,MATCH(_xlfn._xlws.FILTER('First Round'!$B$1:$AZ$1,((LEFT('First Round'!$B$1:$AZ$1,22)="BoltRotationAngleCycle"))),'First Round'!$B$1:$AL$1,0), FALSE)),0,VLOOKUP($A79,'First Round'!$B:$AZ,MATCH(_xlfn._xlws.FILTER('First Round'!$B$1:$AZ$1,((LEFT('First Round'!$B$1:$AZ$1,22)="BoltRotationAngleCycle"))),'First Round'!$B$1:$AL$1,0), FALSE)))) - $B79) &lt;= VLOOKUP("sum_rounding_buffer", 'Failure Criteria'!$A$1:$B$9, 2, 0))</f>
        <v/>
      </c>
      <c r="Q79" s="19" t="str" cm="1">
        <f t="array" ref="Q79">IF(ISERROR(ABS((SUM(IF(ISERROR(VLOOKUP($A79,'Second Round'!$B:$AZ,MATCH(_xlfn._xlws.FILTER('Second Round'!$B$1:$AZ$1,((LEFT('Second Round'!$B$1:$AZ$1,22)="BoltRotationAngleCycle"))),'Second Round'!$B$1:$AL$1,0), FALSE)),0,VLOOKUP($A79,'Second Round'!$B:$AZ,MATCH(_xlfn._xlws.FILTER('Second Round'!$B$1:$AZ$1,((LEFT('Second Round'!$B$1:$AZ$1,22)="BoltRotationAngleCycle"))),'Second Round'!$B$1:$AL$1,0), FALSE)))) - $C79) &lt;= 2), "", ABS((SUM(IF(ISERROR(VLOOKUP($A79,'Second Round'!$B:$AZ,MATCH(_xlfn._xlws.FILTER('Second Round'!$B$1:$AZ$1,((LEFT('Second Round'!$B$1:$AZ$1,22)="BoltRotationAngleCycle"))),'Second Round'!$B$1:$AL$1,0), FALSE)),0,VLOOKUP($A79,'Second Round'!$B:$AZ,MATCH(_xlfn._xlws.FILTER('Second Round'!$B$1:$AZ$1,((LEFT('Second Round'!$B$1:$AZ$1,22)="BoltRotationAngleCycle"))),'Second Round'!$B$1:$AL$1,0), FALSE)))) - $C79) &lt;= VLOOKUP("sum_rounding_buffer", 'Failure Criteria'!$A$1:$B$9, 2, 0))</f>
        <v/>
      </c>
    </row>
    <row r="80" spans="1:17" x14ac:dyDescent="0.25">
      <c r="A80" s="17">
        <v>71</v>
      </c>
      <c r="B80" s="7" t="str">
        <f>IF(ISERROR(VLOOKUP($A80,'First Round'!$B:$AZ,MATCH("BoltRotationAngle",'First Round'!$B$1:$AZ$1,0),FALSE)),"",VLOOKUP($A80,'First Round'!$B:$AZ,MATCH("BoltRotationAngle",'First Round'!$B$1:$AZ$1,0),FALSE))</f>
        <v/>
      </c>
      <c r="C80" s="7" t="str">
        <f>IF(ISERROR(VLOOKUP($A80,'Second Round'!$B:$AZ,MATCH("BoltRotationAngle",'Second Round'!$B$1:$AZ$1,0),FALSE)),"",VLOOKUP($A80,'Second Round'!$B:$AZ,MATCH("BoltRotationAngle",'Second Round'!$B$1:$AZ$1,0),FALSE))</f>
        <v/>
      </c>
      <c r="D80" s="1" t="str">
        <f>IF(ISERROR(VLOOKUP($A80,'Second Round'!$B:$AZ,MATCH("BoltRotationAngleCycle1",'Second Round'!$B$1:$AZ$1,0),FALSE)),"",VLOOKUP($A80,'Second Round'!$B:$AZ,MATCH("BoltRotationAngleCycle1",'Second Round'!$B$1:$AZ$1,0),FALSE))</f>
        <v/>
      </c>
      <c r="E80" s="1" t="str">
        <f>IF(ISERROR(VLOOKUP($A80,'Second Round'!$B:$AZ,MATCH("BoltRotationAngleCycle2",'Second Round'!$B$1:$AZ$1,0),FALSE)),"",VLOOKUP($A80,'Second Round'!$B:$AZ,MATCH("BoltRotationAngleCycle2",'Second Round'!$B$1:$AZ$1,0),FALSE))</f>
        <v/>
      </c>
      <c r="F80" s="1" t="str" cm="1">
        <f t="array" ref="F80">IF(AND(J80&lt;&gt;"",C80&lt;&gt;""),SUM(IF(ISERROR(VLOOKUP($A80,'Second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Round'!$B$1:$AL$1,0),FALSE)),0,VLOOKUP($A80,'Second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80" s="4">
        <v>71</v>
      </c>
      <c r="I80" s="13" t="str">
        <f>IF(J80&lt;&gt;"",IF(L80="Low", "Fail", IF(OR(L80="High", M80="High", N80 &gt; 5, O80 &gt; 5, P80 = FALSE, Q80 = FALSE), "Alert", "Pass")),"")</f>
        <v/>
      </c>
      <c r="J80" s="2" t="str">
        <f t="shared" si="1"/>
        <v/>
      </c>
      <c r="L80" s="19" t="str">
        <f>IF(J80&lt;&gt;"",IF(J80&gt;=$J$7,IF(J80&gt;VLOOKUP("perbolt_rotation_high", 'Failure Criteria'!$A$1:$B$9, 2, 0)*$J$7, "High", "OK"),"Low"),"")</f>
        <v/>
      </c>
      <c r="M80" s="19" t="str">
        <f>IF(AND(F80&lt;&gt;"",J80&lt;&gt;""),IF(F80&gt;=VLOOKUP("rd2_cyc3_rotation_high", 'Failure Criteria'!$A$1:$B$9, 2, 0), "High", "OK"),"")</f>
        <v/>
      </c>
      <c r="N80" s="19" t="str">
        <f>IF(ISERROR(VLOOKUP($A80,'First Round'!$B:$AZ,MATCH("Cycles",'First Round'!$B$1:$AZ$1,0),FALSE)),"",VLOOKUP($A80,'First Round'!$B:$AZ,MATCH("Cycles",'First Round'!$B$1:$AZ$1,0),FALSE))</f>
        <v/>
      </c>
      <c r="O80" s="19" t="str">
        <f>IF(ISERROR(VLOOKUP($A80,'Second Round'!$B:$AZ,MATCH("Cycles",'Second Round'!$B$1:$AZ$1,0),FALSE)),"",VLOOKUP($A80,'Second Round'!$B:$AZ,MATCH("Cycles",'Second Round'!$B$1:$AZ$1,0),FALSE))</f>
        <v/>
      </c>
      <c r="P80" s="19" t="str" cm="1">
        <f t="array" ref="P80">IF(ISERROR(ABS((SUM(IF(ISERROR(VLOOKUP($A80,'First Round'!$B:$AZ,MATCH(_xlfn._xlws.FILTER('First Round'!$B$1:$AZ$1,((LEFT('First Round'!$B$1:$AZ$1,22)="BoltRotationAngleCycle"))),'First Round'!$B$1:$AL$1,0), FALSE)),0,VLOOKUP($A80,'First Round'!$B:$AZ,MATCH(_xlfn._xlws.FILTER('First Round'!$B$1:$AZ$1,((LEFT('First Round'!$B$1:$AZ$1,22)="BoltRotationAngleCycle"))),'First Round'!$B$1:$AL$1,0), FALSE)))) - $B80) &lt;= 2), "", ABS((SUM(IF(ISERROR(VLOOKUP($A80,'First Round'!$B:$AZ,MATCH(_xlfn._xlws.FILTER('First Round'!$B$1:$AZ$1,((LEFT('First Round'!$B$1:$AZ$1,22)="BoltRotationAngleCycle"))),'First Round'!$B$1:$AL$1,0), FALSE)),0,VLOOKUP($A80,'First Round'!$B:$AZ,MATCH(_xlfn._xlws.FILTER('First Round'!$B$1:$AZ$1,((LEFT('First Round'!$B$1:$AZ$1,22)="BoltRotationAngleCycle"))),'First Round'!$B$1:$AL$1,0), FALSE)))) - $B80) &lt;= VLOOKUP("sum_rounding_buffer", 'Failure Criteria'!$A$1:$B$9, 2, 0))</f>
        <v/>
      </c>
      <c r="Q80" s="19" t="str" cm="1">
        <f t="array" ref="Q80">IF(ISERROR(ABS((SUM(IF(ISERROR(VLOOKUP($A80,'Second Round'!$B:$AZ,MATCH(_xlfn._xlws.FILTER('Second Round'!$B$1:$AZ$1,((LEFT('Second Round'!$B$1:$AZ$1,22)="BoltRotationAngleCycle"))),'Second Round'!$B$1:$AL$1,0), FALSE)),0,VLOOKUP($A80,'Second Round'!$B:$AZ,MATCH(_xlfn._xlws.FILTER('Second Round'!$B$1:$AZ$1,((LEFT('Second Round'!$B$1:$AZ$1,22)="BoltRotationAngleCycle"))),'Second Round'!$B$1:$AL$1,0), FALSE)))) - $C80) &lt;= 2), "", ABS((SUM(IF(ISERROR(VLOOKUP($A80,'Second Round'!$B:$AZ,MATCH(_xlfn._xlws.FILTER('Second Round'!$B$1:$AZ$1,((LEFT('Second Round'!$B$1:$AZ$1,22)="BoltRotationAngleCycle"))),'Second Round'!$B$1:$AL$1,0), FALSE)),0,VLOOKUP($A80,'Second Round'!$B:$AZ,MATCH(_xlfn._xlws.FILTER('Second Round'!$B$1:$AZ$1,((LEFT('Second Round'!$B$1:$AZ$1,22)="BoltRotationAngleCycle"))),'Second Round'!$B$1:$AL$1,0), FALSE)))) - $C80) &lt;= VLOOKUP("sum_rounding_buffer", 'Failure Criteria'!$A$1:$B$9, 2, 0))</f>
        <v/>
      </c>
    </row>
    <row r="81" spans="1:17" x14ac:dyDescent="0.25">
      <c r="A81" s="17">
        <v>72</v>
      </c>
      <c r="B81" s="7" t="str">
        <f>IF(ISERROR(VLOOKUP($A81,'First Round'!$B:$AZ,MATCH("BoltRotationAngle",'First Round'!$B$1:$AZ$1,0),FALSE)),"",VLOOKUP($A81,'First Round'!$B:$AZ,MATCH("BoltRotationAngle",'First Round'!$B$1:$AZ$1,0),FALSE))</f>
        <v/>
      </c>
      <c r="C81" s="7" t="str">
        <f>IF(ISERROR(VLOOKUP($A81,'Second Round'!$B:$AZ,MATCH("BoltRotationAngle",'Second Round'!$B$1:$AZ$1,0),FALSE)),"",VLOOKUP($A81,'Second Round'!$B:$AZ,MATCH("BoltRotationAngle",'Second Round'!$B$1:$AZ$1,0),FALSE))</f>
        <v/>
      </c>
      <c r="D81" s="1" t="str">
        <f>IF(ISERROR(VLOOKUP($A81,'Second Round'!$B:$AZ,MATCH("BoltRotationAngleCycle1",'Second Round'!$B$1:$AZ$1,0),FALSE)),"",VLOOKUP($A81,'Second Round'!$B:$AZ,MATCH("BoltRotationAngleCycle1",'Second Round'!$B$1:$AZ$1,0),FALSE))</f>
        <v/>
      </c>
      <c r="E81" s="1" t="str">
        <f>IF(ISERROR(VLOOKUP($A81,'Second Round'!$B:$AZ,MATCH("BoltRotationAngleCycle2",'Second Round'!$B$1:$AZ$1,0),FALSE)),"",VLOOKUP($A81,'Second Round'!$B:$AZ,MATCH("BoltRotationAngleCycle2",'Second Round'!$B$1:$AZ$1,0),FALSE))</f>
        <v/>
      </c>
      <c r="F81" s="1" t="str" cm="1">
        <f t="array" ref="F81">IF(AND(J81&lt;&gt;"",C81&lt;&gt;""),SUM(IF(ISERROR(VLOOKUP($A81,'Second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Round'!$B$1:$AL$1,0),FALSE)),0,VLOOKUP($A81,'Second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81" s="4">
        <v>72</v>
      </c>
      <c r="I81" s="13" t="str">
        <f>IF(J81&lt;&gt;"",IF(L81="Low", "Fail", IF(OR(L81="High", M81="High", N81 &gt; 5, O81 &gt; 5, P81 = FALSE, Q81 = FALSE), "Alert", "Pass")),"")</f>
        <v/>
      </c>
      <c r="J81" s="2" t="str">
        <f t="shared" si="1"/>
        <v/>
      </c>
      <c r="L81" s="19" t="str">
        <f>IF(J81&lt;&gt;"",IF(J81&gt;=$J$7,IF(J81&gt;VLOOKUP("perbolt_rotation_high", 'Failure Criteria'!$A$1:$B$9, 2, 0)*$J$7, "High", "OK"),"Low"),"")</f>
        <v/>
      </c>
      <c r="M81" s="19" t="str">
        <f>IF(AND(F81&lt;&gt;"",J81&lt;&gt;""),IF(F81&gt;=VLOOKUP("rd2_cyc3_rotation_high", 'Failure Criteria'!$A$1:$B$9, 2, 0), "High", "OK"),"")</f>
        <v/>
      </c>
      <c r="N81" s="19" t="str">
        <f>IF(ISERROR(VLOOKUP($A81,'First Round'!$B:$AZ,MATCH("Cycles",'First Round'!$B$1:$AZ$1,0),FALSE)),"",VLOOKUP($A81,'First Round'!$B:$AZ,MATCH("Cycles",'First Round'!$B$1:$AZ$1,0),FALSE))</f>
        <v/>
      </c>
      <c r="O81" s="19" t="str">
        <f>IF(ISERROR(VLOOKUP($A81,'Second Round'!$B:$AZ,MATCH("Cycles",'Second Round'!$B$1:$AZ$1,0),FALSE)),"",VLOOKUP($A81,'Second Round'!$B:$AZ,MATCH("Cycles",'Second Round'!$B$1:$AZ$1,0),FALSE))</f>
        <v/>
      </c>
      <c r="P81" s="19" t="str" cm="1">
        <f t="array" ref="P81">IF(ISERROR(ABS((SUM(IF(ISERROR(VLOOKUP($A81,'First Round'!$B:$AZ,MATCH(_xlfn._xlws.FILTER('First Round'!$B$1:$AZ$1,((LEFT('First Round'!$B$1:$AZ$1,22)="BoltRotationAngleCycle"))),'First Round'!$B$1:$AL$1,0), FALSE)),0,VLOOKUP($A81,'First Round'!$B:$AZ,MATCH(_xlfn._xlws.FILTER('First Round'!$B$1:$AZ$1,((LEFT('First Round'!$B$1:$AZ$1,22)="BoltRotationAngleCycle"))),'First Round'!$B$1:$AL$1,0), FALSE)))) - $B81) &lt;= 2), "", ABS((SUM(IF(ISERROR(VLOOKUP($A81,'First Round'!$B:$AZ,MATCH(_xlfn._xlws.FILTER('First Round'!$B$1:$AZ$1,((LEFT('First Round'!$B$1:$AZ$1,22)="BoltRotationAngleCycle"))),'First Round'!$B$1:$AL$1,0), FALSE)),0,VLOOKUP($A81,'First Round'!$B:$AZ,MATCH(_xlfn._xlws.FILTER('First Round'!$B$1:$AZ$1,((LEFT('First Round'!$B$1:$AZ$1,22)="BoltRotationAngleCycle"))),'First Round'!$B$1:$AL$1,0), FALSE)))) - $B81) &lt;= VLOOKUP("sum_rounding_buffer", 'Failure Criteria'!$A$1:$B$9, 2, 0))</f>
        <v/>
      </c>
      <c r="Q81" s="19" t="str" cm="1">
        <f t="array" ref="Q81">IF(ISERROR(ABS((SUM(IF(ISERROR(VLOOKUP($A81,'Second Round'!$B:$AZ,MATCH(_xlfn._xlws.FILTER('Second Round'!$B$1:$AZ$1,((LEFT('Second Round'!$B$1:$AZ$1,22)="BoltRotationAngleCycle"))),'Second Round'!$B$1:$AL$1,0), FALSE)),0,VLOOKUP($A81,'Second Round'!$B:$AZ,MATCH(_xlfn._xlws.FILTER('Second Round'!$B$1:$AZ$1,((LEFT('Second Round'!$B$1:$AZ$1,22)="BoltRotationAngleCycle"))),'Second Round'!$B$1:$AL$1,0), FALSE)))) - $C81) &lt;= 2), "", ABS((SUM(IF(ISERROR(VLOOKUP($A81,'Second Round'!$B:$AZ,MATCH(_xlfn._xlws.FILTER('Second Round'!$B$1:$AZ$1,((LEFT('Second Round'!$B$1:$AZ$1,22)="BoltRotationAngleCycle"))),'Second Round'!$B$1:$AL$1,0), FALSE)),0,VLOOKUP($A81,'Second Round'!$B:$AZ,MATCH(_xlfn._xlws.FILTER('Second Round'!$B$1:$AZ$1,((LEFT('Second Round'!$B$1:$AZ$1,22)="BoltRotationAngleCycle"))),'Second Round'!$B$1:$AL$1,0), FALSE)))) - $C81) &lt;= VLOOKUP("sum_rounding_buffer", 'Failure Criteria'!$A$1:$B$9, 2, 0))</f>
        <v/>
      </c>
    </row>
    <row r="82" spans="1:17" x14ac:dyDescent="0.25">
      <c r="A82" s="17">
        <v>73</v>
      </c>
      <c r="B82" s="7" t="str">
        <f>IF(ISERROR(VLOOKUP($A82,'First Round'!$B:$AZ,MATCH("BoltRotationAngle",'First Round'!$B$1:$AZ$1,0),FALSE)),"",VLOOKUP($A82,'First Round'!$B:$AZ,MATCH("BoltRotationAngle",'First Round'!$B$1:$AZ$1,0),FALSE))</f>
        <v/>
      </c>
      <c r="C82" s="7" t="str">
        <f>IF(ISERROR(VLOOKUP($A82,'Second Round'!$B:$AZ,MATCH("BoltRotationAngle",'Second Round'!$B$1:$AZ$1,0),FALSE)),"",VLOOKUP($A82,'Second Round'!$B:$AZ,MATCH("BoltRotationAngle",'Second Round'!$B$1:$AZ$1,0),FALSE))</f>
        <v/>
      </c>
      <c r="D82" s="1" t="str">
        <f>IF(ISERROR(VLOOKUP($A82,'Second Round'!$B:$AZ,MATCH("BoltRotationAngleCycle1",'Second Round'!$B$1:$AZ$1,0),FALSE)),"",VLOOKUP($A82,'Second Round'!$B:$AZ,MATCH("BoltRotationAngleCycle1",'Second Round'!$B$1:$AZ$1,0),FALSE))</f>
        <v/>
      </c>
      <c r="E82" s="1" t="str">
        <f>IF(ISERROR(VLOOKUP($A82,'Second Round'!$B:$AZ,MATCH("BoltRotationAngleCycle2",'Second Round'!$B$1:$AZ$1,0),FALSE)),"",VLOOKUP($A82,'Second Round'!$B:$AZ,MATCH("BoltRotationAngleCycle2",'Second Round'!$B$1:$AZ$1,0),FALSE))</f>
        <v/>
      </c>
      <c r="F82" s="1" t="str" cm="1">
        <f t="array" ref="F82">IF(AND(J82&lt;&gt;"",C82&lt;&gt;""),SUM(IF(ISERROR(VLOOKUP($A82,'Second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Round'!$B$1:$AL$1,0),FALSE)),0,VLOOKUP($A82,'Second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82" s="4">
        <v>73</v>
      </c>
      <c r="I82" s="13" t="str">
        <f>IF(J82&lt;&gt;"",IF(L82="Low", "Fail", IF(OR(L82="High", M82="High", N82 &gt; 5, O82 &gt; 5, P82 = FALSE, Q82 = FALSE), "Alert", "Pass")),"")</f>
        <v/>
      </c>
      <c r="J82" s="2" t="str">
        <f t="shared" si="1"/>
        <v/>
      </c>
      <c r="L82" s="19" t="str">
        <f>IF(J82&lt;&gt;"",IF(J82&gt;=$J$7,IF(J82&gt;VLOOKUP("perbolt_rotation_high", 'Failure Criteria'!$A$1:$B$9, 2, 0)*$J$7, "High", "OK"),"Low"),"")</f>
        <v/>
      </c>
      <c r="M82" s="19" t="str">
        <f>IF(AND(F82&lt;&gt;"",J82&lt;&gt;""),IF(F82&gt;=VLOOKUP("rd2_cyc3_rotation_high", 'Failure Criteria'!$A$1:$B$9, 2, 0), "High", "OK"),"")</f>
        <v/>
      </c>
      <c r="N82" s="19" t="str">
        <f>IF(ISERROR(VLOOKUP($A82,'First Round'!$B:$AZ,MATCH("Cycles",'First Round'!$B$1:$AZ$1,0),FALSE)),"",VLOOKUP($A82,'First Round'!$B:$AZ,MATCH("Cycles",'First Round'!$B$1:$AZ$1,0),FALSE))</f>
        <v/>
      </c>
      <c r="O82" s="19" t="str">
        <f>IF(ISERROR(VLOOKUP($A82,'Second Round'!$B:$AZ,MATCH("Cycles",'Second Round'!$B$1:$AZ$1,0),FALSE)),"",VLOOKUP($A82,'Second Round'!$B:$AZ,MATCH("Cycles",'Second Round'!$B$1:$AZ$1,0),FALSE))</f>
        <v/>
      </c>
      <c r="P82" s="19" t="str" cm="1">
        <f t="array" ref="P82">IF(ISERROR(ABS((SUM(IF(ISERROR(VLOOKUP($A82,'First Round'!$B:$AZ,MATCH(_xlfn._xlws.FILTER('First Round'!$B$1:$AZ$1,((LEFT('First Round'!$B$1:$AZ$1,22)="BoltRotationAngleCycle"))),'First Round'!$B$1:$AL$1,0), FALSE)),0,VLOOKUP($A82,'First Round'!$B:$AZ,MATCH(_xlfn._xlws.FILTER('First Round'!$B$1:$AZ$1,((LEFT('First Round'!$B$1:$AZ$1,22)="BoltRotationAngleCycle"))),'First Round'!$B$1:$AL$1,0), FALSE)))) - $B82) &lt;= 2), "", ABS((SUM(IF(ISERROR(VLOOKUP($A82,'First Round'!$B:$AZ,MATCH(_xlfn._xlws.FILTER('First Round'!$B$1:$AZ$1,((LEFT('First Round'!$B$1:$AZ$1,22)="BoltRotationAngleCycle"))),'First Round'!$B$1:$AL$1,0), FALSE)),0,VLOOKUP($A82,'First Round'!$B:$AZ,MATCH(_xlfn._xlws.FILTER('First Round'!$B$1:$AZ$1,((LEFT('First Round'!$B$1:$AZ$1,22)="BoltRotationAngleCycle"))),'First Round'!$B$1:$AL$1,0), FALSE)))) - $B82) &lt;= VLOOKUP("sum_rounding_buffer", 'Failure Criteria'!$A$1:$B$9, 2, 0))</f>
        <v/>
      </c>
      <c r="Q82" s="19" t="str" cm="1">
        <f t="array" ref="Q82">IF(ISERROR(ABS((SUM(IF(ISERROR(VLOOKUP($A82,'Second Round'!$B:$AZ,MATCH(_xlfn._xlws.FILTER('Second Round'!$B$1:$AZ$1,((LEFT('Second Round'!$B$1:$AZ$1,22)="BoltRotationAngleCycle"))),'Second Round'!$B$1:$AL$1,0), FALSE)),0,VLOOKUP($A82,'Second Round'!$B:$AZ,MATCH(_xlfn._xlws.FILTER('Second Round'!$B$1:$AZ$1,((LEFT('Second Round'!$B$1:$AZ$1,22)="BoltRotationAngleCycle"))),'Second Round'!$B$1:$AL$1,0), FALSE)))) - $C82) &lt;= 2), "", ABS((SUM(IF(ISERROR(VLOOKUP($A82,'Second Round'!$B:$AZ,MATCH(_xlfn._xlws.FILTER('Second Round'!$B$1:$AZ$1,((LEFT('Second Round'!$B$1:$AZ$1,22)="BoltRotationAngleCycle"))),'Second Round'!$B$1:$AL$1,0), FALSE)),0,VLOOKUP($A82,'Second Round'!$B:$AZ,MATCH(_xlfn._xlws.FILTER('Second Round'!$B$1:$AZ$1,((LEFT('Second Round'!$B$1:$AZ$1,22)="BoltRotationAngleCycle"))),'Second Round'!$B$1:$AL$1,0), FALSE)))) - $C82) &lt;= VLOOKUP("sum_rounding_buffer", 'Failure Criteria'!$A$1:$B$9, 2, 0))</f>
        <v/>
      </c>
    </row>
    <row r="83" spans="1:17" x14ac:dyDescent="0.25">
      <c r="A83" s="17">
        <v>74</v>
      </c>
      <c r="B83" s="7" t="str">
        <f>IF(ISERROR(VLOOKUP($A83,'First Round'!$B:$AZ,MATCH("BoltRotationAngle",'First Round'!$B$1:$AZ$1,0),FALSE)),"",VLOOKUP($A83,'First Round'!$B:$AZ,MATCH("BoltRotationAngle",'First Round'!$B$1:$AZ$1,0),FALSE))</f>
        <v/>
      </c>
      <c r="C83" s="7" t="str">
        <f>IF(ISERROR(VLOOKUP($A83,'Second Round'!$B:$AZ,MATCH("BoltRotationAngle",'Second Round'!$B$1:$AZ$1,0),FALSE)),"",VLOOKUP($A83,'Second Round'!$B:$AZ,MATCH("BoltRotationAngle",'Second Round'!$B$1:$AZ$1,0),FALSE))</f>
        <v/>
      </c>
      <c r="D83" s="1" t="str">
        <f>IF(ISERROR(VLOOKUP($A83,'Second Round'!$B:$AZ,MATCH("BoltRotationAngleCycle1",'Second Round'!$B$1:$AZ$1,0),FALSE)),"",VLOOKUP($A83,'Second Round'!$B:$AZ,MATCH("BoltRotationAngleCycle1",'Second Round'!$B$1:$AZ$1,0),FALSE))</f>
        <v/>
      </c>
      <c r="E83" s="1" t="str">
        <f>IF(ISERROR(VLOOKUP($A83,'Second Round'!$B:$AZ,MATCH("BoltRotationAngleCycle2",'Second Round'!$B$1:$AZ$1,0),FALSE)),"",VLOOKUP($A83,'Second Round'!$B:$AZ,MATCH("BoltRotationAngleCycle2",'Second Round'!$B$1:$AZ$1,0),FALSE))</f>
        <v/>
      </c>
      <c r="F83" s="1" t="str" cm="1">
        <f t="array" ref="F83">IF(AND(J83&lt;&gt;"",C83&lt;&gt;""),SUM(IF(ISERROR(VLOOKUP($A83,'Second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Round'!$B$1:$AL$1,0),FALSE)),0,VLOOKUP($A83,'Second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83" s="4">
        <v>74</v>
      </c>
      <c r="I83" s="13" t="str">
        <f>IF(J83&lt;&gt;"",IF(L83="Low", "Fail", IF(OR(L83="High", M83="High", N83 &gt; 5, O83 &gt; 5, P83 = FALSE, Q83 = FALSE), "Alert", "Pass")),"")</f>
        <v/>
      </c>
      <c r="J83" s="2" t="str">
        <f t="shared" si="1"/>
        <v/>
      </c>
      <c r="L83" s="19" t="str">
        <f>IF(J83&lt;&gt;"",IF(J83&gt;=$J$7,IF(J83&gt;VLOOKUP("perbolt_rotation_high", 'Failure Criteria'!$A$1:$B$9, 2, 0)*$J$7, "High", "OK"),"Low"),"")</f>
        <v/>
      </c>
      <c r="M83" s="19" t="str">
        <f>IF(AND(F83&lt;&gt;"",J83&lt;&gt;""),IF(F83&gt;=VLOOKUP("rd2_cyc3_rotation_high", 'Failure Criteria'!$A$1:$B$9, 2, 0), "High", "OK"),"")</f>
        <v/>
      </c>
      <c r="N83" s="19" t="str">
        <f>IF(ISERROR(VLOOKUP($A83,'First Round'!$B:$AZ,MATCH("Cycles",'First Round'!$B$1:$AZ$1,0),FALSE)),"",VLOOKUP($A83,'First Round'!$B:$AZ,MATCH("Cycles",'First Round'!$B$1:$AZ$1,0),FALSE))</f>
        <v/>
      </c>
      <c r="O83" s="19" t="str">
        <f>IF(ISERROR(VLOOKUP($A83,'Second Round'!$B:$AZ,MATCH("Cycles",'Second Round'!$B$1:$AZ$1,0),FALSE)),"",VLOOKUP($A83,'Second Round'!$B:$AZ,MATCH("Cycles",'Second Round'!$B$1:$AZ$1,0),FALSE))</f>
        <v/>
      </c>
      <c r="P83" s="19" t="str" cm="1">
        <f t="array" ref="P83">IF(ISERROR(ABS((SUM(IF(ISERROR(VLOOKUP($A83,'First Round'!$B:$AZ,MATCH(_xlfn._xlws.FILTER('First Round'!$B$1:$AZ$1,((LEFT('First Round'!$B$1:$AZ$1,22)="BoltRotationAngleCycle"))),'First Round'!$B$1:$AL$1,0), FALSE)),0,VLOOKUP($A83,'First Round'!$B:$AZ,MATCH(_xlfn._xlws.FILTER('First Round'!$B$1:$AZ$1,((LEFT('First Round'!$B$1:$AZ$1,22)="BoltRotationAngleCycle"))),'First Round'!$B$1:$AL$1,0), FALSE)))) - $B83) &lt;= 2), "", ABS((SUM(IF(ISERROR(VLOOKUP($A83,'First Round'!$B:$AZ,MATCH(_xlfn._xlws.FILTER('First Round'!$B$1:$AZ$1,((LEFT('First Round'!$B$1:$AZ$1,22)="BoltRotationAngleCycle"))),'First Round'!$B$1:$AL$1,0), FALSE)),0,VLOOKUP($A83,'First Round'!$B:$AZ,MATCH(_xlfn._xlws.FILTER('First Round'!$B$1:$AZ$1,((LEFT('First Round'!$B$1:$AZ$1,22)="BoltRotationAngleCycle"))),'First Round'!$B$1:$AL$1,0), FALSE)))) - $B83) &lt;= VLOOKUP("sum_rounding_buffer", 'Failure Criteria'!$A$1:$B$9, 2, 0))</f>
        <v/>
      </c>
      <c r="Q83" s="19" t="str" cm="1">
        <f t="array" ref="Q83">IF(ISERROR(ABS((SUM(IF(ISERROR(VLOOKUP($A83,'Second Round'!$B:$AZ,MATCH(_xlfn._xlws.FILTER('Second Round'!$B$1:$AZ$1,((LEFT('Second Round'!$B$1:$AZ$1,22)="BoltRotationAngleCycle"))),'Second Round'!$B$1:$AL$1,0), FALSE)),0,VLOOKUP($A83,'Second Round'!$B:$AZ,MATCH(_xlfn._xlws.FILTER('Second Round'!$B$1:$AZ$1,((LEFT('Second Round'!$B$1:$AZ$1,22)="BoltRotationAngleCycle"))),'Second Round'!$B$1:$AL$1,0), FALSE)))) - $C83) &lt;= 2), "", ABS((SUM(IF(ISERROR(VLOOKUP($A83,'Second Round'!$B:$AZ,MATCH(_xlfn._xlws.FILTER('Second Round'!$B$1:$AZ$1,((LEFT('Second Round'!$B$1:$AZ$1,22)="BoltRotationAngleCycle"))),'Second Round'!$B$1:$AL$1,0), FALSE)),0,VLOOKUP($A83,'Second Round'!$B:$AZ,MATCH(_xlfn._xlws.FILTER('Second Round'!$B$1:$AZ$1,((LEFT('Second Round'!$B$1:$AZ$1,22)="BoltRotationAngleCycle"))),'Second Round'!$B$1:$AL$1,0), FALSE)))) - $C83) &lt;= VLOOKUP("sum_rounding_buffer", 'Failure Criteria'!$A$1:$B$9, 2, 0))</f>
        <v/>
      </c>
    </row>
    <row r="84" spans="1:17" x14ac:dyDescent="0.25">
      <c r="A84" s="17">
        <v>75</v>
      </c>
      <c r="B84" s="7" t="str">
        <f>IF(ISERROR(VLOOKUP($A84,'First Round'!$B:$AZ,MATCH("BoltRotationAngle",'First Round'!$B$1:$AZ$1,0),FALSE)),"",VLOOKUP($A84,'First Round'!$B:$AZ,MATCH("BoltRotationAngle",'First Round'!$B$1:$AZ$1,0),FALSE))</f>
        <v/>
      </c>
      <c r="C84" s="7" t="str">
        <f>IF(ISERROR(VLOOKUP($A84,'Second Round'!$B:$AZ,MATCH("BoltRotationAngle",'Second Round'!$B$1:$AZ$1,0),FALSE)),"",VLOOKUP($A84,'Second Round'!$B:$AZ,MATCH("BoltRotationAngle",'Second Round'!$B$1:$AZ$1,0),FALSE))</f>
        <v/>
      </c>
      <c r="D84" s="1" t="str">
        <f>IF(ISERROR(VLOOKUP($A84,'Second Round'!$B:$AZ,MATCH("BoltRotationAngleCycle1",'Second Round'!$B$1:$AZ$1,0),FALSE)),"",VLOOKUP($A84,'Second Round'!$B:$AZ,MATCH("BoltRotationAngleCycle1",'Second Round'!$B$1:$AZ$1,0),FALSE))</f>
        <v/>
      </c>
      <c r="E84" s="1" t="str">
        <f>IF(ISERROR(VLOOKUP($A84,'Second Round'!$B:$AZ,MATCH("BoltRotationAngleCycle2",'Second Round'!$B$1:$AZ$1,0),FALSE)),"",VLOOKUP($A84,'Second Round'!$B:$AZ,MATCH("BoltRotationAngleCycle2",'Second Round'!$B$1:$AZ$1,0),FALSE))</f>
        <v/>
      </c>
      <c r="F84" s="1" t="str" cm="1">
        <f t="array" ref="F84">IF(AND(J84&lt;&gt;"",C84&lt;&gt;""),SUM(IF(ISERROR(VLOOKUP($A84,'Second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Round'!$B$1:$AL$1,0),FALSE)),0,VLOOKUP($A84,'Second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84" s="4">
        <v>75</v>
      </c>
      <c r="I84" s="13" t="str">
        <f>IF(J84&lt;&gt;"",IF(L84="Low", "Fail", IF(OR(L84="High", M84="High", N84 &gt; 5, O84 &gt; 5, P84 = FALSE, Q84 = FALSE), "Alert", "Pass")),"")</f>
        <v/>
      </c>
      <c r="J84" s="2" t="str">
        <f t="shared" si="1"/>
        <v/>
      </c>
      <c r="L84" s="19" t="str">
        <f>IF(J84&lt;&gt;"",IF(J84&gt;=$J$7,IF(J84&gt;VLOOKUP("perbolt_rotation_high", 'Failure Criteria'!$A$1:$B$9, 2, 0)*$J$7, "High", "OK"),"Low"),"")</f>
        <v/>
      </c>
      <c r="M84" s="19" t="str">
        <f>IF(AND(F84&lt;&gt;"",J84&lt;&gt;""),IF(F84&gt;=VLOOKUP("rd2_cyc3_rotation_high", 'Failure Criteria'!$A$1:$B$9, 2, 0), "High", "OK"),"")</f>
        <v/>
      </c>
      <c r="N84" s="19" t="str">
        <f>IF(ISERROR(VLOOKUP($A84,'First Round'!$B:$AZ,MATCH("Cycles",'First Round'!$B$1:$AZ$1,0),FALSE)),"",VLOOKUP($A84,'First Round'!$B:$AZ,MATCH("Cycles",'First Round'!$B$1:$AZ$1,0),FALSE))</f>
        <v/>
      </c>
      <c r="O84" s="19" t="str">
        <f>IF(ISERROR(VLOOKUP($A84,'Second Round'!$B:$AZ,MATCH("Cycles",'Second Round'!$B$1:$AZ$1,0),FALSE)),"",VLOOKUP($A84,'Second Round'!$B:$AZ,MATCH("Cycles",'Second Round'!$B$1:$AZ$1,0),FALSE))</f>
        <v/>
      </c>
      <c r="P84" s="19" t="str" cm="1">
        <f t="array" ref="P84">IF(ISERROR(ABS((SUM(IF(ISERROR(VLOOKUP($A84,'First Round'!$B:$AZ,MATCH(_xlfn._xlws.FILTER('First Round'!$B$1:$AZ$1,((LEFT('First Round'!$B$1:$AZ$1,22)="BoltRotationAngleCycle"))),'First Round'!$B$1:$AL$1,0), FALSE)),0,VLOOKUP($A84,'First Round'!$B:$AZ,MATCH(_xlfn._xlws.FILTER('First Round'!$B$1:$AZ$1,((LEFT('First Round'!$B$1:$AZ$1,22)="BoltRotationAngleCycle"))),'First Round'!$B$1:$AL$1,0), FALSE)))) - $B84) &lt;= 2), "", ABS((SUM(IF(ISERROR(VLOOKUP($A84,'First Round'!$B:$AZ,MATCH(_xlfn._xlws.FILTER('First Round'!$B$1:$AZ$1,((LEFT('First Round'!$B$1:$AZ$1,22)="BoltRotationAngleCycle"))),'First Round'!$B$1:$AL$1,0), FALSE)),0,VLOOKUP($A84,'First Round'!$B:$AZ,MATCH(_xlfn._xlws.FILTER('First Round'!$B$1:$AZ$1,((LEFT('First Round'!$B$1:$AZ$1,22)="BoltRotationAngleCycle"))),'First Round'!$B$1:$AL$1,0), FALSE)))) - $B84) &lt;= VLOOKUP("sum_rounding_buffer", 'Failure Criteria'!$A$1:$B$9, 2, 0))</f>
        <v/>
      </c>
      <c r="Q84" s="19" t="str" cm="1">
        <f t="array" ref="Q84">IF(ISERROR(ABS((SUM(IF(ISERROR(VLOOKUP($A84,'Second Round'!$B:$AZ,MATCH(_xlfn._xlws.FILTER('Second Round'!$B$1:$AZ$1,((LEFT('Second Round'!$B$1:$AZ$1,22)="BoltRotationAngleCycle"))),'Second Round'!$B$1:$AL$1,0), FALSE)),0,VLOOKUP($A84,'Second Round'!$B:$AZ,MATCH(_xlfn._xlws.FILTER('Second Round'!$B$1:$AZ$1,((LEFT('Second Round'!$B$1:$AZ$1,22)="BoltRotationAngleCycle"))),'Second Round'!$B$1:$AL$1,0), FALSE)))) - $C84) &lt;= 2), "", ABS((SUM(IF(ISERROR(VLOOKUP($A84,'Second Round'!$B:$AZ,MATCH(_xlfn._xlws.FILTER('Second Round'!$B$1:$AZ$1,((LEFT('Second Round'!$B$1:$AZ$1,22)="BoltRotationAngleCycle"))),'Second Round'!$B$1:$AL$1,0), FALSE)),0,VLOOKUP($A84,'Second Round'!$B:$AZ,MATCH(_xlfn._xlws.FILTER('Second Round'!$B$1:$AZ$1,((LEFT('Second Round'!$B$1:$AZ$1,22)="BoltRotationAngleCycle"))),'Second Round'!$B$1:$AL$1,0), FALSE)))) - $C84) &lt;= VLOOKUP("sum_rounding_buffer", 'Failure Criteria'!$A$1:$B$9, 2, 0))</f>
        <v/>
      </c>
    </row>
    <row r="85" spans="1:17" x14ac:dyDescent="0.25">
      <c r="A85" s="17">
        <v>76</v>
      </c>
      <c r="B85" s="7" t="str">
        <f>IF(ISERROR(VLOOKUP($A85,'First Round'!$B:$AZ,MATCH("BoltRotationAngle",'First Round'!$B$1:$AZ$1,0),FALSE)),"",VLOOKUP($A85,'First Round'!$B:$AZ,MATCH("BoltRotationAngle",'First Round'!$B$1:$AZ$1,0),FALSE))</f>
        <v/>
      </c>
      <c r="C85" s="7" t="str">
        <f>IF(ISERROR(VLOOKUP($A85,'Second Round'!$B:$AZ,MATCH("BoltRotationAngle",'Second Round'!$B$1:$AZ$1,0),FALSE)),"",VLOOKUP($A85,'Second Round'!$B:$AZ,MATCH("BoltRotationAngle",'Second Round'!$B$1:$AZ$1,0),FALSE))</f>
        <v/>
      </c>
      <c r="D85" s="1" t="str">
        <f>IF(ISERROR(VLOOKUP($A85,'Second Round'!$B:$AZ,MATCH("BoltRotationAngleCycle1",'Second Round'!$B$1:$AZ$1,0),FALSE)),"",VLOOKUP($A85,'Second Round'!$B:$AZ,MATCH("BoltRotationAngleCycle1",'Second Round'!$B$1:$AZ$1,0),FALSE))</f>
        <v/>
      </c>
      <c r="E85" s="1" t="str">
        <f>IF(ISERROR(VLOOKUP($A85,'Second Round'!$B:$AZ,MATCH("BoltRotationAngleCycle2",'Second Round'!$B$1:$AZ$1,0),FALSE)),"",VLOOKUP($A85,'Second Round'!$B:$AZ,MATCH("BoltRotationAngleCycle2",'Second Round'!$B$1:$AZ$1,0),FALSE))</f>
        <v/>
      </c>
      <c r="F85" s="1" t="str" cm="1">
        <f t="array" ref="F85">IF(AND(J85&lt;&gt;"",C85&lt;&gt;""),SUM(IF(ISERROR(VLOOKUP($A85,'Second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Round'!$B$1:$AL$1,0),FALSE)),0,VLOOKUP($A85,'Second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85" s="4">
        <v>76</v>
      </c>
      <c r="I85" s="13" t="str">
        <f>IF(J85&lt;&gt;"",IF(L85="Low", "Fail", IF(OR(L85="High", M85="High", N85 &gt; 5, O85 &gt; 5, P85 = FALSE, Q85 = FALSE), "Alert", "Pass")),"")</f>
        <v/>
      </c>
      <c r="J85" s="2" t="str">
        <f t="shared" si="1"/>
        <v/>
      </c>
      <c r="L85" s="19" t="str">
        <f>IF(J85&lt;&gt;"",IF(J85&gt;=$J$7,IF(J85&gt;VLOOKUP("perbolt_rotation_high", 'Failure Criteria'!$A$1:$B$9, 2, 0)*$J$7, "High", "OK"),"Low"),"")</f>
        <v/>
      </c>
      <c r="M85" s="19" t="str">
        <f>IF(AND(F85&lt;&gt;"",J85&lt;&gt;""),IF(F85&gt;=VLOOKUP("rd2_cyc3_rotation_high", 'Failure Criteria'!$A$1:$B$9, 2, 0), "High", "OK"),"")</f>
        <v/>
      </c>
      <c r="N85" s="19" t="str">
        <f>IF(ISERROR(VLOOKUP($A85,'First Round'!$B:$AZ,MATCH("Cycles",'First Round'!$B$1:$AZ$1,0),FALSE)),"",VLOOKUP($A85,'First Round'!$B:$AZ,MATCH("Cycles",'First Round'!$B$1:$AZ$1,0),FALSE))</f>
        <v/>
      </c>
      <c r="O85" s="19" t="str">
        <f>IF(ISERROR(VLOOKUP($A85,'Second Round'!$B:$AZ,MATCH("Cycles",'Second Round'!$B$1:$AZ$1,0),FALSE)),"",VLOOKUP($A85,'Second Round'!$B:$AZ,MATCH("Cycles",'Second Round'!$B$1:$AZ$1,0),FALSE))</f>
        <v/>
      </c>
      <c r="P85" s="19" t="str" cm="1">
        <f t="array" ref="P85">IF(ISERROR(ABS((SUM(IF(ISERROR(VLOOKUP($A85,'First Round'!$B:$AZ,MATCH(_xlfn._xlws.FILTER('First Round'!$B$1:$AZ$1,((LEFT('First Round'!$B$1:$AZ$1,22)="BoltRotationAngleCycle"))),'First Round'!$B$1:$AL$1,0), FALSE)),0,VLOOKUP($A85,'First Round'!$B:$AZ,MATCH(_xlfn._xlws.FILTER('First Round'!$B$1:$AZ$1,((LEFT('First Round'!$B$1:$AZ$1,22)="BoltRotationAngleCycle"))),'First Round'!$B$1:$AL$1,0), FALSE)))) - $B85) &lt;= 2), "", ABS((SUM(IF(ISERROR(VLOOKUP($A85,'First Round'!$B:$AZ,MATCH(_xlfn._xlws.FILTER('First Round'!$B$1:$AZ$1,((LEFT('First Round'!$B$1:$AZ$1,22)="BoltRotationAngleCycle"))),'First Round'!$B$1:$AL$1,0), FALSE)),0,VLOOKUP($A85,'First Round'!$B:$AZ,MATCH(_xlfn._xlws.FILTER('First Round'!$B$1:$AZ$1,((LEFT('First Round'!$B$1:$AZ$1,22)="BoltRotationAngleCycle"))),'First Round'!$B$1:$AL$1,0), FALSE)))) - $B85) &lt;= VLOOKUP("sum_rounding_buffer", 'Failure Criteria'!$A$1:$B$9, 2, 0))</f>
        <v/>
      </c>
      <c r="Q85" s="19" t="str" cm="1">
        <f t="array" ref="Q85">IF(ISERROR(ABS((SUM(IF(ISERROR(VLOOKUP($A85,'Second Round'!$B:$AZ,MATCH(_xlfn._xlws.FILTER('Second Round'!$B$1:$AZ$1,((LEFT('Second Round'!$B$1:$AZ$1,22)="BoltRotationAngleCycle"))),'Second Round'!$B$1:$AL$1,0), FALSE)),0,VLOOKUP($A85,'Second Round'!$B:$AZ,MATCH(_xlfn._xlws.FILTER('Second Round'!$B$1:$AZ$1,((LEFT('Second Round'!$B$1:$AZ$1,22)="BoltRotationAngleCycle"))),'Second Round'!$B$1:$AL$1,0), FALSE)))) - $C85) &lt;= 2), "", ABS((SUM(IF(ISERROR(VLOOKUP($A85,'Second Round'!$B:$AZ,MATCH(_xlfn._xlws.FILTER('Second Round'!$B$1:$AZ$1,((LEFT('Second Round'!$B$1:$AZ$1,22)="BoltRotationAngleCycle"))),'Second Round'!$B$1:$AL$1,0), FALSE)),0,VLOOKUP($A85,'Second Round'!$B:$AZ,MATCH(_xlfn._xlws.FILTER('Second Round'!$B$1:$AZ$1,((LEFT('Second Round'!$B$1:$AZ$1,22)="BoltRotationAngleCycle"))),'Second Round'!$B$1:$AL$1,0), FALSE)))) - $C85) &lt;= VLOOKUP("sum_rounding_buffer", 'Failure Criteria'!$A$1:$B$9, 2, 0))</f>
        <v/>
      </c>
    </row>
    <row r="86" spans="1:17" x14ac:dyDescent="0.25">
      <c r="A86" s="17">
        <v>77</v>
      </c>
      <c r="B86" s="7" t="str">
        <f>IF(ISERROR(VLOOKUP($A86,'First Round'!$B:$AZ,MATCH("BoltRotationAngle",'First Round'!$B$1:$AZ$1,0),FALSE)),"",VLOOKUP($A86,'First Round'!$B:$AZ,MATCH("BoltRotationAngle",'First Round'!$B$1:$AZ$1,0),FALSE))</f>
        <v/>
      </c>
      <c r="C86" s="7" t="str">
        <f>IF(ISERROR(VLOOKUP($A86,'Second Round'!$B:$AZ,MATCH("BoltRotationAngle",'Second Round'!$B$1:$AZ$1,0),FALSE)),"",VLOOKUP($A86,'Second Round'!$B:$AZ,MATCH("BoltRotationAngle",'Second Round'!$B$1:$AZ$1,0),FALSE))</f>
        <v/>
      </c>
      <c r="D86" s="1" t="str">
        <f>IF(ISERROR(VLOOKUP($A86,'Second Round'!$B:$AZ,MATCH("BoltRotationAngleCycle1",'Second Round'!$B$1:$AZ$1,0),FALSE)),"",VLOOKUP($A86,'Second Round'!$B:$AZ,MATCH("BoltRotationAngleCycle1",'Second Round'!$B$1:$AZ$1,0),FALSE))</f>
        <v/>
      </c>
      <c r="E86" s="1" t="str">
        <f>IF(ISERROR(VLOOKUP($A86,'Second Round'!$B:$AZ,MATCH("BoltRotationAngleCycle2",'Second Round'!$B$1:$AZ$1,0),FALSE)),"",VLOOKUP($A86,'Second Round'!$B:$AZ,MATCH("BoltRotationAngleCycle2",'Second Round'!$B$1:$AZ$1,0),FALSE))</f>
        <v/>
      </c>
      <c r="F86" s="1" t="str" cm="1">
        <f t="array" ref="F86">IF(AND(J86&lt;&gt;"",C86&lt;&gt;""),SUM(IF(ISERROR(VLOOKUP($A86,'Second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Round'!$B$1:$AL$1,0),FALSE)),0,VLOOKUP($A86,'Second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86" s="4">
        <v>77</v>
      </c>
      <c r="I86" s="13" t="str">
        <f>IF(J86&lt;&gt;"",IF(L86="Low", "Fail", IF(OR(L86="High", M86="High", N86 &gt; 5, O86 &gt; 5, P86 = FALSE, Q86 = FALSE), "Alert", "Pass")),"")</f>
        <v/>
      </c>
      <c r="J86" s="2" t="str">
        <f t="shared" si="1"/>
        <v/>
      </c>
      <c r="L86" s="19" t="str">
        <f>IF(J86&lt;&gt;"",IF(J86&gt;=$J$7,IF(J86&gt;VLOOKUP("perbolt_rotation_high", 'Failure Criteria'!$A$1:$B$9, 2, 0)*$J$7, "High", "OK"),"Low"),"")</f>
        <v/>
      </c>
      <c r="M86" s="19" t="str">
        <f>IF(AND(F86&lt;&gt;"",J86&lt;&gt;""),IF(F86&gt;=VLOOKUP("rd2_cyc3_rotation_high", 'Failure Criteria'!$A$1:$B$9, 2, 0), "High", "OK"),"")</f>
        <v/>
      </c>
      <c r="N86" s="19" t="str">
        <f>IF(ISERROR(VLOOKUP($A86,'First Round'!$B:$AZ,MATCH("Cycles",'First Round'!$B$1:$AZ$1,0),FALSE)),"",VLOOKUP($A86,'First Round'!$B:$AZ,MATCH("Cycles",'First Round'!$B$1:$AZ$1,0),FALSE))</f>
        <v/>
      </c>
      <c r="O86" s="19" t="str">
        <f>IF(ISERROR(VLOOKUP($A86,'Second Round'!$B:$AZ,MATCH("Cycles",'Second Round'!$B$1:$AZ$1,0),FALSE)),"",VLOOKUP($A86,'Second Round'!$B:$AZ,MATCH("Cycles",'Second Round'!$B$1:$AZ$1,0),FALSE))</f>
        <v/>
      </c>
      <c r="P86" s="19" t="str" cm="1">
        <f t="array" ref="P86">IF(ISERROR(ABS((SUM(IF(ISERROR(VLOOKUP($A86,'First Round'!$B:$AZ,MATCH(_xlfn._xlws.FILTER('First Round'!$B$1:$AZ$1,((LEFT('First Round'!$B$1:$AZ$1,22)="BoltRotationAngleCycle"))),'First Round'!$B$1:$AL$1,0), FALSE)),0,VLOOKUP($A86,'First Round'!$B:$AZ,MATCH(_xlfn._xlws.FILTER('First Round'!$B$1:$AZ$1,((LEFT('First Round'!$B$1:$AZ$1,22)="BoltRotationAngleCycle"))),'First Round'!$B$1:$AL$1,0), FALSE)))) - $B86) &lt;= 2), "", ABS((SUM(IF(ISERROR(VLOOKUP($A86,'First Round'!$B:$AZ,MATCH(_xlfn._xlws.FILTER('First Round'!$B$1:$AZ$1,((LEFT('First Round'!$B$1:$AZ$1,22)="BoltRotationAngleCycle"))),'First Round'!$B$1:$AL$1,0), FALSE)),0,VLOOKUP($A86,'First Round'!$B:$AZ,MATCH(_xlfn._xlws.FILTER('First Round'!$B$1:$AZ$1,((LEFT('First Round'!$B$1:$AZ$1,22)="BoltRotationAngleCycle"))),'First Round'!$B$1:$AL$1,0), FALSE)))) - $B86) &lt;= VLOOKUP("sum_rounding_buffer", 'Failure Criteria'!$A$1:$B$9, 2, 0))</f>
        <v/>
      </c>
      <c r="Q86" s="19" t="str" cm="1">
        <f t="array" ref="Q86">IF(ISERROR(ABS((SUM(IF(ISERROR(VLOOKUP($A86,'Second Round'!$B:$AZ,MATCH(_xlfn._xlws.FILTER('Second Round'!$B$1:$AZ$1,((LEFT('Second Round'!$B$1:$AZ$1,22)="BoltRotationAngleCycle"))),'Second Round'!$B$1:$AL$1,0), FALSE)),0,VLOOKUP($A86,'Second Round'!$B:$AZ,MATCH(_xlfn._xlws.FILTER('Second Round'!$B$1:$AZ$1,((LEFT('Second Round'!$B$1:$AZ$1,22)="BoltRotationAngleCycle"))),'Second Round'!$B$1:$AL$1,0), FALSE)))) - $C86) &lt;= 2), "", ABS((SUM(IF(ISERROR(VLOOKUP($A86,'Second Round'!$B:$AZ,MATCH(_xlfn._xlws.FILTER('Second Round'!$B$1:$AZ$1,((LEFT('Second Round'!$B$1:$AZ$1,22)="BoltRotationAngleCycle"))),'Second Round'!$B$1:$AL$1,0), FALSE)),0,VLOOKUP($A86,'Second Round'!$B:$AZ,MATCH(_xlfn._xlws.FILTER('Second Round'!$B$1:$AZ$1,((LEFT('Second Round'!$B$1:$AZ$1,22)="BoltRotationAngleCycle"))),'Second Round'!$B$1:$AL$1,0), FALSE)))) - $C86) &lt;= VLOOKUP("sum_rounding_buffer", 'Failure Criteria'!$A$1:$B$9, 2, 0))</f>
        <v/>
      </c>
    </row>
    <row r="87" spans="1:17" x14ac:dyDescent="0.25">
      <c r="A87" s="17">
        <v>78</v>
      </c>
      <c r="B87" s="7" t="str">
        <f>IF(ISERROR(VLOOKUP($A87,'First Round'!$B:$AZ,MATCH("BoltRotationAngle",'First Round'!$B$1:$AZ$1,0),FALSE)),"",VLOOKUP($A87,'First Round'!$B:$AZ,MATCH("BoltRotationAngle",'First Round'!$B$1:$AZ$1,0),FALSE))</f>
        <v/>
      </c>
      <c r="C87" s="7" t="str">
        <f>IF(ISERROR(VLOOKUP($A87,'Second Round'!$B:$AZ,MATCH("BoltRotationAngle",'Second Round'!$B$1:$AZ$1,0),FALSE)),"",VLOOKUP($A87,'Second Round'!$B:$AZ,MATCH("BoltRotationAngle",'Second Round'!$B$1:$AZ$1,0),FALSE))</f>
        <v/>
      </c>
      <c r="D87" s="1" t="str">
        <f>IF(ISERROR(VLOOKUP($A87,'Second Round'!$B:$AZ,MATCH("BoltRotationAngleCycle1",'Second Round'!$B$1:$AZ$1,0),FALSE)),"",VLOOKUP($A87,'Second Round'!$B:$AZ,MATCH("BoltRotationAngleCycle1",'Second Round'!$B$1:$AZ$1,0),FALSE))</f>
        <v/>
      </c>
      <c r="E87" s="1" t="str">
        <f>IF(ISERROR(VLOOKUP($A87,'Second Round'!$B:$AZ,MATCH("BoltRotationAngleCycle2",'Second Round'!$B$1:$AZ$1,0),FALSE)),"",VLOOKUP($A87,'Second Round'!$B:$AZ,MATCH("BoltRotationAngleCycle2",'Second Round'!$B$1:$AZ$1,0),FALSE))</f>
        <v/>
      </c>
      <c r="F87" s="1" t="str" cm="1">
        <f t="array" ref="F87">IF(AND(J87&lt;&gt;"",C87&lt;&gt;""),SUM(IF(ISERROR(VLOOKUP($A87,'Second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Round'!$B$1:$AL$1,0),FALSE)),0,VLOOKUP($A87,'Second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87" s="4">
        <v>78</v>
      </c>
      <c r="I87" s="13" t="str">
        <f>IF(J87&lt;&gt;"",IF(L87="Low", "Fail", IF(OR(L87="High", M87="High", N87 &gt; 5, O87 &gt; 5, P87 = FALSE, Q87 = FALSE), "Alert", "Pass")),"")</f>
        <v/>
      </c>
      <c r="J87" s="2" t="str">
        <f t="shared" si="1"/>
        <v/>
      </c>
      <c r="L87" s="19" t="str">
        <f>IF(J87&lt;&gt;"",IF(J87&gt;=$J$7,IF(J87&gt;VLOOKUP("perbolt_rotation_high", 'Failure Criteria'!$A$1:$B$9, 2, 0)*$J$7, "High", "OK"),"Low"),"")</f>
        <v/>
      </c>
      <c r="M87" s="19" t="str">
        <f>IF(AND(F87&lt;&gt;"",J87&lt;&gt;""),IF(F87&gt;=VLOOKUP("rd2_cyc3_rotation_high", 'Failure Criteria'!$A$1:$B$9, 2, 0), "High", "OK"),"")</f>
        <v/>
      </c>
      <c r="N87" s="19" t="str">
        <f>IF(ISERROR(VLOOKUP($A87,'First Round'!$B:$AZ,MATCH("Cycles",'First Round'!$B$1:$AZ$1,0),FALSE)),"",VLOOKUP($A87,'First Round'!$B:$AZ,MATCH("Cycles",'First Round'!$B$1:$AZ$1,0),FALSE))</f>
        <v/>
      </c>
      <c r="O87" s="19" t="str">
        <f>IF(ISERROR(VLOOKUP($A87,'Second Round'!$B:$AZ,MATCH("Cycles",'Second Round'!$B$1:$AZ$1,0),FALSE)),"",VLOOKUP($A87,'Second Round'!$B:$AZ,MATCH("Cycles",'Second Round'!$B$1:$AZ$1,0),FALSE))</f>
        <v/>
      </c>
      <c r="P87" s="19" t="str" cm="1">
        <f t="array" ref="P87">IF(ISERROR(ABS((SUM(IF(ISERROR(VLOOKUP($A87,'First Round'!$B:$AZ,MATCH(_xlfn._xlws.FILTER('First Round'!$B$1:$AZ$1,((LEFT('First Round'!$B$1:$AZ$1,22)="BoltRotationAngleCycle"))),'First Round'!$B$1:$AL$1,0), FALSE)),0,VLOOKUP($A87,'First Round'!$B:$AZ,MATCH(_xlfn._xlws.FILTER('First Round'!$B$1:$AZ$1,((LEFT('First Round'!$B$1:$AZ$1,22)="BoltRotationAngleCycle"))),'First Round'!$B$1:$AL$1,0), FALSE)))) - $B87) &lt;= 2), "", ABS((SUM(IF(ISERROR(VLOOKUP($A87,'First Round'!$B:$AZ,MATCH(_xlfn._xlws.FILTER('First Round'!$B$1:$AZ$1,((LEFT('First Round'!$B$1:$AZ$1,22)="BoltRotationAngleCycle"))),'First Round'!$B$1:$AL$1,0), FALSE)),0,VLOOKUP($A87,'First Round'!$B:$AZ,MATCH(_xlfn._xlws.FILTER('First Round'!$B$1:$AZ$1,((LEFT('First Round'!$B$1:$AZ$1,22)="BoltRotationAngleCycle"))),'First Round'!$B$1:$AL$1,0), FALSE)))) - $B87) &lt;= VLOOKUP("sum_rounding_buffer", 'Failure Criteria'!$A$1:$B$9, 2, 0))</f>
        <v/>
      </c>
      <c r="Q87" s="19" t="str" cm="1">
        <f t="array" ref="Q87">IF(ISERROR(ABS((SUM(IF(ISERROR(VLOOKUP($A87,'Second Round'!$B:$AZ,MATCH(_xlfn._xlws.FILTER('Second Round'!$B$1:$AZ$1,((LEFT('Second Round'!$B$1:$AZ$1,22)="BoltRotationAngleCycle"))),'Second Round'!$B$1:$AL$1,0), FALSE)),0,VLOOKUP($A87,'Second Round'!$B:$AZ,MATCH(_xlfn._xlws.FILTER('Second Round'!$B$1:$AZ$1,((LEFT('Second Round'!$B$1:$AZ$1,22)="BoltRotationAngleCycle"))),'Second Round'!$B$1:$AL$1,0), FALSE)))) - $C87) &lt;= 2), "", ABS((SUM(IF(ISERROR(VLOOKUP($A87,'Second Round'!$B:$AZ,MATCH(_xlfn._xlws.FILTER('Second Round'!$B$1:$AZ$1,((LEFT('Second Round'!$B$1:$AZ$1,22)="BoltRotationAngleCycle"))),'Second Round'!$B$1:$AL$1,0), FALSE)),0,VLOOKUP($A87,'Second Round'!$B:$AZ,MATCH(_xlfn._xlws.FILTER('Second Round'!$B$1:$AZ$1,((LEFT('Second Round'!$B$1:$AZ$1,22)="BoltRotationAngleCycle"))),'Second Round'!$B$1:$AL$1,0), FALSE)))) - $C87) &lt;= VLOOKUP("sum_rounding_buffer", 'Failure Criteria'!$A$1:$B$9, 2, 0))</f>
        <v/>
      </c>
    </row>
    <row r="88" spans="1:17" x14ac:dyDescent="0.25">
      <c r="A88" s="17">
        <v>79</v>
      </c>
      <c r="B88" s="7" t="str">
        <f>IF(ISERROR(VLOOKUP($A88,'First Round'!$B:$AZ,MATCH("BoltRotationAngle",'First Round'!$B$1:$AZ$1,0),FALSE)),"",VLOOKUP($A88,'First Round'!$B:$AZ,MATCH("BoltRotationAngle",'First Round'!$B$1:$AZ$1,0),FALSE))</f>
        <v/>
      </c>
      <c r="C88" s="7" t="str">
        <f>IF(ISERROR(VLOOKUP($A88,'Second Round'!$B:$AZ,MATCH("BoltRotationAngle",'Second Round'!$B$1:$AZ$1,0),FALSE)),"",VLOOKUP($A88,'Second Round'!$B:$AZ,MATCH("BoltRotationAngle",'Second Round'!$B$1:$AZ$1,0),FALSE))</f>
        <v/>
      </c>
      <c r="D88" s="1" t="str">
        <f>IF(ISERROR(VLOOKUP($A88,'Second Round'!$B:$AZ,MATCH("BoltRotationAngleCycle1",'Second Round'!$B$1:$AZ$1,0),FALSE)),"",VLOOKUP($A88,'Second Round'!$B:$AZ,MATCH("BoltRotationAngleCycle1",'Second Round'!$B$1:$AZ$1,0),FALSE))</f>
        <v/>
      </c>
      <c r="E88" s="1" t="str">
        <f>IF(ISERROR(VLOOKUP($A88,'Second Round'!$B:$AZ,MATCH("BoltRotationAngleCycle2",'Second Round'!$B$1:$AZ$1,0),FALSE)),"",VLOOKUP($A88,'Second Round'!$B:$AZ,MATCH("BoltRotationAngleCycle2",'Second Round'!$B$1:$AZ$1,0),FALSE))</f>
        <v/>
      </c>
      <c r="F88" s="1" t="str" cm="1">
        <f t="array" ref="F88">IF(AND(J88&lt;&gt;"",C88&lt;&gt;""),SUM(IF(ISERROR(VLOOKUP($A88,'Second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Round'!$B$1:$AL$1,0),FALSE)),0,VLOOKUP($A88,'Second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88" s="4">
        <v>79</v>
      </c>
      <c r="I88" s="13" t="str">
        <f>IF(J88&lt;&gt;"",IF(L88="Low", "Fail", IF(OR(L88="High", M88="High", N88 &gt; 5, O88 &gt; 5, P88 = FALSE, Q88 = FALSE), "Alert", "Pass")),"")</f>
        <v/>
      </c>
      <c r="J88" s="2" t="str">
        <f t="shared" si="1"/>
        <v/>
      </c>
      <c r="L88" s="19" t="str">
        <f>IF(J88&lt;&gt;"",IF(J88&gt;=$J$7,IF(J88&gt;VLOOKUP("perbolt_rotation_high", 'Failure Criteria'!$A$1:$B$9, 2, 0)*$J$7, "High", "OK"),"Low"),"")</f>
        <v/>
      </c>
      <c r="M88" s="19" t="str">
        <f>IF(AND(F88&lt;&gt;"",J88&lt;&gt;""),IF(F88&gt;=VLOOKUP("rd2_cyc3_rotation_high", 'Failure Criteria'!$A$1:$B$9, 2, 0), "High", "OK"),"")</f>
        <v/>
      </c>
      <c r="N88" s="19" t="str">
        <f>IF(ISERROR(VLOOKUP($A88,'First Round'!$B:$AZ,MATCH("Cycles",'First Round'!$B$1:$AZ$1,0),FALSE)),"",VLOOKUP($A88,'First Round'!$B:$AZ,MATCH("Cycles",'First Round'!$B$1:$AZ$1,0),FALSE))</f>
        <v/>
      </c>
      <c r="O88" s="19" t="str">
        <f>IF(ISERROR(VLOOKUP($A88,'Second Round'!$B:$AZ,MATCH("Cycles",'Second Round'!$B$1:$AZ$1,0),FALSE)),"",VLOOKUP($A88,'Second Round'!$B:$AZ,MATCH("Cycles",'Second Round'!$B$1:$AZ$1,0),FALSE))</f>
        <v/>
      </c>
      <c r="P88" s="19" t="str" cm="1">
        <f t="array" ref="P88">IF(ISERROR(ABS((SUM(IF(ISERROR(VLOOKUP($A88,'First Round'!$B:$AZ,MATCH(_xlfn._xlws.FILTER('First Round'!$B$1:$AZ$1,((LEFT('First Round'!$B$1:$AZ$1,22)="BoltRotationAngleCycle"))),'First Round'!$B$1:$AL$1,0), FALSE)),0,VLOOKUP($A88,'First Round'!$B:$AZ,MATCH(_xlfn._xlws.FILTER('First Round'!$B$1:$AZ$1,((LEFT('First Round'!$B$1:$AZ$1,22)="BoltRotationAngleCycle"))),'First Round'!$B$1:$AL$1,0), FALSE)))) - $B88) &lt;= 2), "", ABS((SUM(IF(ISERROR(VLOOKUP($A88,'First Round'!$B:$AZ,MATCH(_xlfn._xlws.FILTER('First Round'!$B$1:$AZ$1,((LEFT('First Round'!$B$1:$AZ$1,22)="BoltRotationAngleCycle"))),'First Round'!$B$1:$AL$1,0), FALSE)),0,VLOOKUP($A88,'First Round'!$B:$AZ,MATCH(_xlfn._xlws.FILTER('First Round'!$B$1:$AZ$1,((LEFT('First Round'!$B$1:$AZ$1,22)="BoltRotationAngleCycle"))),'First Round'!$B$1:$AL$1,0), FALSE)))) - $B88) &lt;= VLOOKUP("sum_rounding_buffer", 'Failure Criteria'!$A$1:$B$9, 2, 0))</f>
        <v/>
      </c>
      <c r="Q88" s="19" t="str" cm="1">
        <f t="array" ref="Q88">IF(ISERROR(ABS((SUM(IF(ISERROR(VLOOKUP($A88,'Second Round'!$B:$AZ,MATCH(_xlfn._xlws.FILTER('Second Round'!$B$1:$AZ$1,((LEFT('Second Round'!$B$1:$AZ$1,22)="BoltRotationAngleCycle"))),'Second Round'!$B$1:$AL$1,0), FALSE)),0,VLOOKUP($A88,'Second Round'!$B:$AZ,MATCH(_xlfn._xlws.FILTER('Second Round'!$B$1:$AZ$1,((LEFT('Second Round'!$B$1:$AZ$1,22)="BoltRotationAngleCycle"))),'Second Round'!$B$1:$AL$1,0), FALSE)))) - $C88) &lt;= 2), "", ABS((SUM(IF(ISERROR(VLOOKUP($A88,'Second Round'!$B:$AZ,MATCH(_xlfn._xlws.FILTER('Second Round'!$B$1:$AZ$1,((LEFT('Second Round'!$B$1:$AZ$1,22)="BoltRotationAngleCycle"))),'Second Round'!$B$1:$AL$1,0), FALSE)),0,VLOOKUP($A88,'Second Round'!$B:$AZ,MATCH(_xlfn._xlws.FILTER('Second Round'!$B$1:$AZ$1,((LEFT('Second Round'!$B$1:$AZ$1,22)="BoltRotationAngleCycle"))),'Second Round'!$B$1:$AL$1,0), FALSE)))) - $C88) &lt;= VLOOKUP("sum_rounding_buffer", 'Failure Criteria'!$A$1:$B$9, 2, 0))</f>
        <v/>
      </c>
    </row>
    <row r="89" spans="1:17" x14ac:dyDescent="0.25">
      <c r="A89" s="17">
        <v>80</v>
      </c>
      <c r="B89" s="7" t="str">
        <f>IF(ISERROR(VLOOKUP($A89,'First Round'!$B:$AZ,MATCH("BoltRotationAngle",'First Round'!$B$1:$AZ$1,0),FALSE)),"",VLOOKUP($A89,'First Round'!$B:$AZ,MATCH("BoltRotationAngle",'First Round'!$B$1:$AZ$1,0),FALSE))</f>
        <v/>
      </c>
      <c r="C89" s="7" t="str">
        <f>IF(ISERROR(VLOOKUP($A89,'Second Round'!$B:$AZ,MATCH("BoltRotationAngle",'Second Round'!$B$1:$AZ$1,0),FALSE)),"",VLOOKUP($A89,'Second Round'!$B:$AZ,MATCH("BoltRotationAngle",'Second Round'!$B$1:$AZ$1,0),FALSE))</f>
        <v/>
      </c>
      <c r="D89" s="1" t="str">
        <f>IF(ISERROR(VLOOKUP($A89,'Second Round'!$B:$AZ,MATCH("BoltRotationAngleCycle1",'Second Round'!$B$1:$AZ$1,0),FALSE)),"",VLOOKUP($A89,'Second Round'!$B:$AZ,MATCH("BoltRotationAngleCycle1",'Second Round'!$B$1:$AZ$1,0),FALSE))</f>
        <v/>
      </c>
      <c r="E89" s="1" t="str">
        <f>IF(ISERROR(VLOOKUP($A89,'Second Round'!$B:$AZ,MATCH("BoltRotationAngleCycle2",'Second Round'!$B$1:$AZ$1,0),FALSE)),"",VLOOKUP($A89,'Second Round'!$B:$AZ,MATCH("BoltRotationAngleCycle2",'Second Round'!$B$1:$AZ$1,0),FALSE))</f>
        <v/>
      </c>
      <c r="F89" s="1" t="str" cm="1">
        <f t="array" ref="F89">IF(AND(J89&lt;&gt;"",C89&lt;&gt;""),SUM(IF(ISERROR(VLOOKUP($A89,'Second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Round'!$B$1:$AL$1,0),FALSE)),0,VLOOKUP($A89,'Second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89" s="4">
        <v>80</v>
      </c>
      <c r="I89" s="13" t="str">
        <f>IF(J89&lt;&gt;"",IF(L89="Low", "Fail", IF(OR(L89="High", M89="High", N89 &gt; 5, O89 &gt; 5, P89 = FALSE, Q89 = FALSE), "Alert", "Pass")),"")</f>
        <v/>
      </c>
      <c r="J89" s="2" t="str">
        <f t="shared" si="1"/>
        <v/>
      </c>
      <c r="L89" s="19" t="str">
        <f>IF(J89&lt;&gt;"",IF(J89&gt;=$J$7,IF(J89&gt;VLOOKUP("perbolt_rotation_high", 'Failure Criteria'!$A$1:$B$9, 2, 0)*$J$7, "High", "OK"),"Low"),"")</f>
        <v/>
      </c>
      <c r="M89" s="19" t="str">
        <f>IF(AND(F89&lt;&gt;"",J89&lt;&gt;""),IF(F89&gt;=VLOOKUP("rd2_cyc3_rotation_high", 'Failure Criteria'!$A$1:$B$9, 2, 0), "High", "OK"),"")</f>
        <v/>
      </c>
      <c r="N89" s="19" t="str">
        <f>IF(ISERROR(VLOOKUP($A89,'First Round'!$B:$AZ,MATCH("Cycles",'First Round'!$B$1:$AZ$1,0),FALSE)),"",VLOOKUP($A89,'First Round'!$B:$AZ,MATCH("Cycles",'First Round'!$B$1:$AZ$1,0),FALSE))</f>
        <v/>
      </c>
      <c r="O89" s="19" t="str">
        <f>IF(ISERROR(VLOOKUP($A89,'Second Round'!$B:$AZ,MATCH("Cycles",'Second Round'!$B$1:$AZ$1,0),FALSE)),"",VLOOKUP($A89,'Second Round'!$B:$AZ,MATCH("Cycles",'Second Round'!$B$1:$AZ$1,0),FALSE))</f>
        <v/>
      </c>
      <c r="P89" s="19" t="str" cm="1">
        <f t="array" ref="P89">IF(ISERROR(ABS((SUM(IF(ISERROR(VLOOKUP($A89,'First Round'!$B:$AZ,MATCH(_xlfn._xlws.FILTER('First Round'!$B$1:$AZ$1,((LEFT('First Round'!$B$1:$AZ$1,22)="BoltRotationAngleCycle"))),'First Round'!$B$1:$AL$1,0), FALSE)),0,VLOOKUP($A89,'First Round'!$B:$AZ,MATCH(_xlfn._xlws.FILTER('First Round'!$B$1:$AZ$1,((LEFT('First Round'!$B$1:$AZ$1,22)="BoltRotationAngleCycle"))),'First Round'!$B$1:$AL$1,0), FALSE)))) - $B89) &lt;= 2), "", ABS((SUM(IF(ISERROR(VLOOKUP($A89,'First Round'!$B:$AZ,MATCH(_xlfn._xlws.FILTER('First Round'!$B$1:$AZ$1,((LEFT('First Round'!$B$1:$AZ$1,22)="BoltRotationAngleCycle"))),'First Round'!$B$1:$AL$1,0), FALSE)),0,VLOOKUP($A89,'First Round'!$B:$AZ,MATCH(_xlfn._xlws.FILTER('First Round'!$B$1:$AZ$1,((LEFT('First Round'!$B$1:$AZ$1,22)="BoltRotationAngleCycle"))),'First Round'!$B$1:$AL$1,0), FALSE)))) - $B89) &lt;= VLOOKUP("sum_rounding_buffer", 'Failure Criteria'!$A$1:$B$9, 2, 0))</f>
        <v/>
      </c>
      <c r="Q89" s="19" t="str" cm="1">
        <f t="array" ref="Q89">IF(ISERROR(ABS((SUM(IF(ISERROR(VLOOKUP($A89,'Second Round'!$B:$AZ,MATCH(_xlfn._xlws.FILTER('Second Round'!$B$1:$AZ$1,((LEFT('Second Round'!$B$1:$AZ$1,22)="BoltRotationAngleCycle"))),'Second Round'!$B$1:$AL$1,0), FALSE)),0,VLOOKUP($A89,'Second Round'!$B:$AZ,MATCH(_xlfn._xlws.FILTER('Second Round'!$B$1:$AZ$1,((LEFT('Second Round'!$B$1:$AZ$1,22)="BoltRotationAngleCycle"))),'Second Round'!$B$1:$AL$1,0), FALSE)))) - $C89) &lt;= 2), "", ABS((SUM(IF(ISERROR(VLOOKUP($A89,'Second Round'!$B:$AZ,MATCH(_xlfn._xlws.FILTER('Second Round'!$B$1:$AZ$1,((LEFT('Second Round'!$B$1:$AZ$1,22)="BoltRotationAngleCycle"))),'Second Round'!$B$1:$AL$1,0), FALSE)),0,VLOOKUP($A89,'Second Round'!$B:$AZ,MATCH(_xlfn._xlws.FILTER('Second Round'!$B$1:$AZ$1,((LEFT('Second Round'!$B$1:$AZ$1,22)="BoltRotationAngleCycle"))),'Second Round'!$B$1:$AL$1,0), FALSE)))) - $C89) &lt;= VLOOKUP("sum_rounding_buffer", 'Failure Criteria'!$A$1:$B$9, 2, 0))</f>
        <v/>
      </c>
    </row>
    <row r="90" spans="1:17" x14ac:dyDescent="0.25">
      <c r="A90" s="17">
        <v>81</v>
      </c>
      <c r="B90" s="7" t="str">
        <f>IF(ISERROR(VLOOKUP($A90,'First Round'!$B:$AZ,MATCH("BoltRotationAngle",'First Round'!$B$1:$AZ$1,0),FALSE)),"",VLOOKUP($A90,'First Round'!$B:$AZ,MATCH("BoltRotationAngle",'First Round'!$B$1:$AZ$1,0),FALSE))</f>
        <v/>
      </c>
      <c r="C90" s="7" t="str">
        <f>IF(ISERROR(VLOOKUP($A90,'Second Round'!$B:$AZ,MATCH("BoltRotationAngle",'Second Round'!$B$1:$AZ$1,0),FALSE)),"",VLOOKUP($A90,'Second Round'!$B:$AZ,MATCH("BoltRotationAngle",'Second Round'!$B$1:$AZ$1,0),FALSE))</f>
        <v/>
      </c>
      <c r="D90" s="1" t="str">
        <f>IF(ISERROR(VLOOKUP($A90,'Second Round'!$B:$AZ,MATCH("BoltRotationAngleCycle1",'Second Round'!$B$1:$AZ$1,0),FALSE)),"",VLOOKUP($A90,'Second Round'!$B:$AZ,MATCH("BoltRotationAngleCycle1",'Second Round'!$B$1:$AZ$1,0),FALSE))</f>
        <v/>
      </c>
      <c r="E90" s="1" t="str">
        <f>IF(ISERROR(VLOOKUP($A90,'Second Round'!$B:$AZ,MATCH("BoltRotationAngleCycle2",'Second Round'!$B$1:$AZ$1,0),FALSE)),"",VLOOKUP($A90,'Second Round'!$B:$AZ,MATCH("BoltRotationAngleCycle2",'Second Round'!$B$1:$AZ$1,0),FALSE))</f>
        <v/>
      </c>
      <c r="F90" s="1" t="str" cm="1">
        <f t="array" ref="F90">IF(AND(J90&lt;&gt;"",C90&lt;&gt;""),SUM(IF(ISERROR(VLOOKUP($A90,'Second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Round'!$B$1:$AL$1,0),FALSE)),0,VLOOKUP($A90,'Second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90" s="4">
        <v>81</v>
      </c>
      <c r="I90" s="13" t="str">
        <f>IF(J90&lt;&gt;"",IF(L90="Low", "Fail", IF(OR(L90="High", M90="High", N90 &gt; 5, O90 &gt; 5, P90 = FALSE, Q90 = FALSE), "Alert", "Pass")),"")</f>
        <v/>
      </c>
      <c r="J90" s="2" t="str">
        <f t="shared" si="1"/>
        <v/>
      </c>
      <c r="L90" s="19" t="str">
        <f>IF(J90&lt;&gt;"",IF(J90&gt;=$J$7,IF(J90&gt;VLOOKUP("perbolt_rotation_high", 'Failure Criteria'!$A$1:$B$9, 2, 0)*$J$7, "High", "OK"),"Low"),"")</f>
        <v/>
      </c>
      <c r="M90" s="19" t="str">
        <f>IF(AND(F90&lt;&gt;"",J90&lt;&gt;""),IF(F90&gt;=VLOOKUP("rd2_cyc3_rotation_high", 'Failure Criteria'!$A$1:$B$9, 2, 0), "High", "OK"),"")</f>
        <v/>
      </c>
      <c r="N90" s="19" t="str">
        <f>IF(ISERROR(VLOOKUP($A90,'First Round'!$B:$AZ,MATCH("Cycles",'First Round'!$B$1:$AZ$1,0),FALSE)),"",VLOOKUP($A90,'First Round'!$B:$AZ,MATCH("Cycles",'First Round'!$B$1:$AZ$1,0),FALSE))</f>
        <v/>
      </c>
      <c r="O90" s="19" t="str">
        <f>IF(ISERROR(VLOOKUP($A90,'Second Round'!$B:$AZ,MATCH("Cycles",'Second Round'!$B$1:$AZ$1,0),FALSE)),"",VLOOKUP($A90,'Second Round'!$B:$AZ,MATCH("Cycles",'Second Round'!$B$1:$AZ$1,0),FALSE))</f>
        <v/>
      </c>
      <c r="P90" s="19" t="str" cm="1">
        <f t="array" ref="P90">IF(ISERROR(ABS((SUM(IF(ISERROR(VLOOKUP($A90,'First Round'!$B:$AZ,MATCH(_xlfn._xlws.FILTER('First Round'!$B$1:$AZ$1,((LEFT('First Round'!$B$1:$AZ$1,22)="BoltRotationAngleCycle"))),'First Round'!$B$1:$AL$1,0), FALSE)),0,VLOOKUP($A90,'First Round'!$B:$AZ,MATCH(_xlfn._xlws.FILTER('First Round'!$B$1:$AZ$1,((LEFT('First Round'!$B$1:$AZ$1,22)="BoltRotationAngleCycle"))),'First Round'!$B$1:$AL$1,0), FALSE)))) - $B90) &lt;= 2), "", ABS((SUM(IF(ISERROR(VLOOKUP($A90,'First Round'!$B:$AZ,MATCH(_xlfn._xlws.FILTER('First Round'!$B$1:$AZ$1,((LEFT('First Round'!$B$1:$AZ$1,22)="BoltRotationAngleCycle"))),'First Round'!$B$1:$AL$1,0), FALSE)),0,VLOOKUP($A90,'First Round'!$B:$AZ,MATCH(_xlfn._xlws.FILTER('First Round'!$B$1:$AZ$1,((LEFT('First Round'!$B$1:$AZ$1,22)="BoltRotationAngleCycle"))),'First Round'!$B$1:$AL$1,0), FALSE)))) - $B90) &lt;= VLOOKUP("sum_rounding_buffer", 'Failure Criteria'!$A$1:$B$9, 2, 0))</f>
        <v/>
      </c>
      <c r="Q90" s="19" t="str" cm="1">
        <f t="array" ref="Q90">IF(ISERROR(ABS((SUM(IF(ISERROR(VLOOKUP($A90,'Second Round'!$B:$AZ,MATCH(_xlfn._xlws.FILTER('Second Round'!$B$1:$AZ$1,((LEFT('Second Round'!$B$1:$AZ$1,22)="BoltRotationAngleCycle"))),'Second Round'!$B$1:$AL$1,0), FALSE)),0,VLOOKUP($A90,'Second Round'!$B:$AZ,MATCH(_xlfn._xlws.FILTER('Second Round'!$B$1:$AZ$1,((LEFT('Second Round'!$B$1:$AZ$1,22)="BoltRotationAngleCycle"))),'Second Round'!$B$1:$AL$1,0), FALSE)))) - $C90) &lt;= 2), "", ABS((SUM(IF(ISERROR(VLOOKUP($A90,'Second Round'!$B:$AZ,MATCH(_xlfn._xlws.FILTER('Second Round'!$B$1:$AZ$1,((LEFT('Second Round'!$B$1:$AZ$1,22)="BoltRotationAngleCycle"))),'Second Round'!$B$1:$AL$1,0), FALSE)),0,VLOOKUP($A90,'Second Round'!$B:$AZ,MATCH(_xlfn._xlws.FILTER('Second Round'!$B$1:$AZ$1,((LEFT('Second Round'!$B$1:$AZ$1,22)="BoltRotationAngleCycle"))),'Second Round'!$B$1:$AL$1,0), FALSE)))) - $C90) &lt;= VLOOKUP("sum_rounding_buffer", 'Failure Criteria'!$A$1:$B$9, 2, 0))</f>
        <v/>
      </c>
    </row>
    <row r="91" spans="1:17" x14ac:dyDescent="0.25">
      <c r="A91" s="17">
        <v>82</v>
      </c>
      <c r="B91" s="7" t="str">
        <f>IF(ISERROR(VLOOKUP($A91,'First Round'!$B:$AZ,MATCH("BoltRotationAngle",'First Round'!$B$1:$AZ$1,0),FALSE)),"",VLOOKUP($A91,'First Round'!$B:$AZ,MATCH("BoltRotationAngle",'First Round'!$B$1:$AZ$1,0),FALSE))</f>
        <v/>
      </c>
      <c r="C91" s="7" t="str">
        <f>IF(ISERROR(VLOOKUP($A91,'Second Round'!$B:$AZ,MATCH("BoltRotationAngle",'Second Round'!$B$1:$AZ$1,0),FALSE)),"",VLOOKUP($A91,'Second Round'!$B:$AZ,MATCH("BoltRotationAngle",'Second Round'!$B$1:$AZ$1,0),FALSE))</f>
        <v/>
      </c>
      <c r="D91" s="1" t="str">
        <f>IF(ISERROR(VLOOKUP($A91,'Second Round'!$B:$AZ,MATCH("BoltRotationAngleCycle1",'Second Round'!$B$1:$AZ$1,0),FALSE)),"",VLOOKUP($A91,'Second Round'!$B:$AZ,MATCH("BoltRotationAngleCycle1",'Second Round'!$B$1:$AZ$1,0),FALSE))</f>
        <v/>
      </c>
      <c r="E91" s="1" t="str">
        <f>IF(ISERROR(VLOOKUP($A91,'Second Round'!$B:$AZ,MATCH("BoltRotationAngleCycle2",'Second Round'!$B$1:$AZ$1,0),FALSE)),"",VLOOKUP($A91,'Second Round'!$B:$AZ,MATCH("BoltRotationAngleCycle2",'Second Round'!$B$1:$AZ$1,0),FALSE))</f>
        <v/>
      </c>
      <c r="F91" s="1" t="str" cm="1">
        <f t="array" ref="F91">IF(AND(J91&lt;&gt;"",C91&lt;&gt;""),SUM(IF(ISERROR(VLOOKUP($A91,'Second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Round'!$B$1:$AL$1,0),FALSE)),0,VLOOKUP($A91,'Second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91" s="4">
        <v>82</v>
      </c>
      <c r="I91" s="13" t="str">
        <f>IF(J91&lt;&gt;"",IF(L91="Low", "Fail", IF(OR(L91="High", M91="High", N91 &gt; 5, O91 &gt; 5, P91 = FALSE, Q91 = FALSE), "Alert", "Pass")),"")</f>
        <v/>
      </c>
      <c r="J91" s="2" t="str">
        <f t="shared" si="1"/>
        <v/>
      </c>
      <c r="L91" s="19" t="str">
        <f>IF(J91&lt;&gt;"",IF(J91&gt;=$J$7,IF(J91&gt;VLOOKUP("perbolt_rotation_high", 'Failure Criteria'!$A$1:$B$9, 2, 0)*$J$7, "High", "OK"),"Low"),"")</f>
        <v/>
      </c>
      <c r="M91" s="19" t="str">
        <f>IF(AND(F91&lt;&gt;"",J91&lt;&gt;""),IF(F91&gt;=VLOOKUP("rd2_cyc3_rotation_high", 'Failure Criteria'!$A$1:$B$9, 2, 0), "High", "OK"),"")</f>
        <v/>
      </c>
      <c r="N91" s="19" t="str">
        <f>IF(ISERROR(VLOOKUP($A91,'First Round'!$B:$AZ,MATCH("Cycles",'First Round'!$B$1:$AZ$1,0),FALSE)),"",VLOOKUP($A91,'First Round'!$B:$AZ,MATCH("Cycles",'First Round'!$B$1:$AZ$1,0),FALSE))</f>
        <v/>
      </c>
      <c r="O91" s="19" t="str">
        <f>IF(ISERROR(VLOOKUP($A91,'Second Round'!$B:$AZ,MATCH("Cycles",'Second Round'!$B$1:$AZ$1,0),FALSE)),"",VLOOKUP($A91,'Second Round'!$B:$AZ,MATCH("Cycles",'Second Round'!$B$1:$AZ$1,0),FALSE))</f>
        <v/>
      </c>
      <c r="P91" s="19" t="str" cm="1">
        <f t="array" ref="P91">IF(ISERROR(ABS((SUM(IF(ISERROR(VLOOKUP($A91,'First Round'!$B:$AZ,MATCH(_xlfn._xlws.FILTER('First Round'!$B$1:$AZ$1,((LEFT('First Round'!$B$1:$AZ$1,22)="BoltRotationAngleCycle"))),'First Round'!$B$1:$AL$1,0), FALSE)),0,VLOOKUP($A91,'First Round'!$B:$AZ,MATCH(_xlfn._xlws.FILTER('First Round'!$B$1:$AZ$1,((LEFT('First Round'!$B$1:$AZ$1,22)="BoltRotationAngleCycle"))),'First Round'!$B$1:$AL$1,0), FALSE)))) - $B91) &lt;= 2), "", ABS((SUM(IF(ISERROR(VLOOKUP($A91,'First Round'!$B:$AZ,MATCH(_xlfn._xlws.FILTER('First Round'!$B$1:$AZ$1,((LEFT('First Round'!$B$1:$AZ$1,22)="BoltRotationAngleCycle"))),'First Round'!$B$1:$AL$1,0), FALSE)),0,VLOOKUP($A91,'First Round'!$B:$AZ,MATCH(_xlfn._xlws.FILTER('First Round'!$B$1:$AZ$1,((LEFT('First Round'!$B$1:$AZ$1,22)="BoltRotationAngleCycle"))),'First Round'!$B$1:$AL$1,0), FALSE)))) - $B91) &lt;= VLOOKUP("sum_rounding_buffer", 'Failure Criteria'!$A$1:$B$9, 2, 0))</f>
        <v/>
      </c>
      <c r="Q91" s="19" t="str" cm="1">
        <f t="array" ref="Q91">IF(ISERROR(ABS((SUM(IF(ISERROR(VLOOKUP($A91,'Second Round'!$B:$AZ,MATCH(_xlfn._xlws.FILTER('Second Round'!$B$1:$AZ$1,((LEFT('Second Round'!$B$1:$AZ$1,22)="BoltRotationAngleCycle"))),'Second Round'!$B$1:$AL$1,0), FALSE)),0,VLOOKUP($A91,'Second Round'!$B:$AZ,MATCH(_xlfn._xlws.FILTER('Second Round'!$B$1:$AZ$1,((LEFT('Second Round'!$B$1:$AZ$1,22)="BoltRotationAngleCycle"))),'Second Round'!$B$1:$AL$1,0), FALSE)))) - $C91) &lt;= 2), "", ABS((SUM(IF(ISERROR(VLOOKUP($A91,'Second Round'!$B:$AZ,MATCH(_xlfn._xlws.FILTER('Second Round'!$B$1:$AZ$1,((LEFT('Second Round'!$B$1:$AZ$1,22)="BoltRotationAngleCycle"))),'Second Round'!$B$1:$AL$1,0), FALSE)),0,VLOOKUP($A91,'Second Round'!$B:$AZ,MATCH(_xlfn._xlws.FILTER('Second Round'!$B$1:$AZ$1,((LEFT('Second Round'!$B$1:$AZ$1,22)="BoltRotationAngleCycle"))),'Second Round'!$B$1:$AL$1,0), FALSE)))) - $C91) &lt;= VLOOKUP("sum_rounding_buffer", 'Failure Criteria'!$A$1:$B$9, 2, 0))</f>
        <v/>
      </c>
    </row>
    <row r="92" spans="1:17" x14ac:dyDescent="0.25">
      <c r="A92" s="17">
        <v>83</v>
      </c>
      <c r="B92" s="7" t="str">
        <f>IF(ISERROR(VLOOKUP($A92,'First Round'!$B:$AZ,MATCH("BoltRotationAngle",'First Round'!$B$1:$AZ$1,0),FALSE)),"",VLOOKUP($A92,'First Round'!$B:$AZ,MATCH("BoltRotationAngle",'First Round'!$B$1:$AZ$1,0),FALSE))</f>
        <v/>
      </c>
      <c r="C92" s="7" t="str">
        <f>IF(ISERROR(VLOOKUP($A92,'Second Round'!$B:$AZ,MATCH("BoltRotationAngle",'Second Round'!$B$1:$AZ$1,0),FALSE)),"",VLOOKUP($A92,'Second Round'!$B:$AZ,MATCH("BoltRotationAngle",'Second Round'!$B$1:$AZ$1,0),FALSE))</f>
        <v/>
      </c>
      <c r="D92" s="1" t="str">
        <f>IF(ISERROR(VLOOKUP($A92,'Second Round'!$B:$AZ,MATCH("BoltRotationAngleCycle1",'Second Round'!$B$1:$AZ$1,0),FALSE)),"",VLOOKUP($A92,'Second Round'!$B:$AZ,MATCH("BoltRotationAngleCycle1",'Second Round'!$B$1:$AZ$1,0),FALSE))</f>
        <v/>
      </c>
      <c r="E92" s="1" t="str">
        <f>IF(ISERROR(VLOOKUP($A92,'Second Round'!$B:$AZ,MATCH("BoltRotationAngleCycle2",'Second Round'!$B$1:$AZ$1,0),FALSE)),"",VLOOKUP($A92,'Second Round'!$B:$AZ,MATCH("BoltRotationAngleCycle2",'Second Round'!$B$1:$AZ$1,0),FALSE))</f>
        <v/>
      </c>
      <c r="F92" s="1" t="str" cm="1">
        <f t="array" ref="F92">IF(AND(J92&lt;&gt;"",C92&lt;&gt;""),SUM(IF(ISERROR(VLOOKUP($A92,'Second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Round'!$B$1:$AL$1,0),FALSE)),0,VLOOKUP($A92,'Second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92" s="4">
        <v>83</v>
      </c>
      <c r="I92" s="13" t="str">
        <f>IF(J92&lt;&gt;"",IF(L92="Low", "Fail", IF(OR(L92="High", M92="High", N92 &gt; 5, O92 &gt; 5, P92 = FALSE, Q92 = FALSE), "Alert", "Pass")),"")</f>
        <v/>
      </c>
      <c r="J92" s="2" t="str">
        <f t="shared" si="1"/>
        <v/>
      </c>
      <c r="L92" s="19" t="str">
        <f>IF(J92&lt;&gt;"",IF(J92&gt;=$J$7,IF(J92&gt;VLOOKUP("perbolt_rotation_high", 'Failure Criteria'!$A$1:$B$9, 2, 0)*$J$7, "High", "OK"),"Low"),"")</f>
        <v/>
      </c>
      <c r="M92" s="19" t="str">
        <f>IF(AND(F92&lt;&gt;"",J92&lt;&gt;""),IF(F92&gt;=VLOOKUP("rd2_cyc3_rotation_high", 'Failure Criteria'!$A$1:$B$9, 2, 0), "High", "OK"),"")</f>
        <v/>
      </c>
      <c r="N92" s="19" t="str">
        <f>IF(ISERROR(VLOOKUP($A92,'First Round'!$B:$AZ,MATCH("Cycles",'First Round'!$B$1:$AZ$1,0),FALSE)),"",VLOOKUP($A92,'First Round'!$B:$AZ,MATCH("Cycles",'First Round'!$B$1:$AZ$1,0),FALSE))</f>
        <v/>
      </c>
      <c r="O92" s="19" t="str">
        <f>IF(ISERROR(VLOOKUP($A92,'Second Round'!$B:$AZ,MATCH("Cycles",'Second Round'!$B$1:$AZ$1,0),FALSE)),"",VLOOKUP($A92,'Second Round'!$B:$AZ,MATCH("Cycles",'Second Round'!$B$1:$AZ$1,0),FALSE))</f>
        <v/>
      </c>
      <c r="P92" s="19" t="str" cm="1">
        <f t="array" ref="P92">IF(ISERROR(ABS((SUM(IF(ISERROR(VLOOKUP($A92,'First Round'!$B:$AZ,MATCH(_xlfn._xlws.FILTER('First Round'!$B$1:$AZ$1,((LEFT('First Round'!$B$1:$AZ$1,22)="BoltRotationAngleCycle"))),'First Round'!$B$1:$AL$1,0), FALSE)),0,VLOOKUP($A92,'First Round'!$B:$AZ,MATCH(_xlfn._xlws.FILTER('First Round'!$B$1:$AZ$1,((LEFT('First Round'!$B$1:$AZ$1,22)="BoltRotationAngleCycle"))),'First Round'!$B$1:$AL$1,0), FALSE)))) - $B92) &lt;= 2), "", ABS((SUM(IF(ISERROR(VLOOKUP($A92,'First Round'!$B:$AZ,MATCH(_xlfn._xlws.FILTER('First Round'!$B$1:$AZ$1,((LEFT('First Round'!$B$1:$AZ$1,22)="BoltRotationAngleCycle"))),'First Round'!$B$1:$AL$1,0), FALSE)),0,VLOOKUP($A92,'First Round'!$B:$AZ,MATCH(_xlfn._xlws.FILTER('First Round'!$B$1:$AZ$1,((LEFT('First Round'!$B$1:$AZ$1,22)="BoltRotationAngleCycle"))),'First Round'!$B$1:$AL$1,0), FALSE)))) - $B92) &lt;= VLOOKUP("sum_rounding_buffer", 'Failure Criteria'!$A$1:$B$9, 2, 0))</f>
        <v/>
      </c>
      <c r="Q92" s="19" t="str" cm="1">
        <f t="array" ref="Q92">IF(ISERROR(ABS((SUM(IF(ISERROR(VLOOKUP($A92,'Second Round'!$B:$AZ,MATCH(_xlfn._xlws.FILTER('Second Round'!$B$1:$AZ$1,((LEFT('Second Round'!$B$1:$AZ$1,22)="BoltRotationAngleCycle"))),'Second Round'!$B$1:$AL$1,0), FALSE)),0,VLOOKUP($A92,'Second Round'!$B:$AZ,MATCH(_xlfn._xlws.FILTER('Second Round'!$B$1:$AZ$1,((LEFT('Second Round'!$B$1:$AZ$1,22)="BoltRotationAngleCycle"))),'Second Round'!$B$1:$AL$1,0), FALSE)))) - $C92) &lt;= 2), "", ABS((SUM(IF(ISERROR(VLOOKUP($A92,'Second Round'!$B:$AZ,MATCH(_xlfn._xlws.FILTER('Second Round'!$B$1:$AZ$1,((LEFT('Second Round'!$B$1:$AZ$1,22)="BoltRotationAngleCycle"))),'Second Round'!$B$1:$AL$1,0), FALSE)),0,VLOOKUP($A92,'Second Round'!$B:$AZ,MATCH(_xlfn._xlws.FILTER('Second Round'!$B$1:$AZ$1,((LEFT('Second Round'!$B$1:$AZ$1,22)="BoltRotationAngleCycle"))),'Second Round'!$B$1:$AL$1,0), FALSE)))) - $C92) &lt;= VLOOKUP("sum_rounding_buffer", 'Failure Criteria'!$A$1:$B$9, 2, 0))</f>
        <v/>
      </c>
    </row>
    <row r="93" spans="1:17" x14ac:dyDescent="0.25">
      <c r="A93" s="17">
        <v>84</v>
      </c>
      <c r="B93" s="7" t="str">
        <f>IF(ISERROR(VLOOKUP($A93,'First Round'!$B:$AZ,MATCH("BoltRotationAngle",'First Round'!$B$1:$AZ$1,0),FALSE)),"",VLOOKUP($A93,'First Round'!$B:$AZ,MATCH("BoltRotationAngle",'First Round'!$B$1:$AZ$1,0),FALSE))</f>
        <v/>
      </c>
      <c r="C93" s="7" t="str">
        <f>IF(ISERROR(VLOOKUP($A93,'Second Round'!$B:$AZ,MATCH("BoltRotationAngle",'Second Round'!$B$1:$AZ$1,0),FALSE)),"",VLOOKUP($A93,'Second Round'!$B:$AZ,MATCH("BoltRotationAngle",'Second Round'!$B$1:$AZ$1,0),FALSE))</f>
        <v/>
      </c>
      <c r="D93" s="1" t="str">
        <f>IF(ISERROR(VLOOKUP($A93,'Second Round'!$B:$AZ,MATCH("BoltRotationAngleCycle1",'Second Round'!$B$1:$AZ$1,0),FALSE)),"",VLOOKUP($A93,'Second Round'!$B:$AZ,MATCH("BoltRotationAngleCycle1",'Second Round'!$B$1:$AZ$1,0),FALSE))</f>
        <v/>
      </c>
      <c r="E93" s="1" t="str">
        <f>IF(ISERROR(VLOOKUP($A93,'Second Round'!$B:$AZ,MATCH("BoltRotationAngleCycle2",'Second Round'!$B$1:$AZ$1,0),FALSE)),"",VLOOKUP($A93,'Second Round'!$B:$AZ,MATCH("BoltRotationAngleCycle2",'Second Round'!$B$1:$AZ$1,0),FALSE))</f>
        <v/>
      </c>
      <c r="F93" s="1" t="str" cm="1">
        <f t="array" ref="F93">IF(AND(J93&lt;&gt;"",C93&lt;&gt;""),SUM(IF(ISERROR(VLOOKUP($A93,'Second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Round'!$B$1:$AL$1,0),FALSE)),0,VLOOKUP($A93,'Second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93" s="4">
        <v>84</v>
      </c>
      <c r="I93" s="13" t="str">
        <f>IF(J93&lt;&gt;"",IF(L93="Low", "Fail", IF(OR(L93="High", M93="High", N93 &gt; 5, O93 &gt; 5, P93 = FALSE, Q93 = FALSE), "Alert", "Pass")),"")</f>
        <v/>
      </c>
      <c r="J93" s="2" t="str">
        <f t="shared" si="1"/>
        <v/>
      </c>
      <c r="L93" s="19" t="str">
        <f>IF(J93&lt;&gt;"",IF(J93&gt;=$J$7,IF(J93&gt;VLOOKUP("perbolt_rotation_high", 'Failure Criteria'!$A$1:$B$9, 2, 0)*$J$7, "High", "OK"),"Low"),"")</f>
        <v/>
      </c>
      <c r="M93" s="19" t="str">
        <f>IF(AND(F93&lt;&gt;"",J93&lt;&gt;""),IF(F93&gt;=VLOOKUP("rd2_cyc3_rotation_high", 'Failure Criteria'!$A$1:$B$9, 2, 0), "High", "OK"),"")</f>
        <v/>
      </c>
      <c r="N93" s="19" t="str">
        <f>IF(ISERROR(VLOOKUP($A93,'First Round'!$B:$AZ,MATCH("Cycles",'First Round'!$B$1:$AZ$1,0),FALSE)),"",VLOOKUP($A93,'First Round'!$B:$AZ,MATCH("Cycles",'First Round'!$B$1:$AZ$1,0),FALSE))</f>
        <v/>
      </c>
      <c r="O93" s="19" t="str">
        <f>IF(ISERROR(VLOOKUP($A93,'Second Round'!$B:$AZ,MATCH("Cycles",'Second Round'!$B$1:$AZ$1,0),FALSE)),"",VLOOKUP($A93,'Second Round'!$B:$AZ,MATCH("Cycles",'Second Round'!$B$1:$AZ$1,0),FALSE))</f>
        <v/>
      </c>
      <c r="P93" s="19" t="str" cm="1">
        <f t="array" ref="P93">IF(ISERROR(ABS((SUM(IF(ISERROR(VLOOKUP($A93,'First Round'!$B:$AZ,MATCH(_xlfn._xlws.FILTER('First Round'!$B$1:$AZ$1,((LEFT('First Round'!$B$1:$AZ$1,22)="BoltRotationAngleCycle"))),'First Round'!$B$1:$AL$1,0), FALSE)),0,VLOOKUP($A93,'First Round'!$B:$AZ,MATCH(_xlfn._xlws.FILTER('First Round'!$B$1:$AZ$1,((LEFT('First Round'!$B$1:$AZ$1,22)="BoltRotationAngleCycle"))),'First Round'!$B$1:$AL$1,0), FALSE)))) - $B93) &lt;= 2), "", ABS((SUM(IF(ISERROR(VLOOKUP($A93,'First Round'!$B:$AZ,MATCH(_xlfn._xlws.FILTER('First Round'!$B$1:$AZ$1,((LEFT('First Round'!$B$1:$AZ$1,22)="BoltRotationAngleCycle"))),'First Round'!$B$1:$AL$1,0), FALSE)),0,VLOOKUP($A93,'First Round'!$B:$AZ,MATCH(_xlfn._xlws.FILTER('First Round'!$B$1:$AZ$1,((LEFT('First Round'!$B$1:$AZ$1,22)="BoltRotationAngleCycle"))),'First Round'!$B$1:$AL$1,0), FALSE)))) - $B93) &lt;= VLOOKUP("sum_rounding_buffer", 'Failure Criteria'!$A$1:$B$9, 2, 0))</f>
        <v/>
      </c>
      <c r="Q93" s="19" t="str" cm="1">
        <f t="array" ref="Q93">IF(ISERROR(ABS((SUM(IF(ISERROR(VLOOKUP($A93,'Second Round'!$B:$AZ,MATCH(_xlfn._xlws.FILTER('Second Round'!$B$1:$AZ$1,((LEFT('Second Round'!$B$1:$AZ$1,22)="BoltRotationAngleCycle"))),'Second Round'!$B$1:$AL$1,0), FALSE)),0,VLOOKUP($A93,'Second Round'!$B:$AZ,MATCH(_xlfn._xlws.FILTER('Second Round'!$B$1:$AZ$1,((LEFT('Second Round'!$B$1:$AZ$1,22)="BoltRotationAngleCycle"))),'Second Round'!$B$1:$AL$1,0), FALSE)))) - $C93) &lt;= 2), "", ABS((SUM(IF(ISERROR(VLOOKUP($A93,'Second Round'!$B:$AZ,MATCH(_xlfn._xlws.FILTER('Second Round'!$B$1:$AZ$1,((LEFT('Second Round'!$B$1:$AZ$1,22)="BoltRotationAngleCycle"))),'Second Round'!$B$1:$AL$1,0), FALSE)),0,VLOOKUP($A93,'Second Round'!$B:$AZ,MATCH(_xlfn._xlws.FILTER('Second Round'!$B$1:$AZ$1,((LEFT('Second Round'!$B$1:$AZ$1,22)="BoltRotationAngleCycle"))),'Second Round'!$B$1:$AL$1,0), FALSE)))) - $C93) &lt;= VLOOKUP("sum_rounding_buffer", 'Failure Criteria'!$A$1:$B$9, 2, 0))</f>
        <v/>
      </c>
    </row>
    <row r="94" spans="1:17" x14ac:dyDescent="0.25">
      <c r="A94" s="17">
        <v>85</v>
      </c>
      <c r="B94" s="7" t="str">
        <f>IF(ISERROR(VLOOKUP($A94,'First Round'!$B:$AZ,MATCH("BoltRotationAngle",'First Round'!$B$1:$AZ$1,0),FALSE)),"",VLOOKUP($A94,'First Round'!$B:$AZ,MATCH("BoltRotationAngle",'First Round'!$B$1:$AZ$1,0),FALSE))</f>
        <v/>
      </c>
      <c r="C94" s="7" t="str">
        <f>IF(ISERROR(VLOOKUP($A94,'Second Round'!$B:$AZ,MATCH("BoltRotationAngle",'Second Round'!$B$1:$AZ$1,0),FALSE)),"",VLOOKUP($A94,'Second Round'!$B:$AZ,MATCH("BoltRotationAngle",'Second Round'!$B$1:$AZ$1,0),FALSE))</f>
        <v/>
      </c>
      <c r="D94" s="1" t="str">
        <f>IF(ISERROR(VLOOKUP($A94,'Second Round'!$B:$AZ,MATCH("BoltRotationAngleCycle1",'Second Round'!$B$1:$AZ$1,0),FALSE)),"",VLOOKUP($A94,'Second Round'!$B:$AZ,MATCH("BoltRotationAngleCycle1",'Second Round'!$B$1:$AZ$1,0),FALSE))</f>
        <v/>
      </c>
      <c r="E94" s="1" t="str">
        <f>IF(ISERROR(VLOOKUP($A94,'Second Round'!$B:$AZ,MATCH("BoltRotationAngleCycle2",'Second Round'!$B$1:$AZ$1,0),FALSE)),"",VLOOKUP($A94,'Second Round'!$B:$AZ,MATCH("BoltRotationAngleCycle2",'Second Round'!$B$1:$AZ$1,0),FALSE))</f>
        <v/>
      </c>
      <c r="F94" s="1" t="str" cm="1">
        <f t="array" ref="F94">IF(AND(J94&lt;&gt;"",C94&lt;&gt;""),SUM(IF(ISERROR(VLOOKUP($A94,'Second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Round'!$B$1:$AL$1,0),FALSE)),0,VLOOKUP($A94,'Second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94" s="4">
        <v>85</v>
      </c>
      <c r="I94" s="13" t="str">
        <f>IF(J94&lt;&gt;"",IF(L94="Low", "Fail", IF(OR(L94="High", M94="High", N94 &gt; 5, O94 &gt; 5, P94 = FALSE, Q94 = FALSE), "Alert", "Pass")),"")</f>
        <v/>
      </c>
      <c r="J94" s="2" t="str">
        <f t="shared" si="1"/>
        <v/>
      </c>
      <c r="L94" s="19" t="str">
        <f>IF(J94&lt;&gt;"",IF(J94&gt;=$J$7,IF(J94&gt;VLOOKUP("perbolt_rotation_high", 'Failure Criteria'!$A$1:$B$9, 2, 0)*$J$7, "High", "OK"),"Low"),"")</f>
        <v/>
      </c>
      <c r="M94" s="19" t="str">
        <f>IF(AND(F94&lt;&gt;"",J94&lt;&gt;""),IF(F94&gt;=VLOOKUP("rd2_cyc3_rotation_high", 'Failure Criteria'!$A$1:$B$9, 2, 0), "High", "OK"),"")</f>
        <v/>
      </c>
      <c r="N94" s="19" t="str">
        <f>IF(ISERROR(VLOOKUP($A94,'First Round'!$B:$AZ,MATCH("Cycles",'First Round'!$B$1:$AZ$1,0),FALSE)),"",VLOOKUP($A94,'First Round'!$B:$AZ,MATCH("Cycles",'First Round'!$B$1:$AZ$1,0),FALSE))</f>
        <v/>
      </c>
      <c r="O94" s="19" t="str">
        <f>IF(ISERROR(VLOOKUP($A94,'Second Round'!$B:$AZ,MATCH("Cycles",'Second Round'!$B$1:$AZ$1,0),FALSE)),"",VLOOKUP($A94,'Second Round'!$B:$AZ,MATCH("Cycles",'Second Round'!$B$1:$AZ$1,0),FALSE))</f>
        <v/>
      </c>
      <c r="P94" s="19" t="str" cm="1">
        <f t="array" ref="P94">IF(ISERROR(ABS((SUM(IF(ISERROR(VLOOKUP($A94,'First Round'!$B:$AZ,MATCH(_xlfn._xlws.FILTER('First Round'!$B$1:$AZ$1,((LEFT('First Round'!$B$1:$AZ$1,22)="BoltRotationAngleCycle"))),'First Round'!$B$1:$AL$1,0), FALSE)),0,VLOOKUP($A94,'First Round'!$B:$AZ,MATCH(_xlfn._xlws.FILTER('First Round'!$B$1:$AZ$1,((LEFT('First Round'!$B$1:$AZ$1,22)="BoltRotationAngleCycle"))),'First Round'!$B$1:$AL$1,0), FALSE)))) - $B94) &lt;= 2), "", ABS((SUM(IF(ISERROR(VLOOKUP($A94,'First Round'!$B:$AZ,MATCH(_xlfn._xlws.FILTER('First Round'!$B$1:$AZ$1,((LEFT('First Round'!$B$1:$AZ$1,22)="BoltRotationAngleCycle"))),'First Round'!$B$1:$AL$1,0), FALSE)),0,VLOOKUP($A94,'First Round'!$B:$AZ,MATCH(_xlfn._xlws.FILTER('First Round'!$B$1:$AZ$1,((LEFT('First Round'!$B$1:$AZ$1,22)="BoltRotationAngleCycle"))),'First Round'!$B$1:$AL$1,0), FALSE)))) - $B94) &lt;= VLOOKUP("sum_rounding_buffer", 'Failure Criteria'!$A$1:$B$9, 2, 0))</f>
        <v/>
      </c>
      <c r="Q94" s="19" t="str" cm="1">
        <f t="array" ref="Q94">IF(ISERROR(ABS((SUM(IF(ISERROR(VLOOKUP($A94,'Second Round'!$B:$AZ,MATCH(_xlfn._xlws.FILTER('Second Round'!$B$1:$AZ$1,((LEFT('Second Round'!$B$1:$AZ$1,22)="BoltRotationAngleCycle"))),'Second Round'!$B$1:$AL$1,0), FALSE)),0,VLOOKUP($A94,'Second Round'!$B:$AZ,MATCH(_xlfn._xlws.FILTER('Second Round'!$B$1:$AZ$1,((LEFT('Second Round'!$B$1:$AZ$1,22)="BoltRotationAngleCycle"))),'Second Round'!$B$1:$AL$1,0), FALSE)))) - $C94) &lt;= 2), "", ABS((SUM(IF(ISERROR(VLOOKUP($A94,'Second Round'!$B:$AZ,MATCH(_xlfn._xlws.FILTER('Second Round'!$B$1:$AZ$1,((LEFT('Second Round'!$B$1:$AZ$1,22)="BoltRotationAngleCycle"))),'Second Round'!$B$1:$AL$1,0), FALSE)),0,VLOOKUP($A94,'Second Round'!$B:$AZ,MATCH(_xlfn._xlws.FILTER('Second Round'!$B$1:$AZ$1,((LEFT('Second Round'!$B$1:$AZ$1,22)="BoltRotationAngleCycle"))),'Second Round'!$B$1:$AL$1,0), FALSE)))) - $C94) &lt;= VLOOKUP("sum_rounding_buffer", 'Failure Criteria'!$A$1:$B$9, 2, 0))</f>
        <v/>
      </c>
    </row>
    <row r="95" spans="1:17" x14ac:dyDescent="0.25">
      <c r="A95" s="17">
        <v>86</v>
      </c>
      <c r="B95" s="7" t="str">
        <f>IF(ISERROR(VLOOKUP($A95,'First Round'!$B:$AZ,MATCH("BoltRotationAngle",'First Round'!$B$1:$AZ$1,0),FALSE)),"",VLOOKUP($A95,'First Round'!$B:$AZ,MATCH("BoltRotationAngle",'First Round'!$B$1:$AZ$1,0),FALSE))</f>
        <v/>
      </c>
      <c r="C95" s="7" t="str">
        <f>IF(ISERROR(VLOOKUP($A95,'Second Round'!$B:$AZ,MATCH("BoltRotationAngle",'Second Round'!$B$1:$AZ$1,0),FALSE)),"",VLOOKUP($A95,'Second Round'!$B:$AZ,MATCH("BoltRotationAngle",'Second Round'!$B$1:$AZ$1,0),FALSE))</f>
        <v/>
      </c>
      <c r="D95" s="1" t="str">
        <f>IF(ISERROR(VLOOKUP($A95,'Second Round'!$B:$AZ,MATCH("BoltRotationAngleCycle1",'Second Round'!$B$1:$AZ$1,0),FALSE)),"",VLOOKUP($A95,'Second Round'!$B:$AZ,MATCH("BoltRotationAngleCycle1",'Second Round'!$B$1:$AZ$1,0),FALSE))</f>
        <v/>
      </c>
      <c r="E95" s="1" t="str">
        <f>IF(ISERROR(VLOOKUP($A95,'Second Round'!$B:$AZ,MATCH("BoltRotationAngleCycle2",'Second Round'!$B$1:$AZ$1,0),FALSE)),"",VLOOKUP($A95,'Second Round'!$B:$AZ,MATCH("BoltRotationAngleCycle2",'Second Round'!$B$1:$AZ$1,0),FALSE))</f>
        <v/>
      </c>
      <c r="F95" s="1" t="str" cm="1">
        <f t="array" ref="F95">IF(AND(J95&lt;&gt;"",C95&lt;&gt;""),SUM(IF(ISERROR(VLOOKUP($A95,'Second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Round'!$B$1:$AL$1,0),FALSE)),0,VLOOKUP($A95,'Second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95" s="4">
        <v>86</v>
      </c>
      <c r="I95" s="13" t="str">
        <f>IF(J95&lt;&gt;"",IF(L95="Low", "Fail", IF(OR(L95="High", M95="High", N95 &gt; 5, O95 &gt; 5, P95 = FALSE, Q95 = FALSE), "Alert", "Pass")),"")</f>
        <v/>
      </c>
      <c r="J95" s="2" t="str">
        <f t="shared" si="1"/>
        <v/>
      </c>
      <c r="L95" s="19" t="str">
        <f>IF(J95&lt;&gt;"",IF(J95&gt;=$J$7,IF(J95&gt;VLOOKUP("perbolt_rotation_high", 'Failure Criteria'!$A$1:$B$9, 2, 0)*$J$7, "High", "OK"),"Low"),"")</f>
        <v/>
      </c>
      <c r="M95" s="19" t="str">
        <f>IF(AND(F95&lt;&gt;"",J95&lt;&gt;""),IF(F95&gt;=VLOOKUP("rd2_cyc3_rotation_high", 'Failure Criteria'!$A$1:$B$9, 2, 0), "High", "OK"),"")</f>
        <v/>
      </c>
      <c r="N95" s="19" t="str">
        <f>IF(ISERROR(VLOOKUP($A95,'First Round'!$B:$AZ,MATCH("Cycles",'First Round'!$B$1:$AZ$1,0),FALSE)),"",VLOOKUP($A95,'First Round'!$B:$AZ,MATCH("Cycles",'First Round'!$B$1:$AZ$1,0),FALSE))</f>
        <v/>
      </c>
      <c r="O95" s="19" t="str">
        <f>IF(ISERROR(VLOOKUP($A95,'Second Round'!$B:$AZ,MATCH("Cycles",'Second Round'!$B$1:$AZ$1,0),FALSE)),"",VLOOKUP($A95,'Second Round'!$B:$AZ,MATCH("Cycles",'Second Round'!$B$1:$AZ$1,0),FALSE))</f>
        <v/>
      </c>
      <c r="P95" s="19" t="str" cm="1">
        <f t="array" ref="P95">IF(ISERROR(ABS((SUM(IF(ISERROR(VLOOKUP($A95,'First Round'!$B:$AZ,MATCH(_xlfn._xlws.FILTER('First Round'!$B$1:$AZ$1,((LEFT('First Round'!$B$1:$AZ$1,22)="BoltRotationAngleCycle"))),'First Round'!$B$1:$AL$1,0), FALSE)),0,VLOOKUP($A95,'First Round'!$B:$AZ,MATCH(_xlfn._xlws.FILTER('First Round'!$B$1:$AZ$1,((LEFT('First Round'!$B$1:$AZ$1,22)="BoltRotationAngleCycle"))),'First Round'!$B$1:$AL$1,0), FALSE)))) - $B95) &lt;= 2), "", ABS((SUM(IF(ISERROR(VLOOKUP($A95,'First Round'!$B:$AZ,MATCH(_xlfn._xlws.FILTER('First Round'!$B$1:$AZ$1,((LEFT('First Round'!$B$1:$AZ$1,22)="BoltRotationAngleCycle"))),'First Round'!$B$1:$AL$1,0), FALSE)),0,VLOOKUP($A95,'First Round'!$B:$AZ,MATCH(_xlfn._xlws.FILTER('First Round'!$B$1:$AZ$1,((LEFT('First Round'!$B$1:$AZ$1,22)="BoltRotationAngleCycle"))),'First Round'!$B$1:$AL$1,0), FALSE)))) - $B95) &lt;= VLOOKUP("sum_rounding_buffer", 'Failure Criteria'!$A$1:$B$9, 2, 0))</f>
        <v/>
      </c>
      <c r="Q95" s="19" t="str" cm="1">
        <f t="array" ref="Q95">IF(ISERROR(ABS((SUM(IF(ISERROR(VLOOKUP($A95,'Second Round'!$B:$AZ,MATCH(_xlfn._xlws.FILTER('Second Round'!$B$1:$AZ$1,((LEFT('Second Round'!$B$1:$AZ$1,22)="BoltRotationAngleCycle"))),'Second Round'!$B$1:$AL$1,0), FALSE)),0,VLOOKUP($A95,'Second Round'!$B:$AZ,MATCH(_xlfn._xlws.FILTER('Second Round'!$B$1:$AZ$1,((LEFT('Second Round'!$B$1:$AZ$1,22)="BoltRotationAngleCycle"))),'Second Round'!$B$1:$AL$1,0), FALSE)))) - $C95) &lt;= 2), "", ABS((SUM(IF(ISERROR(VLOOKUP($A95,'Second Round'!$B:$AZ,MATCH(_xlfn._xlws.FILTER('Second Round'!$B$1:$AZ$1,((LEFT('Second Round'!$B$1:$AZ$1,22)="BoltRotationAngleCycle"))),'Second Round'!$B$1:$AL$1,0), FALSE)),0,VLOOKUP($A95,'Second Round'!$B:$AZ,MATCH(_xlfn._xlws.FILTER('Second Round'!$B$1:$AZ$1,((LEFT('Second Round'!$B$1:$AZ$1,22)="BoltRotationAngleCycle"))),'Second Round'!$B$1:$AL$1,0), FALSE)))) - $C95) &lt;= VLOOKUP("sum_rounding_buffer", 'Failure Criteria'!$A$1:$B$9, 2, 0))</f>
        <v/>
      </c>
    </row>
    <row r="96" spans="1:17" x14ac:dyDescent="0.25">
      <c r="A96" s="17">
        <v>87</v>
      </c>
      <c r="B96" s="7" t="str">
        <f>IF(ISERROR(VLOOKUP($A96,'First Round'!$B:$AZ,MATCH("BoltRotationAngle",'First Round'!$B$1:$AZ$1,0),FALSE)),"",VLOOKUP($A96,'First Round'!$B:$AZ,MATCH("BoltRotationAngle",'First Round'!$B$1:$AZ$1,0),FALSE))</f>
        <v/>
      </c>
      <c r="C96" s="7" t="str">
        <f>IF(ISERROR(VLOOKUP($A96,'Second Round'!$B:$AZ,MATCH("BoltRotationAngle",'Second Round'!$B$1:$AZ$1,0),FALSE)),"",VLOOKUP($A96,'Second Round'!$B:$AZ,MATCH("BoltRotationAngle",'Second Round'!$B$1:$AZ$1,0),FALSE))</f>
        <v/>
      </c>
      <c r="D96" s="1" t="str">
        <f>IF(ISERROR(VLOOKUP($A96,'Second Round'!$B:$AZ,MATCH("BoltRotationAngleCycle1",'Second Round'!$B$1:$AZ$1,0),FALSE)),"",VLOOKUP($A96,'Second Round'!$B:$AZ,MATCH("BoltRotationAngleCycle1",'Second Round'!$B$1:$AZ$1,0),FALSE))</f>
        <v/>
      </c>
      <c r="E96" s="1" t="str">
        <f>IF(ISERROR(VLOOKUP($A96,'Second Round'!$B:$AZ,MATCH("BoltRotationAngleCycle2",'Second Round'!$B$1:$AZ$1,0),FALSE)),"",VLOOKUP($A96,'Second Round'!$B:$AZ,MATCH("BoltRotationAngleCycle2",'Second Round'!$B$1:$AZ$1,0),FALSE))</f>
        <v/>
      </c>
      <c r="F96" s="1" t="str" cm="1">
        <f t="array" ref="F96">IF(AND(J96&lt;&gt;"",C96&lt;&gt;""),SUM(IF(ISERROR(VLOOKUP($A96,'Second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Round'!$B$1:$AL$1,0),FALSE)),0,VLOOKUP($A96,'Second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96" s="4">
        <v>87</v>
      </c>
      <c r="I96" s="13" t="str">
        <f>IF(J96&lt;&gt;"",IF(L96="Low", "Fail", IF(OR(L96="High", M96="High", N96 &gt; 5, O96 &gt; 5, P96 = FALSE, Q96 = FALSE), "Alert", "Pass")),"")</f>
        <v/>
      </c>
      <c r="J96" s="2" t="str">
        <f t="shared" si="1"/>
        <v/>
      </c>
      <c r="L96" s="19" t="str">
        <f>IF(J96&lt;&gt;"",IF(J96&gt;=$J$7,IF(J96&gt;VLOOKUP("perbolt_rotation_high", 'Failure Criteria'!$A$1:$B$9, 2, 0)*$J$7, "High", "OK"),"Low"),"")</f>
        <v/>
      </c>
      <c r="M96" s="19" t="str">
        <f>IF(AND(F96&lt;&gt;"",J96&lt;&gt;""),IF(F96&gt;=VLOOKUP("rd2_cyc3_rotation_high", 'Failure Criteria'!$A$1:$B$9, 2, 0), "High", "OK"),"")</f>
        <v/>
      </c>
      <c r="N96" s="19" t="str">
        <f>IF(ISERROR(VLOOKUP($A96,'First Round'!$B:$AZ,MATCH("Cycles",'First Round'!$B$1:$AZ$1,0),FALSE)),"",VLOOKUP($A96,'First Round'!$B:$AZ,MATCH("Cycles",'First Round'!$B$1:$AZ$1,0),FALSE))</f>
        <v/>
      </c>
      <c r="O96" s="19" t="str">
        <f>IF(ISERROR(VLOOKUP($A96,'Second Round'!$B:$AZ,MATCH("Cycles",'Second Round'!$B$1:$AZ$1,0),FALSE)),"",VLOOKUP($A96,'Second Round'!$B:$AZ,MATCH("Cycles",'Second Round'!$B$1:$AZ$1,0),FALSE))</f>
        <v/>
      </c>
      <c r="P96" s="19" t="str" cm="1">
        <f t="array" ref="P96">IF(ISERROR(ABS((SUM(IF(ISERROR(VLOOKUP($A96,'First Round'!$B:$AZ,MATCH(_xlfn._xlws.FILTER('First Round'!$B$1:$AZ$1,((LEFT('First Round'!$B$1:$AZ$1,22)="BoltRotationAngleCycle"))),'First Round'!$B$1:$AL$1,0), FALSE)),0,VLOOKUP($A96,'First Round'!$B:$AZ,MATCH(_xlfn._xlws.FILTER('First Round'!$B$1:$AZ$1,((LEFT('First Round'!$B$1:$AZ$1,22)="BoltRotationAngleCycle"))),'First Round'!$B$1:$AL$1,0), FALSE)))) - $B96) &lt;= 2), "", ABS((SUM(IF(ISERROR(VLOOKUP($A96,'First Round'!$B:$AZ,MATCH(_xlfn._xlws.FILTER('First Round'!$B$1:$AZ$1,((LEFT('First Round'!$B$1:$AZ$1,22)="BoltRotationAngleCycle"))),'First Round'!$B$1:$AL$1,0), FALSE)),0,VLOOKUP($A96,'First Round'!$B:$AZ,MATCH(_xlfn._xlws.FILTER('First Round'!$B$1:$AZ$1,((LEFT('First Round'!$B$1:$AZ$1,22)="BoltRotationAngleCycle"))),'First Round'!$B$1:$AL$1,0), FALSE)))) - $B96) &lt;= VLOOKUP("sum_rounding_buffer", 'Failure Criteria'!$A$1:$B$9, 2, 0))</f>
        <v/>
      </c>
      <c r="Q96" s="19" t="str" cm="1">
        <f t="array" ref="Q96">IF(ISERROR(ABS((SUM(IF(ISERROR(VLOOKUP($A96,'Second Round'!$B:$AZ,MATCH(_xlfn._xlws.FILTER('Second Round'!$B$1:$AZ$1,((LEFT('Second Round'!$B$1:$AZ$1,22)="BoltRotationAngleCycle"))),'Second Round'!$B$1:$AL$1,0), FALSE)),0,VLOOKUP($A96,'Second Round'!$B:$AZ,MATCH(_xlfn._xlws.FILTER('Second Round'!$B$1:$AZ$1,((LEFT('Second Round'!$B$1:$AZ$1,22)="BoltRotationAngleCycle"))),'Second Round'!$B$1:$AL$1,0), FALSE)))) - $C96) &lt;= 2), "", ABS((SUM(IF(ISERROR(VLOOKUP($A96,'Second Round'!$B:$AZ,MATCH(_xlfn._xlws.FILTER('Second Round'!$B$1:$AZ$1,((LEFT('Second Round'!$B$1:$AZ$1,22)="BoltRotationAngleCycle"))),'Second Round'!$B$1:$AL$1,0), FALSE)),0,VLOOKUP($A96,'Second Round'!$B:$AZ,MATCH(_xlfn._xlws.FILTER('Second Round'!$B$1:$AZ$1,((LEFT('Second Round'!$B$1:$AZ$1,22)="BoltRotationAngleCycle"))),'Second Round'!$B$1:$AL$1,0), FALSE)))) - $C96) &lt;= VLOOKUP("sum_rounding_buffer", 'Failure Criteria'!$A$1:$B$9, 2, 0))</f>
        <v/>
      </c>
    </row>
    <row r="97" spans="1:17" x14ac:dyDescent="0.25">
      <c r="A97" s="17">
        <v>88</v>
      </c>
      <c r="B97" s="7" t="str">
        <f>IF(ISERROR(VLOOKUP($A97,'First Round'!$B:$AZ,MATCH("BoltRotationAngle",'First Round'!$B$1:$AZ$1,0),FALSE)),"",VLOOKUP($A97,'First Round'!$B:$AZ,MATCH("BoltRotationAngle",'First Round'!$B$1:$AZ$1,0),FALSE))</f>
        <v/>
      </c>
      <c r="C97" s="7" t="str">
        <f>IF(ISERROR(VLOOKUP($A97,'Second Round'!$B:$AZ,MATCH("BoltRotationAngle",'Second Round'!$B$1:$AZ$1,0),FALSE)),"",VLOOKUP($A97,'Second Round'!$B:$AZ,MATCH("BoltRotationAngle",'Second Round'!$B$1:$AZ$1,0),FALSE))</f>
        <v/>
      </c>
      <c r="D97" s="1" t="str">
        <f>IF(ISERROR(VLOOKUP($A97,'Second Round'!$B:$AZ,MATCH("BoltRotationAngleCycle1",'Second Round'!$B$1:$AZ$1,0),FALSE)),"",VLOOKUP($A97,'Second Round'!$B:$AZ,MATCH("BoltRotationAngleCycle1",'Second Round'!$B$1:$AZ$1,0),FALSE))</f>
        <v/>
      </c>
      <c r="E97" s="1" t="str">
        <f>IF(ISERROR(VLOOKUP($A97,'Second Round'!$B:$AZ,MATCH("BoltRotationAngleCycle2",'Second Round'!$B$1:$AZ$1,0),FALSE)),"",VLOOKUP($A97,'Second Round'!$B:$AZ,MATCH("BoltRotationAngleCycle2",'Second Round'!$B$1:$AZ$1,0),FALSE))</f>
        <v/>
      </c>
      <c r="F97" s="1" t="str" cm="1">
        <f t="array" ref="F97">IF(AND(J97&lt;&gt;"",C97&lt;&gt;""),SUM(IF(ISERROR(VLOOKUP($A97,'Second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Round'!$B$1:$AL$1,0),FALSE)),0,VLOOKUP($A97,'Second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97" s="4">
        <v>88</v>
      </c>
      <c r="I97" s="13" t="str">
        <f>IF(J97&lt;&gt;"",IF(L97="Low", "Fail", IF(OR(L97="High", M97="High", N97 &gt; 5, O97 &gt; 5, P97 = FALSE, Q97 = FALSE), "Alert", "Pass")),"")</f>
        <v/>
      </c>
      <c r="J97" s="2" t="str">
        <f t="shared" si="1"/>
        <v/>
      </c>
      <c r="L97" s="19" t="str">
        <f>IF(J97&lt;&gt;"",IF(J97&gt;=$J$7,IF(J97&gt;VLOOKUP("perbolt_rotation_high", 'Failure Criteria'!$A$1:$B$9, 2, 0)*$J$7, "High", "OK"),"Low"),"")</f>
        <v/>
      </c>
      <c r="M97" s="19" t="str">
        <f>IF(AND(F97&lt;&gt;"",J97&lt;&gt;""),IF(F97&gt;=VLOOKUP("rd2_cyc3_rotation_high", 'Failure Criteria'!$A$1:$B$9, 2, 0), "High", "OK"),"")</f>
        <v/>
      </c>
      <c r="N97" s="19" t="str">
        <f>IF(ISERROR(VLOOKUP($A97,'First Round'!$B:$AZ,MATCH("Cycles",'First Round'!$B$1:$AZ$1,0),FALSE)),"",VLOOKUP($A97,'First Round'!$B:$AZ,MATCH("Cycles",'First Round'!$B$1:$AZ$1,0),FALSE))</f>
        <v/>
      </c>
      <c r="O97" s="19" t="str">
        <f>IF(ISERROR(VLOOKUP($A97,'Second Round'!$B:$AZ,MATCH("Cycles",'Second Round'!$B$1:$AZ$1,0),FALSE)),"",VLOOKUP($A97,'Second Round'!$B:$AZ,MATCH("Cycles",'Second Round'!$B$1:$AZ$1,0),FALSE))</f>
        <v/>
      </c>
      <c r="P97" s="19" t="str" cm="1">
        <f t="array" ref="P97">IF(ISERROR(ABS((SUM(IF(ISERROR(VLOOKUP($A97,'First Round'!$B:$AZ,MATCH(_xlfn._xlws.FILTER('First Round'!$B$1:$AZ$1,((LEFT('First Round'!$B$1:$AZ$1,22)="BoltRotationAngleCycle"))),'First Round'!$B$1:$AL$1,0), FALSE)),0,VLOOKUP($A97,'First Round'!$B:$AZ,MATCH(_xlfn._xlws.FILTER('First Round'!$B$1:$AZ$1,((LEFT('First Round'!$B$1:$AZ$1,22)="BoltRotationAngleCycle"))),'First Round'!$B$1:$AL$1,0), FALSE)))) - $B97) &lt;= 2), "", ABS((SUM(IF(ISERROR(VLOOKUP($A97,'First Round'!$B:$AZ,MATCH(_xlfn._xlws.FILTER('First Round'!$B$1:$AZ$1,((LEFT('First Round'!$B$1:$AZ$1,22)="BoltRotationAngleCycle"))),'First Round'!$B$1:$AL$1,0), FALSE)),0,VLOOKUP($A97,'First Round'!$B:$AZ,MATCH(_xlfn._xlws.FILTER('First Round'!$B$1:$AZ$1,((LEFT('First Round'!$B$1:$AZ$1,22)="BoltRotationAngleCycle"))),'First Round'!$B$1:$AL$1,0), FALSE)))) - $B97) &lt;= VLOOKUP("sum_rounding_buffer", 'Failure Criteria'!$A$1:$B$9, 2, 0))</f>
        <v/>
      </c>
      <c r="Q97" s="19" t="str" cm="1">
        <f t="array" ref="Q97">IF(ISERROR(ABS((SUM(IF(ISERROR(VLOOKUP($A97,'Second Round'!$B:$AZ,MATCH(_xlfn._xlws.FILTER('Second Round'!$B$1:$AZ$1,((LEFT('Second Round'!$B$1:$AZ$1,22)="BoltRotationAngleCycle"))),'Second Round'!$B$1:$AL$1,0), FALSE)),0,VLOOKUP($A97,'Second Round'!$B:$AZ,MATCH(_xlfn._xlws.FILTER('Second Round'!$B$1:$AZ$1,((LEFT('Second Round'!$B$1:$AZ$1,22)="BoltRotationAngleCycle"))),'Second Round'!$B$1:$AL$1,0), FALSE)))) - $C97) &lt;= 2), "", ABS((SUM(IF(ISERROR(VLOOKUP($A97,'Second Round'!$B:$AZ,MATCH(_xlfn._xlws.FILTER('Second Round'!$B$1:$AZ$1,((LEFT('Second Round'!$B$1:$AZ$1,22)="BoltRotationAngleCycle"))),'Second Round'!$B$1:$AL$1,0), FALSE)),0,VLOOKUP($A97,'Second Round'!$B:$AZ,MATCH(_xlfn._xlws.FILTER('Second Round'!$B$1:$AZ$1,((LEFT('Second Round'!$B$1:$AZ$1,22)="BoltRotationAngleCycle"))),'Second Round'!$B$1:$AL$1,0), FALSE)))) - $C97) &lt;= VLOOKUP("sum_rounding_buffer", 'Failure Criteria'!$A$1:$B$9, 2, 0))</f>
        <v/>
      </c>
    </row>
    <row r="98" spans="1:17" x14ac:dyDescent="0.25">
      <c r="A98" s="17">
        <v>89</v>
      </c>
      <c r="B98" s="7" t="str">
        <f>IF(ISERROR(VLOOKUP($A98,'First Round'!$B:$AZ,MATCH("BoltRotationAngle",'First Round'!$B$1:$AZ$1,0),FALSE)),"",VLOOKUP($A98,'First Round'!$B:$AZ,MATCH("BoltRotationAngle",'First Round'!$B$1:$AZ$1,0),FALSE))</f>
        <v/>
      </c>
      <c r="C98" s="7" t="str">
        <f>IF(ISERROR(VLOOKUP($A98,'Second Round'!$B:$AZ,MATCH("BoltRotationAngle",'Second Round'!$B$1:$AZ$1,0),FALSE)),"",VLOOKUP($A98,'Second Round'!$B:$AZ,MATCH("BoltRotationAngle",'Second Round'!$B$1:$AZ$1,0),FALSE))</f>
        <v/>
      </c>
      <c r="D98" s="1" t="str">
        <f>IF(ISERROR(VLOOKUP($A98,'Second Round'!$B:$AZ,MATCH("BoltRotationAngleCycle1",'Second Round'!$B$1:$AZ$1,0),FALSE)),"",VLOOKUP($A98,'Second Round'!$B:$AZ,MATCH("BoltRotationAngleCycle1",'Second Round'!$B$1:$AZ$1,0),FALSE))</f>
        <v/>
      </c>
      <c r="E98" s="1" t="str">
        <f>IF(ISERROR(VLOOKUP($A98,'Second Round'!$B:$AZ,MATCH("BoltRotationAngleCycle2",'Second Round'!$B$1:$AZ$1,0),FALSE)),"",VLOOKUP($A98,'Second Round'!$B:$AZ,MATCH("BoltRotationAngleCycle2",'Second Round'!$B$1:$AZ$1,0),FALSE))</f>
        <v/>
      </c>
      <c r="F98" s="1" t="str" cm="1">
        <f t="array" ref="F98">IF(AND(J98&lt;&gt;"",C98&lt;&gt;""),SUM(IF(ISERROR(VLOOKUP($A98,'Second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Round'!$B$1:$AL$1,0),FALSE)),0,VLOOKUP($A98,'Second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98" s="4">
        <v>89</v>
      </c>
      <c r="I98" s="13" t="str">
        <f>IF(J98&lt;&gt;"",IF(L98="Low", "Fail", IF(OR(L98="High", M98="High", N98 &gt; 5, O98 &gt; 5, P98 = FALSE, Q98 = FALSE), "Alert", "Pass")),"")</f>
        <v/>
      </c>
      <c r="J98" s="2" t="str">
        <f t="shared" si="1"/>
        <v/>
      </c>
      <c r="L98" s="19" t="str">
        <f>IF(J98&lt;&gt;"",IF(J98&gt;=$J$7,IF(J98&gt;VLOOKUP("perbolt_rotation_high", 'Failure Criteria'!$A$1:$B$9, 2, 0)*$J$7, "High", "OK"),"Low"),"")</f>
        <v/>
      </c>
      <c r="M98" s="19" t="str">
        <f>IF(AND(F98&lt;&gt;"",J98&lt;&gt;""),IF(F98&gt;=VLOOKUP("rd2_cyc3_rotation_high", 'Failure Criteria'!$A$1:$B$9, 2, 0), "High", "OK"),"")</f>
        <v/>
      </c>
      <c r="N98" s="19" t="str">
        <f>IF(ISERROR(VLOOKUP($A98,'First Round'!$B:$AZ,MATCH("Cycles",'First Round'!$B$1:$AZ$1,0),FALSE)),"",VLOOKUP($A98,'First Round'!$B:$AZ,MATCH("Cycles",'First Round'!$B$1:$AZ$1,0),FALSE))</f>
        <v/>
      </c>
      <c r="O98" s="19" t="str">
        <f>IF(ISERROR(VLOOKUP($A98,'Second Round'!$B:$AZ,MATCH("Cycles",'Second Round'!$B$1:$AZ$1,0),FALSE)),"",VLOOKUP($A98,'Second Round'!$B:$AZ,MATCH("Cycles",'Second Round'!$B$1:$AZ$1,0),FALSE))</f>
        <v/>
      </c>
      <c r="P98" s="19" t="str" cm="1">
        <f t="array" ref="P98">IF(ISERROR(ABS((SUM(IF(ISERROR(VLOOKUP($A98,'First Round'!$B:$AZ,MATCH(_xlfn._xlws.FILTER('First Round'!$B$1:$AZ$1,((LEFT('First Round'!$B$1:$AZ$1,22)="BoltRotationAngleCycle"))),'First Round'!$B$1:$AL$1,0), FALSE)),0,VLOOKUP($A98,'First Round'!$B:$AZ,MATCH(_xlfn._xlws.FILTER('First Round'!$B$1:$AZ$1,((LEFT('First Round'!$B$1:$AZ$1,22)="BoltRotationAngleCycle"))),'First Round'!$B$1:$AL$1,0), FALSE)))) - $B98) &lt;= 2), "", ABS((SUM(IF(ISERROR(VLOOKUP($A98,'First Round'!$B:$AZ,MATCH(_xlfn._xlws.FILTER('First Round'!$B$1:$AZ$1,((LEFT('First Round'!$B$1:$AZ$1,22)="BoltRotationAngleCycle"))),'First Round'!$B$1:$AL$1,0), FALSE)),0,VLOOKUP($A98,'First Round'!$B:$AZ,MATCH(_xlfn._xlws.FILTER('First Round'!$B$1:$AZ$1,((LEFT('First Round'!$B$1:$AZ$1,22)="BoltRotationAngleCycle"))),'First Round'!$B$1:$AL$1,0), FALSE)))) - $B98) &lt;= VLOOKUP("sum_rounding_buffer", 'Failure Criteria'!$A$1:$B$9, 2, 0))</f>
        <v/>
      </c>
      <c r="Q98" s="19" t="str" cm="1">
        <f t="array" ref="Q98">IF(ISERROR(ABS((SUM(IF(ISERROR(VLOOKUP($A98,'Second Round'!$B:$AZ,MATCH(_xlfn._xlws.FILTER('Second Round'!$B$1:$AZ$1,((LEFT('Second Round'!$B$1:$AZ$1,22)="BoltRotationAngleCycle"))),'Second Round'!$B$1:$AL$1,0), FALSE)),0,VLOOKUP($A98,'Second Round'!$B:$AZ,MATCH(_xlfn._xlws.FILTER('Second Round'!$B$1:$AZ$1,((LEFT('Second Round'!$B$1:$AZ$1,22)="BoltRotationAngleCycle"))),'Second Round'!$B$1:$AL$1,0), FALSE)))) - $C98) &lt;= 2), "", ABS((SUM(IF(ISERROR(VLOOKUP($A98,'Second Round'!$B:$AZ,MATCH(_xlfn._xlws.FILTER('Second Round'!$B$1:$AZ$1,((LEFT('Second Round'!$B$1:$AZ$1,22)="BoltRotationAngleCycle"))),'Second Round'!$B$1:$AL$1,0), FALSE)),0,VLOOKUP($A98,'Second Round'!$B:$AZ,MATCH(_xlfn._xlws.FILTER('Second Round'!$B$1:$AZ$1,((LEFT('Second Round'!$B$1:$AZ$1,22)="BoltRotationAngleCycle"))),'Second Round'!$B$1:$AL$1,0), FALSE)))) - $C98) &lt;= VLOOKUP("sum_rounding_buffer", 'Failure Criteria'!$A$1:$B$9, 2, 0))</f>
        <v/>
      </c>
    </row>
    <row r="99" spans="1:17" x14ac:dyDescent="0.25">
      <c r="A99" s="17">
        <v>90</v>
      </c>
      <c r="B99" s="7" t="str">
        <f>IF(ISERROR(VLOOKUP($A99,'First Round'!$B:$AZ,MATCH("BoltRotationAngle",'First Round'!$B$1:$AZ$1,0),FALSE)),"",VLOOKUP($A99,'First Round'!$B:$AZ,MATCH("BoltRotationAngle",'First Round'!$B$1:$AZ$1,0),FALSE))</f>
        <v/>
      </c>
      <c r="C99" s="7" t="str">
        <f>IF(ISERROR(VLOOKUP($A99,'Second Round'!$B:$AZ,MATCH("BoltRotationAngle",'Second Round'!$B$1:$AZ$1,0),FALSE)),"",VLOOKUP($A99,'Second Round'!$B:$AZ,MATCH("BoltRotationAngle",'Second Round'!$B$1:$AZ$1,0),FALSE))</f>
        <v/>
      </c>
      <c r="D99" s="1" t="str">
        <f>IF(ISERROR(VLOOKUP($A99,'Second Round'!$B:$AZ,MATCH("BoltRotationAngleCycle1",'Second Round'!$B$1:$AZ$1,0),FALSE)),"",VLOOKUP($A99,'Second Round'!$B:$AZ,MATCH("BoltRotationAngleCycle1",'Second Round'!$B$1:$AZ$1,0),FALSE))</f>
        <v/>
      </c>
      <c r="E99" s="1" t="str">
        <f>IF(ISERROR(VLOOKUP($A99,'Second Round'!$B:$AZ,MATCH("BoltRotationAngleCycle2",'Second Round'!$B$1:$AZ$1,0),FALSE)),"",VLOOKUP($A99,'Second Round'!$B:$AZ,MATCH("BoltRotationAngleCycle2",'Second Round'!$B$1:$AZ$1,0),FALSE))</f>
        <v/>
      </c>
      <c r="F99" s="1" t="str" cm="1">
        <f t="array" ref="F99">IF(AND(J99&lt;&gt;"",C99&lt;&gt;""),SUM(IF(ISERROR(VLOOKUP($A99,'Second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Round'!$B$1:$AL$1,0),FALSE)),0,VLOOKUP($A99,'Second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99" s="4">
        <v>90</v>
      </c>
      <c r="I99" s="13" t="str">
        <f>IF(J99&lt;&gt;"",IF(L99="Low", "Fail", IF(OR(L99="High", M99="High", N99 &gt; 5, O99 &gt; 5, P99 = FALSE, Q99 = FALSE), "Alert", "Pass")),"")</f>
        <v/>
      </c>
      <c r="J99" s="2" t="str">
        <f t="shared" si="1"/>
        <v/>
      </c>
      <c r="L99" s="19" t="str">
        <f>IF(J99&lt;&gt;"",IF(J99&gt;=$J$7,IF(J99&gt;VLOOKUP("perbolt_rotation_high", 'Failure Criteria'!$A$1:$B$9, 2, 0)*$J$7, "High", "OK"),"Low"),"")</f>
        <v/>
      </c>
      <c r="M99" s="19" t="str">
        <f>IF(AND(F99&lt;&gt;"",J99&lt;&gt;""),IF(F99&gt;=VLOOKUP("rd2_cyc3_rotation_high", 'Failure Criteria'!$A$1:$B$9, 2, 0), "High", "OK"),"")</f>
        <v/>
      </c>
      <c r="N99" s="19" t="str">
        <f>IF(ISERROR(VLOOKUP($A99,'First Round'!$B:$AZ,MATCH("Cycles",'First Round'!$B$1:$AZ$1,0),FALSE)),"",VLOOKUP($A99,'First Round'!$B:$AZ,MATCH("Cycles",'First Round'!$B$1:$AZ$1,0),FALSE))</f>
        <v/>
      </c>
      <c r="O99" s="19" t="str">
        <f>IF(ISERROR(VLOOKUP($A99,'Second Round'!$B:$AZ,MATCH("Cycles",'Second Round'!$B$1:$AZ$1,0),FALSE)),"",VLOOKUP($A99,'Second Round'!$B:$AZ,MATCH("Cycles",'Second Round'!$B$1:$AZ$1,0),FALSE))</f>
        <v/>
      </c>
      <c r="P99" s="19" t="str" cm="1">
        <f t="array" ref="P99">IF(ISERROR(ABS((SUM(IF(ISERROR(VLOOKUP($A99,'First Round'!$B:$AZ,MATCH(_xlfn._xlws.FILTER('First Round'!$B$1:$AZ$1,((LEFT('First Round'!$B$1:$AZ$1,22)="BoltRotationAngleCycle"))),'First Round'!$B$1:$AL$1,0), FALSE)),0,VLOOKUP($A99,'First Round'!$B:$AZ,MATCH(_xlfn._xlws.FILTER('First Round'!$B$1:$AZ$1,((LEFT('First Round'!$B$1:$AZ$1,22)="BoltRotationAngleCycle"))),'First Round'!$B$1:$AL$1,0), FALSE)))) - $B99) &lt;= 2), "", ABS((SUM(IF(ISERROR(VLOOKUP($A99,'First Round'!$B:$AZ,MATCH(_xlfn._xlws.FILTER('First Round'!$B$1:$AZ$1,((LEFT('First Round'!$B$1:$AZ$1,22)="BoltRotationAngleCycle"))),'First Round'!$B$1:$AL$1,0), FALSE)),0,VLOOKUP($A99,'First Round'!$B:$AZ,MATCH(_xlfn._xlws.FILTER('First Round'!$B$1:$AZ$1,((LEFT('First Round'!$B$1:$AZ$1,22)="BoltRotationAngleCycle"))),'First Round'!$B$1:$AL$1,0), FALSE)))) - $B99) &lt;= VLOOKUP("sum_rounding_buffer", 'Failure Criteria'!$A$1:$B$9, 2, 0))</f>
        <v/>
      </c>
      <c r="Q99" s="19" t="str" cm="1">
        <f t="array" ref="Q99">IF(ISERROR(ABS((SUM(IF(ISERROR(VLOOKUP($A99,'Second Round'!$B:$AZ,MATCH(_xlfn._xlws.FILTER('Second Round'!$B$1:$AZ$1,((LEFT('Second Round'!$B$1:$AZ$1,22)="BoltRotationAngleCycle"))),'Second Round'!$B$1:$AL$1,0), FALSE)),0,VLOOKUP($A99,'Second Round'!$B:$AZ,MATCH(_xlfn._xlws.FILTER('Second Round'!$B$1:$AZ$1,((LEFT('Second Round'!$B$1:$AZ$1,22)="BoltRotationAngleCycle"))),'Second Round'!$B$1:$AL$1,0), FALSE)))) - $C99) &lt;= 2), "", ABS((SUM(IF(ISERROR(VLOOKUP($A99,'Second Round'!$B:$AZ,MATCH(_xlfn._xlws.FILTER('Second Round'!$B$1:$AZ$1,((LEFT('Second Round'!$B$1:$AZ$1,22)="BoltRotationAngleCycle"))),'Second Round'!$B$1:$AL$1,0), FALSE)),0,VLOOKUP($A99,'Second Round'!$B:$AZ,MATCH(_xlfn._xlws.FILTER('Second Round'!$B$1:$AZ$1,((LEFT('Second Round'!$B$1:$AZ$1,22)="BoltRotationAngleCycle"))),'Second Round'!$B$1:$AL$1,0), FALSE)))) - $C99) &lt;= VLOOKUP("sum_rounding_buffer", 'Failure Criteria'!$A$1:$B$9, 2, 0))</f>
        <v/>
      </c>
    </row>
    <row r="100" spans="1:17" x14ac:dyDescent="0.25">
      <c r="A100" s="17">
        <v>91</v>
      </c>
      <c r="B100" s="7" t="str">
        <f>IF(ISERROR(VLOOKUP($A100,'First Round'!$B:$AZ,MATCH("BoltRotationAngle",'First Round'!$B$1:$AZ$1,0),FALSE)),"",VLOOKUP($A100,'First Round'!$B:$AZ,MATCH("BoltRotationAngle",'First Round'!$B$1:$AZ$1,0),FALSE))</f>
        <v/>
      </c>
      <c r="C100" s="7" t="str">
        <f>IF(ISERROR(VLOOKUP($A100,'Second Round'!$B:$AZ,MATCH("BoltRotationAngle",'Second Round'!$B$1:$AZ$1,0),FALSE)),"",VLOOKUP($A100,'Second Round'!$B:$AZ,MATCH("BoltRotationAngle",'Second Round'!$B$1:$AZ$1,0),FALSE))</f>
        <v/>
      </c>
      <c r="D100" s="1" t="str">
        <f>IF(ISERROR(VLOOKUP($A100,'Second Round'!$B:$AZ,MATCH("BoltRotationAngleCycle1",'Second Round'!$B$1:$AZ$1,0),FALSE)),"",VLOOKUP($A100,'Second Round'!$B:$AZ,MATCH("BoltRotationAngleCycle1",'Second Round'!$B$1:$AZ$1,0),FALSE))</f>
        <v/>
      </c>
      <c r="E100" s="1" t="str">
        <f>IF(ISERROR(VLOOKUP($A100,'Second Round'!$B:$AZ,MATCH("BoltRotationAngleCycle2",'Second Round'!$B$1:$AZ$1,0),FALSE)),"",VLOOKUP($A100,'Second Round'!$B:$AZ,MATCH("BoltRotationAngleCycle2",'Second Round'!$B$1:$AZ$1,0),FALSE))</f>
        <v/>
      </c>
      <c r="F100" s="1" t="str" cm="1">
        <f t="array" ref="F100">IF(AND(J100&lt;&gt;"",C100&lt;&gt;""),SUM(IF(ISERROR(VLOOKUP($A100,'Second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Round'!$B$1:$AL$1,0),FALSE)),0,VLOOKUP($A100,'Second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00" s="4">
        <v>91</v>
      </c>
      <c r="I100" s="13" t="str">
        <f>IF(J100&lt;&gt;"",IF(L100="Low", "Fail", IF(OR(L100="High", M100="High", N100 &gt; 5, O100 &gt; 5, P100 = FALSE, Q100 = FALSE), "Alert", "Pass")),"")</f>
        <v/>
      </c>
      <c r="J100" s="2" t="str">
        <f t="shared" si="1"/>
        <v/>
      </c>
      <c r="L100" s="19" t="str">
        <f>IF(J100&lt;&gt;"",IF(J100&gt;=$J$7,IF(J100&gt;VLOOKUP("perbolt_rotation_high", 'Failure Criteria'!$A$1:$B$9, 2, 0)*$J$7, "High", "OK"),"Low"),"")</f>
        <v/>
      </c>
      <c r="M100" s="19" t="str">
        <f>IF(AND(F100&lt;&gt;"",J100&lt;&gt;""),IF(F100&gt;=VLOOKUP("rd2_cyc3_rotation_high", 'Failure Criteria'!$A$1:$B$9, 2, 0), "High", "OK"),"")</f>
        <v/>
      </c>
      <c r="N100" s="19" t="str">
        <f>IF(ISERROR(VLOOKUP($A100,'First Round'!$B:$AZ,MATCH("Cycles",'First Round'!$B$1:$AZ$1,0),FALSE)),"",VLOOKUP($A100,'First Round'!$B:$AZ,MATCH("Cycles",'First Round'!$B$1:$AZ$1,0),FALSE))</f>
        <v/>
      </c>
      <c r="O100" s="19" t="str">
        <f>IF(ISERROR(VLOOKUP($A100,'Second Round'!$B:$AZ,MATCH("Cycles",'Second Round'!$B$1:$AZ$1,0),FALSE)),"",VLOOKUP($A100,'Second Round'!$B:$AZ,MATCH("Cycles",'Second Round'!$B$1:$AZ$1,0),FALSE))</f>
        <v/>
      </c>
      <c r="P100" s="19" t="str" cm="1">
        <f t="array" ref="P100">IF(ISERROR(ABS((SUM(IF(ISERROR(VLOOKUP($A100,'First Round'!$B:$AZ,MATCH(_xlfn._xlws.FILTER('First Round'!$B$1:$AZ$1,((LEFT('First Round'!$B$1:$AZ$1,22)="BoltRotationAngleCycle"))),'First Round'!$B$1:$AL$1,0), FALSE)),0,VLOOKUP($A100,'First Round'!$B:$AZ,MATCH(_xlfn._xlws.FILTER('First Round'!$B$1:$AZ$1,((LEFT('First Round'!$B$1:$AZ$1,22)="BoltRotationAngleCycle"))),'First Round'!$B$1:$AL$1,0), FALSE)))) - $B100) &lt;= 2), "", ABS((SUM(IF(ISERROR(VLOOKUP($A100,'First Round'!$B:$AZ,MATCH(_xlfn._xlws.FILTER('First Round'!$B$1:$AZ$1,((LEFT('First Round'!$B$1:$AZ$1,22)="BoltRotationAngleCycle"))),'First Round'!$B$1:$AL$1,0), FALSE)),0,VLOOKUP($A100,'First Round'!$B:$AZ,MATCH(_xlfn._xlws.FILTER('First Round'!$B$1:$AZ$1,((LEFT('First Round'!$B$1:$AZ$1,22)="BoltRotationAngleCycle"))),'First Round'!$B$1:$AL$1,0), FALSE)))) - $B100) &lt;= VLOOKUP("sum_rounding_buffer", 'Failure Criteria'!$A$1:$B$9, 2, 0))</f>
        <v/>
      </c>
      <c r="Q100" s="19" t="str" cm="1">
        <f t="array" ref="Q100">IF(ISERROR(ABS((SUM(IF(ISERROR(VLOOKUP($A100,'Second Round'!$B:$AZ,MATCH(_xlfn._xlws.FILTER('Second Round'!$B$1:$AZ$1,((LEFT('Second Round'!$B$1:$AZ$1,22)="BoltRotationAngleCycle"))),'Second Round'!$B$1:$AL$1,0), FALSE)),0,VLOOKUP($A100,'Second Round'!$B:$AZ,MATCH(_xlfn._xlws.FILTER('Second Round'!$B$1:$AZ$1,((LEFT('Second Round'!$B$1:$AZ$1,22)="BoltRotationAngleCycle"))),'Second Round'!$B$1:$AL$1,0), FALSE)))) - $C100) &lt;= 2), "", ABS((SUM(IF(ISERROR(VLOOKUP($A100,'Second Round'!$B:$AZ,MATCH(_xlfn._xlws.FILTER('Second Round'!$B$1:$AZ$1,((LEFT('Second Round'!$B$1:$AZ$1,22)="BoltRotationAngleCycle"))),'Second Round'!$B$1:$AL$1,0), FALSE)),0,VLOOKUP($A100,'Second Round'!$B:$AZ,MATCH(_xlfn._xlws.FILTER('Second Round'!$B$1:$AZ$1,((LEFT('Second Round'!$B$1:$AZ$1,22)="BoltRotationAngleCycle"))),'Second Round'!$B$1:$AL$1,0), FALSE)))) - $C100) &lt;= VLOOKUP("sum_rounding_buffer", 'Failure Criteria'!$A$1:$B$9, 2, 0))</f>
        <v/>
      </c>
    </row>
    <row r="101" spans="1:17" x14ac:dyDescent="0.25">
      <c r="A101" s="17">
        <v>92</v>
      </c>
      <c r="B101" s="7" t="str">
        <f>IF(ISERROR(VLOOKUP($A101,'First Round'!$B:$AZ,MATCH("BoltRotationAngle",'First Round'!$B$1:$AZ$1,0),FALSE)),"",VLOOKUP($A101,'First Round'!$B:$AZ,MATCH("BoltRotationAngle",'First Round'!$B$1:$AZ$1,0),FALSE))</f>
        <v/>
      </c>
      <c r="C101" s="7" t="str">
        <f>IF(ISERROR(VLOOKUP($A101,'Second Round'!$B:$AZ,MATCH("BoltRotationAngle",'Second Round'!$B$1:$AZ$1,0),FALSE)),"",VLOOKUP($A101,'Second Round'!$B:$AZ,MATCH("BoltRotationAngle",'Second Round'!$B$1:$AZ$1,0),FALSE))</f>
        <v/>
      </c>
      <c r="D101" s="1" t="str">
        <f>IF(ISERROR(VLOOKUP($A101,'Second Round'!$B:$AZ,MATCH("BoltRotationAngleCycle1",'Second Round'!$B$1:$AZ$1,0),FALSE)),"",VLOOKUP($A101,'Second Round'!$B:$AZ,MATCH("BoltRotationAngleCycle1",'Second Round'!$B$1:$AZ$1,0),FALSE))</f>
        <v/>
      </c>
      <c r="E101" s="1" t="str">
        <f>IF(ISERROR(VLOOKUP($A101,'Second Round'!$B:$AZ,MATCH("BoltRotationAngleCycle2",'Second Round'!$B$1:$AZ$1,0),FALSE)),"",VLOOKUP($A101,'Second Round'!$B:$AZ,MATCH("BoltRotationAngleCycle2",'Second Round'!$B$1:$AZ$1,0),FALSE))</f>
        <v/>
      </c>
      <c r="F101" s="1" t="str" cm="1">
        <f t="array" ref="F101">IF(AND(J101&lt;&gt;"",C101&lt;&gt;""),SUM(IF(ISERROR(VLOOKUP($A101,'Second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Round'!$B$1:$AL$1,0),FALSE)),0,VLOOKUP($A101,'Second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01" s="4">
        <v>92</v>
      </c>
      <c r="I101" s="13" t="str">
        <f>IF(J101&lt;&gt;"",IF(L101="Low", "Fail", IF(OR(L101="High", M101="High", N101 &gt; 5, O101 &gt; 5, P101 = FALSE, Q101 = FALSE), "Alert", "Pass")),"")</f>
        <v/>
      </c>
      <c r="J101" s="2" t="str">
        <f t="shared" si="1"/>
        <v/>
      </c>
      <c r="L101" s="19" t="str">
        <f>IF(J101&lt;&gt;"",IF(J101&gt;=$J$7,IF(J101&gt;VLOOKUP("perbolt_rotation_high", 'Failure Criteria'!$A$1:$B$9, 2, 0)*$J$7, "High", "OK"),"Low"),"")</f>
        <v/>
      </c>
      <c r="M101" s="19" t="str">
        <f>IF(AND(F101&lt;&gt;"",J101&lt;&gt;""),IF(F101&gt;=VLOOKUP("rd2_cyc3_rotation_high", 'Failure Criteria'!$A$1:$B$9, 2, 0), "High", "OK"),"")</f>
        <v/>
      </c>
      <c r="N101" s="19" t="str">
        <f>IF(ISERROR(VLOOKUP($A101,'First Round'!$B:$AZ,MATCH("Cycles",'First Round'!$B$1:$AZ$1,0),FALSE)),"",VLOOKUP($A101,'First Round'!$B:$AZ,MATCH("Cycles",'First Round'!$B$1:$AZ$1,0),FALSE))</f>
        <v/>
      </c>
      <c r="O101" s="19" t="str">
        <f>IF(ISERROR(VLOOKUP($A101,'Second Round'!$B:$AZ,MATCH("Cycles",'Second Round'!$B$1:$AZ$1,0),FALSE)),"",VLOOKUP($A101,'Second Round'!$B:$AZ,MATCH("Cycles",'Second Round'!$B$1:$AZ$1,0),FALSE))</f>
        <v/>
      </c>
      <c r="P101" s="19" t="str" cm="1">
        <f t="array" ref="P101">IF(ISERROR(ABS((SUM(IF(ISERROR(VLOOKUP($A101,'First Round'!$B:$AZ,MATCH(_xlfn._xlws.FILTER('First Round'!$B$1:$AZ$1,((LEFT('First Round'!$B$1:$AZ$1,22)="BoltRotationAngleCycle"))),'First Round'!$B$1:$AL$1,0), FALSE)),0,VLOOKUP($A101,'First Round'!$B:$AZ,MATCH(_xlfn._xlws.FILTER('First Round'!$B$1:$AZ$1,((LEFT('First Round'!$B$1:$AZ$1,22)="BoltRotationAngleCycle"))),'First Round'!$B$1:$AL$1,0), FALSE)))) - $B101) &lt;= 2), "", ABS((SUM(IF(ISERROR(VLOOKUP($A101,'First Round'!$B:$AZ,MATCH(_xlfn._xlws.FILTER('First Round'!$B$1:$AZ$1,((LEFT('First Round'!$B$1:$AZ$1,22)="BoltRotationAngleCycle"))),'First Round'!$B$1:$AL$1,0), FALSE)),0,VLOOKUP($A101,'First Round'!$B:$AZ,MATCH(_xlfn._xlws.FILTER('First Round'!$B$1:$AZ$1,((LEFT('First Round'!$B$1:$AZ$1,22)="BoltRotationAngleCycle"))),'First Round'!$B$1:$AL$1,0), FALSE)))) - $B101) &lt;= VLOOKUP("sum_rounding_buffer", 'Failure Criteria'!$A$1:$B$9, 2, 0))</f>
        <v/>
      </c>
      <c r="Q101" s="19" t="str" cm="1">
        <f t="array" ref="Q101">IF(ISERROR(ABS((SUM(IF(ISERROR(VLOOKUP($A101,'Second Round'!$B:$AZ,MATCH(_xlfn._xlws.FILTER('Second Round'!$B$1:$AZ$1,((LEFT('Second Round'!$B$1:$AZ$1,22)="BoltRotationAngleCycle"))),'Second Round'!$B$1:$AL$1,0), FALSE)),0,VLOOKUP($A101,'Second Round'!$B:$AZ,MATCH(_xlfn._xlws.FILTER('Second Round'!$B$1:$AZ$1,((LEFT('Second Round'!$B$1:$AZ$1,22)="BoltRotationAngleCycle"))),'Second Round'!$B$1:$AL$1,0), FALSE)))) - $C101) &lt;= 2), "", ABS((SUM(IF(ISERROR(VLOOKUP($A101,'Second Round'!$B:$AZ,MATCH(_xlfn._xlws.FILTER('Second Round'!$B$1:$AZ$1,((LEFT('Second Round'!$B$1:$AZ$1,22)="BoltRotationAngleCycle"))),'Second Round'!$B$1:$AL$1,0), FALSE)),0,VLOOKUP($A101,'Second Round'!$B:$AZ,MATCH(_xlfn._xlws.FILTER('Second Round'!$B$1:$AZ$1,((LEFT('Second Round'!$B$1:$AZ$1,22)="BoltRotationAngleCycle"))),'Second Round'!$B$1:$AL$1,0), FALSE)))) - $C101) &lt;= VLOOKUP("sum_rounding_buffer", 'Failure Criteria'!$A$1:$B$9, 2, 0))</f>
        <v/>
      </c>
    </row>
    <row r="102" spans="1:17" x14ac:dyDescent="0.25">
      <c r="A102" s="17">
        <v>93</v>
      </c>
      <c r="B102" s="7" t="str">
        <f>IF(ISERROR(VLOOKUP($A102,'First Round'!$B:$AZ,MATCH("BoltRotationAngle",'First Round'!$B$1:$AZ$1,0),FALSE)),"",VLOOKUP($A102,'First Round'!$B:$AZ,MATCH("BoltRotationAngle",'First Round'!$B$1:$AZ$1,0),FALSE))</f>
        <v/>
      </c>
      <c r="C102" s="7" t="str">
        <f>IF(ISERROR(VLOOKUP($A102,'Second Round'!$B:$AZ,MATCH("BoltRotationAngle",'Second Round'!$B$1:$AZ$1,0),FALSE)),"",VLOOKUP($A102,'Second Round'!$B:$AZ,MATCH("BoltRotationAngle",'Second Round'!$B$1:$AZ$1,0),FALSE))</f>
        <v/>
      </c>
      <c r="D102" s="1" t="str">
        <f>IF(ISERROR(VLOOKUP($A102,'Second Round'!$B:$AZ,MATCH("BoltRotationAngleCycle1",'Second Round'!$B$1:$AZ$1,0),FALSE)),"",VLOOKUP($A102,'Second Round'!$B:$AZ,MATCH("BoltRotationAngleCycle1",'Second Round'!$B$1:$AZ$1,0),FALSE))</f>
        <v/>
      </c>
      <c r="E102" s="1" t="str">
        <f>IF(ISERROR(VLOOKUP($A102,'Second Round'!$B:$AZ,MATCH("BoltRotationAngleCycle2",'Second Round'!$B$1:$AZ$1,0),FALSE)),"",VLOOKUP($A102,'Second Round'!$B:$AZ,MATCH("BoltRotationAngleCycle2",'Second Round'!$B$1:$AZ$1,0),FALSE))</f>
        <v/>
      </c>
      <c r="F102" s="1" t="str" cm="1">
        <f t="array" ref="F102">IF(AND(J102&lt;&gt;"",C102&lt;&gt;""),SUM(IF(ISERROR(VLOOKUP($A102,'Second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Round'!$B$1:$AL$1,0),FALSE)),0,VLOOKUP($A102,'Second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02" s="4">
        <v>93</v>
      </c>
      <c r="I102" s="13" t="str">
        <f>IF(J102&lt;&gt;"",IF(L102="Low", "Fail", IF(OR(L102="High", M102="High", N102 &gt; 5, O102 &gt; 5, P102 = FALSE, Q102 = FALSE), "Alert", "Pass")),"")</f>
        <v/>
      </c>
      <c r="J102" s="2" t="str">
        <f t="shared" si="1"/>
        <v/>
      </c>
      <c r="L102" s="19" t="str">
        <f>IF(J102&lt;&gt;"",IF(J102&gt;=$J$7,IF(J102&gt;VLOOKUP("perbolt_rotation_high", 'Failure Criteria'!$A$1:$B$9, 2, 0)*$J$7, "High", "OK"),"Low"),"")</f>
        <v/>
      </c>
      <c r="M102" s="19" t="str">
        <f>IF(AND(F102&lt;&gt;"",J102&lt;&gt;""),IF(F102&gt;=VLOOKUP("rd2_cyc3_rotation_high", 'Failure Criteria'!$A$1:$B$9, 2, 0), "High", "OK"),"")</f>
        <v/>
      </c>
      <c r="N102" s="19" t="str">
        <f>IF(ISERROR(VLOOKUP($A102,'First Round'!$B:$AZ,MATCH("Cycles",'First Round'!$B$1:$AZ$1,0),FALSE)),"",VLOOKUP($A102,'First Round'!$B:$AZ,MATCH("Cycles",'First Round'!$B$1:$AZ$1,0),FALSE))</f>
        <v/>
      </c>
      <c r="O102" s="19" t="str">
        <f>IF(ISERROR(VLOOKUP($A102,'Second Round'!$B:$AZ,MATCH("Cycles",'Second Round'!$B$1:$AZ$1,0),FALSE)),"",VLOOKUP($A102,'Second Round'!$B:$AZ,MATCH("Cycles",'Second Round'!$B$1:$AZ$1,0),FALSE))</f>
        <v/>
      </c>
      <c r="P102" s="19" t="str" cm="1">
        <f t="array" ref="P102">IF(ISERROR(ABS((SUM(IF(ISERROR(VLOOKUP($A102,'First Round'!$B:$AZ,MATCH(_xlfn._xlws.FILTER('First Round'!$B$1:$AZ$1,((LEFT('First Round'!$B$1:$AZ$1,22)="BoltRotationAngleCycle"))),'First Round'!$B$1:$AL$1,0), FALSE)),0,VLOOKUP($A102,'First Round'!$B:$AZ,MATCH(_xlfn._xlws.FILTER('First Round'!$B$1:$AZ$1,((LEFT('First Round'!$B$1:$AZ$1,22)="BoltRotationAngleCycle"))),'First Round'!$B$1:$AL$1,0), FALSE)))) - $B102) &lt;= 2), "", ABS((SUM(IF(ISERROR(VLOOKUP($A102,'First Round'!$B:$AZ,MATCH(_xlfn._xlws.FILTER('First Round'!$B$1:$AZ$1,((LEFT('First Round'!$B$1:$AZ$1,22)="BoltRotationAngleCycle"))),'First Round'!$B$1:$AL$1,0), FALSE)),0,VLOOKUP($A102,'First Round'!$B:$AZ,MATCH(_xlfn._xlws.FILTER('First Round'!$B$1:$AZ$1,((LEFT('First Round'!$B$1:$AZ$1,22)="BoltRotationAngleCycle"))),'First Round'!$B$1:$AL$1,0), FALSE)))) - $B102) &lt;= VLOOKUP("sum_rounding_buffer", 'Failure Criteria'!$A$1:$B$9, 2, 0))</f>
        <v/>
      </c>
      <c r="Q102" s="19" t="str" cm="1">
        <f t="array" ref="Q102">IF(ISERROR(ABS((SUM(IF(ISERROR(VLOOKUP($A102,'Second Round'!$B:$AZ,MATCH(_xlfn._xlws.FILTER('Second Round'!$B$1:$AZ$1,((LEFT('Second Round'!$B$1:$AZ$1,22)="BoltRotationAngleCycle"))),'Second Round'!$B$1:$AL$1,0), FALSE)),0,VLOOKUP($A102,'Second Round'!$B:$AZ,MATCH(_xlfn._xlws.FILTER('Second Round'!$B$1:$AZ$1,((LEFT('Second Round'!$B$1:$AZ$1,22)="BoltRotationAngleCycle"))),'Second Round'!$B$1:$AL$1,0), FALSE)))) - $C102) &lt;= 2), "", ABS((SUM(IF(ISERROR(VLOOKUP($A102,'Second Round'!$B:$AZ,MATCH(_xlfn._xlws.FILTER('Second Round'!$B$1:$AZ$1,((LEFT('Second Round'!$B$1:$AZ$1,22)="BoltRotationAngleCycle"))),'Second Round'!$B$1:$AL$1,0), FALSE)),0,VLOOKUP($A102,'Second Round'!$B:$AZ,MATCH(_xlfn._xlws.FILTER('Second Round'!$B$1:$AZ$1,((LEFT('Second Round'!$B$1:$AZ$1,22)="BoltRotationAngleCycle"))),'Second Round'!$B$1:$AL$1,0), FALSE)))) - $C102) &lt;= VLOOKUP("sum_rounding_buffer", 'Failure Criteria'!$A$1:$B$9, 2, 0))</f>
        <v/>
      </c>
    </row>
    <row r="103" spans="1:17" x14ac:dyDescent="0.25">
      <c r="A103" s="17">
        <v>94</v>
      </c>
      <c r="B103" s="7" t="str">
        <f>IF(ISERROR(VLOOKUP($A103,'First Round'!$B:$AZ,MATCH("BoltRotationAngle",'First Round'!$B$1:$AZ$1,0),FALSE)),"",VLOOKUP($A103,'First Round'!$B:$AZ,MATCH("BoltRotationAngle",'First Round'!$B$1:$AZ$1,0),FALSE))</f>
        <v/>
      </c>
      <c r="C103" s="7" t="str">
        <f>IF(ISERROR(VLOOKUP($A103,'Second Round'!$B:$AZ,MATCH("BoltRotationAngle",'Second Round'!$B$1:$AZ$1,0),FALSE)),"",VLOOKUP($A103,'Second Round'!$B:$AZ,MATCH("BoltRotationAngle",'Second Round'!$B$1:$AZ$1,0),FALSE))</f>
        <v/>
      </c>
      <c r="D103" s="1" t="str">
        <f>IF(ISERROR(VLOOKUP($A103,'Second Round'!$B:$AZ,MATCH("BoltRotationAngleCycle1",'Second Round'!$B$1:$AZ$1,0),FALSE)),"",VLOOKUP($A103,'Second Round'!$B:$AZ,MATCH("BoltRotationAngleCycle1",'Second Round'!$B$1:$AZ$1,0),FALSE))</f>
        <v/>
      </c>
      <c r="E103" s="1" t="str">
        <f>IF(ISERROR(VLOOKUP($A103,'Second Round'!$B:$AZ,MATCH("BoltRotationAngleCycle2",'Second Round'!$B$1:$AZ$1,0),FALSE)),"",VLOOKUP($A103,'Second Round'!$B:$AZ,MATCH("BoltRotationAngleCycle2",'Second Round'!$B$1:$AZ$1,0),FALSE))</f>
        <v/>
      </c>
      <c r="F103" s="1" t="str" cm="1">
        <f t="array" ref="F103">IF(AND(J103&lt;&gt;"",C103&lt;&gt;""),SUM(IF(ISERROR(VLOOKUP($A103,'Second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Round'!$B$1:$AL$1,0),FALSE)),0,VLOOKUP($A103,'Second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03" s="4">
        <v>94</v>
      </c>
      <c r="I103" s="13" t="str">
        <f>IF(J103&lt;&gt;"",IF(L103="Low", "Fail", IF(OR(L103="High", M103="High", N103 &gt; 5, O103 &gt; 5, P103 = FALSE, Q103 = FALSE), "Alert", "Pass")),"")</f>
        <v/>
      </c>
      <c r="J103" s="2" t="str">
        <f t="shared" si="1"/>
        <v/>
      </c>
      <c r="L103" s="19" t="str">
        <f>IF(J103&lt;&gt;"",IF(J103&gt;=$J$7,IF(J103&gt;VLOOKUP("perbolt_rotation_high", 'Failure Criteria'!$A$1:$B$9, 2, 0)*$J$7, "High", "OK"),"Low"),"")</f>
        <v/>
      </c>
      <c r="M103" s="19" t="str">
        <f>IF(AND(F103&lt;&gt;"",J103&lt;&gt;""),IF(F103&gt;=VLOOKUP("rd2_cyc3_rotation_high", 'Failure Criteria'!$A$1:$B$9, 2, 0), "High", "OK"),"")</f>
        <v/>
      </c>
      <c r="N103" s="19" t="str">
        <f>IF(ISERROR(VLOOKUP($A103,'First Round'!$B:$AZ,MATCH("Cycles",'First Round'!$B$1:$AZ$1,0),FALSE)),"",VLOOKUP($A103,'First Round'!$B:$AZ,MATCH("Cycles",'First Round'!$B$1:$AZ$1,0),FALSE))</f>
        <v/>
      </c>
      <c r="O103" s="19" t="str">
        <f>IF(ISERROR(VLOOKUP($A103,'Second Round'!$B:$AZ,MATCH("Cycles",'Second Round'!$B$1:$AZ$1,0),FALSE)),"",VLOOKUP($A103,'Second Round'!$B:$AZ,MATCH("Cycles",'Second Round'!$B$1:$AZ$1,0),FALSE))</f>
        <v/>
      </c>
      <c r="P103" s="19" t="str" cm="1">
        <f t="array" ref="P103">IF(ISERROR(ABS((SUM(IF(ISERROR(VLOOKUP($A103,'First Round'!$B:$AZ,MATCH(_xlfn._xlws.FILTER('First Round'!$B$1:$AZ$1,((LEFT('First Round'!$B$1:$AZ$1,22)="BoltRotationAngleCycle"))),'First Round'!$B$1:$AL$1,0), FALSE)),0,VLOOKUP($A103,'First Round'!$B:$AZ,MATCH(_xlfn._xlws.FILTER('First Round'!$B$1:$AZ$1,((LEFT('First Round'!$B$1:$AZ$1,22)="BoltRotationAngleCycle"))),'First Round'!$B$1:$AL$1,0), FALSE)))) - $B103) &lt;= 2), "", ABS((SUM(IF(ISERROR(VLOOKUP($A103,'First Round'!$B:$AZ,MATCH(_xlfn._xlws.FILTER('First Round'!$B$1:$AZ$1,((LEFT('First Round'!$B$1:$AZ$1,22)="BoltRotationAngleCycle"))),'First Round'!$B$1:$AL$1,0), FALSE)),0,VLOOKUP($A103,'First Round'!$B:$AZ,MATCH(_xlfn._xlws.FILTER('First Round'!$B$1:$AZ$1,((LEFT('First Round'!$B$1:$AZ$1,22)="BoltRotationAngleCycle"))),'First Round'!$B$1:$AL$1,0), FALSE)))) - $B103) &lt;= VLOOKUP("sum_rounding_buffer", 'Failure Criteria'!$A$1:$B$9, 2, 0))</f>
        <v/>
      </c>
      <c r="Q103" s="19" t="str" cm="1">
        <f t="array" ref="Q103">IF(ISERROR(ABS((SUM(IF(ISERROR(VLOOKUP($A103,'Second Round'!$B:$AZ,MATCH(_xlfn._xlws.FILTER('Second Round'!$B$1:$AZ$1,((LEFT('Second Round'!$B$1:$AZ$1,22)="BoltRotationAngleCycle"))),'Second Round'!$B$1:$AL$1,0), FALSE)),0,VLOOKUP($A103,'Second Round'!$B:$AZ,MATCH(_xlfn._xlws.FILTER('Second Round'!$B$1:$AZ$1,((LEFT('Second Round'!$B$1:$AZ$1,22)="BoltRotationAngleCycle"))),'Second Round'!$B$1:$AL$1,0), FALSE)))) - $C103) &lt;= 2), "", ABS((SUM(IF(ISERROR(VLOOKUP($A103,'Second Round'!$B:$AZ,MATCH(_xlfn._xlws.FILTER('Second Round'!$B$1:$AZ$1,((LEFT('Second Round'!$B$1:$AZ$1,22)="BoltRotationAngleCycle"))),'Second Round'!$B$1:$AL$1,0), FALSE)),0,VLOOKUP($A103,'Second Round'!$B:$AZ,MATCH(_xlfn._xlws.FILTER('Second Round'!$B$1:$AZ$1,((LEFT('Second Round'!$B$1:$AZ$1,22)="BoltRotationAngleCycle"))),'Second Round'!$B$1:$AL$1,0), FALSE)))) - $C103) &lt;= VLOOKUP("sum_rounding_buffer", 'Failure Criteria'!$A$1:$B$9, 2, 0))</f>
        <v/>
      </c>
    </row>
    <row r="104" spans="1:17" x14ac:dyDescent="0.25">
      <c r="A104" s="17">
        <v>95</v>
      </c>
      <c r="B104" s="7" t="str">
        <f>IF(ISERROR(VLOOKUP($A104,'First Round'!$B:$AZ,MATCH("BoltRotationAngle",'First Round'!$B$1:$AZ$1,0),FALSE)),"",VLOOKUP($A104,'First Round'!$B:$AZ,MATCH("BoltRotationAngle",'First Round'!$B$1:$AZ$1,0),FALSE))</f>
        <v/>
      </c>
      <c r="C104" s="7" t="str">
        <f>IF(ISERROR(VLOOKUP($A104,'Second Round'!$B:$AZ,MATCH("BoltRotationAngle",'Second Round'!$B$1:$AZ$1,0),FALSE)),"",VLOOKUP($A104,'Second Round'!$B:$AZ,MATCH("BoltRotationAngle",'Second Round'!$B$1:$AZ$1,0),FALSE))</f>
        <v/>
      </c>
      <c r="D104" s="1" t="str">
        <f>IF(ISERROR(VLOOKUP($A104,'Second Round'!$B:$AZ,MATCH("BoltRotationAngleCycle1",'Second Round'!$B$1:$AZ$1,0),FALSE)),"",VLOOKUP($A104,'Second Round'!$B:$AZ,MATCH("BoltRotationAngleCycle1",'Second Round'!$B$1:$AZ$1,0),FALSE))</f>
        <v/>
      </c>
      <c r="E104" s="1" t="str">
        <f>IF(ISERROR(VLOOKUP($A104,'Second Round'!$B:$AZ,MATCH("BoltRotationAngleCycle2",'Second Round'!$B$1:$AZ$1,0),FALSE)),"",VLOOKUP($A104,'Second Round'!$B:$AZ,MATCH("BoltRotationAngleCycle2",'Second Round'!$B$1:$AZ$1,0),FALSE))</f>
        <v/>
      </c>
      <c r="F104" s="1" t="str" cm="1">
        <f t="array" ref="F104">IF(AND(J104&lt;&gt;"",C104&lt;&gt;""),SUM(IF(ISERROR(VLOOKUP($A104,'Second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Round'!$B$1:$AL$1,0),FALSE)),0,VLOOKUP($A104,'Second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04" s="4">
        <v>95</v>
      </c>
      <c r="I104" s="13" t="str">
        <f>IF(J104&lt;&gt;"",IF(L104="Low", "Fail", IF(OR(L104="High", M104="High", N104 &gt; 5, O104 &gt; 5, P104 = FALSE, Q104 = FALSE), "Alert", "Pass")),"")</f>
        <v/>
      </c>
      <c r="J104" s="2" t="str">
        <f t="shared" si="1"/>
        <v/>
      </c>
      <c r="L104" s="19" t="str">
        <f>IF(J104&lt;&gt;"",IF(J104&gt;=$J$7,IF(J104&gt;VLOOKUP("perbolt_rotation_high", 'Failure Criteria'!$A$1:$B$9, 2, 0)*$J$7, "High", "OK"),"Low"),"")</f>
        <v/>
      </c>
      <c r="M104" s="19" t="str">
        <f>IF(AND(F104&lt;&gt;"",J104&lt;&gt;""),IF(F104&gt;=VLOOKUP("rd2_cyc3_rotation_high", 'Failure Criteria'!$A$1:$B$9, 2, 0), "High", "OK"),"")</f>
        <v/>
      </c>
      <c r="N104" s="19" t="str">
        <f>IF(ISERROR(VLOOKUP($A104,'First Round'!$B:$AZ,MATCH("Cycles",'First Round'!$B$1:$AZ$1,0),FALSE)),"",VLOOKUP($A104,'First Round'!$B:$AZ,MATCH("Cycles",'First Round'!$B$1:$AZ$1,0),FALSE))</f>
        <v/>
      </c>
      <c r="O104" s="19" t="str">
        <f>IF(ISERROR(VLOOKUP($A104,'Second Round'!$B:$AZ,MATCH("Cycles",'Second Round'!$B$1:$AZ$1,0),FALSE)),"",VLOOKUP($A104,'Second Round'!$B:$AZ,MATCH("Cycles",'Second Round'!$B$1:$AZ$1,0),FALSE))</f>
        <v/>
      </c>
      <c r="P104" s="19" t="str" cm="1">
        <f t="array" ref="P104">IF(ISERROR(ABS((SUM(IF(ISERROR(VLOOKUP($A104,'First Round'!$B:$AZ,MATCH(_xlfn._xlws.FILTER('First Round'!$B$1:$AZ$1,((LEFT('First Round'!$B$1:$AZ$1,22)="BoltRotationAngleCycle"))),'First Round'!$B$1:$AL$1,0), FALSE)),0,VLOOKUP($A104,'First Round'!$B:$AZ,MATCH(_xlfn._xlws.FILTER('First Round'!$B$1:$AZ$1,((LEFT('First Round'!$B$1:$AZ$1,22)="BoltRotationAngleCycle"))),'First Round'!$B$1:$AL$1,0), FALSE)))) - $B104) &lt;= 2), "", ABS((SUM(IF(ISERROR(VLOOKUP($A104,'First Round'!$B:$AZ,MATCH(_xlfn._xlws.FILTER('First Round'!$B$1:$AZ$1,((LEFT('First Round'!$B$1:$AZ$1,22)="BoltRotationAngleCycle"))),'First Round'!$B$1:$AL$1,0), FALSE)),0,VLOOKUP($A104,'First Round'!$B:$AZ,MATCH(_xlfn._xlws.FILTER('First Round'!$B$1:$AZ$1,((LEFT('First Round'!$B$1:$AZ$1,22)="BoltRotationAngleCycle"))),'First Round'!$B$1:$AL$1,0), FALSE)))) - $B104) &lt;= VLOOKUP("sum_rounding_buffer", 'Failure Criteria'!$A$1:$B$9, 2, 0))</f>
        <v/>
      </c>
      <c r="Q104" s="19" t="str" cm="1">
        <f t="array" ref="Q104">IF(ISERROR(ABS((SUM(IF(ISERROR(VLOOKUP($A104,'Second Round'!$B:$AZ,MATCH(_xlfn._xlws.FILTER('Second Round'!$B$1:$AZ$1,((LEFT('Second Round'!$B$1:$AZ$1,22)="BoltRotationAngleCycle"))),'Second Round'!$B$1:$AL$1,0), FALSE)),0,VLOOKUP($A104,'Second Round'!$B:$AZ,MATCH(_xlfn._xlws.FILTER('Second Round'!$B$1:$AZ$1,((LEFT('Second Round'!$B$1:$AZ$1,22)="BoltRotationAngleCycle"))),'Second Round'!$B$1:$AL$1,0), FALSE)))) - $C104) &lt;= 2), "", ABS((SUM(IF(ISERROR(VLOOKUP($A104,'Second Round'!$B:$AZ,MATCH(_xlfn._xlws.FILTER('Second Round'!$B$1:$AZ$1,((LEFT('Second Round'!$B$1:$AZ$1,22)="BoltRotationAngleCycle"))),'Second Round'!$B$1:$AL$1,0), FALSE)),0,VLOOKUP($A104,'Second Round'!$B:$AZ,MATCH(_xlfn._xlws.FILTER('Second Round'!$B$1:$AZ$1,((LEFT('Second Round'!$B$1:$AZ$1,22)="BoltRotationAngleCycle"))),'Second Round'!$B$1:$AL$1,0), FALSE)))) - $C104) &lt;= VLOOKUP("sum_rounding_buffer", 'Failure Criteria'!$A$1:$B$9, 2, 0))</f>
        <v/>
      </c>
    </row>
    <row r="105" spans="1:17" x14ac:dyDescent="0.25">
      <c r="A105" s="17">
        <v>96</v>
      </c>
      <c r="B105" s="7" t="str">
        <f>IF(ISERROR(VLOOKUP($A105,'First Round'!$B:$AZ,MATCH("BoltRotationAngle",'First Round'!$B$1:$AZ$1,0),FALSE)),"",VLOOKUP($A105,'First Round'!$B:$AZ,MATCH("BoltRotationAngle",'First Round'!$B$1:$AZ$1,0),FALSE))</f>
        <v/>
      </c>
      <c r="C105" s="7" t="str">
        <f>IF(ISERROR(VLOOKUP($A105,'Second Round'!$B:$AZ,MATCH("BoltRotationAngle",'Second Round'!$B$1:$AZ$1,0),FALSE)),"",VLOOKUP($A105,'Second Round'!$B:$AZ,MATCH("BoltRotationAngle",'Second Round'!$B$1:$AZ$1,0),FALSE))</f>
        <v/>
      </c>
      <c r="D105" s="1" t="str">
        <f>IF(ISERROR(VLOOKUP($A105,'Second Round'!$B:$AZ,MATCH("BoltRotationAngleCycle1",'Second Round'!$B$1:$AZ$1,0),FALSE)),"",VLOOKUP($A105,'Second Round'!$B:$AZ,MATCH("BoltRotationAngleCycle1",'Second Round'!$B$1:$AZ$1,0),FALSE))</f>
        <v/>
      </c>
      <c r="E105" s="1" t="str">
        <f>IF(ISERROR(VLOOKUP($A105,'Second Round'!$B:$AZ,MATCH("BoltRotationAngleCycle2",'Second Round'!$B$1:$AZ$1,0),FALSE)),"",VLOOKUP($A105,'Second Round'!$B:$AZ,MATCH("BoltRotationAngleCycle2",'Second Round'!$B$1:$AZ$1,0),FALSE))</f>
        <v/>
      </c>
      <c r="F105" s="1" t="str" cm="1">
        <f t="array" ref="F105">IF(AND(J105&lt;&gt;"",C105&lt;&gt;""),SUM(IF(ISERROR(VLOOKUP($A105,'Second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Round'!$B$1:$AL$1,0),FALSE)),0,VLOOKUP($A105,'Second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05" s="4">
        <v>96</v>
      </c>
      <c r="I105" s="13" t="str">
        <f>IF(J105&lt;&gt;"",IF(L105="Low", "Fail", IF(OR(L105="High", M105="High", N105 &gt; 5, O105 &gt; 5, P105 = FALSE, Q105 = FALSE), "Alert", "Pass")),"")</f>
        <v/>
      </c>
      <c r="J105" s="2" t="str">
        <f t="shared" si="1"/>
        <v/>
      </c>
      <c r="L105" s="19" t="str">
        <f>IF(J105&lt;&gt;"",IF(J105&gt;=$J$7,IF(J105&gt;VLOOKUP("perbolt_rotation_high", 'Failure Criteria'!$A$1:$B$9, 2, 0)*$J$7, "High", "OK"),"Low"),"")</f>
        <v/>
      </c>
      <c r="M105" s="19" t="str">
        <f>IF(AND(F105&lt;&gt;"",J105&lt;&gt;""),IF(F105&gt;=VLOOKUP("rd2_cyc3_rotation_high", 'Failure Criteria'!$A$1:$B$9, 2, 0), "High", "OK"),"")</f>
        <v/>
      </c>
      <c r="N105" s="19" t="str">
        <f>IF(ISERROR(VLOOKUP($A105,'First Round'!$B:$AZ,MATCH("Cycles",'First Round'!$B$1:$AZ$1,0),FALSE)),"",VLOOKUP($A105,'First Round'!$B:$AZ,MATCH("Cycles",'First Round'!$B$1:$AZ$1,0),FALSE))</f>
        <v/>
      </c>
      <c r="O105" s="19" t="str">
        <f>IF(ISERROR(VLOOKUP($A105,'Second Round'!$B:$AZ,MATCH("Cycles",'Second Round'!$B$1:$AZ$1,0),FALSE)),"",VLOOKUP($A105,'Second Round'!$B:$AZ,MATCH("Cycles",'Second Round'!$B$1:$AZ$1,0),FALSE))</f>
        <v/>
      </c>
      <c r="P105" s="19" t="str" cm="1">
        <f t="array" ref="P105">IF(ISERROR(ABS((SUM(IF(ISERROR(VLOOKUP($A105,'First Round'!$B:$AZ,MATCH(_xlfn._xlws.FILTER('First Round'!$B$1:$AZ$1,((LEFT('First Round'!$B$1:$AZ$1,22)="BoltRotationAngleCycle"))),'First Round'!$B$1:$AL$1,0), FALSE)),0,VLOOKUP($A105,'First Round'!$B:$AZ,MATCH(_xlfn._xlws.FILTER('First Round'!$B$1:$AZ$1,((LEFT('First Round'!$B$1:$AZ$1,22)="BoltRotationAngleCycle"))),'First Round'!$B$1:$AL$1,0), FALSE)))) - $B105) &lt;= 2), "", ABS((SUM(IF(ISERROR(VLOOKUP($A105,'First Round'!$B:$AZ,MATCH(_xlfn._xlws.FILTER('First Round'!$B$1:$AZ$1,((LEFT('First Round'!$B$1:$AZ$1,22)="BoltRotationAngleCycle"))),'First Round'!$B$1:$AL$1,0), FALSE)),0,VLOOKUP($A105,'First Round'!$B:$AZ,MATCH(_xlfn._xlws.FILTER('First Round'!$B$1:$AZ$1,((LEFT('First Round'!$B$1:$AZ$1,22)="BoltRotationAngleCycle"))),'First Round'!$B$1:$AL$1,0), FALSE)))) - $B105) &lt;= VLOOKUP("sum_rounding_buffer", 'Failure Criteria'!$A$1:$B$9, 2, 0))</f>
        <v/>
      </c>
      <c r="Q105" s="19" t="str" cm="1">
        <f t="array" ref="Q105">IF(ISERROR(ABS((SUM(IF(ISERROR(VLOOKUP($A105,'Second Round'!$B:$AZ,MATCH(_xlfn._xlws.FILTER('Second Round'!$B$1:$AZ$1,((LEFT('Second Round'!$B$1:$AZ$1,22)="BoltRotationAngleCycle"))),'Second Round'!$B$1:$AL$1,0), FALSE)),0,VLOOKUP($A105,'Second Round'!$B:$AZ,MATCH(_xlfn._xlws.FILTER('Second Round'!$B$1:$AZ$1,((LEFT('Second Round'!$B$1:$AZ$1,22)="BoltRotationAngleCycle"))),'Second Round'!$B$1:$AL$1,0), FALSE)))) - $C105) &lt;= 2), "", ABS((SUM(IF(ISERROR(VLOOKUP($A105,'Second Round'!$B:$AZ,MATCH(_xlfn._xlws.FILTER('Second Round'!$B$1:$AZ$1,((LEFT('Second Round'!$B$1:$AZ$1,22)="BoltRotationAngleCycle"))),'Second Round'!$B$1:$AL$1,0), FALSE)),0,VLOOKUP($A105,'Second Round'!$B:$AZ,MATCH(_xlfn._xlws.FILTER('Second Round'!$B$1:$AZ$1,((LEFT('Second Round'!$B$1:$AZ$1,22)="BoltRotationAngleCycle"))),'Second Round'!$B$1:$AL$1,0), FALSE)))) - $C105) &lt;= VLOOKUP("sum_rounding_buffer", 'Failure Criteria'!$A$1:$B$9, 2, 0))</f>
        <v/>
      </c>
    </row>
    <row r="106" spans="1:17" x14ac:dyDescent="0.25">
      <c r="A106" s="17">
        <v>97</v>
      </c>
      <c r="B106" s="7" t="str">
        <f>IF(ISERROR(VLOOKUP($A106,'First Round'!$B:$AZ,MATCH("BoltRotationAngle",'First Round'!$B$1:$AZ$1,0),FALSE)),"",VLOOKUP($A106,'First Round'!$B:$AZ,MATCH("BoltRotationAngle",'First Round'!$B$1:$AZ$1,0),FALSE))</f>
        <v/>
      </c>
      <c r="C106" s="7" t="str">
        <f>IF(ISERROR(VLOOKUP($A106,'Second Round'!$B:$AZ,MATCH("BoltRotationAngle",'Second Round'!$B$1:$AZ$1,0),FALSE)),"",VLOOKUP($A106,'Second Round'!$B:$AZ,MATCH("BoltRotationAngle",'Second Round'!$B$1:$AZ$1,0),FALSE))</f>
        <v/>
      </c>
      <c r="D106" s="1" t="str">
        <f>IF(ISERROR(VLOOKUP($A106,'Second Round'!$B:$AZ,MATCH("BoltRotationAngleCycle1",'Second Round'!$B$1:$AZ$1,0),FALSE)),"",VLOOKUP($A106,'Second Round'!$B:$AZ,MATCH("BoltRotationAngleCycle1",'Second Round'!$B$1:$AZ$1,0),FALSE))</f>
        <v/>
      </c>
      <c r="E106" s="1" t="str">
        <f>IF(ISERROR(VLOOKUP($A106,'Second Round'!$B:$AZ,MATCH("BoltRotationAngleCycle2",'Second Round'!$B$1:$AZ$1,0),FALSE)),"",VLOOKUP($A106,'Second Round'!$B:$AZ,MATCH("BoltRotationAngleCycle2",'Second Round'!$B$1:$AZ$1,0),FALSE))</f>
        <v/>
      </c>
      <c r="F106" s="1" t="str" cm="1">
        <f t="array" ref="F106">IF(AND(J106&lt;&gt;"",C106&lt;&gt;""),SUM(IF(ISERROR(VLOOKUP($A106,'Second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Round'!$B$1:$AL$1,0),FALSE)),0,VLOOKUP($A106,'Second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06" s="4">
        <v>97</v>
      </c>
      <c r="I106" s="13" t="str">
        <f>IF(J106&lt;&gt;"",IF(L106="Low", "Fail", IF(OR(L106="High", M106="High", N106 &gt; 5, O106 &gt; 5, P106 = FALSE, Q106 = FALSE), "Alert", "Pass")),"")</f>
        <v/>
      </c>
      <c r="J106" s="2" t="str">
        <f t="shared" si="1"/>
        <v/>
      </c>
      <c r="L106" s="19" t="str">
        <f>IF(J106&lt;&gt;"",IF(J106&gt;=$J$7,IF(J106&gt;VLOOKUP("perbolt_rotation_high", 'Failure Criteria'!$A$1:$B$9, 2, 0)*$J$7, "High", "OK"),"Low"),"")</f>
        <v/>
      </c>
      <c r="M106" s="19" t="str">
        <f>IF(AND(F106&lt;&gt;"",J106&lt;&gt;""),IF(F106&gt;=VLOOKUP("rd2_cyc3_rotation_high", 'Failure Criteria'!$A$1:$B$9, 2, 0), "High", "OK"),"")</f>
        <v/>
      </c>
      <c r="N106" s="19" t="str">
        <f>IF(ISERROR(VLOOKUP($A106,'First Round'!$B:$AZ,MATCH("Cycles",'First Round'!$B$1:$AZ$1,0),FALSE)),"",VLOOKUP($A106,'First Round'!$B:$AZ,MATCH("Cycles",'First Round'!$B$1:$AZ$1,0),FALSE))</f>
        <v/>
      </c>
      <c r="O106" s="19" t="str">
        <f>IF(ISERROR(VLOOKUP($A106,'Second Round'!$B:$AZ,MATCH("Cycles",'Second Round'!$B$1:$AZ$1,0),FALSE)),"",VLOOKUP($A106,'Second Round'!$B:$AZ,MATCH("Cycles",'Second Round'!$B$1:$AZ$1,0),FALSE))</f>
        <v/>
      </c>
      <c r="P106" s="19" t="str" cm="1">
        <f t="array" ref="P106">IF(ISERROR(ABS((SUM(IF(ISERROR(VLOOKUP($A106,'First Round'!$B:$AZ,MATCH(_xlfn._xlws.FILTER('First Round'!$B$1:$AZ$1,((LEFT('First Round'!$B$1:$AZ$1,22)="BoltRotationAngleCycle"))),'First Round'!$B$1:$AL$1,0), FALSE)),0,VLOOKUP($A106,'First Round'!$B:$AZ,MATCH(_xlfn._xlws.FILTER('First Round'!$B$1:$AZ$1,((LEFT('First Round'!$B$1:$AZ$1,22)="BoltRotationAngleCycle"))),'First Round'!$B$1:$AL$1,0), FALSE)))) - $B106) &lt;= 2), "", ABS((SUM(IF(ISERROR(VLOOKUP($A106,'First Round'!$B:$AZ,MATCH(_xlfn._xlws.FILTER('First Round'!$B$1:$AZ$1,((LEFT('First Round'!$B$1:$AZ$1,22)="BoltRotationAngleCycle"))),'First Round'!$B$1:$AL$1,0), FALSE)),0,VLOOKUP($A106,'First Round'!$B:$AZ,MATCH(_xlfn._xlws.FILTER('First Round'!$B$1:$AZ$1,((LEFT('First Round'!$B$1:$AZ$1,22)="BoltRotationAngleCycle"))),'First Round'!$B$1:$AL$1,0), FALSE)))) - $B106) &lt;= VLOOKUP("sum_rounding_buffer", 'Failure Criteria'!$A$1:$B$9, 2, 0))</f>
        <v/>
      </c>
      <c r="Q106" s="19" t="str" cm="1">
        <f t="array" ref="Q106">IF(ISERROR(ABS((SUM(IF(ISERROR(VLOOKUP($A106,'Second Round'!$B:$AZ,MATCH(_xlfn._xlws.FILTER('Second Round'!$B$1:$AZ$1,((LEFT('Second Round'!$B$1:$AZ$1,22)="BoltRotationAngleCycle"))),'Second Round'!$B$1:$AL$1,0), FALSE)),0,VLOOKUP($A106,'Second Round'!$B:$AZ,MATCH(_xlfn._xlws.FILTER('Second Round'!$B$1:$AZ$1,((LEFT('Second Round'!$B$1:$AZ$1,22)="BoltRotationAngleCycle"))),'Second Round'!$B$1:$AL$1,0), FALSE)))) - $C106) &lt;= 2), "", ABS((SUM(IF(ISERROR(VLOOKUP($A106,'Second Round'!$B:$AZ,MATCH(_xlfn._xlws.FILTER('Second Round'!$B$1:$AZ$1,((LEFT('Second Round'!$B$1:$AZ$1,22)="BoltRotationAngleCycle"))),'Second Round'!$B$1:$AL$1,0), FALSE)),0,VLOOKUP($A106,'Second Round'!$B:$AZ,MATCH(_xlfn._xlws.FILTER('Second Round'!$B$1:$AZ$1,((LEFT('Second Round'!$B$1:$AZ$1,22)="BoltRotationAngleCycle"))),'Second Round'!$B$1:$AL$1,0), FALSE)))) - $C106) &lt;= VLOOKUP("sum_rounding_buffer", 'Failure Criteria'!$A$1:$B$9, 2, 0))</f>
        <v/>
      </c>
    </row>
    <row r="107" spans="1:17" x14ac:dyDescent="0.25">
      <c r="A107" s="17">
        <v>98</v>
      </c>
      <c r="B107" s="7" t="str">
        <f>IF(ISERROR(VLOOKUP($A107,'First Round'!$B:$AZ,MATCH("BoltRotationAngle",'First Round'!$B$1:$AZ$1,0),FALSE)),"",VLOOKUP($A107,'First Round'!$B:$AZ,MATCH("BoltRotationAngle",'First Round'!$B$1:$AZ$1,0),FALSE))</f>
        <v/>
      </c>
      <c r="C107" s="7" t="str">
        <f>IF(ISERROR(VLOOKUP($A107,'Second Round'!$B:$AZ,MATCH("BoltRotationAngle",'Second Round'!$B$1:$AZ$1,0),FALSE)),"",VLOOKUP($A107,'Second Round'!$B:$AZ,MATCH("BoltRotationAngle",'Second Round'!$B$1:$AZ$1,0),FALSE))</f>
        <v/>
      </c>
      <c r="D107" s="1" t="str">
        <f>IF(ISERROR(VLOOKUP($A107,'Second Round'!$B:$AZ,MATCH("BoltRotationAngleCycle1",'Second Round'!$B$1:$AZ$1,0),FALSE)),"",VLOOKUP($A107,'Second Round'!$B:$AZ,MATCH("BoltRotationAngleCycle1",'Second Round'!$B$1:$AZ$1,0),FALSE))</f>
        <v/>
      </c>
      <c r="E107" s="1" t="str">
        <f>IF(ISERROR(VLOOKUP($A107,'Second Round'!$B:$AZ,MATCH("BoltRotationAngleCycle2",'Second Round'!$B$1:$AZ$1,0),FALSE)),"",VLOOKUP($A107,'Second Round'!$B:$AZ,MATCH("BoltRotationAngleCycle2",'Second Round'!$B$1:$AZ$1,0),FALSE))</f>
        <v/>
      </c>
      <c r="F107" s="1" t="str" cm="1">
        <f t="array" ref="F107">IF(AND(J107&lt;&gt;"",C107&lt;&gt;""),SUM(IF(ISERROR(VLOOKUP($A107,'Second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Round'!$B$1:$AL$1,0),FALSE)),0,VLOOKUP($A107,'Second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07" s="4">
        <v>98</v>
      </c>
      <c r="I107" s="13" t="str">
        <f>IF(J107&lt;&gt;"",IF(L107="Low", "Fail", IF(OR(L107="High", M107="High", N107 &gt; 5, O107 &gt; 5, P107 = FALSE, Q107 = FALSE), "Alert", "Pass")),"")</f>
        <v/>
      </c>
      <c r="J107" s="2" t="str">
        <f t="shared" si="1"/>
        <v/>
      </c>
      <c r="L107" s="19" t="str">
        <f>IF(J107&lt;&gt;"",IF(J107&gt;=$J$7,IF(J107&gt;VLOOKUP("perbolt_rotation_high", 'Failure Criteria'!$A$1:$B$9, 2, 0)*$J$7, "High", "OK"),"Low"),"")</f>
        <v/>
      </c>
      <c r="M107" s="19" t="str">
        <f>IF(AND(F107&lt;&gt;"",J107&lt;&gt;""),IF(F107&gt;=VLOOKUP("rd2_cyc3_rotation_high", 'Failure Criteria'!$A$1:$B$9, 2, 0), "High", "OK"),"")</f>
        <v/>
      </c>
      <c r="N107" s="19" t="str">
        <f>IF(ISERROR(VLOOKUP($A107,'First Round'!$B:$AZ,MATCH("Cycles",'First Round'!$B$1:$AZ$1,0),FALSE)),"",VLOOKUP($A107,'First Round'!$B:$AZ,MATCH("Cycles",'First Round'!$B$1:$AZ$1,0),FALSE))</f>
        <v/>
      </c>
      <c r="O107" s="19" t="str">
        <f>IF(ISERROR(VLOOKUP($A107,'Second Round'!$B:$AZ,MATCH("Cycles",'Second Round'!$B$1:$AZ$1,0),FALSE)),"",VLOOKUP($A107,'Second Round'!$B:$AZ,MATCH("Cycles",'Second Round'!$B$1:$AZ$1,0),FALSE))</f>
        <v/>
      </c>
      <c r="P107" s="19" t="str" cm="1">
        <f t="array" ref="P107">IF(ISERROR(ABS((SUM(IF(ISERROR(VLOOKUP($A107,'First Round'!$B:$AZ,MATCH(_xlfn._xlws.FILTER('First Round'!$B$1:$AZ$1,((LEFT('First Round'!$B$1:$AZ$1,22)="BoltRotationAngleCycle"))),'First Round'!$B$1:$AL$1,0), FALSE)),0,VLOOKUP($A107,'First Round'!$B:$AZ,MATCH(_xlfn._xlws.FILTER('First Round'!$B$1:$AZ$1,((LEFT('First Round'!$B$1:$AZ$1,22)="BoltRotationAngleCycle"))),'First Round'!$B$1:$AL$1,0), FALSE)))) - $B107) &lt;= 2), "", ABS((SUM(IF(ISERROR(VLOOKUP($A107,'First Round'!$B:$AZ,MATCH(_xlfn._xlws.FILTER('First Round'!$B$1:$AZ$1,((LEFT('First Round'!$B$1:$AZ$1,22)="BoltRotationAngleCycle"))),'First Round'!$B$1:$AL$1,0), FALSE)),0,VLOOKUP($A107,'First Round'!$B:$AZ,MATCH(_xlfn._xlws.FILTER('First Round'!$B$1:$AZ$1,((LEFT('First Round'!$B$1:$AZ$1,22)="BoltRotationAngleCycle"))),'First Round'!$B$1:$AL$1,0), FALSE)))) - $B107) &lt;= VLOOKUP("sum_rounding_buffer", 'Failure Criteria'!$A$1:$B$9, 2, 0))</f>
        <v/>
      </c>
      <c r="Q107" s="19" t="str" cm="1">
        <f t="array" ref="Q107">IF(ISERROR(ABS((SUM(IF(ISERROR(VLOOKUP($A107,'Second Round'!$B:$AZ,MATCH(_xlfn._xlws.FILTER('Second Round'!$B$1:$AZ$1,((LEFT('Second Round'!$B$1:$AZ$1,22)="BoltRotationAngleCycle"))),'Second Round'!$B$1:$AL$1,0), FALSE)),0,VLOOKUP($A107,'Second Round'!$B:$AZ,MATCH(_xlfn._xlws.FILTER('Second Round'!$B$1:$AZ$1,((LEFT('Second Round'!$B$1:$AZ$1,22)="BoltRotationAngleCycle"))),'Second Round'!$B$1:$AL$1,0), FALSE)))) - $C107) &lt;= 2), "", ABS((SUM(IF(ISERROR(VLOOKUP($A107,'Second Round'!$B:$AZ,MATCH(_xlfn._xlws.FILTER('Second Round'!$B$1:$AZ$1,((LEFT('Second Round'!$B$1:$AZ$1,22)="BoltRotationAngleCycle"))),'Second Round'!$B$1:$AL$1,0), FALSE)),0,VLOOKUP($A107,'Second Round'!$B:$AZ,MATCH(_xlfn._xlws.FILTER('Second Round'!$B$1:$AZ$1,((LEFT('Second Round'!$B$1:$AZ$1,22)="BoltRotationAngleCycle"))),'Second Round'!$B$1:$AL$1,0), FALSE)))) - $C107) &lt;= VLOOKUP("sum_rounding_buffer", 'Failure Criteria'!$A$1:$B$9, 2, 0))</f>
        <v/>
      </c>
    </row>
    <row r="108" spans="1:17" x14ac:dyDescent="0.25">
      <c r="A108" s="17">
        <v>99</v>
      </c>
      <c r="B108" s="7" t="str">
        <f>IF(ISERROR(VLOOKUP($A108,'First Round'!$B:$AZ,MATCH("BoltRotationAngle",'First Round'!$B$1:$AZ$1,0),FALSE)),"",VLOOKUP($A108,'First Round'!$B:$AZ,MATCH("BoltRotationAngle",'First Round'!$B$1:$AZ$1,0),FALSE))</f>
        <v/>
      </c>
      <c r="C108" s="7" t="str">
        <f>IF(ISERROR(VLOOKUP($A108,'Second Round'!$B:$AZ,MATCH("BoltRotationAngle",'Second Round'!$B$1:$AZ$1,0),FALSE)),"",VLOOKUP($A108,'Second Round'!$B:$AZ,MATCH("BoltRotationAngle",'Second Round'!$B$1:$AZ$1,0),FALSE))</f>
        <v/>
      </c>
      <c r="D108" s="1" t="str">
        <f>IF(ISERROR(VLOOKUP($A108,'Second Round'!$B:$AZ,MATCH("BoltRotationAngleCycle1",'Second Round'!$B$1:$AZ$1,0),FALSE)),"",VLOOKUP($A108,'Second Round'!$B:$AZ,MATCH("BoltRotationAngleCycle1",'Second Round'!$B$1:$AZ$1,0),FALSE))</f>
        <v/>
      </c>
      <c r="E108" s="1" t="str">
        <f>IF(ISERROR(VLOOKUP($A108,'Second Round'!$B:$AZ,MATCH("BoltRotationAngleCycle2",'Second Round'!$B$1:$AZ$1,0),FALSE)),"",VLOOKUP($A108,'Second Round'!$B:$AZ,MATCH("BoltRotationAngleCycle2",'Second Round'!$B$1:$AZ$1,0),FALSE))</f>
        <v/>
      </c>
      <c r="F108" s="1" t="str" cm="1">
        <f t="array" ref="F108">IF(AND(J108&lt;&gt;"",C108&lt;&gt;""),SUM(IF(ISERROR(VLOOKUP($A108,'Second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Round'!$B$1:$AL$1,0),FALSE)),0,VLOOKUP($A108,'Second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08" s="4">
        <v>99</v>
      </c>
      <c r="I108" s="13" t="str">
        <f>IF(J108&lt;&gt;"",IF(L108="Low", "Fail", IF(OR(L108="High", M108="High", N108 &gt; 5, O108 &gt; 5, P108 = FALSE, Q108 = FALSE), "Alert", "Pass")),"")</f>
        <v/>
      </c>
      <c r="J108" s="2" t="str">
        <f t="shared" si="1"/>
        <v/>
      </c>
      <c r="L108" s="19" t="str">
        <f>IF(J108&lt;&gt;"",IF(J108&gt;=$J$7,IF(J108&gt;VLOOKUP("perbolt_rotation_high", 'Failure Criteria'!$A$1:$B$9, 2, 0)*$J$7, "High", "OK"),"Low"),"")</f>
        <v/>
      </c>
      <c r="M108" s="19" t="str">
        <f>IF(AND(F108&lt;&gt;"",J108&lt;&gt;""),IF(F108&gt;=VLOOKUP("rd2_cyc3_rotation_high", 'Failure Criteria'!$A$1:$B$9, 2, 0), "High", "OK"),"")</f>
        <v/>
      </c>
      <c r="N108" s="19" t="str">
        <f>IF(ISERROR(VLOOKUP($A108,'First Round'!$B:$AZ,MATCH("Cycles",'First Round'!$B$1:$AZ$1,0),FALSE)),"",VLOOKUP($A108,'First Round'!$B:$AZ,MATCH("Cycles",'First Round'!$B$1:$AZ$1,0),FALSE))</f>
        <v/>
      </c>
      <c r="O108" s="19" t="str">
        <f>IF(ISERROR(VLOOKUP($A108,'Second Round'!$B:$AZ,MATCH("Cycles",'Second Round'!$B$1:$AZ$1,0),FALSE)),"",VLOOKUP($A108,'Second Round'!$B:$AZ,MATCH("Cycles",'Second Round'!$B$1:$AZ$1,0),FALSE))</f>
        <v/>
      </c>
      <c r="P108" s="19" t="str" cm="1">
        <f t="array" ref="P108">IF(ISERROR(ABS((SUM(IF(ISERROR(VLOOKUP($A108,'First Round'!$B:$AZ,MATCH(_xlfn._xlws.FILTER('First Round'!$B$1:$AZ$1,((LEFT('First Round'!$B$1:$AZ$1,22)="BoltRotationAngleCycle"))),'First Round'!$B$1:$AL$1,0), FALSE)),0,VLOOKUP($A108,'First Round'!$B:$AZ,MATCH(_xlfn._xlws.FILTER('First Round'!$B$1:$AZ$1,((LEFT('First Round'!$B$1:$AZ$1,22)="BoltRotationAngleCycle"))),'First Round'!$B$1:$AL$1,0), FALSE)))) - $B108) &lt;= 2), "", ABS((SUM(IF(ISERROR(VLOOKUP($A108,'First Round'!$B:$AZ,MATCH(_xlfn._xlws.FILTER('First Round'!$B$1:$AZ$1,((LEFT('First Round'!$B$1:$AZ$1,22)="BoltRotationAngleCycle"))),'First Round'!$B$1:$AL$1,0), FALSE)),0,VLOOKUP($A108,'First Round'!$B:$AZ,MATCH(_xlfn._xlws.FILTER('First Round'!$B$1:$AZ$1,((LEFT('First Round'!$B$1:$AZ$1,22)="BoltRotationAngleCycle"))),'First Round'!$B$1:$AL$1,0), FALSE)))) - $B108) &lt;= VLOOKUP("sum_rounding_buffer", 'Failure Criteria'!$A$1:$B$9, 2, 0))</f>
        <v/>
      </c>
      <c r="Q108" s="19" t="str" cm="1">
        <f t="array" ref="Q108">IF(ISERROR(ABS((SUM(IF(ISERROR(VLOOKUP($A108,'Second Round'!$B:$AZ,MATCH(_xlfn._xlws.FILTER('Second Round'!$B$1:$AZ$1,((LEFT('Second Round'!$B$1:$AZ$1,22)="BoltRotationAngleCycle"))),'Second Round'!$B$1:$AL$1,0), FALSE)),0,VLOOKUP($A108,'Second Round'!$B:$AZ,MATCH(_xlfn._xlws.FILTER('Second Round'!$B$1:$AZ$1,((LEFT('Second Round'!$B$1:$AZ$1,22)="BoltRotationAngleCycle"))),'Second Round'!$B$1:$AL$1,0), FALSE)))) - $C108) &lt;= 2), "", ABS((SUM(IF(ISERROR(VLOOKUP($A108,'Second Round'!$B:$AZ,MATCH(_xlfn._xlws.FILTER('Second Round'!$B$1:$AZ$1,((LEFT('Second Round'!$B$1:$AZ$1,22)="BoltRotationAngleCycle"))),'Second Round'!$B$1:$AL$1,0), FALSE)),0,VLOOKUP($A108,'Second Round'!$B:$AZ,MATCH(_xlfn._xlws.FILTER('Second Round'!$B$1:$AZ$1,((LEFT('Second Round'!$B$1:$AZ$1,22)="BoltRotationAngleCycle"))),'Second Round'!$B$1:$AL$1,0), FALSE)))) - $C108) &lt;= VLOOKUP("sum_rounding_buffer", 'Failure Criteria'!$A$1:$B$9, 2, 0))</f>
        <v/>
      </c>
    </row>
    <row r="109" spans="1:17" x14ac:dyDescent="0.25">
      <c r="A109" s="17">
        <v>100</v>
      </c>
      <c r="B109" s="7" t="str">
        <f>IF(ISERROR(VLOOKUP($A109,'First Round'!$B:$AZ,MATCH("BoltRotationAngle",'First Round'!$B$1:$AZ$1,0),FALSE)),"",VLOOKUP($A109,'First Round'!$B:$AZ,MATCH("BoltRotationAngle",'First Round'!$B$1:$AZ$1,0),FALSE))</f>
        <v/>
      </c>
      <c r="C109" s="7" t="str">
        <f>IF(ISERROR(VLOOKUP($A109,'Second Round'!$B:$AZ,MATCH("BoltRotationAngle",'Second Round'!$B$1:$AZ$1,0),FALSE)),"",VLOOKUP($A109,'Second Round'!$B:$AZ,MATCH("BoltRotationAngle",'Second Round'!$B$1:$AZ$1,0),FALSE))</f>
        <v/>
      </c>
      <c r="D109" s="1" t="str">
        <f>IF(ISERROR(VLOOKUP($A109,'Second Round'!$B:$AZ,MATCH("BoltRotationAngleCycle1",'Second Round'!$B$1:$AZ$1,0),FALSE)),"",VLOOKUP($A109,'Second Round'!$B:$AZ,MATCH("BoltRotationAngleCycle1",'Second Round'!$B$1:$AZ$1,0),FALSE))</f>
        <v/>
      </c>
      <c r="E109" s="1" t="str">
        <f>IF(ISERROR(VLOOKUP($A109,'Second Round'!$B:$AZ,MATCH("BoltRotationAngleCycle2",'Second Round'!$B$1:$AZ$1,0),FALSE)),"",VLOOKUP($A109,'Second Round'!$B:$AZ,MATCH("BoltRotationAngleCycle2",'Second Round'!$B$1:$AZ$1,0),FALSE))</f>
        <v/>
      </c>
      <c r="F109" s="1" t="str" cm="1">
        <f t="array" ref="F109">IF(AND(J109&lt;&gt;"",C109&lt;&gt;""),SUM(IF(ISERROR(VLOOKUP($A109,'Second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Round'!$B$1:$AL$1,0),FALSE)),0,VLOOKUP($A109,'Second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09" s="4">
        <v>100</v>
      </c>
      <c r="I109" s="13" t="str">
        <f>IF(J109&lt;&gt;"",IF(L109="Low", "Fail", IF(OR(L109="High", M109="High", N109 &gt; 5, O109 &gt; 5, P109 = FALSE, Q109 = FALSE), "Alert", "Pass")),"")</f>
        <v/>
      </c>
      <c r="J109" s="2" t="str">
        <f t="shared" si="1"/>
        <v/>
      </c>
      <c r="L109" s="19" t="str">
        <f>IF(J109&lt;&gt;"",IF(J109&gt;=$J$7,IF(J109&gt;VLOOKUP("perbolt_rotation_high", 'Failure Criteria'!$A$1:$B$9, 2, 0)*$J$7, "High", "OK"),"Low"),"")</f>
        <v/>
      </c>
      <c r="M109" s="19" t="str">
        <f>IF(AND(F109&lt;&gt;"",J109&lt;&gt;""),IF(F109&gt;=VLOOKUP("rd2_cyc3_rotation_high", 'Failure Criteria'!$A$1:$B$9, 2, 0), "High", "OK"),"")</f>
        <v/>
      </c>
      <c r="N109" s="19" t="str">
        <f>IF(ISERROR(VLOOKUP($A109,'First Round'!$B:$AZ,MATCH("Cycles",'First Round'!$B$1:$AZ$1,0),FALSE)),"",VLOOKUP($A109,'First Round'!$B:$AZ,MATCH("Cycles",'First Round'!$B$1:$AZ$1,0),FALSE))</f>
        <v/>
      </c>
      <c r="O109" s="19" t="str">
        <f>IF(ISERROR(VLOOKUP($A109,'Second Round'!$B:$AZ,MATCH("Cycles",'Second Round'!$B$1:$AZ$1,0),FALSE)),"",VLOOKUP($A109,'Second Round'!$B:$AZ,MATCH("Cycles",'Second Round'!$B$1:$AZ$1,0),FALSE))</f>
        <v/>
      </c>
      <c r="P109" s="19" t="str" cm="1">
        <f t="array" ref="P109">IF(ISERROR(ABS((SUM(IF(ISERROR(VLOOKUP($A109,'First Round'!$B:$AZ,MATCH(_xlfn._xlws.FILTER('First Round'!$B$1:$AZ$1,((LEFT('First Round'!$B$1:$AZ$1,22)="BoltRotationAngleCycle"))),'First Round'!$B$1:$AL$1,0), FALSE)),0,VLOOKUP($A109,'First Round'!$B:$AZ,MATCH(_xlfn._xlws.FILTER('First Round'!$B$1:$AZ$1,((LEFT('First Round'!$B$1:$AZ$1,22)="BoltRotationAngleCycle"))),'First Round'!$B$1:$AL$1,0), FALSE)))) - $B109) &lt;= 2), "", ABS((SUM(IF(ISERROR(VLOOKUP($A109,'First Round'!$B:$AZ,MATCH(_xlfn._xlws.FILTER('First Round'!$B$1:$AZ$1,((LEFT('First Round'!$B$1:$AZ$1,22)="BoltRotationAngleCycle"))),'First Round'!$B$1:$AL$1,0), FALSE)),0,VLOOKUP($A109,'First Round'!$B:$AZ,MATCH(_xlfn._xlws.FILTER('First Round'!$B$1:$AZ$1,((LEFT('First Round'!$B$1:$AZ$1,22)="BoltRotationAngleCycle"))),'First Round'!$B$1:$AL$1,0), FALSE)))) - $B109) &lt;= VLOOKUP("sum_rounding_buffer", 'Failure Criteria'!$A$1:$B$9, 2, 0))</f>
        <v/>
      </c>
      <c r="Q109" s="19" t="str" cm="1">
        <f t="array" ref="Q109">IF(ISERROR(ABS((SUM(IF(ISERROR(VLOOKUP($A109,'Second Round'!$B:$AZ,MATCH(_xlfn._xlws.FILTER('Second Round'!$B$1:$AZ$1,((LEFT('Second Round'!$B$1:$AZ$1,22)="BoltRotationAngleCycle"))),'Second Round'!$B$1:$AL$1,0), FALSE)),0,VLOOKUP($A109,'Second Round'!$B:$AZ,MATCH(_xlfn._xlws.FILTER('Second Round'!$B$1:$AZ$1,((LEFT('Second Round'!$B$1:$AZ$1,22)="BoltRotationAngleCycle"))),'Second Round'!$B$1:$AL$1,0), FALSE)))) - $C109) &lt;= 2), "", ABS((SUM(IF(ISERROR(VLOOKUP($A109,'Second Round'!$B:$AZ,MATCH(_xlfn._xlws.FILTER('Second Round'!$B$1:$AZ$1,((LEFT('Second Round'!$B$1:$AZ$1,22)="BoltRotationAngleCycle"))),'Second Round'!$B$1:$AL$1,0), FALSE)),0,VLOOKUP($A109,'Second Round'!$B:$AZ,MATCH(_xlfn._xlws.FILTER('Second Round'!$B$1:$AZ$1,((LEFT('Second Round'!$B$1:$AZ$1,22)="BoltRotationAngleCycle"))),'Second Round'!$B$1:$AL$1,0), FALSE)))) - $C109) &lt;= VLOOKUP("sum_rounding_buffer", 'Failure Criteria'!$A$1:$B$9, 2, 0))</f>
        <v/>
      </c>
    </row>
    <row r="110" spans="1:17" x14ac:dyDescent="0.25">
      <c r="A110" s="17">
        <v>101</v>
      </c>
      <c r="B110" s="7" t="str">
        <f>IF(ISERROR(VLOOKUP($A110,'First Round'!$B:$AZ,MATCH("BoltRotationAngle",'First Round'!$B$1:$AZ$1,0),FALSE)),"",VLOOKUP($A110,'First Round'!$B:$AZ,MATCH("BoltRotationAngle",'First Round'!$B$1:$AZ$1,0),FALSE))</f>
        <v/>
      </c>
      <c r="C110" s="7" t="str">
        <f>IF(ISERROR(VLOOKUP($A110,'Second Round'!$B:$AZ,MATCH("BoltRotationAngle",'Second Round'!$B$1:$AZ$1,0),FALSE)),"",VLOOKUP($A110,'Second Round'!$B:$AZ,MATCH("BoltRotationAngle",'Second Round'!$B$1:$AZ$1,0),FALSE))</f>
        <v/>
      </c>
      <c r="D110" s="1" t="str">
        <f>IF(ISERROR(VLOOKUP($A110,'Second Round'!$B:$AZ,MATCH("BoltRotationAngleCycle1",'Second Round'!$B$1:$AZ$1,0),FALSE)),"",VLOOKUP($A110,'Second Round'!$B:$AZ,MATCH("BoltRotationAngleCycle1",'Second Round'!$B$1:$AZ$1,0),FALSE))</f>
        <v/>
      </c>
      <c r="E110" s="1" t="str">
        <f>IF(ISERROR(VLOOKUP($A110,'Second Round'!$B:$AZ,MATCH("BoltRotationAngleCycle2",'Second Round'!$B$1:$AZ$1,0),FALSE)),"",VLOOKUP($A110,'Second Round'!$B:$AZ,MATCH("BoltRotationAngleCycle2",'Second Round'!$B$1:$AZ$1,0),FALSE))</f>
        <v/>
      </c>
      <c r="F110" s="1" t="str" cm="1">
        <f t="array" ref="F110">IF(AND(J110&lt;&gt;"",C110&lt;&gt;""),SUM(IF(ISERROR(VLOOKUP($A110,'Second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Round'!$B$1:$AL$1,0),FALSE)),0,VLOOKUP($A110,'Second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10" s="4">
        <v>101</v>
      </c>
      <c r="I110" s="13" t="str">
        <f>IF(J110&lt;&gt;"",IF(L110="Low", "Fail", IF(OR(L110="High", M110="High", N110 &gt; 5, O110 &gt; 5, P110 = FALSE, Q110 = FALSE), "Alert", "Pass")),"")</f>
        <v/>
      </c>
      <c r="J110" s="2" t="str">
        <f t="shared" si="1"/>
        <v/>
      </c>
      <c r="L110" s="19" t="str">
        <f>IF(J110&lt;&gt;"",IF(J110&gt;=$J$7,IF(J110&gt;VLOOKUP("perbolt_rotation_high", 'Failure Criteria'!$A$1:$B$9, 2, 0)*$J$7, "High", "OK"),"Low"),"")</f>
        <v/>
      </c>
      <c r="M110" s="19" t="str">
        <f>IF(AND(F110&lt;&gt;"",J110&lt;&gt;""),IF(F110&gt;=VLOOKUP("rd2_cyc3_rotation_high", 'Failure Criteria'!$A$1:$B$9, 2, 0), "High", "OK"),"")</f>
        <v/>
      </c>
      <c r="N110" s="19" t="str">
        <f>IF(ISERROR(VLOOKUP($A110,'First Round'!$B:$AZ,MATCH("Cycles",'First Round'!$B$1:$AZ$1,0),FALSE)),"",VLOOKUP($A110,'First Round'!$B:$AZ,MATCH("Cycles",'First Round'!$B$1:$AZ$1,0),FALSE))</f>
        <v/>
      </c>
      <c r="O110" s="19" t="str">
        <f>IF(ISERROR(VLOOKUP($A110,'Second Round'!$B:$AZ,MATCH("Cycles",'Second Round'!$B$1:$AZ$1,0),FALSE)),"",VLOOKUP($A110,'Second Round'!$B:$AZ,MATCH("Cycles",'Second Round'!$B$1:$AZ$1,0),FALSE))</f>
        <v/>
      </c>
      <c r="P110" s="19" t="str" cm="1">
        <f t="array" ref="P110">IF(ISERROR(ABS((SUM(IF(ISERROR(VLOOKUP($A110,'First Round'!$B:$AZ,MATCH(_xlfn._xlws.FILTER('First Round'!$B$1:$AZ$1,((LEFT('First Round'!$B$1:$AZ$1,22)="BoltRotationAngleCycle"))),'First Round'!$B$1:$AL$1,0), FALSE)),0,VLOOKUP($A110,'First Round'!$B:$AZ,MATCH(_xlfn._xlws.FILTER('First Round'!$B$1:$AZ$1,((LEFT('First Round'!$B$1:$AZ$1,22)="BoltRotationAngleCycle"))),'First Round'!$B$1:$AL$1,0), FALSE)))) - $B110) &lt;= 2), "", ABS((SUM(IF(ISERROR(VLOOKUP($A110,'First Round'!$B:$AZ,MATCH(_xlfn._xlws.FILTER('First Round'!$B$1:$AZ$1,((LEFT('First Round'!$B$1:$AZ$1,22)="BoltRotationAngleCycle"))),'First Round'!$B$1:$AL$1,0), FALSE)),0,VLOOKUP($A110,'First Round'!$B:$AZ,MATCH(_xlfn._xlws.FILTER('First Round'!$B$1:$AZ$1,((LEFT('First Round'!$B$1:$AZ$1,22)="BoltRotationAngleCycle"))),'First Round'!$B$1:$AL$1,0), FALSE)))) - $B110) &lt;= VLOOKUP("sum_rounding_buffer", 'Failure Criteria'!$A$1:$B$9, 2, 0))</f>
        <v/>
      </c>
      <c r="Q110" s="19" t="str" cm="1">
        <f t="array" ref="Q110">IF(ISERROR(ABS((SUM(IF(ISERROR(VLOOKUP($A110,'Second Round'!$B:$AZ,MATCH(_xlfn._xlws.FILTER('Second Round'!$B$1:$AZ$1,((LEFT('Second Round'!$B$1:$AZ$1,22)="BoltRotationAngleCycle"))),'Second Round'!$B$1:$AL$1,0), FALSE)),0,VLOOKUP($A110,'Second Round'!$B:$AZ,MATCH(_xlfn._xlws.FILTER('Second Round'!$B$1:$AZ$1,((LEFT('Second Round'!$B$1:$AZ$1,22)="BoltRotationAngleCycle"))),'Second Round'!$B$1:$AL$1,0), FALSE)))) - $C110) &lt;= 2), "", ABS((SUM(IF(ISERROR(VLOOKUP($A110,'Second Round'!$B:$AZ,MATCH(_xlfn._xlws.FILTER('Second Round'!$B$1:$AZ$1,((LEFT('Second Round'!$B$1:$AZ$1,22)="BoltRotationAngleCycle"))),'Second Round'!$B$1:$AL$1,0), FALSE)),0,VLOOKUP($A110,'Second Round'!$B:$AZ,MATCH(_xlfn._xlws.FILTER('Second Round'!$B$1:$AZ$1,((LEFT('Second Round'!$B$1:$AZ$1,22)="BoltRotationAngleCycle"))),'Second Round'!$B$1:$AL$1,0), FALSE)))) - $C110) &lt;= VLOOKUP("sum_rounding_buffer", 'Failure Criteria'!$A$1:$B$9, 2, 0))</f>
        <v/>
      </c>
    </row>
    <row r="111" spans="1:17" x14ac:dyDescent="0.25">
      <c r="A111" s="17">
        <v>102</v>
      </c>
      <c r="B111" s="7" t="str">
        <f>IF(ISERROR(VLOOKUP($A111,'First Round'!$B:$AZ,MATCH("BoltRotationAngle",'First Round'!$B$1:$AZ$1,0),FALSE)),"",VLOOKUP($A111,'First Round'!$B:$AZ,MATCH("BoltRotationAngle",'First Round'!$B$1:$AZ$1,0),FALSE))</f>
        <v/>
      </c>
      <c r="C111" s="7" t="str">
        <f>IF(ISERROR(VLOOKUP($A111,'Second Round'!$B:$AZ,MATCH("BoltRotationAngle",'Second Round'!$B$1:$AZ$1,0),FALSE)),"",VLOOKUP($A111,'Second Round'!$B:$AZ,MATCH("BoltRotationAngle",'Second Round'!$B$1:$AZ$1,0),FALSE))</f>
        <v/>
      </c>
      <c r="D111" s="1" t="str">
        <f>IF(ISERROR(VLOOKUP($A111,'Second Round'!$B:$AZ,MATCH("BoltRotationAngleCycle1",'Second Round'!$B$1:$AZ$1,0),FALSE)),"",VLOOKUP($A111,'Second Round'!$B:$AZ,MATCH("BoltRotationAngleCycle1",'Second Round'!$B$1:$AZ$1,0),FALSE))</f>
        <v/>
      </c>
      <c r="E111" s="1" t="str">
        <f>IF(ISERROR(VLOOKUP($A111,'Second Round'!$B:$AZ,MATCH("BoltRotationAngleCycle2",'Second Round'!$B$1:$AZ$1,0),FALSE)),"",VLOOKUP($A111,'Second Round'!$B:$AZ,MATCH("BoltRotationAngleCycle2",'Second Round'!$B$1:$AZ$1,0),FALSE))</f>
        <v/>
      </c>
      <c r="F111" s="1" t="str" cm="1">
        <f t="array" ref="F111">IF(AND(J111&lt;&gt;"",C111&lt;&gt;""),SUM(IF(ISERROR(VLOOKUP($A111,'Second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Round'!$B$1:$AL$1,0),FALSE)),0,VLOOKUP($A111,'Second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11" s="4">
        <v>102</v>
      </c>
      <c r="I111" s="13" t="str">
        <f>IF(J111&lt;&gt;"",IF(L111="Low", "Fail", IF(OR(L111="High", M111="High", N111 &gt; 5, O111 &gt; 5, P111 = FALSE, Q111 = FALSE), "Alert", "Pass")),"")</f>
        <v/>
      </c>
      <c r="J111" s="2" t="str">
        <f t="shared" si="1"/>
        <v/>
      </c>
      <c r="L111" s="19" t="str">
        <f>IF(J111&lt;&gt;"",IF(J111&gt;=$J$7,IF(J111&gt;VLOOKUP("perbolt_rotation_high", 'Failure Criteria'!$A$1:$B$9, 2, 0)*$J$7, "High", "OK"),"Low"),"")</f>
        <v/>
      </c>
      <c r="M111" s="19" t="str">
        <f>IF(AND(F111&lt;&gt;"",J111&lt;&gt;""),IF(F111&gt;=VLOOKUP("rd2_cyc3_rotation_high", 'Failure Criteria'!$A$1:$B$9, 2, 0), "High", "OK"),"")</f>
        <v/>
      </c>
      <c r="N111" s="19" t="str">
        <f>IF(ISERROR(VLOOKUP($A111,'First Round'!$B:$AZ,MATCH("Cycles",'First Round'!$B$1:$AZ$1,0),FALSE)),"",VLOOKUP($A111,'First Round'!$B:$AZ,MATCH("Cycles",'First Round'!$B$1:$AZ$1,0),FALSE))</f>
        <v/>
      </c>
      <c r="O111" s="19" t="str">
        <f>IF(ISERROR(VLOOKUP($A111,'Second Round'!$B:$AZ,MATCH("Cycles",'Second Round'!$B$1:$AZ$1,0),FALSE)),"",VLOOKUP($A111,'Second Round'!$B:$AZ,MATCH("Cycles",'Second Round'!$B$1:$AZ$1,0),FALSE))</f>
        <v/>
      </c>
      <c r="P111" s="19" t="str" cm="1">
        <f t="array" ref="P111">IF(ISERROR(ABS((SUM(IF(ISERROR(VLOOKUP($A111,'First Round'!$B:$AZ,MATCH(_xlfn._xlws.FILTER('First Round'!$B$1:$AZ$1,((LEFT('First Round'!$B$1:$AZ$1,22)="BoltRotationAngleCycle"))),'First Round'!$B$1:$AL$1,0), FALSE)),0,VLOOKUP($A111,'First Round'!$B:$AZ,MATCH(_xlfn._xlws.FILTER('First Round'!$B$1:$AZ$1,((LEFT('First Round'!$B$1:$AZ$1,22)="BoltRotationAngleCycle"))),'First Round'!$B$1:$AL$1,0), FALSE)))) - $B111) &lt;= 2), "", ABS((SUM(IF(ISERROR(VLOOKUP($A111,'First Round'!$B:$AZ,MATCH(_xlfn._xlws.FILTER('First Round'!$B$1:$AZ$1,((LEFT('First Round'!$B$1:$AZ$1,22)="BoltRotationAngleCycle"))),'First Round'!$B$1:$AL$1,0), FALSE)),0,VLOOKUP($A111,'First Round'!$B:$AZ,MATCH(_xlfn._xlws.FILTER('First Round'!$B$1:$AZ$1,((LEFT('First Round'!$B$1:$AZ$1,22)="BoltRotationAngleCycle"))),'First Round'!$B$1:$AL$1,0), FALSE)))) - $B111) &lt;= VLOOKUP("sum_rounding_buffer", 'Failure Criteria'!$A$1:$B$9, 2, 0))</f>
        <v/>
      </c>
      <c r="Q111" s="19" t="str" cm="1">
        <f t="array" ref="Q111">IF(ISERROR(ABS((SUM(IF(ISERROR(VLOOKUP($A111,'Second Round'!$B:$AZ,MATCH(_xlfn._xlws.FILTER('Second Round'!$B$1:$AZ$1,((LEFT('Second Round'!$B$1:$AZ$1,22)="BoltRotationAngleCycle"))),'Second Round'!$B$1:$AL$1,0), FALSE)),0,VLOOKUP($A111,'Second Round'!$B:$AZ,MATCH(_xlfn._xlws.FILTER('Second Round'!$B$1:$AZ$1,((LEFT('Second Round'!$B$1:$AZ$1,22)="BoltRotationAngleCycle"))),'Second Round'!$B$1:$AL$1,0), FALSE)))) - $C111) &lt;= 2), "", ABS((SUM(IF(ISERROR(VLOOKUP($A111,'Second Round'!$B:$AZ,MATCH(_xlfn._xlws.FILTER('Second Round'!$B$1:$AZ$1,((LEFT('Second Round'!$B$1:$AZ$1,22)="BoltRotationAngleCycle"))),'Second Round'!$B$1:$AL$1,0), FALSE)),0,VLOOKUP($A111,'Second Round'!$B:$AZ,MATCH(_xlfn._xlws.FILTER('Second Round'!$B$1:$AZ$1,((LEFT('Second Round'!$B$1:$AZ$1,22)="BoltRotationAngleCycle"))),'Second Round'!$B$1:$AL$1,0), FALSE)))) - $C111) &lt;= VLOOKUP("sum_rounding_buffer", 'Failure Criteria'!$A$1:$B$9, 2, 0))</f>
        <v/>
      </c>
    </row>
    <row r="112" spans="1:17" x14ac:dyDescent="0.25">
      <c r="A112" s="17">
        <v>103</v>
      </c>
      <c r="B112" s="7" t="str">
        <f>IF(ISERROR(VLOOKUP($A112,'First Round'!$B:$AZ,MATCH("BoltRotationAngle",'First Round'!$B$1:$AZ$1,0),FALSE)),"",VLOOKUP($A112,'First Round'!$B:$AZ,MATCH("BoltRotationAngle",'First Round'!$B$1:$AZ$1,0),FALSE))</f>
        <v/>
      </c>
      <c r="C112" s="7" t="str">
        <f>IF(ISERROR(VLOOKUP($A112,'Second Round'!$B:$AZ,MATCH("BoltRotationAngle",'Second Round'!$B$1:$AZ$1,0),FALSE)),"",VLOOKUP($A112,'Second Round'!$B:$AZ,MATCH("BoltRotationAngle",'Second Round'!$B$1:$AZ$1,0),FALSE))</f>
        <v/>
      </c>
      <c r="D112" s="1" t="str">
        <f>IF(ISERROR(VLOOKUP($A112,'Second Round'!$B:$AZ,MATCH("BoltRotationAngleCycle1",'Second Round'!$B$1:$AZ$1,0),FALSE)),"",VLOOKUP($A112,'Second Round'!$B:$AZ,MATCH("BoltRotationAngleCycle1",'Second Round'!$B$1:$AZ$1,0),FALSE))</f>
        <v/>
      </c>
      <c r="E112" s="1" t="str">
        <f>IF(ISERROR(VLOOKUP($A112,'Second Round'!$B:$AZ,MATCH("BoltRotationAngleCycle2",'Second Round'!$B$1:$AZ$1,0),FALSE)),"",VLOOKUP($A112,'Second Round'!$B:$AZ,MATCH("BoltRotationAngleCycle2",'Second Round'!$B$1:$AZ$1,0),FALSE))</f>
        <v/>
      </c>
      <c r="F112" s="1" t="str" cm="1">
        <f t="array" ref="F112">IF(AND(J112&lt;&gt;"",C112&lt;&gt;""),SUM(IF(ISERROR(VLOOKUP($A112,'Second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Round'!$B$1:$AL$1,0),FALSE)),0,VLOOKUP($A112,'Second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12" s="4">
        <v>103</v>
      </c>
      <c r="I112" s="13" t="str">
        <f>IF(J112&lt;&gt;"",IF(L112="Low", "Fail", IF(OR(L112="High", M112="High", N112 &gt; 5, O112 &gt; 5, P112 = FALSE, Q112 = FALSE), "Alert", "Pass")),"")</f>
        <v/>
      </c>
      <c r="J112" s="2" t="str">
        <f t="shared" si="1"/>
        <v/>
      </c>
      <c r="L112" s="19" t="str">
        <f>IF(J112&lt;&gt;"",IF(J112&gt;=$J$7,IF(J112&gt;VLOOKUP("perbolt_rotation_high", 'Failure Criteria'!$A$1:$B$9, 2, 0)*$J$7, "High", "OK"),"Low"),"")</f>
        <v/>
      </c>
      <c r="M112" s="19" t="str">
        <f>IF(AND(F112&lt;&gt;"",J112&lt;&gt;""),IF(F112&gt;=VLOOKUP("rd2_cyc3_rotation_high", 'Failure Criteria'!$A$1:$B$9, 2, 0), "High", "OK"),"")</f>
        <v/>
      </c>
      <c r="N112" s="19" t="str">
        <f>IF(ISERROR(VLOOKUP($A112,'First Round'!$B:$AZ,MATCH("Cycles",'First Round'!$B$1:$AZ$1,0),FALSE)),"",VLOOKUP($A112,'First Round'!$B:$AZ,MATCH("Cycles",'First Round'!$B$1:$AZ$1,0),FALSE))</f>
        <v/>
      </c>
      <c r="O112" s="19" t="str">
        <f>IF(ISERROR(VLOOKUP($A112,'Second Round'!$B:$AZ,MATCH("Cycles",'Second Round'!$B$1:$AZ$1,0),FALSE)),"",VLOOKUP($A112,'Second Round'!$B:$AZ,MATCH("Cycles",'Second Round'!$B$1:$AZ$1,0),FALSE))</f>
        <v/>
      </c>
      <c r="P112" s="19" t="str" cm="1">
        <f t="array" ref="P112">IF(ISERROR(ABS((SUM(IF(ISERROR(VLOOKUP($A112,'First Round'!$B:$AZ,MATCH(_xlfn._xlws.FILTER('First Round'!$B$1:$AZ$1,((LEFT('First Round'!$B$1:$AZ$1,22)="BoltRotationAngleCycle"))),'First Round'!$B$1:$AL$1,0), FALSE)),0,VLOOKUP($A112,'First Round'!$B:$AZ,MATCH(_xlfn._xlws.FILTER('First Round'!$B$1:$AZ$1,((LEFT('First Round'!$B$1:$AZ$1,22)="BoltRotationAngleCycle"))),'First Round'!$B$1:$AL$1,0), FALSE)))) - $B112) &lt;= 2), "", ABS((SUM(IF(ISERROR(VLOOKUP($A112,'First Round'!$B:$AZ,MATCH(_xlfn._xlws.FILTER('First Round'!$B$1:$AZ$1,((LEFT('First Round'!$B$1:$AZ$1,22)="BoltRotationAngleCycle"))),'First Round'!$B$1:$AL$1,0), FALSE)),0,VLOOKUP($A112,'First Round'!$B:$AZ,MATCH(_xlfn._xlws.FILTER('First Round'!$B$1:$AZ$1,((LEFT('First Round'!$B$1:$AZ$1,22)="BoltRotationAngleCycle"))),'First Round'!$B$1:$AL$1,0), FALSE)))) - $B112) &lt;= VLOOKUP("sum_rounding_buffer", 'Failure Criteria'!$A$1:$B$9, 2, 0))</f>
        <v/>
      </c>
      <c r="Q112" s="19" t="str" cm="1">
        <f t="array" ref="Q112">IF(ISERROR(ABS((SUM(IF(ISERROR(VLOOKUP($A112,'Second Round'!$B:$AZ,MATCH(_xlfn._xlws.FILTER('Second Round'!$B$1:$AZ$1,((LEFT('Second Round'!$B$1:$AZ$1,22)="BoltRotationAngleCycle"))),'Second Round'!$B$1:$AL$1,0), FALSE)),0,VLOOKUP($A112,'Second Round'!$B:$AZ,MATCH(_xlfn._xlws.FILTER('Second Round'!$B$1:$AZ$1,((LEFT('Second Round'!$B$1:$AZ$1,22)="BoltRotationAngleCycle"))),'Second Round'!$B$1:$AL$1,0), FALSE)))) - $C112) &lt;= 2), "", ABS((SUM(IF(ISERROR(VLOOKUP($A112,'Second Round'!$B:$AZ,MATCH(_xlfn._xlws.FILTER('Second Round'!$B$1:$AZ$1,((LEFT('Second Round'!$B$1:$AZ$1,22)="BoltRotationAngleCycle"))),'Second Round'!$B$1:$AL$1,0), FALSE)),0,VLOOKUP($A112,'Second Round'!$B:$AZ,MATCH(_xlfn._xlws.FILTER('Second Round'!$B$1:$AZ$1,((LEFT('Second Round'!$B$1:$AZ$1,22)="BoltRotationAngleCycle"))),'Second Round'!$B$1:$AL$1,0), FALSE)))) - $C112) &lt;= VLOOKUP("sum_rounding_buffer", 'Failure Criteria'!$A$1:$B$9, 2, 0))</f>
        <v/>
      </c>
    </row>
    <row r="113" spans="1:17" x14ac:dyDescent="0.25">
      <c r="A113" s="17">
        <v>104</v>
      </c>
      <c r="B113" s="7" t="str">
        <f>IF(ISERROR(VLOOKUP($A113,'First Round'!$B:$AZ,MATCH("BoltRotationAngle",'First Round'!$B$1:$AZ$1,0),FALSE)),"",VLOOKUP($A113,'First Round'!$B:$AZ,MATCH("BoltRotationAngle",'First Round'!$B$1:$AZ$1,0),FALSE))</f>
        <v/>
      </c>
      <c r="C113" s="7" t="str">
        <f>IF(ISERROR(VLOOKUP($A113,'Second Round'!$B:$AZ,MATCH("BoltRotationAngle",'Second Round'!$B$1:$AZ$1,0),FALSE)),"",VLOOKUP($A113,'Second Round'!$B:$AZ,MATCH("BoltRotationAngle",'Second Round'!$B$1:$AZ$1,0),FALSE))</f>
        <v/>
      </c>
      <c r="D113" s="1" t="str">
        <f>IF(ISERROR(VLOOKUP($A113,'Second Round'!$B:$AZ,MATCH("BoltRotationAngleCycle1",'Second Round'!$B$1:$AZ$1,0),FALSE)),"",VLOOKUP($A113,'Second Round'!$B:$AZ,MATCH("BoltRotationAngleCycle1",'Second Round'!$B$1:$AZ$1,0),FALSE))</f>
        <v/>
      </c>
      <c r="E113" s="1" t="str">
        <f>IF(ISERROR(VLOOKUP($A113,'Second Round'!$B:$AZ,MATCH("BoltRotationAngleCycle2",'Second Round'!$B$1:$AZ$1,0),FALSE)),"",VLOOKUP($A113,'Second Round'!$B:$AZ,MATCH("BoltRotationAngleCycle2",'Second Round'!$B$1:$AZ$1,0),FALSE))</f>
        <v/>
      </c>
      <c r="F113" s="1" t="str" cm="1">
        <f t="array" ref="F113">IF(AND(J113&lt;&gt;"",C113&lt;&gt;""),SUM(IF(ISERROR(VLOOKUP($A113,'Second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Round'!$B$1:$AL$1,0),FALSE)),0,VLOOKUP($A113,'Second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13" s="4">
        <v>104</v>
      </c>
      <c r="I113" s="13" t="str">
        <f>IF(J113&lt;&gt;"",IF(L113="Low", "Fail", IF(OR(L113="High", M113="High", N113 &gt; 5, O113 &gt; 5, P113 = FALSE, Q113 = FALSE), "Alert", "Pass")),"")</f>
        <v/>
      </c>
      <c r="J113" s="2" t="str">
        <f t="shared" si="1"/>
        <v/>
      </c>
      <c r="L113" s="19" t="str">
        <f>IF(J113&lt;&gt;"",IF(J113&gt;=$J$7,IF(J113&gt;VLOOKUP("perbolt_rotation_high", 'Failure Criteria'!$A$1:$B$9, 2, 0)*$J$7, "High", "OK"),"Low"),"")</f>
        <v/>
      </c>
      <c r="M113" s="19" t="str">
        <f>IF(AND(F113&lt;&gt;"",J113&lt;&gt;""),IF(F113&gt;=VLOOKUP("rd2_cyc3_rotation_high", 'Failure Criteria'!$A$1:$B$9, 2, 0), "High", "OK"),"")</f>
        <v/>
      </c>
      <c r="N113" s="19" t="str">
        <f>IF(ISERROR(VLOOKUP($A113,'First Round'!$B:$AZ,MATCH("Cycles",'First Round'!$B$1:$AZ$1,0),FALSE)),"",VLOOKUP($A113,'First Round'!$B:$AZ,MATCH("Cycles",'First Round'!$B$1:$AZ$1,0),FALSE))</f>
        <v/>
      </c>
      <c r="O113" s="19" t="str">
        <f>IF(ISERROR(VLOOKUP($A113,'Second Round'!$B:$AZ,MATCH("Cycles",'Second Round'!$B$1:$AZ$1,0),FALSE)),"",VLOOKUP($A113,'Second Round'!$B:$AZ,MATCH("Cycles",'Second Round'!$B$1:$AZ$1,0),FALSE))</f>
        <v/>
      </c>
      <c r="P113" s="19" t="str" cm="1">
        <f t="array" ref="P113">IF(ISERROR(ABS((SUM(IF(ISERROR(VLOOKUP($A113,'First Round'!$B:$AZ,MATCH(_xlfn._xlws.FILTER('First Round'!$B$1:$AZ$1,((LEFT('First Round'!$B$1:$AZ$1,22)="BoltRotationAngleCycle"))),'First Round'!$B$1:$AL$1,0), FALSE)),0,VLOOKUP($A113,'First Round'!$B:$AZ,MATCH(_xlfn._xlws.FILTER('First Round'!$B$1:$AZ$1,((LEFT('First Round'!$B$1:$AZ$1,22)="BoltRotationAngleCycle"))),'First Round'!$B$1:$AL$1,0), FALSE)))) - $B113) &lt;= 2), "", ABS((SUM(IF(ISERROR(VLOOKUP($A113,'First Round'!$B:$AZ,MATCH(_xlfn._xlws.FILTER('First Round'!$B$1:$AZ$1,((LEFT('First Round'!$B$1:$AZ$1,22)="BoltRotationAngleCycle"))),'First Round'!$B$1:$AL$1,0), FALSE)),0,VLOOKUP($A113,'First Round'!$B:$AZ,MATCH(_xlfn._xlws.FILTER('First Round'!$B$1:$AZ$1,((LEFT('First Round'!$B$1:$AZ$1,22)="BoltRotationAngleCycle"))),'First Round'!$B$1:$AL$1,0), FALSE)))) - $B113) &lt;= VLOOKUP("sum_rounding_buffer", 'Failure Criteria'!$A$1:$B$9, 2, 0))</f>
        <v/>
      </c>
      <c r="Q113" s="19" t="str" cm="1">
        <f t="array" ref="Q113">IF(ISERROR(ABS((SUM(IF(ISERROR(VLOOKUP($A113,'Second Round'!$B:$AZ,MATCH(_xlfn._xlws.FILTER('Second Round'!$B$1:$AZ$1,((LEFT('Second Round'!$B$1:$AZ$1,22)="BoltRotationAngleCycle"))),'Second Round'!$B$1:$AL$1,0), FALSE)),0,VLOOKUP($A113,'Second Round'!$B:$AZ,MATCH(_xlfn._xlws.FILTER('Second Round'!$B$1:$AZ$1,((LEFT('Second Round'!$B$1:$AZ$1,22)="BoltRotationAngleCycle"))),'Second Round'!$B$1:$AL$1,0), FALSE)))) - $C113) &lt;= 2), "", ABS((SUM(IF(ISERROR(VLOOKUP($A113,'Second Round'!$B:$AZ,MATCH(_xlfn._xlws.FILTER('Second Round'!$B$1:$AZ$1,((LEFT('Second Round'!$B$1:$AZ$1,22)="BoltRotationAngleCycle"))),'Second Round'!$B$1:$AL$1,0), FALSE)),0,VLOOKUP($A113,'Second Round'!$B:$AZ,MATCH(_xlfn._xlws.FILTER('Second Round'!$B$1:$AZ$1,((LEFT('Second Round'!$B$1:$AZ$1,22)="BoltRotationAngleCycle"))),'Second Round'!$B$1:$AL$1,0), FALSE)))) - $C113) &lt;= VLOOKUP("sum_rounding_buffer", 'Failure Criteria'!$A$1:$B$9, 2, 0))</f>
        <v/>
      </c>
    </row>
    <row r="114" spans="1:17" x14ac:dyDescent="0.25">
      <c r="A114" s="17">
        <v>105</v>
      </c>
      <c r="B114" s="7" t="str">
        <f>IF(ISERROR(VLOOKUP($A114,'First Round'!$B:$AZ,MATCH("BoltRotationAngle",'First Round'!$B$1:$AZ$1,0),FALSE)),"",VLOOKUP($A114,'First Round'!$B:$AZ,MATCH("BoltRotationAngle",'First Round'!$B$1:$AZ$1,0),FALSE))</f>
        <v/>
      </c>
      <c r="C114" s="7" t="str">
        <f>IF(ISERROR(VLOOKUP($A114,'Second Round'!$B:$AZ,MATCH("BoltRotationAngle",'Second Round'!$B$1:$AZ$1,0),FALSE)),"",VLOOKUP($A114,'Second Round'!$B:$AZ,MATCH("BoltRotationAngle",'Second Round'!$B$1:$AZ$1,0),FALSE))</f>
        <v/>
      </c>
      <c r="D114" s="1" t="str">
        <f>IF(ISERROR(VLOOKUP($A114,'Second Round'!$B:$AZ,MATCH("BoltRotationAngleCycle1",'Second Round'!$B$1:$AZ$1,0),FALSE)),"",VLOOKUP($A114,'Second Round'!$B:$AZ,MATCH("BoltRotationAngleCycle1",'Second Round'!$B$1:$AZ$1,0),FALSE))</f>
        <v/>
      </c>
      <c r="E114" s="1" t="str">
        <f>IF(ISERROR(VLOOKUP($A114,'Second Round'!$B:$AZ,MATCH("BoltRotationAngleCycle2",'Second Round'!$B$1:$AZ$1,0),FALSE)),"",VLOOKUP($A114,'Second Round'!$B:$AZ,MATCH("BoltRotationAngleCycle2",'Second Round'!$B$1:$AZ$1,0),FALSE))</f>
        <v/>
      </c>
      <c r="F114" s="1" t="str" cm="1">
        <f t="array" ref="F114">IF(AND(J114&lt;&gt;"",C114&lt;&gt;""),SUM(IF(ISERROR(VLOOKUP($A114,'Second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Round'!$B$1:$AL$1,0),FALSE)),0,VLOOKUP($A114,'Second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14" s="4">
        <v>105</v>
      </c>
      <c r="I114" s="13" t="str">
        <f>IF(J114&lt;&gt;"",IF(L114="Low", "Fail", IF(OR(L114="High", M114="High", N114 &gt; 5, O114 &gt; 5, P114 = FALSE, Q114 = FALSE), "Alert", "Pass")),"")</f>
        <v/>
      </c>
      <c r="J114" s="2" t="str">
        <f t="shared" si="1"/>
        <v/>
      </c>
      <c r="L114" s="19" t="str">
        <f>IF(J114&lt;&gt;"",IF(J114&gt;=$J$7,IF(J114&gt;VLOOKUP("perbolt_rotation_high", 'Failure Criteria'!$A$1:$B$9, 2, 0)*$J$7, "High", "OK"),"Low"),"")</f>
        <v/>
      </c>
      <c r="M114" s="19" t="str">
        <f>IF(AND(F114&lt;&gt;"",J114&lt;&gt;""),IF(F114&gt;=VLOOKUP("rd2_cyc3_rotation_high", 'Failure Criteria'!$A$1:$B$9, 2, 0), "High", "OK"),"")</f>
        <v/>
      </c>
      <c r="N114" s="19" t="str">
        <f>IF(ISERROR(VLOOKUP($A114,'First Round'!$B:$AZ,MATCH("Cycles",'First Round'!$B$1:$AZ$1,0),FALSE)),"",VLOOKUP($A114,'First Round'!$B:$AZ,MATCH("Cycles",'First Round'!$B$1:$AZ$1,0),FALSE))</f>
        <v/>
      </c>
      <c r="O114" s="19" t="str">
        <f>IF(ISERROR(VLOOKUP($A114,'Second Round'!$B:$AZ,MATCH("Cycles",'Second Round'!$B$1:$AZ$1,0),FALSE)),"",VLOOKUP($A114,'Second Round'!$B:$AZ,MATCH("Cycles",'Second Round'!$B$1:$AZ$1,0),FALSE))</f>
        <v/>
      </c>
      <c r="P114" s="19" t="str" cm="1">
        <f t="array" ref="P114">IF(ISERROR(ABS((SUM(IF(ISERROR(VLOOKUP($A114,'First Round'!$B:$AZ,MATCH(_xlfn._xlws.FILTER('First Round'!$B$1:$AZ$1,((LEFT('First Round'!$B$1:$AZ$1,22)="BoltRotationAngleCycle"))),'First Round'!$B$1:$AL$1,0), FALSE)),0,VLOOKUP($A114,'First Round'!$B:$AZ,MATCH(_xlfn._xlws.FILTER('First Round'!$B$1:$AZ$1,((LEFT('First Round'!$B$1:$AZ$1,22)="BoltRotationAngleCycle"))),'First Round'!$B$1:$AL$1,0), FALSE)))) - $B114) &lt;= 2), "", ABS((SUM(IF(ISERROR(VLOOKUP($A114,'First Round'!$B:$AZ,MATCH(_xlfn._xlws.FILTER('First Round'!$B$1:$AZ$1,((LEFT('First Round'!$B$1:$AZ$1,22)="BoltRotationAngleCycle"))),'First Round'!$B$1:$AL$1,0), FALSE)),0,VLOOKUP($A114,'First Round'!$B:$AZ,MATCH(_xlfn._xlws.FILTER('First Round'!$B$1:$AZ$1,((LEFT('First Round'!$B$1:$AZ$1,22)="BoltRotationAngleCycle"))),'First Round'!$B$1:$AL$1,0), FALSE)))) - $B114) &lt;= VLOOKUP("sum_rounding_buffer", 'Failure Criteria'!$A$1:$B$9, 2, 0))</f>
        <v/>
      </c>
      <c r="Q114" s="19" t="str" cm="1">
        <f t="array" ref="Q114">IF(ISERROR(ABS((SUM(IF(ISERROR(VLOOKUP($A114,'Second Round'!$B:$AZ,MATCH(_xlfn._xlws.FILTER('Second Round'!$B$1:$AZ$1,((LEFT('Second Round'!$B$1:$AZ$1,22)="BoltRotationAngleCycle"))),'Second Round'!$B$1:$AL$1,0), FALSE)),0,VLOOKUP($A114,'Second Round'!$B:$AZ,MATCH(_xlfn._xlws.FILTER('Second Round'!$B$1:$AZ$1,((LEFT('Second Round'!$B$1:$AZ$1,22)="BoltRotationAngleCycle"))),'Second Round'!$B$1:$AL$1,0), FALSE)))) - $C114) &lt;= 2), "", ABS((SUM(IF(ISERROR(VLOOKUP($A114,'Second Round'!$B:$AZ,MATCH(_xlfn._xlws.FILTER('Second Round'!$B$1:$AZ$1,((LEFT('Second Round'!$B$1:$AZ$1,22)="BoltRotationAngleCycle"))),'Second Round'!$B$1:$AL$1,0), FALSE)),0,VLOOKUP($A114,'Second Round'!$B:$AZ,MATCH(_xlfn._xlws.FILTER('Second Round'!$B$1:$AZ$1,((LEFT('Second Round'!$B$1:$AZ$1,22)="BoltRotationAngleCycle"))),'Second Round'!$B$1:$AL$1,0), FALSE)))) - $C114) &lt;= VLOOKUP("sum_rounding_buffer", 'Failure Criteria'!$A$1:$B$9, 2, 0))</f>
        <v/>
      </c>
    </row>
    <row r="115" spans="1:17" x14ac:dyDescent="0.25">
      <c r="A115" s="17">
        <v>106</v>
      </c>
      <c r="B115" s="7" t="str">
        <f>IF(ISERROR(VLOOKUP($A115,'First Round'!$B:$AZ,MATCH("BoltRotationAngle",'First Round'!$B$1:$AZ$1,0),FALSE)),"",VLOOKUP($A115,'First Round'!$B:$AZ,MATCH("BoltRotationAngle",'First Round'!$B$1:$AZ$1,0),FALSE))</f>
        <v/>
      </c>
      <c r="C115" s="7" t="str">
        <f>IF(ISERROR(VLOOKUP($A115,'Second Round'!$B:$AZ,MATCH("BoltRotationAngle",'Second Round'!$B$1:$AZ$1,0),FALSE)),"",VLOOKUP($A115,'Second Round'!$B:$AZ,MATCH("BoltRotationAngle",'Second Round'!$B$1:$AZ$1,0),FALSE))</f>
        <v/>
      </c>
      <c r="D115" s="1" t="str">
        <f>IF(ISERROR(VLOOKUP($A115,'Second Round'!$B:$AZ,MATCH("BoltRotationAngleCycle1",'Second Round'!$B$1:$AZ$1,0),FALSE)),"",VLOOKUP($A115,'Second Round'!$B:$AZ,MATCH("BoltRotationAngleCycle1",'Second Round'!$B$1:$AZ$1,0),FALSE))</f>
        <v/>
      </c>
      <c r="E115" s="1" t="str">
        <f>IF(ISERROR(VLOOKUP($A115,'Second Round'!$B:$AZ,MATCH("BoltRotationAngleCycle2",'Second Round'!$B$1:$AZ$1,0),FALSE)),"",VLOOKUP($A115,'Second Round'!$B:$AZ,MATCH("BoltRotationAngleCycle2",'Second Round'!$B$1:$AZ$1,0),FALSE))</f>
        <v/>
      </c>
      <c r="F115" s="1" t="str" cm="1">
        <f t="array" ref="F115">IF(AND(J115&lt;&gt;"",C115&lt;&gt;""),SUM(IF(ISERROR(VLOOKUP($A115,'Second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Round'!$B$1:$AL$1,0),FALSE)),0,VLOOKUP($A115,'Second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15" s="4">
        <v>106</v>
      </c>
      <c r="I115" s="13" t="str">
        <f>IF(J115&lt;&gt;"",IF(L115="Low", "Fail", IF(OR(L115="High", M115="High", N115 &gt; 5, O115 &gt; 5, P115 = FALSE, Q115 = FALSE), "Alert", "Pass")),"")</f>
        <v/>
      </c>
      <c r="J115" s="2" t="str">
        <f t="shared" si="1"/>
        <v/>
      </c>
      <c r="L115" s="19" t="str">
        <f>IF(J115&lt;&gt;"",IF(J115&gt;=$J$7,IF(J115&gt;VLOOKUP("perbolt_rotation_high", 'Failure Criteria'!$A$1:$B$9, 2, 0)*$J$7, "High", "OK"),"Low"),"")</f>
        <v/>
      </c>
      <c r="M115" s="19" t="str">
        <f>IF(AND(F115&lt;&gt;"",J115&lt;&gt;""),IF(F115&gt;=VLOOKUP("rd2_cyc3_rotation_high", 'Failure Criteria'!$A$1:$B$9, 2, 0), "High", "OK"),"")</f>
        <v/>
      </c>
      <c r="N115" s="19" t="str">
        <f>IF(ISERROR(VLOOKUP($A115,'First Round'!$B:$AZ,MATCH("Cycles",'First Round'!$B$1:$AZ$1,0),FALSE)),"",VLOOKUP($A115,'First Round'!$B:$AZ,MATCH("Cycles",'First Round'!$B$1:$AZ$1,0),FALSE))</f>
        <v/>
      </c>
      <c r="O115" s="19" t="str">
        <f>IF(ISERROR(VLOOKUP($A115,'Second Round'!$B:$AZ,MATCH("Cycles",'Second Round'!$B$1:$AZ$1,0),FALSE)),"",VLOOKUP($A115,'Second Round'!$B:$AZ,MATCH("Cycles",'Second Round'!$B$1:$AZ$1,0),FALSE))</f>
        <v/>
      </c>
      <c r="P115" s="19" t="str" cm="1">
        <f t="array" ref="P115">IF(ISERROR(ABS((SUM(IF(ISERROR(VLOOKUP($A115,'First Round'!$B:$AZ,MATCH(_xlfn._xlws.FILTER('First Round'!$B$1:$AZ$1,((LEFT('First Round'!$B$1:$AZ$1,22)="BoltRotationAngleCycle"))),'First Round'!$B$1:$AL$1,0), FALSE)),0,VLOOKUP($A115,'First Round'!$B:$AZ,MATCH(_xlfn._xlws.FILTER('First Round'!$B$1:$AZ$1,((LEFT('First Round'!$B$1:$AZ$1,22)="BoltRotationAngleCycle"))),'First Round'!$B$1:$AL$1,0), FALSE)))) - $B115) &lt;= 2), "", ABS((SUM(IF(ISERROR(VLOOKUP($A115,'First Round'!$B:$AZ,MATCH(_xlfn._xlws.FILTER('First Round'!$B$1:$AZ$1,((LEFT('First Round'!$B$1:$AZ$1,22)="BoltRotationAngleCycle"))),'First Round'!$B$1:$AL$1,0), FALSE)),0,VLOOKUP($A115,'First Round'!$B:$AZ,MATCH(_xlfn._xlws.FILTER('First Round'!$B$1:$AZ$1,((LEFT('First Round'!$B$1:$AZ$1,22)="BoltRotationAngleCycle"))),'First Round'!$B$1:$AL$1,0), FALSE)))) - $B115) &lt;= VLOOKUP("sum_rounding_buffer", 'Failure Criteria'!$A$1:$B$9, 2, 0))</f>
        <v/>
      </c>
      <c r="Q115" s="19" t="str" cm="1">
        <f t="array" ref="Q115">IF(ISERROR(ABS((SUM(IF(ISERROR(VLOOKUP($A115,'Second Round'!$B:$AZ,MATCH(_xlfn._xlws.FILTER('Second Round'!$B$1:$AZ$1,((LEFT('Second Round'!$B$1:$AZ$1,22)="BoltRotationAngleCycle"))),'Second Round'!$B$1:$AL$1,0), FALSE)),0,VLOOKUP($A115,'Second Round'!$B:$AZ,MATCH(_xlfn._xlws.FILTER('Second Round'!$B$1:$AZ$1,((LEFT('Second Round'!$B$1:$AZ$1,22)="BoltRotationAngleCycle"))),'Second Round'!$B$1:$AL$1,0), FALSE)))) - $C115) &lt;= 2), "", ABS((SUM(IF(ISERROR(VLOOKUP($A115,'Second Round'!$B:$AZ,MATCH(_xlfn._xlws.FILTER('Second Round'!$B$1:$AZ$1,((LEFT('Second Round'!$B$1:$AZ$1,22)="BoltRotationAngleCycle"))),'Second Round'!$B$1:$AL$1,0), FALSE)),0,VLOOKUP($A115,'Second Round'!$B:$AZ,MATCH(_xlfn._xlws.FILTER('Second Round'!$B$1:$AZ$1,((LEFT('Second Round'!$B$1:$AZ$1,22)="BoltRotationAngleCycle"))),'Second Round'!$B$1:$AL$1,0), FALSE)))) - $C115) &lt;= VLOOKUP("sum_rounding_buffer", 'Failure Criteria'!$A$1:$B$9, 2, 0))</f>
        <v/>
      </c>
    </row>
    <row r="116" spans="1:17" x14ac:dyDescent="0.25">
      <c r="A116" s="17">
        <v>107</v>
      </c>
      <c r="B116" s="7" t="str">
        <f>IF(ISERROR(VLOOKUP($A116,'First Round'!$B:$AZ,MATCH("BoltRotationAngle",'First Round'!$B$1:$AZ$1,0),FALSE)),"",VLOOKUP($A116,'First Round'!$B:$AZ,MATCH("BoltRotationAngle",'First Round'!$B$1:$AZ$1,0),FALSE))</f>
        <v/>
      </c>
      <c r="C116" s="7" t="str">
        <f>IF(ISERROR(VLOOKUP($A116,'Second Round'!$B:$AZ,MATCH("BoltRotationAngle",'Second Round'!$B$1:$AZ$1,0),FALSE)),"",VLOOKUP($A116,'Second Round'!$B:$AZ,MATCH("BoltRotationAngle",'Second Round'!$B$1:$AZ$1,0),FALSE))</f>
        <v/>
      </c>
      <c r="D116" s="1" t="str">
        <f>IF(ISERROR(VLOOKUP($A116,'Second Round'!$B:$AZ,MATCH("BoltRotationAngleCycle1",'Second Round'!$B$1:$AZ$1,0),FALSE)),"",VLOOKUP($A116,'Second Round'!$B:$AZ,MATCH("BoltRotationAngleCycle1",'Second Round'!$B$1:$AZ$1,0),FALSE))</f>
        <v/>
      </c>
      <c r="E116" s="1" t="str">
        <f>IF(ISERROR(VLOOKUP($A116,'Second Round'!$B:$AZ,MATCH("BoltRotationAngleCycle2",'Second Round'!$B$1:$AZ$1,0),FALSE)),"",VLOOKUP($A116,'Second Round'!$B:$AZ,MATCH("BoltRotationAngleCycle2",'Second Round'!$B$1:$AZ$1,0),FALSE))</f>
        <v/>
      </c>
      <c r="F116" s="1" t="str" cm="1">
        <f t="array" ref="F116">IF(AND(J116&lt;&gt;"",C116&lt;&gt;""),SUM(IF(ISERROR(VLOOKUP($A116,'Second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Round'!$B$1:$AL$1,0),FALSE)),0,VLOOKUP($A116,'Second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16" s="4">
        <v>107</v>
      </c>
      <c r="I116" s="13" t="str">
        <f>IF(J116&lt;&gt;"",IF(L116="Low", "Fail", IF(OR(L116="High", M116="High", N116 &gt; 5, O116 &gt; 5, P116 = FALSE, Q116 = FALSE), "Alert", "Pass")),"")</f>
        <v/>
      </c>
      <c r="J116" s="2" t="str">
        <f t="shared" si="1"/>
        <v/>
      </c>
      <c r="L116" s="19" t="str">
        <f>IF(J116&lt;&gt;"",IF(J116&gt;=$J$7,IF(J116&gt;VLOOKUP("perbolt_rotation_high", 'Failure Criteria'!$A$1:$B$9, 2, 0)*$J$7, "High", "OK"),"Low"),"")</f>
        <v/>
      </c>
      <c r="M116" s="19" t="str">
        <f>IF(AND(F116&lt;&gt;"",J116&lt;&gt;""),IF(F116&gt;=VLOOKUP("rd2_cyc3_rotation_high", 'Failure Criteria'!$A$1:$B$9, 2, 0), "High", "OK"),"")</f>
        <v/>
      </c>
      <c r="N116" s="19" t="str">
        <f>IF(ISERROR(VLOOKUP($A116,'First Round'!$B:$AZ,MATCH("Cycles",'First Round'!$B$1:$AZ$1,0),FALSE)),"",VLOOKUP($A116,'First Round'!$B:$AZ,MATCH("Cycles",'First Round'!$B$1:$AZ$1,0),FALSE))</f>
        <v/>
      </c>
      <c r="O116" s="19" t="str">
        <f>IF(ISERROR(VLOOKUP($A116,'Second Round'!$B:$AZ,MATCH("Cycles",'Second Round'!$B$1:$AZ$1,0),FALSE)),"",VLOOKUP($A116,'Second Round'!$B:$AZ,MATCH("Cycles",'Second Round'!$B$1:$AZ$1,0),FALSE))</f>
        <v/>
      </c>
      <c r="P116" s="19" t="str" cm="1">
        <f t="array" ref="P116">IF(ISERROR(ABS((SUM(IF(ISERROR(VLOOKUP($A116,'First Round'!$B:$AZ,MATCH(_xlfn._xlws.FILTER('First Round'!$B$1:$AZ$1,((LEFT('First Round'!$B$1:$AZ$1,22)="BoltRotationAngleCycle"))),'First Round'!$B$1:$AL$1,0), FALSE)),0,VLOOKUP($A116,'First Round'!$B:$AZ,MATCH(_xlfn._xlws.FILTER('First Round'!$B$1:$AZ$1,((LEFT('First Round'!$B$1:$AZ$1,22)="BoltRotationAngleCycle"))),'First Round'!$B$1:$AL$1,0), FALSE)))) - $B116) &lt;= 2), "", ABS((SUM(IF(ISERROR(VLOOKUP($A116,'First Round'!$B:$AZ,MATCH(_xlfn._xlws.FILTER('First Round'!$B$1:$AZ$1,((LEFT('First Round'!$B$1:$AZ$1,22)="BoltRotationAngleCycle"))),'First Round'!$B$1:$AL$1,0), FALSE)),0,VLOOKUP($A116,'First Round'!$B:$AZ,MATCH(_xlfn._xlws.FILTER('First Round'!$B$1:$AZ$1,((LEFT('First Round'!$B$1:$AZ$1,22)="BoltRotationAngleCycle"))),'First Round'!$B$1:$AL$1,0), FALSE)))) - $B116) &lt;= VLOOKUP("sum_rounding_buffer", 'Failure Criteria'!$A$1:$B$9, 2, 0))</f>
        <v/>
      </c>
      <c r="Q116" s="19" t="str" cm="1">
        <f t="array" ref="Q116">IF(ISERROR(ABS((SUM(IF(ISERROR(VLOOKUP($A116,'Second Round'!$B:$AZ,MATCH(_xlfn._xlws.FILTER('Second Round'!$B$1:$AZ$1,((LEFT('Second Round'!$B$1:$AZ$1,22)="BoltRotationAngleCycle"))),'Second Round'!$B$1:$AL$1,0), FALSE)),0,VLOOKUP($A116,'Second Round'!$B:$AZ,MATCH(_xlfn._xlws.FILTER('Second Round'!$B$1:$AZ$1,((LEFT('Second Round'!$B$1:$AZ$1,22)="BoltRotationAngleCycle"))),'Second Round'!$B$1:$AL$1,0), FALSE)))) - $C116) &lt;= 2), "", ABS((SUM(IF(ISERROR(VLOOKUP($A116,'Second Round'!$B:$AZ,MATCH(_xlfn._xlws.FILTER('Second Round'!$B$1:$AZ$1,((LEFT('Second Round'!$B$1:$AZ$1,22)="BoltRotationAngleCycle"))),'Second Round'!$B$1:$AL$1,0), FALSE)),0,VLOOKUP($A116,'Second Round'!$B:$AZ,MATCH(_xlfn._xlws.FILTER('Second Round'!$B$1:$AZ$1,((LEFT('Second Round'!$B$1:$AZ$1,22)="BoltRotationAngleCycle"))),'Second Round'!$B$1:$AL$1,0), FALSE)))) - $C116) &lt;= VLOOKUP("sum_rounding_buffer", 'Failure Criteria'!$A$1:$B$9, 2, 0))</f>
        <v/>
      </c>
    </row>
    <row r="117" spans="1:17" x14ac:dyDescent="0.25">
      <c r="A117" s="17">
        <v>108</v>
      </c>
      <c r="B117" s="7" t="str">
        <f>IF(ISERROR(VLOOKUP($A117,'First Round'!$B:$AZ,MATCH("BoltRotationAngle",'First Round'!$B$1:$AZ$1,0),FALSE)),"",VLOOKUP($A117,'First Round'!$B:$AZ,MATCH("BoltRotationAngle",'First Round'!$B$1:$AZ$1,0),FALSE))</f>
        <v/>
      </c>
      <c r="C117" s="7" t="str">
        <f>IF(ISERROR(VLOOKUP($A117,'Second Round'!$B:$AZ,MATCH("BoltRotationAngle",'Second Round'!$B$1:$AZ$1,0),FALSE)),"",VLOOKUP($A117,'Second Round'!$B:$AZ,MATCH("BoltRotationAngle",'Second Round'!$B$1:$AZ$1,0),FALSE))</f>
        <v/>
      </c>
      <c r="D117" s="1" t="str">
        <f>IF(ISERROR(VLOOKUP($A117,'Second Round'!$B:$AZ,MATCH("BoltRotationAngleCycle1",'Second Round'!$B$1:$AZ$1,0),FALSE)),"",VLOOKUP($A117,'Second Round'!$B:$AZ,MATCH("BoltRotationAngleCycle1",'Second Round'!$B$1:$AZ$1,0),FALSE))</f>
        <v/>
      </c>
      <c r="E117" s="1" t="str">
        <f>IF(ISERROR(VLOOKUP($A117,'Second Round'!$B:$AZ,MATCH("BoltRotationAngleCycle2",'Second Round'!$B$1:$AZ$1,0),FALSE)),"",VLOOKUP($A117,'Second Round'!$B:$AZ,MATCH("BoltRotationAngleCycle2",'Second Round'!$B$1:$AZ$1,0),FALSE))</f>
        <v/>
      </c>
      <c r="F117" s="1" t="str" cm="1">
        <f t="array" ref="F117">IF(AND(J117&lt;&gt;"",C117&lt;&gt;""),SUM(IF(ISERROR(VLOOKUP($A117,'Second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Round'!$B$1:$AL$1,0),FALSE)),0,VLOOKUP($A117,'Second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17" s="4">
        <v>108</v>
      </c>
      <c r="I117" s="13" t="str">
        <f>IF(J117&lt;&gt;"",IF(L117="Low", "Fail", IF(OR(L117="High", M117="High", N117 &gt; 5, O117 &gt; 5, P117 = FALSE, Q117 = FALSE), "Alert", "Pass")),"")</f>
        <v/>
      </c>
      <c r="J117" s="2" t="str">
        <f t="shared" si="1"/>
        <v/>
      </c>
      <c r="L117" s="19" t="str">
        <f>IF(J117&lt;&gt;"",IF(J117&gt;=$J$7,IF(J117&gt;VLOOKUP("perbolt_rotation_high", 'Failure Criteria'!$A$1:$B$9, 2, 0)*$J$7, "High", "OK"),"Low"),"")</f>
        <v/>
      </c>
      <c r="M117" s="19" t="str">
        <f>IF(AND(F117&lt;&gt;"",J117&lt;&gt;""),IF(F117&gt;=VLOOKUP("rd2_cyc3_rotation_high", 'Failure Criteria'!$A$1:$B$9, 2, 0), "High", "OK"),"")</f>
        <v/>
      </c>
      <c r="N117" s="19" t="str">
        <f>IF(ISERROR(VLOOKUP($A117,'First Round'!$B:$AZ,MATCH("Cycles",'First Round'!$B$1:$AZ$1,0),FALSE)),"",VLOOKUP($A117,'First Round'!$B:$AZ,MATCH("Cycles",'First Round'!$B$1:$AZ$1,0),FALSE))</f>
        <v/>
      </c>
      <c r="O117" s="19" t="str">
        <f>IF(ISERROR(VLOOKUP($A117,'Second Round'!$B:$AZ,MATCH("Cycles",'Second Round'!$B$1:$AZ$1,0),FALSE)),"",VLOOKUP($A117,'Second Round'!$B:$AZ,MATCH("Cycles",'Second Round'!$B$1:$AZ$1,0),FALSE))</f>
        <v/>
      </c>
      <c r="P117" s="19" t="str" cm="1">
        <f t="array" ref="P117">IF(ISERROR(ABS((SUM(IF(ISERROR(VLOOKUP($A117,'First Round'!$B:$AZ,MATCH(_xlfn._xlws.FILTER('First Round'!$B$1:$AZ$1,((LEFT('First Round'!$B$1:$AZ$1,22)="BoltRotationAngleCycle"))),'First Round'!$B$1:$AL$1,0), FALSE)),0,VLOOKUP($A117,'First Round'!$B:$AZ,MATCH(_xlfn._xlws.FILTER('First Round'!$B$1:$AZ$1,((LEFT('First Round'!$B$1:$AZ$1,22)="BoltRotationAngleCycle"))),'First Round'!$B$1:$AL$1,0), FALSE)))) - $B117) &lt;= 2), "", ABS((SUM(IF(ISERROR(VLOOKUP($A117,'First Round'!$B:$AZ,MATCH(_xlfn._xlws.FILTER('First Round'!$B$1:$AZ$1,((LEFT('First Round'!$B$1:$AZ$1,22)="BoltRotationAngleCycle"))),'First Round'!$B$1:$AL$1,0), FALSE)),0,VLOOKUP($A117,'First Round'!$B:$AZ,MATCH(_xlfn._xlws.FILTER('First Round'!$B$1:$AZ$1,((LEFT('First Round'!$B$1:$AZ$1,22)="BoltRotationAngleCycle"))),'First Round'!$B$1:$AL$1,0), FALSE)))) - $B117) &lt;= VLOOKUP("sum_rounding_buffer", 'Failure Criteria'!$A$1:$B$9, 2, 0))</f>
        <v/>
      </c>
      <c r="Q117" s="19" t="str" cm="1">
        <f t="array" ref="Q117">IF(ISERROR(ABS((SUM(IF(ISERROR(VLOOKUP($A117,'Second Round'!$B:$AZ,MATCH(_xlfn._xlws.FILTER('Second Round'!$B$1:$AZ$1,((LEFT('Second Round'!$B$1:$AZ$1,22)="BoltRotationAngleCycle"))),'Second Round'!$B$1:$AL$1,0), FALSE)),0,VLOOKUP($A117,'Second Round'!$B:$AZ,MATCH(_xlfn._xlws.FILTER('Second Round'!$B$1:$AZ$1,((LEFT('Second Round'!$B$1:$AZ$1,22)="BoltRotationAngleCycle"))),'Second Round'!$B$1:$AL$1,0), FALSE)))) - $C117) &lt;= 2), "", ABS((SUM(IF(ISERROR(VLOOKUP($A117,'Second Round'!$B:$AZ,MATCH(_xlfn._xlws.FILTER('Second Round'!$B$1:$AZ$1,((LEFT('Second Round'!$B$1:$AZ$1,22)="BoltRotationAngleCycle"))),'Second Round'!$B$1:$AL$1,0), FALSE)),0,VLOOKUP($A117,'Second Round'!$B:$AZ,MATCH(_xlfn._xlws.FILTER('Second Round'!$B$1:$AZ$1,((LEFT('Second Round'!$B$1:$AZ$1,22)="BoltRotationAngleCycle"))),'Second Round'!$B$1:$AL$1,0), FALSE)))) - $C117) &lt;= VLOOKUP("sum_rounding_buffer", 'Failure Criteria'!$A$1:$B$9, 2, 0))</f>
        <v/>
      </c>
    </row>
    <row r="118" spans="1:17" x14ac:dyDescent="0.25">
      <c r="A118" s="17">
        <v>109</v>
      </c>
      <c r="B118" s="7" t="str">
        <f>IF(ISERROR(VLOOKUP($A118,'First Round'!$B:$AZ,MATCH("BoltRotationAngle",'First Round'!$B$1:$AZ$1,0),FALSE)),"",VLOOKUP($A118,'First Round'!$B:$AZ,MATCH("BoltRotationAngle",'First Round'!$B$1:$AZ$1,0),FALSE))</f>
        <v/>
      </c>
      <c r="C118" s="7" t="str">
        <f>IF(ISERROR(VLOOKUP($A118,'Second Round'!$B:$AZ,MATCH("BoltRotationAngle",'Second Round'!$B$1:$AZ$1,0),FALSE)),"",VLOOKUP($A118,'Second Round'!$B:$AZ,MATCH("BoltRotationAngle",'Second Round'!$B$1:$AZ$1,0),FALSE))</f>
        <v/>
      </c>
      <c r="D118" s="1" t="str">
        <f>IF(ISERROR(VLOOKUP($A118,'Second Round'!$B:$AZ,MATCH("BoltRotationAngleCycle1",'Second Round'!$B$1:$AZ$1,0),FALSE)),"",VLOOKUP($A118,'Second Round'!$B:$AZ,MATCH("BoltRotationAngleCycle1",'Second Round'!$B$1:$AZ$1,0),FALSE))</f>
        <v/>
      </c>
      <c r="E118" s="1" t="str">
        <f>IF(ISERROR(VLOOKUP($A118,'Second Round'!$B:$AZ,MATCH("BoltRotationAngleCycle2",'Second Round'!$B$1:$AZ$1,0),FALSE)),"",VLOOKUP($A118,'Second Round'!$B:$AZ,MATCH("BoltRotationAngleCycle2",'Second Round'!$B$1:$AZ$1,0),FALSE))</f>
        <v/>
      </c>
      <c r="F118" s="1" t="str" cm="1">
        <f t="array" ref="F118">IF(AND(J118&lt;&gt;"",C118&lt;&gt;""),SUM(IF(ISERROR(VLOOKUP($A118,'Second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Round'!$B$1:$AL$1,0),FALSE)),0,VLOOKUP($A118,'Second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18" s="4">
        <v>109</v>
      </c>
      <c r="I118" s="13" t="str">
        <f>IF(J118&lt;&gt;"",IF(L118="Low", "Fail", IF(OR(L118="High", M118="High", N118 &gt; 5, O118 &gt; 5, P118 = FALSE, Q118 = FALSE), "Alert", "Pass")),"")</f>
        <v/>
      </c>
      <c r="J118" s="2" t="str">
        <f t="shared" si="1"/>
        <v/>
      </c>
      <c r="L118" s="19" t="str">
        <f>IF(J118&lt;&gt;"",IF(J118&gt;=$J$7,IF(J118&gt;VLOOKUP("perbolt_rotation_high", 'Failure Criteria'!$A$1:$B$9, 2, 0)*$J$7, "High", "OK"),"Low"),"")</f>
        <v/>
      </c>
      <c r="M118" s="19" t="str">
        <f>IF(AND(F118&lt;&gt;"",J118&lt;&gt;""),IF(F118&gt;=VLOOKUP("rd2_cyc3_rotation_high", 'Failure Criteria'!$A$1:$B$9, 2, 0), "High", "OK"),"")</f>
        <v/>
      </c>
      <c r="N118" s="19" t="str">
        <f>IF(ISERROR(VLOOKUP($A118,'First Round'!$B:$AZ,MATCH("Cycles",'First Round'!$B$1:$AZ$1,0),FALSE)),"",VLOOKUP($A118,'First Round'!$B:$AZ,MATCH("Cycles",'First Round'!$B$1:$AZ$1,0),FALSE))</f>
        <v/>
      </c>
      <c r="O118" s="19" t="str">
        <f>IF(ISERROR(VLOOKUP($A118,'Second Round'!$B:$AZ,MATCH("Cycles",'Second Round'!$B$1:$AZ$1,0),FALSE)),"",VLOOKUP($A118,'Second Round'!$B:$AZ,MATCH("Cycles",'Second Round'!$B$1:$AZ$1,0),FALSE))</f>
        <v/>
      </c>
      <c r="P118" s="19" t="str" cm="1">
        <f t="array" ref="P118">IF(ISERROR(ABS((SUM(IF(ISERROR(VLOOKUP($A118,'First Round'!$B:$AZ,MATCH(_xlfn._xlws.FILTER('First Round'!$B$1:$AZ$1,((LEFT('First Round'!$B$1:$AZ$1,22)="BoltRotationAngleCycle"))),'First Round'!$B$1:$AL$1,0), FALSE)),0,VLOOKUP($A118,'First Round'!$B:$AZ,MATCH(_xlfn._xlws.FILTER('First Round'!$B$1:$AZ$1,((LEFT('First Round'!$B$1:$AZ$1,22)="BoltRotationAngleCycle"))),'First Round'!$B$1:$AL$1,0), FALSE)))) - $B118) &lt;= 2), "", ABS((SUM(IF(ISERROR(VLOOKUP($A118,'First Round'!$B:$AZ,MATCH(_xlfn._xlws.FILTER('First Round'!$B$1:$AZ$1,((LEFT('First Round'!$B$1:$AZ$1,22)="BoltRotationAngleCycle"))),'First Round'!$B$1:$AL$1,0), FALSE)),0,VLOOKUP($A118,'First Round'!$B:$AZ,MATCH(_xlfn._xlws.FILTER('First Round'!$B$1:$AZ$1,((LEFT('First Round'!$B$1:$AZ$1,22)="BoltRotationAngleCycle"))),'First Round'!$B$1:$AL$1,0), FALSE)))) - $B118) &lt;= VLOOKUP("sum_rounding_buffer", 'Failure Criteria'!$A$1:$B$9, 2, 0))</f>
        <v/>
      </c>
      <c r="Q118" s="19" t="str" cm="1">
        <f t="array" ref="Q118">IF(ISERROR(ABS((SUM(IF(ISERROR(VLOOKUP($A118,'Second Round'!$B:$AZ,MATCH(_xlfn._xlws.FILTER('Second Round'!$B$1:$AZ$1,((LEFT('Second Round'!$B$1:$AZ$1,22)="BoltRotationAngleCycle"))),'Second Round'!$B$1:$AL$1,0), FALSE)),0,VLOOKUP($A118,'Second Round'!$B:$AZ,MATCH(_xlfn._xlws.FILTER('Second Round'!$B$1:$AZ$1,((LEFT('Second Round'!$B$1:$AZ$1,22)="BoltRotationAngleCycle"))),'Second Round'!$B$1:$AL$1,0), FALSE)))) - $C118) &lt;= 2), "", ABS((SUM(IF(ISERROR(VLOOKUP($A118,'Second Round'!$B:$AZ,MATCH(_xlfn._xlws.FILTER('Second Round'!$B$1:$AZ$1,((LEFT('Second Round'!$B$1:$AZ$1,22)="BoltRotationAngleCycle"))),'Second Round'!$B$1:$AL$1,0), FALSE)),0,VLOOKUP($A118,'Second Round'!$B:$AZ,MATCH(_xlfn._xlws.FILTER('Second Round'!$B$1:$AZ$1,((LEFT('Second Round'!$B$1:$AZ$1,22)="BoltRotationAngleCycle"))),'Second Round'!$B$1:$AL$1,0), FALSE)))) - $C118) &lt;= VLOOKUP("sum_rounding_buffer", 'Failure Criteria'!$A$1:$B$9, 2, 0))</f>
        <v/>
      </c>
    </row>
    <row r="119" spans="1:17" x14ac:dyDescent="0.25">
      <c r="A119" s="17">
        <v>110</v>
      </c>
      <c r="B119" s="7" t="str">
        <f>IF(ISERROR(VLOOKUP($A119,'First Round'!$B:$AZ,MATCH("BoltRotationAngle",'First Round'!$B$1:$AZ$1,0),FALSE)),"",VLOOKUP($A119,'First Round'!$B:$AZ,MATCH("BoltRotationAngle",'First Round'!$B$1:$AZ$1,0),FALSE))</f>
        <v/>
      </c>
      <c r="C119" s="7" t="str">
        <f>IF(ISERROR(VLOOKUP($A119,'Second Round'!$B:$AZ,MATCH("BoltRotationAngle",'Second Round'!$B$1:$AZ$1,0),FALSE)),"",VLOOKUP($A119,'Second Round'!$B:$AZ,MATCH("BoltRotationAngle",'Second Round'!$B$1:$AZ$1,0),FALSE))</f>
        <v/>
      </c>
      <c r="D119" s="1" t="str">
        <f>IF(ISERROR(VLOOKUP($A119,'Second Round'!$B:$AZ,MATCH("BoltRotationAngleCycle1",'Second Round'!$B$1:$AZ$1,0),FALSE)),"",VLOOKUP($A119,'Second Round'!$B:$AZ,MATCH("BoltRotationAngleCycle1",'Second Round'!$B$1:$AZ$1,0),FALSE))</f>
        <v/>
      </c>
      <c r="E119" s="1" t="str">
        <f>IF(ISERROR(VLOOKUP($A119,'Second Round'!$B:$AZ,MATCH("BoltRotationAngleCycle2",'Second Round'!$B$1:$AZ$1,0),FALSE)),"",VLOOKUP($A119,'Second Round'!$B:$AZ,MATCH("BoltRotationAngleCycle2",'Second Round'!$B$1:$AZ$1,0),FALSE))</f>
        <v/>
      </c>
      <c r="F119" s="1" t="str" cm="1">
        <f t="array" ref="F119">IF(AND(J119&lt;&gt;"",C119&lt;&gt;""),SUM(IF(ISERROR(VLOOKUP($A119,'Second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Round'!$B$1:$AL$1,0),FALSE)),0,VLOOKUP($A119,'Second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19" s="4">
        <v>110</v>
      </c>
      <c r="I119" s="13" t="str">
        <f>IF(J119&lt;&gt;"",IF(L119="Low", "Fail", IF(OR(L119="High", M119="High", N119 &gt; 5, O119 &gt; 5, P119 = FALSE, Q119 = FALSE), "Alert", "Pass")),"")</f>
        <v/>
      </c>
      <c r="J119" s="2" t="str">
        <f t="shared" si="1"/>
        <v/>
      </c>
      <c r="L119" s="19" t="str">
        <f>IF(J119&lt;&gt;"",IF(J119&gt;=$J$7,IF(J119&gt;VLOOKUP("perbolt_rotation_high", 'Failure Criteria'!$A$1:$B$9, 2, 0)*$J$7, "High", "OK"),"Low"),"")</f>
        <v/>
      </c>
      <c r="M119" s="19" t="str">
        <f>IF(AND(F119&lt;&gt;"",J119&lt;&gt;""),IF(F119&gt;=VLOOKUP("rd2_cyc3_rotation_high", 'Failure Criteria'!$A$1:$B$9, 2, 0), "High", "OK"),"")</f>
        <v/>
      </c>
      <c r="N119" s="19" t="str">
        <f>IF(ISERROR(VLOOKUP($A119,'First Round'!$B:$AZ,MATCH("Cycles",'First Round'!$B$1:$AZ$1,0),FALSE)),"",VLOOKUP($A119,'First Round'!$B:$AZ,MATCH("Cycles",'First Round'!$B$1:$AZ$1,0),FALSE))</f>
        <v/>
      </c>
      <c r="O119" s="19" t="str">
        <f>IF(ISERROR(VLOOKUP($A119,'Second Round'!$B:$AZ,MATCH("Cycles",'Second Round'!$B$1:$AZ$1,0),FALSE)),"",VLOOKUP($A119,'Second Round'!$B:$AZ,MATCH("Cycles",'Second Round'!$B$1:$AZ$1,0),FALSE))</f>
        <v/>
      </c>
      <c r="P119" s="19" t="str" cm="1">
        <f t="array" ref="P119">IF(ISERROR(ABS((SUM(IF(ISERROR(VLOOKUP($A119,'First Round'!$B:$AZ,MATCH(_xlfn._xlws.FILTER('First Round'!$B$1:$AZ$1,((LEFT('First Round'!$B$1:$AZ$1,22)="BoltRotationAngleCycle"))),'First Round'!$B$1:$AL$1,0), FALSE)),0,VLOOKUP($A119,'First Round'!$B:$AZ,MATCH(_xlfn._xlws.FILTER('First Round'!$B$1:$AZ$1,((LEFT('First Round'!$B$1:$AZ$1,22)="BoltRotationAngleCycle"))),'First Round'!$B$1:$AL$1,0), FALSE)))) - $B119) &lt;= 2), "", ABS((SUM(IF(ISERROR(VLOOKUP($A119,'First Round'!$B:$AZ,MATCH(_xlfn._xlws.FILTER('First Round'!$B$1:$AZ$1,((LEFT('First Round'!$B$1:$AZ$1,22)="BoltRotationAngleCycle"))),'First Round'!$B$1:$AL$1,0), FALSE)),0,VLOOKUP($A119,'First Round'!$B:$AZ,MATCH(_xlfn._xlws.FILTER('First Round'!$B$1:$AZ$1,((LEFT('First Round'!$B$1:$AZ$1,22)="BoltRotationAngleCycle"))),'First Round'!$B$1:$AL$1,0), FALSE)))) - $B119) &lt;= VLOOKUP("sum_rounding_buffer", 'Failure Criteria'!$A$1:$B$9, 2, 0))</f>
        <v/>
      </c>
      <c r="Q119" s="19" t="str" cm="1">
        <f t="array" ref="Q119">IF(ISERROR(ABS((SUM(IF(ISERROR(VLOOKUP($A119,'Second Round'!$B:$AZ,MATCH(_xlfn._xlws.FILTER('Second Round'!$B$1:$AZ$1,((LEFT('Second Round'!$B$1:$AZ$1,22)="BoltRotationAngleCycle"))),'Second Round'!$B$1:$AL$1,0), FALSE)),0,VLOOKUP($A119,'Second Round'!$B:$AZ,MATCH(_xlfn._xlws.FILTER('Second Round'!$B$1:$AZ$1,((LEFT('Second Round'!$B$1:$AZ$1,22)="BoltRotationAngleCycle"))),'Second Round'!$B$1:$AL$1,0), FALSE)))) - $C119) &lt;= 2), "", ABS((SUM(IF(ISERROR(VLOOKUP($A119,'Second Round'!$B:$AZ,MATCH(_xlfn._xlws.FILTER('Second Round'!$B$1:$AZ$1,((LEFT('Second Round'!$B$1:$AZ$1,22)="BoltRotationAngleCycle"))),'Second Round'!$B$1:$AL$1,0), FALSE)),0,VLOOKUP($A119,'Second Round'!$B:$AZ,MATCH(_xlfn._xlws.FILTER('Second Round'!$B$1:$AZ$1,((LEFT('Second Round'!$B$1:$AZ$1,22)="BoltRotationAngleCycle"))),'Second Round'!$B$1:$AL$1,0), FALSE)))) - $C119) &lt;= VLOOKUP("sum_rounding_buffer", 'Failure Criteria'!$A$1:$B$9, 2, 0))</f>
        <v/>
      </c>
    </row>
    <row r="120" spans="1:17" x14ac:dyDescent="0.25">
      <c r="A120" s="17">
        <v>111</v>
      </c>
      <c r="B120" s="7" t="str">
        <f>IF(ISERROR(VLOOKUP($A120,'First Round'!$B:$AZ,MATCH("BoltRotationAngle",'First Round'!$B$1:$AZ$1,0),FALSE)),"",VLOOKUP($A120,'First Round'!$B:$AZ,MATCH("BoltRotationAngle",'First Round'!$B$1:$AZ$1,0),FALSE))</f>
        <v/>
      </c>
      <c r="C120" s="7" t="str">
        <f>IF(ISERROR(VLOOKUP($A120,'Second Round'!$B:$AZ,MATCH("BoltRotationAngle",'Second Round'!$B$1:$AZ$1,0),FALSE)),"",VLOOKUP($A120,'Second Round'!$B:$AZ,MATCH("BoltRotationAngle",'Second Round'!$B$1:$AZ$1,0),FALSE))</f>
        <v/>
      </c>
      <c r="D120" s="1" t="str">
        <f>IF(ISERROR(VLOOKUP($A120,'Second Round'!$B:$AZ,MATCH("BoltRotationAngleCycle1",'Second Round'!$B$1:$AZ$1,0),FALSE)),"",VLOOKUP($A120,'Second Round'!$B:$AZ,MATCH("BoltRotationAngleCycle1",'Second Round'!$B$1:$AZ$1,0),FALSE))</f>
        <v/>
      </c>
      <c r="E120" s="1" t="str">
        <f>IF(ISERROR(VLOOKUP($A120,'Second Round'!$B:$AZ,MATCH("BoltRotationAngleCycle2",'Second Round'!$B$1:$AZ$1,0),FALSE)),"",VLOOKUP($A120,'Second Round'!$B:$AZ,MATCH("BoltRotationAngleCycle2",'Second Round'!$B$1:$AZ$1,0),FALSE))</f>
        <v/>
      </c>
      <c r="F120" s="1" t="str" cm="1">
        <f t="array" ref="F120">IF(AND(J120&lt;&gt;"",C120&lt;&gt;""),SUM(IF(ISERROR(VLOOKUP($A120,'Second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Round'!$B$1:$AL$1,0),FALSE)),0,VLOOKUP($A120,'Second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20" s="4">
        <v>111</v>
      </c>
      <c r="I120" s="13" t="str">
        <f>IF(J120&lt;&gt;"",IF(L120="Low", "Fail", IF(OR(L120="High", M120="High", N120 &gt; 5, O120 &gt; 5, P120 = FALSE, Q120 = FALSE), "Alert", "Pass")),"")</f>
        <v/>
      </c>
      <c r="J120" s="2" t="str">
        <f t="shared" si="1"/>
        <v/>
      </c>
      <c r="L120" s="19" t="str">
        <f>IF(J120&lt;&gt;"",IF(J120&gt;=$J$7,IF(J120&gt;VLOOKUP("perbolt_rotation_high", 'Failure Criteria'!$A$1:$B$9, 2, 0)*$J$7, "High", "OK"),"Low"),"")</f>
        <v/>
      </c>
      <c r="M120" s="19" t="str">
        <f>IF(AND(F120&lt;&gt;"",J120&lt;&gt;""),IF(F120&gt;=VLOOKUP("rd2_cyc3_rotation_high", 'Failure Criteria'!$A$1:$B$9, 2, 0), "High", "OK"),"")</f>
        <v/>
      </c>
      <c r="N120" s="19" t="str">
        <f>IF(ISERROR(VLOOKUP($A120,'First Round'!$B:$AZ,MATCH("Cycles",'First Round'!$B$1:$AZ$1,0),FALSE)),"",VLOOKUP($A120,'First Round'!$B:$AZ,MATCH("Cycles",'First Round'!$B$1:$AZ$1,0),FALSE))</f>
        <v/>
      </c>
      <c r="O120" s="19" t="str">
        <f>IF(ISERROR(VLOOKUP($A120,'Second Round'!$B:$AZ,MATCH("Cycles",'Second Round'!$B$1:$AZ$1,0),FALSE)),"",VLOOKUP($A120,'Second Round'!$B:$AZ,MATCH("Cycles",'Second Round'!$B$1:$AZ$1,0),FALSE))</f>
        <v/>
      </c>
      <c r="P120" s="19" t="str" cm="1">
        <f t="array" ref="P120">IF(ISERROR(ABS((SUM(IF(ISERROR(VLOOKUP($A120,'First Round'!$B:$AZ,MATCH(_xlfn._xlws.FILTER('First Round'!$B$1:$AZ$1,((LEFT('First Round'!$B$1:$AZ$1,22)="BoltRotationAngleCycle"))),'First Round'!$B$1:$AL$1,0), FALSE)),0,VLOOKUP($A120,'First Round'!$B:$AZ,MATCH(_xlfn._xlws.FILTER('First Round'!$B$1:$AZ$1,((LEFT('First Round'!$B$1:$AZ$1,22)="BoltRotationAngleCycle"))),'First Round'!$B$1:$AL$1,0), FALSE)))) - $B120) &lt;= 2), "", ABS((SUM(IF(ISERROR(VLOOKUP($A120,'First Round'!$B:$AZ,MATCH(_xlfn._xlws.FILTER('First Round'!$B$1:$AZ$1,((LEFT('First Round'!$B$1:$AZ$1,22)="BoltRotationAngleCycle"))),'First Round'!$B$1:$AL$1,0), FALSE)),0,VLOOKUP($A120,'First Round'!$B:$AZ,MATCH(_xlfn._xlws.FILTER('First Round'!$B$1:$AZ$1,((LEFT('First Round'!$B$1:$AZ$1,22)="BoltRotationAngleCycle"))),'First Round'!$B$1:$AL$1,0), FALSE)))) - $B120) &lt;= VLOOKUP("sum_rounding_buffer", 'Failure Criteria'!$A$1:$B$9, 2, 0))</f>
        <v/>
      </c>
      <c r="Q120" s="19" t="str" cm="1">
        <f t="array" ref="Q120">IF(ISERROR(ABS((SUM(IF(ISERROR(VLOOKUP($A120,'Second Round'!$B:$AZ,MATCH(_xlfn._xlws.FILTER('Second Round'!$B$1:$AZ$1,((LEFT('Second Round'!$B$1:$AZ$1,22)="BoltRotationAngleCycle"))),'Second Round'!$B$1:$AL$1,0), FALSE)),0,VLOOKUP($A120,'Second Round'!$B:$AZ,MATCH(_xlfn._xlws.FILTER('Second Round'!$B$1:$AZ$1,((LEFT('Second Round'!$B$1:$AZ$1,22)="BoltRotationAngleCycle"))),'Second Round'!$B$1:$AL$1,0), FALSE)))) - $C120) &lt;= 2), "", ABS((SUM(IF(ISERROR(VLOOKUP($A120,'Second Round'!$B:$AZ,MATCH(_xlfn._xlws.FILTER('Second Round'!$B$1:$AZ$1,((LEFT('Second Round'!$B$1:$AZ$1,22)="BoltRotationAngleCycle"))),'Second Round'!$B$1:$AL$1,0), FALSE)),0,VLOOKUP($A120,'Second Round'!$B:$AZ,MATCH(_xlfn._xlws.FILTER('Second Round'!$B$1:$AZ$1,((LEFT('Second Round'!$B$1:$AZ$1,22)="BoltRotationAngleCycle"))),'Second Round'!$B$1:$AL$1,0), FALSE)))) - $C120) &lt;= VLOOKUP("sum_rounding_buffer", 'Failure Criteria'!$A$1:$B$9, 2, 0))</f>
        <v/>
      </c>
    </row>
    <row r="121" spans="1:17" x14ac:dyDescent="0.25">
      <c r="A121" s="17">
        <v>112</v>
      </c>
      <c r="B121" s="7" t="str">
        <f>IF(ISERROR(VLOOKUP($A121,'First Round'!$B:$AZ,MATCH("BoltRotationAngle",'First Round'!$B$1:$AZ$1,0),FALSE)),"",VLOOKUP($A121,'First Round'!$B:$AZ,MATCH("BoltRotationAngle",'First Round'!$B$1:$AZ$1,0),FALSE))</f>
        <v/>
      </c>
      <c r="C121" s="7" t="str">
        <f>IF(ISERROR(VLOOKUP($A121,'Second Round'!$B:$AZ,MATCH("BoltRotationAngle",'Second Round'!$B$1:$AZ$1,0),FALSE)),"",VLOOKUP($A121,'Second Round'!$B:$AZ,MATCH("BoltRotationAngle",'Second Round'!$B$1:$AZ$1,0),FALSE))</f>
        <v/>
      </c>
      <c r="D121" s="1" t="str">
        <f>IF(ISERROR(VLOOKUP($A121,'Second Round'!$B:$AZ,MATCH("BoltRotationAngleCycle1",'Second Round'!$B$1:$AZ$1,0),FALSE)),"",VLOOKUP($A121,'Second Round'!$B:$AZ,MATCH("BoltRotationAngleCycle1",'Second Round'!$B$1:$AZ$1,0),FALSE))</f>
        <v/>
      </c>
      <c r="E121" s="1" t="str">
        <f>IF(ISERROR(VLOOKUP($A121,'Second Round'!$B:$AZ,MATCH("BoltRotationAngleCycle2",'Second Round'!$B$1:$AZ$1,0),FALSE)),"",VLOOKUP($A121,'Second Round'!$B:$AZ,MATCH("BoltRotationAngleCycle2",'Second Round'!$B$1:$AZ$1,0),FALSE))</f>
        <v/>
      </c>
      <c r="F121" s="1" t="str" cm="1">
        <f t="array" ref="F121">IF(AND(J121&lt;&gt;"",C121&lt;&gt;""),SUM(IF(ISERROR(VLOOKUP($A121,'Second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Round'!$B$1:$AL$1,0),FALSE)),0,VLOOKUP($A121,'Second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21" s="4">
        <v>112</v>
      </c>
      <c r="I121" s="13" t="str">
        <f>IF(J121&lt;&gt;"",IF(L121="Low", "Fail", IF(OR(L121="High", M121="High", N121 &gt; 5, O121 &gt; 5, P121 = FALSE, Q121 = FALSE), "Alert", "Pass")),"")</f>
        <v/>
      </c>
      <c r="J121" s="2" t="str">
        <f t="shared" si="1"/>
        <v/>
      </c>
      <c r="L121" s="19" t="str">
        <f>IF(J121&lt;&gt;"",IF(J121&gt;=$J$7,IF(J121&gt;VLOOKUP("perbolt_rotation_high", 'Failure Criteria'!$A$1:$B$9, 2, 0)*$J$7, "High", "OK"),"Low"),"")</f>
        <v/>
      </c>
      <c r="M121" s="19" t="str">
        <f>IF(AND(F121&lt;&gt;"",J121&lt;&gt;""),IF(F121&gt;=VLOOKUP("rd2_cyc3_rotation_high", 'Failure Criteria'!$A$1:$B$9, 2, 0), "High", "OK"),"")</f>
        <v/>
      </c>
      <c r="N121" s="19" t="str">
        <f>IF(ISERROR(VLOOKUP($A121,'First Round'!$B:$AZ,MATCH("Cycles",'First Round'!$B$1:$AZ$1,0),FALSE)),"",VLOOKUP($A121,'First Round'!$B:$AZ,MATCH("Cycles",'First Round'!$B$1:$AZ$1,0),FALSE))</f>
        <v/>
      </c>
      <c r="O121" s="19" t="str">
        <f>IF(ISERROR(VLOOKUP($A121,'Second Round'!$B:$AZ,MATCH("Cycles",'Second Round'!$B$1:$AZ$1,0),FALSE)),"",VLOOKUP($A121,'Second Round'!$B:$AZ,MATCH("Cycles",'Second Round'!$B$1:$AZ$1,0),FALSE))</f>
        <v/>
      </c>
      <c r="P121" s="19" t="str" cm="1">
        <f t="array" ref="P121">IF(ISERROR(ABS((SUM(IF(ISERROR(VLOOKUP($A121,'First Round'!$B:$AZ,MATCH(_xlfn._xlws.FILTER('First Round'!$B$1:$AZ$1,((LEFT('First Round'!$B$1:$AZ$1,22)="BoltRotationAngleCycle"))),'First Round'!$B$1:$AL$1,0), FALSE)),0,VLOOKUP($A121,'First Round'!$B:$AZ,MATCH(_xlfn._xlws.FILTER('First Round'!$B$1:$AZ$1,((LEFT('First Round'!$B$1:$AZ$1,22)="BoltRotationAngleCycle"))),'First Round'!$B$1:$AL$1,0), FALSE)))) - $B121) &lt;= 2), "", ABS((SUM(IF(ISERROR(VLOOKUP($A121,'First Round'!$B:$AZ,MATCH(_xlfn._xlws.FILTER('First Round'!$B$1:$AZ$1,((LEFT('First Round'!$B$1:$AZ$1,22)="BoltRotationAngleCycle"))),'First Round'!$B$1:$AL$1,0), FALSE)),0,VLOOKUP($A121,'First Round'!$B:$AZ,MATCH(_xlfn._xlws.FILTER('First Round'!$B$1:$AZ$1,((LEFT('First Round'!$B$1:$AZ$1,22)="BoltRotationAngleCycle"))),'First Round'!$B$1:$AL$1,0), FALSE)))) - $B121) &lt;= VLOOKUP("sum_rounding_buffer", 'Failure Criteria'!$A$1:$B$9, 2, 0))</f>
        <v/>
      </c>
      <c r="Q121" s="19" t="str" cm="1">
        <f t="array" ref="Q121">IF(ISERROR(ABS((SUM(IF(ISERROR(VLOOKUP($A121,'Second Round'!$B:$AZ,MATCH(_xlfn._xlws.FILTER('Second Round'!$B$1:$AZ$1,((LEFT('Second Round'!$B$1:$AZ$1,22)="BoltRotationAngleCycle"))),'Second Round'!$B$1:$AL$1,0), FALSE)),0,VLOOKUP($A121,'Second Round'!$B:$AZ,MATCH(_xlfn._xlws.FILTER('Second Round'!$B$1:$AZ$1,((LEFT('Second Round'!$B$1:$AZ$1,22)="BoltRotationAngleCycle"))),'Second Round'!$B$1:$AL$1,0), FALSE)))) - $C121) &lt;= 2), "", ABS((SUM(IF(ISERROR(VLOOKUP($A121,'Second Round'!$B:$AZ,MATCH(_xlfn._xlws.FILTER('Second Round'!$B$1:$AZ$1,((LEFT('Second Round'!$B$1:$AZ$1,22)="BoltRotationAngleCycle"))),'Second Round'!$B$1:$AL$1,0), FALSE)),0,VLOOKUP($A121,'Second Round'!$B:$AZ,MATCH(_xlfn._xlws.FILTER('Second Round'!$B$1:$AZ$1,((LEFT('Second Round'!$B$1:$AZ$1,22)="BoltRotationAngleCycle"))),'Second Round'!$B$1:$AL$1,0), FALSE)))) - $C121) &lt;= VLOOKUP("sum_rounding_buffer", 'Failure Criteria'!$A$1:$B$9, 2, 0))</f>
        <v/>
      </c>
    </row>
    <row r="122" spans="1:17" x14ac:dyDescent="0.25">
      <c r="A122" s="17">
        <v>113</v>
      </c>
      <c r="B122" s="7" t="str">
        <f>IF(ISERROR(VLOOKUP($A122,'First Round'!$B:$AZ,MATCH("BoltRotationAngle",'First Round'!$B$1:$AZ$1,0),FALSE)),"",VLOOKUP($A122,'First Round'!$B:$AZ,MATCH("BoltRotationAngle",'First Round'!$B$1:$AZ$1,0),FALSE))</f>
        <v/>
      </c>
      <c r="C122" s="7" t="str">
        <f>IF(ISERROR(VLOOKUP($A122,'Second Round'!$B:$AZ,MATCH("BoltRotationAngle",'Second Round'!$B$1:$AZ$1,0),FALSE)),"",VLOOKUP($A122,'Second Round'!$B:$AZ,MATCH("BoltRotationAngle",'Second Round'!$B$1:$AZ$1,0),FALSE))</f>
        <v/>
      </c>
      <c r="D122" s="1" t="str">
        <f>IF(ISERROR(VLOOKUP($A122,'Second Round'!$B:$AZ,MATCH("BoltRotationAngleCycle1",'Second Round'!$B$1:$AZ$1,0),FALSE)),"",VLOOKUP($A122,'Second Round'!$B:$AZ,MATCH("BoltRotationAngleCycle1",'Second Round'!$B$1:$AZ$1,0),FALSE))</f>
        <v/>
      </c>
      <c r="E122" s="1" t="str">
        <f>IF(ISERROR(VLOOKUP($A122,'Second Round'!$B:$AZ,MATCH("BoltRotationAngleCycle2",'Second Round'!$B$1:$AZ$1,0),FALSE)),"",VLOOKUP($A122,'Second Round'!$B:$AZ,MATCH("BoltRotationAngleCycle2",'Second Round'!$B$1:$AZ$1,0),FALSE))</f>
        <v/>
      </c>
      <c r="F122" s="1" t="str" cm="1">
        <f t="array" ref="F122">IF(AND(J122&lt;&gt;"",C122&lt;&gt;""),SUM(IF(ISERROR(VLOOKUP($A122,'Second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Round'!$B$1:$AL$1,0),FALSE)),0,VLOOKUP($A122,'Second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22" s="4">
        <v>113</v>
      </c>
      <c r="I122" s="13" t="str">
        <f>IF(J122&lt;&gt;"",IF(L122="Low", "Fail", IF(OR(L122="High", M122="High", N122 &gt; 5, O122 &gt; 5, P122 = FALSE, Q122 = FALSE), "Alert", "Pass")),"")</f>
        <v/>
      </c>
      <c r="J122" s="2" t="str">
        <f t="shared" si="1"/>
        <v/>
      </c>
      <c r="L122" s="19" t="str">
        <f>IF(J122&lt;&gt;"",IF(J122&gt;=$J$7,IF(J122&gt;VLOOKUP("perbolt_rotation_high", 'Failure Criteria'!$A$1:$B$9, 2, 0)*$J$7, "High", "OK"),"Low"),"")</f>
        <v/>
      </c>
      <c r="M122" s="19" t="str">
        <f>IF(AND(F122&lt;&gt;"",J122&lt;&gt;""),IF(F122&gt;=VLOOKUP("rd2_cyc3_rotation_high", 'Failure Criteria'!$A$1:$B$9, 2, 0), "High", "OK"),"")</f>
        <v/>
      </c>
      <c r="N122" s="19" t="str">
        <f>IF(ISERROR(VLOOKUP($A122,'First Round'!$B:$AZ,MATCH("Cycles",'First Round'!$B$1:$AZ$1,0),FALSE)),"",VLOOKUP($A122,'First Round'!$B:$AZ,MATCH("Cycles",'First Round'!$B$1:$AZ$1,0),FALSE))</f>
        <v/>
      </c>
      <c r="O122" s="19" t="str">
        <f>IF(ISERROR(VLOOKUP($A122,'Second Round'!$B:$AZ,MATCH("Cycles",'Second Round'!$B$1:$AZ$1,0),FALSE)),"",VLOOKUP($A122,'Second Round'!$B:$AZ,MATCH("Cycles",'Second Round'!$B$1:$AZ$1,0),FALSE))</f>
        <v/>
      </c>
      <c r="P122" s="19" t="str" cm="1">
        <f t="array" ref="P122">IF(ISERROR(ABS((SUM(IF(ISERROR(VLOOKUP($A122,'First Round'!$B:$AZ,MATCH(_xlfn._xlws.FILTER('First Round'!$B$1:$AZ$1,((LEFT('First Round'!$B$1:$AZ$1,22)="BoltRotationAngleCycle"))),'First Round'!$B$1:$AL$1,0), FALSE)),0,VLOOKUP($A122,'First Round'!$B:$AZ,MATCH(_xlfn._xlws.FILTER('First Round'!$B$1:$AZ$1,((LEFT('First Round'!$B$1:$AZ$1,22)="BoltRotationAngleCycle"))),'First Round'!$B$1:$AL$1,0), FALSE)))) - $B122) &lt;= 2), "", ABS((SUM(IF(ISERROR(VLOOKUP($A122,'First Round'!$B:$AZ,MATCH(_xlfn._xlws.FILTER('First Round'!$B$1:$AZ$1,((LEFT('First Round'!$B$1:$AZ$1,22)="BoltRotationAngleCycle"))),'First Round'!$B$1:$AL$1,0), FALSE)),0,VLOOKUP($A122,'First Round'!$B:$AZ,MATCH(_xlfn._xlws.FILTER('First Round'!$B$1:$AZ$1,((LEFT('First Round'!$B$1:$AZ$1,22)="BoltRotationAngleCycle"))),'First Round'!$B$1:$AL$1,0), FALSE)))) - $B122) &lt;= VLOOKUP("sum_rounding_buffer", 'Failure Criteria'!$A$1:$B$9, 2, 0))</f>
        <v/>
      </c>
      <c r="Q122" s="19" t="str" cm="1">
        <f t="array" ref="Q122">IF(ISERROR(ABS((SUM(IF(ISERROR(VLOOKUP($A122,'Second Round'!$B:$AZ,MATCH(_xlfn._xlws.FILTER('Second Round'!$B$1:$AZ$1,((LEFT('Second Round'!$B$1:$AZ$1,22)="BoltRotationAngleCycle"))),'Second Round'!$B$1:$AL$1,0), FALSE)),0,VLOOKUP($A122,'Second Round'!$B:$AZ,MATCH(_xlfn._xlws.FILTER('Second Round'!$B$1:$AZ$1,((LEFT('Second Round'!$B$1:$AZ$1,22)="BoltRotationAngleCycle"))),'Second Round'!$B$1:$AL$1,0), FALSE)))) - $C122) &lt;= 2), "", ABS((SUM(IF(ISERROR(VLOOKUP($A122,'Second Round'!$B:$AZ,MATCH(_xlfn._xlws.FILTER('Second Round'!$B$1:$AZ$1,((LEFT('Second Round'!$B$1:$AZ$1,22)="BoltRotationAngleCycle"))),'Second Round'!$B$1:$AL$1,0), FALSE)),0,VLOOKUP($A122,'Second Round'!$B:$AZ,MATCH(_xlfn._xlws.FILTER('Second Round'!$B$1:$AZ$1,((LEFT('Second Round'!$B$1:$AZ$1,22)="BoltRotationAngleCycle"))),'Second Round'!$B$1:$AL$1,0), FALSE)))) - $C122) &lt;= VLOOKUP("sum_rounding_buffer", 'Failure Criteria'!$A$1:$B$9, 2, 0))</f>
        <v/>
      </c>
    </row>
    <row r="123" spans="1:17" x14ac:dyDescent="0.25">
      <c r="A123" s="17">
        <v>114</v>
      </c>
      <c r="B123" s="7" t="str">
        <f>IF(ISERROR(VLOOKUP($A123,'First Round'!$B:$AZ,MATCH("BoltRotationAngle",'First Round'!$B$1:$AZ$1,0),FALSE)),"",VLOOKUP($A123,'First Round'!$B:$AZ,MATCH("BoltRotationAngle",'First Round'!$B$1:$AZ$1,0),FALSE))</f>
        <v/>
      </c>
      <c r="C123" s="7" t="str">
        <f>IF(ISERROR(VLOOKUP($A123,'Second Round'!$B:$AZ,MATCH("BoltRotationAngle",'Second Round'!$B$1:$AZ$1,0),FALSE)),"",VLOOKUP($A123,'Second Round'!$B:$AZ,MATCH("BoltRotationAngle",'Second Round'!$B$1:$AZ$1,0),FALSE))</f>
        <v/>
      </c>
      <c r="D123" s="1" t="str">
        <f>IF(ISERROR(VLOOKUP($A123,'Second Round'!$B:$AZ,MATCH("BoltRotationAngleCycle1",'Second Round'!$B$1:$AZ$1,0),FALSE)),"",VLOOKUP($A123,'Second Round'!$B:$AZ,MATCH("BoltRotationAngleCycle1",'Second Round'!$B$1:$AZ$1,0),FALSE))</f>
        <v/>
      </c>
      <c r="E123" s="1" t="str">
        <f>IF(ISERROR(VLOOKUP($A123,'Second Round'!$B:$AZ,MATCH("BoltRotationAngleCycle2",'Second Round'!$B$1:$AZ$1,0),FALSE)),"",VLOOKUP($A123,'Second Round'!$B:$AZ,MATCH("BoltRotationAngleCycle2",'Second Round'!$B$1:$AZ$1,0),FALSE))</f>
        <v/>
      </c>
      <c r="F123" s="1" t="str" cm="1">
        <f t="array" ref="F123">IF(AND(J123&lt;&gt;"",C123&lt;&gt;""),SUM(IF(ISERROR(VLOOKUP($A123,'Second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Round'!$B$1:$AL$1,0),FALSE)),0,VLOOKUP($A123,'Second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23" s="4">
        <v>114</v>
      </c>
      <c r="I123" s="13" t="str">
        <f>IF(J123&lt;&gt;"",IF(L123="Low", "Fail", IF(OR(L123="High", M123="High", N123 &gt; 5, O123 &gt; 5, P123 = FALSE, Q123 = FALSE), "Alert", "Pass")),"")</f>
        <v/>
      </c>
      <c r="J123" s="2" t="str">
        <f t="shared" si="1"/>
        <v/>
      </c>
      <c r="L123" s="19" t="str">
        <f>IF(J123&lt;&gt;"",IF(J123&gt;=$J$7,IF(J123&gt;VLOOKUP("perbolt_rotation_high", 'Failure Criteria'!$A$1:$B$9, 2, 0)*$J$7, "High", "OK"),"Low"),"")</f>
        <v/>
      </c>
      <c r="M123" s="19" t="str">
        <f>IF(AND(F123&lt;&gt;"",J123&lt;&gt;""),IF(F123&gt;=VLOOKUP("rd2_cyc3_rotation_high", 'Failure Criteria'!$A$1:$B$9, 2, 0), "High", "OK"),"")</f>
        <v/>
      </c>
      <c r="N123" s="19" t="str">
        <f>IF(ISERROR(VLOOKUP($A123,'First Round'!$B:$AZ,MATCH("Cycles",'First Round'!$B$1:$AZ$1,0),FALSE)),"",VLOOKUP($A123,'First Round'!$B:$AZ,MATCH("Cycles",'First Round'!$B$1:$AZ$1,0),FALSE))</f>
        <v/>
      </c>
      <c r="O123" s="19" t="str">
        <f>IF(ISERROR(VLOOKUP($A123,'Second Round'!$B:$AZ,MATCH("Cycles",'Second Round'!$B$1:$AZ$1,0),FALSE)),"",VLOOKUP($A123,'Second Round'!$B:$AZ,MATCH("Cycles",'Second Round'!$B$1:$AZ$1,0),FALSE))</f>
        <v/>
      </c>
      <c r="P123" s="19" t="str" cm="1">
        <f t="array" ref="P123">IF(ISERROR(ABS((SUM(IF(ISERROR(VLOOKUP($A123,'First Round'!$B:$AZ,MATCH(_xlfn._xlws.FILTER('First Round'!$B$1:$AZ$1,((LEFT('First Round'!$B$1:$AZ$1,22)="BoltRotationAngleCycle"))),'First Round'!$B$1:$AL$1,0), FALSE)),0,VLOOKUP($A123,'First Round'!$B:$AZ,MATCH(_xlfn._xlws.FILTER('First Round'!$B$1:$AZ$1,((LEFT('First Round'!$B$1:$AZ$1,22)="BoltRotationAngleCycle"))),'First Round'!$B$1:$AL$1,0), FALSE)))) - $B123) &lt;= 2), "", ABS((SUM(IF(ISERROR(VLOOKUP($A123,'First Round'!$B:$AZ,MATCH(_xlfn._xlws.FILTER('First Round'!$B$1:$AZ$1,((LEFT('First Round'!$B$1:$AZ$1,22)="BoltRotationAngleCycle"))),'First Round'!$B$1:$AL$1,0), FALSE)),0,VLOOKUP($A123,'First Round'!$B:$AZ,MATCH(_xlfn._xlws.FILTER('First Round'!$B$1:$AZ$1,((LEFT('First Round'!$B$1:$AZ$1,22)="BoltRotationAngleCycle"))),'First Round'!$B$1:$AL$1,0), FALSE)))) - $B123) &lt;= VLOOKUP("sum_rounding_buffer", 'Failure Criteria'!$A$1:$B$9, 2, 0))</f>
        <v/>
      </c>
      <c r="Q123" s="19" t="str" cm="1">
        <f t="array" ref="Q123">IF(ISERROR(ABS((SUM(IF(ISERROR(VLOOKUP($A123,'Second Round'!$B:$AZ,MATCH(_xlfn._xlws.FILTER('Second Round'!$B$1:$AZ$1,((LEFT('Second Round'!$B$1:$AZ$1,22)="BoltRotationAngleCycle"))),'Second Round'!$B$1:$AL$1,0), FALSE)),0,VLOOKUP($A123,'Second Round'!$B:$AZ,MATCH(_xlfn._xlws.FILTER('Second Round'!$B$1:$AZ$1,((LEFT('Second Round'!$B$1:$AZ$1,22)="BoltRotationAngleCycle"))),'Second Round'!$B$1:$AL$1,0), FALSE)))) - $C123) &lt;= 2), "", ABS((SUM(IF(ISERROR(VLOOKUP($A123,'Second Round'!$B:$AZ,MATCH(_xlfn._xlws.FILTER('Second Round'!$B$1:$AZ$1,((LEFT('Second Round'!$B$1:$AZ$1,22)="BoltRotationAngleCycle"))),'Second Round'!$B$1:$AL$1,0), FALSE)),0,VLOOKUP($A123,'Second Round'!$B:$AZ,MATCH(_xlfn._xlws.FILTER('Second Round'!$B$1:$AZ$1,((LEFT('Second Round'!$B$1:$AZ$1,22)="BoltRotationAngleCycle"))),'Second Round'!$B$1:$AL$1,0), FALSE)))) - $C123) &lt;= VLOOKUP("sum_rounding_buffer", 'Failure Criteria'!$A$1:$B$9, 2, 0))</f>
        <v/>
      </c>
    </row>
    <row r="124" spans="1:17" x14ac:dyDescent="0.25">
      <c r="A124" s="17">
        <v>115</v>
      </c>
      <c r="B124" s="7" t="str">
        <f>IF(ISERROR(VLOOKUP($A124,'First Round'!$B:$AZ,MATCH("BoltRotationAngle",'First Round'!$B$1:$AZ$1,0),FALSE)),"",VLOOKUP($A124,'First Round'!$B:$AZ,MATCH("BoltRotationAngle",'First Round'!$B$1:$AZ$1,0),FALSE))</f>
        <v/>
      </c>
      <c r="C124" s="7" t="str">
        <f>IF(ISERROR(VLOOKUP($A124,'Second Round'!$B:$AZ,MATCH("BoltRotationAngle",'Second Round'!$B$1:$AZ$1,0),FALSE)),"",VLOOKUP($A124,'Second Round'!$B:$AZ,MATCH("BoltRotationAngle",'Second Round'!$B$1:$AZ$1,0),FALSE))</f>
        <v/>
      </c>
      <c r="D124" s="1" t="str">
        <f>IF(ISERROR(VLOOKUP($A124,'Second Round'!$B:$AZ,MATCH("BoltRotationAngleCycle1",'Second Round'!$B$1:$AZ$1,0),FALSE)),"",VLOOKUP($A124,'Second Round'!$B:$AZ,MATCH("BoltRotationAngleCycle1",'Second Round'!$B$1:$AZ$1,0),FALSE))</f>
        <v/>
      </c>
      <c r="E124" s="1" t="str">
        <f>IF(ISERROR(VLOOKUP($A124,'Second Round'!$B:$AZ,MATCH("BoltRotationAngleCycle2",'Second Round'!$B$1:$AZ$1,0),FALSE)),"",VLOOKUP($A124,'Second Round'!$B:$AZ,MATCH("BoltRotationAngleCycle2",'Second Round'!$B$1:$AZ$1,0),FALSE))</f>
        <v/>
      </c>
      <c r="F124" s="1" t="str" cm="1">
        <f t="array" ref="F124">IF(AND(J124&lt;&gt;"",C124&lt;&gt;""),SUM(IF(ISERROR(VLOOKUP($A124,'Second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Round'!$B$1:$AL$1,0),FALSE)),0,VLOOKUP($A124,'Second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24" s="4">
        <v>115</v>
      </c>
      <c r="I124" s="13" t="str">
        <f>IF(J124&lt;&gt;"",IF(L124="Low", "Fail", IF(OR(L124="High", M124="High", N124 &gt; 5, O124 &gt; 5, P124 = FALSE, Q124 = FALSE), "Alert", "Pass")),"")</f>
        <v/>
      </c>
      <c r="J124" s="2" t="str">
        <f t="shared" si="1"/>
        <v/>
      </c>
      <c r="L124" s="19" t="str">
        <f>IF(J124&lt;&gt;"",IF(J124&gt;=$J$7,IF(J124&gt;VLOOKUP("perbolt_rotation_high", 'Failure Criteria'!$A$1:$B$9, 2, 0)*$J$7, "High", "OK"),"Low"),"")</f>
        <v/>
      </c>
      <c r="M124" s="19" t="str">
        <f>IF(AND(F124&lt;&gt;"",J124&lt;&gt;""),IF(F124&gt;=VLOOKUP("rd2_cyc3_rotation_high", 'Failure Criteria'!$A$1:$B$9, 2, 0), "High", "OK"),"")</f>
        <v/>
      </c>
      <c r="N124" s="19" t="str">
        <f>IF(ISERROR(VLOOKUP($A124,'First Round'!$B:$AZ,MATCH("Cycles",'First Round'!$B$1:$AZ$1,0),FALSE)),"",VLOOKUP($A124,'First Round'!$B:$AZ,MATCH("Cycles",'First Round'!$B$1:$AZ$1,0),FALSE))</f>
        <v/>
      </c>
      <c r="O124" s="19" t="str">
        <f>IF(ISERROR(VLOOKUP($A124,'Second Round'!$B:$AZ,MATCH("Cycles",'Second Round'!$B$1:$AZ$1,0),FALSE)),"",VLOOKUP($A124,'Second Round'!$B:$AZ,MATCH("Cycles",'Second Round'!$B$1:$AZ$1,0),FALSE))</f>
        <v/>
      </c>
      <c r="P124" s="19" t="str" cm="1">
        <f t="array" ref="P124">IF(ISERROR(ABS((SUM(IF(ISERROR(VLOOKUP($A124,'First Round'!$B:$AZ,MATCH(_xlfn._xlws.FILTER('First Round'!$B$1:$AZ$1,((LEFT('First Round'!$B$1:$AZ$1,22)="BoltRotationAngleCycle"))),'First Round'!$B$1:$AL$1,0), FALSE)),0,VLOOKUP($A124,'First Round'!$B:$AZ,MATCH(_xlfn._xlws.FILTER('First Round'!$B$1:$AZ$1,((LEFT('First Round'!$B$1:$AZ$1,22)="BoltRotationAngleCycle"))),'First Round'!$B$1:$AL$1,0), FALSE)))) - $B124) &lt;= 2), "", ABS((SUM(IF(ISERROR(VLOOKUP($A124,'First Round'!$B:$AZ,MATCH(_xlfn._xlws.FILTER('First Round'!$B$1:$AZ$1,((LEFT('First Round'!$B$1:$AZ$1,22)="BoltRotationAngleCycle"))),'First Round'!$B$1:$AL$1,0), FALSE)),0,VLOOKUP($A124,'First Round'!$B:$AZ,MATCH(_xlfn._xlws.FILTER('First Round'!$B$1:$AZ$1,((LEFT('First Round'!$B$1:$AZ$1,22)="BoltRotationAngleCycle"))),'First Round'!$B$1:$AL$1,0), FALSE)))) - $B124) &lt;= VLOOKUP("sum_rounding_buffer", 'Failure Criteria'!$A$1:$B$9, 2, 0))</f>
        <v/>
      </c>
      <c r="Q124" s="19" t="str" cm="1">
        <f t="array" ref="Q124">IF(ISERROR(ABS((SUM(IF(ISERROR(VLOOKUP($A124,'Second Round'!$B:$AZ,MATCH(_xlfn._xlws.FILTER('Second Round'!$B$1:$AZ$1,((LEFT('Second Round'!$B$1:$AZ$1,22)="BoltRotationAngleCycle"))),'Second Round'!$B$1:$AL$1,0), FALSE)),0,VLOOKUP($A124,'Second Round'!$B:$AZ,MATCH(_xlfn._xlws.FILTER('Second Round'!$B$1:$AZ$1,((LEFT('Second Round'!$B$1:$AZ$1,22)="BoltRotationAngleCycle"))),'Second Round'!$B$1:$AL$1,0), FALSE)))) - $C124) &lt;= 2), "", ABS((SUM(IF(ISERROR(VLOOKUP($A124,'Second Round'!$B:$AZ,MATCH(_xlfn._xlws.FILTER('Second Round'!$B$1:$AZ$1,((LEFT('Second Round'!$B$1:$AZ$1,22)="BoltRotationAngleCycle"))),'Second Round'!$B$1:$AL$1,0), FALSE)),0,VLOOKUP($A124,'Second Round'!$B:$AZ,MATCH(_xlfn._xlws.FILTER('Second Round'!$B$1:$AZ$1,((LEFT('Second Round'!$B$1:$AZ$1,22)="BoltRotationAngleCycle"))),'Second Round'!$B$1:$AL$1,0), FALSE)))) - $C124) &lt;= VLOOKUP("sum_rounding_buffer", 'Failure Criteria'!$A$1:$B$9, 2, 0))</f>
        <v/>
      </c>
    </row>
    <row r="125" spans="1:17" x14ac:dyDescent="0.25">
      <c r="A125" s="17">
        <v>116</v>
      </c>
      <c r="B125" s="7" t="str">
        <f>IF(ISERROR(VLOOKUP($A125,'First Round'!$B:$AZ,MATCH("BoltRotationAngle",'First Round'!$B$1:$AZ$1,0),FALSE)),"",VLOOKUP($A125,'First Round'!$B:$AZ,MATCH("BoltRotationAngle",'First Round'!$B$1:$AZ$1,0),FALSE))</f>
        <v/>
      </c>
      <c r="C125" s="7" t="str">
        <f>IF(ISERROR(VLOOKUP($A125,'Second Round'!$B:$AZ,MATCH("BoltRotationAngle",'Second Round'!$B$1:$AZ$1,0),FALSE)),"",VLOOKUP($A125,'Second Round'!$B:$AZ,MATCH("BoltRotationAngle",'Second Round'!$B$1:$AZ$1,0),FALSE))</f>
        <v/>
      </c>
      <c r="D125" s="1" t="str">
        <f>IF(ISERROR(VLOOKUP($A125,'Second Round'!$B:$AZ,MATCH("BoltRotationAngleCycle1",'Second Round'!$B$1:$AZ$1,0),FALSE)),"",VLOOKUP($A125,'Second Round'!$B:$AZ,MATCH("BoltRotationAngleCycle1",'Second Round'!$B$1:$AZ$1,0),FALSE))</f>
        <v/>
      </c>
      <c r="E125" s="1" t="str">
        <f>IF(ISERROR(VLOOKUP($A125,'Second Round'!$B:$AZ,MATCH("BoltRotationAngleCycle2",'Second Round'!$B$1:$AZ$1,0),FALSE)),"",VLOOKUP($A125,'Second Round'!$B:$AZ,MATCH("BoltRotationAngleCycle2",'Second Round'!$B$1:$AZ$1,0),FALSE))</f>
        <v/>
      </c>
      <c r="F125" s="1" t="str" cm="1">
        <f t="array" ref="F125">IF(AND(J125&lt;&gt;"",C125&lt;&gt;""),SUM(IF(ISERROR(VLOOKUP($A125,'Second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Round'!$B$1:$AL$1,0),FALSE)),0,VLOOKUP($A125,'Second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25" s="4">
        <v>116</v>
      </c>
      <c r="I125" s="13" t="str">
        <f>IF(J125&lt;&gt;"",IF(L125="Low", "Fail", IF(OR(L125="High", M125="High", N125 &gt; 5, O125 &gt; 5, P125 = FALSE, Q125 = FALSE), "Alert", "Pass")),"")</f>
        <v/>
      </c>
      <c r="J125" s="2" t="str">
        <f t="shared" si="1"/>
        <v/>
      </c>
      <c r="L125" s="19" t="str">
        <f>IF(J125&lt;&gt;"",IF(J125&gt;=$J$7,IF(J125&gt;VLOOKUP("perbolt_rotation_high", 'Failure Criteria'!$A$1:$B$9, 2, 0)*$J$7, "High", "OK"),"Low"),"")</f>
        <v/>
      </c>
      <c r="M125" s="19" t="str">
        <f>IF(AND(F125&lt;&gt;"",J125&lt;&gt;""),IF(F125&gt;=VLOOKUP("rd2_cyc3_rotation_high", 'Failure Criteria'!$A$1:$B$9, 2, 0), "High", "OK"),"")</f>
        <v/>
      </c>
      <c r="N125" s="19" t="str">
        <f>IF(ISERROR(VLOOKUP($A125,'First Round'!$B:$AZ,MATCH("Cycles",'First Round'!$B$1:$AZ$1,0),FALSE)),"",VLOOKUP($A125,'First Round'!$B:$AZ,MATCH("Cycles",'First Round'!$B$1:$AZ$1,0),FALSE))</f>
        <v/>
      </c>
      <c r="O125" s="19" t="str">
        <f>IF(ISERROR(VLOOKUP($A125,'Second Round'!$B:$AZ,MATCH("Cycles",'Second Round'!$B$1:$AZ$1,0),FALSE)),"",VLOOKUP($A125,'Second Round'!$B:$AZ,MATCH("Cycles",'Second Round'!$B$1:$AZ$1,0),FALSE))</f>
        <v/>
      </c>
      <c r="P125" s="19" t="str" cm="1">
        <f t="array" ref="P125">IF(ISERROR(ABS((SUM(IF(ISERROR(VLOOKUP($A125,'First Round'!$B:$AZ,MATCH(_xlfn._xlws.FILTER('First Round'!$B$1:$AZ$1,((LEFT('First Round'!$B$1:$AZ$1,22)="BoltRotationAngleCycle"))),'First Round'!$B$1:$AL$1,0), FALSE)),0,VLOOKUP($A125,'First Round'!$B:$AZ,MATCH(_xlfn._xlws.FILTER('First Round'!$B$1:$AZ$1,((LEFT('First Round'!$B$1:$AZ$1,22)="BoltRotationAngleCycle"))),'First Round'!$B$1:$AL$1,0), FALSE)))) - $B125) &lt;= 2), "", ABS((SUM(IF(ISERROR(VLOOKUP($A125,'First Round'!$B:$AZ,MATCH(_xlfn._xlws.FILTER('First Round'!$B$1:$AZ$1,((LEFT('First Round'!$B$1:$AZ$1,22)="BoltRotationAngleCycle"))),'First Round'!$B$1:$AL$1,0), FALSE)),0,VLOOKUP($A125,'First Round'!$B:$AZ,MATCH(_xlfn._xlws.FILTER('First Round'!$B$1:$AZ$1,((LEFT('First Round'!$B$1:$AZ$1,22)="BoltRotationAngleCycle"))),'First Round'!$B$1:$AL$1,0), FALSE)))) - $B125) &lt;= VLOOKUP("sum_rounding_buffer", 'Failure Criteria'!$A$1:$B$9, 2, 0))</f>
        <v/>
      </c>
      <c r="Q125" s="19" t="str" cm="1">
        <f t="array" ref="Q125">IF(ISERROR(ABS((SUM(IF(ISERROR(VLOOKUP($A125,'Second Round'!$B:$AZ,MATCH(_xlfn._xlws.FILTER('Second Round'!$B$1:$AZ$1,((LEFT('Second Round'!$B$1:$AZ$1,22)="BoltRotationAngleCycle"))),'Second Round'!$B$1:$AL$1,0), FALSE)),0,VLOOKUP($A125,'Second Round'!$B:$AZ,MATCH(_xlfn._xlws.FILTER('Second Round'!$B$1:$AZ$1,((LEFT('Second Round'!$B$1:$AZ$1,22)="BoltRotationAngleCycle"))),'Second Round'!$B$1:$AL$1,0), FALSE)))) - $C125) &lt;= 2), "", ABS((SUM(IF(ISERROR(VLOOKUP($A125,'Second Round'!$B:$AZ,MATCH(_xlfn._xlws.FILTER('Second Round'!$B$1:$AZ$1,((LEFT('Second Round'!$B$1:$AZ$1,22)="BoltRotationAngleCycle"))),'Second Round'!$B$1:$AL$1,0), FALSE)),0,VLOOKUP($A125,'Second Round'!$B:$AZ,MATCH(_xlfn._xlws.FILTER('Second Round'!$B$1:$AZ$1,((LEFT('Second Round'!$B$1:$AZ$1,22)="BoltRotationAngleCycle"))),'Second Round'!$B$1:$AL$1,0), FALSE)))) - $C125) &lt;= VLOOKUP("sum_rounding_buffer", 'Failure Criteria'!$A$1:$B$9, 2, 0))</f>
        <v/>
      </c>
    </row>
    <row r="126" spans="1:17" x14ac:dyDescent="0.25">
      <c r="A126" s="17">
        <v>117</v>
      </c>
      <c r="B126" s="7" t="str">
        <f>IF(ISERROR(VLOOKUP($A126,'First Round'!$B:$AZ,MATCH("BoltRotationAngle",'First Round'!$B$1:$AZ$1,0),FALSE)),"",VLOOKUP($A126,'First Round'!$B:$AZ,MATCH("BoltRotationAngle",'First Round'!$B$1:$AZ$1,0),FALSE))</f>
        <v/>
      </c>
      <c r="C126" s="7" t="str">
        <f>IF(ISERROR(VLOOKUP($A126,'Second Round'!$B:$AZ,MATCH("BoltRotationAngle",'Second Round'!$B$1:$AZ$1,0),FALSE)),"",VLOOKUP($A126,'Second Round'!$B:$AZ,MATCH("BoltRotationAngle",'Second Round'!$B$1:$AZ$1,0),FALSE))</f>
        <v/>
      </c>
      <c r="D126" s="1" t="str">
        <f>IF(ISERROR(VLOOKUP($A126,'Second Round'!$B:$AZ,MATCH("BoltRotationAngleCycle1",'Second Round'!$B$1:$AZ$1,0),FALSE)),"",VLOOKUP($A126,'Second Round'!$B:$AZ,MATCH("BoltRotationAngleCycle1",'Second Round'!$B$1:$AZ$1,0),FALSE))</f>
        <v/>
      </c>
      <c r="E126" s="1" t="str">
        <f>IF(ISERROR(VLOOKUP($A126,'Second Round'!$B:$AZ,MATCH("BoltRotationAngleCycle2",'Second Round'!$B$1:$AZ$1,0),FALSE)),"",VLOOKUP($A126,'Second Round'!$B:$AZ,MATCH("BoltRotationAngleCycle2",'Second Round'!$B$1:$AZ$1,0),FALSE))</f>
        <v/>
      </c>
      <c r="F126" s="1" t="str" cm="1">
        <f t="array" ref="F126">IF(AND(J126&lt;&gt;"",C126&lt;&gt;""),SUM(IF(ISERROR(VLOOKUP($A126,'Second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Round'!$B$1:$AL$1,0),FALSE)),0,VLOOKUP($A126,'Second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26" s="4">
        <v>117</v>
      </c>
      <c r="I126" s="13" t="str">
        <f>IF(J126&lt;&gt;"",IF(L126="Low", "Fail", IF(OR(L126="High", M126="High", N126 &gt; 5, O126 &gt; 5, P126 = FALSE, Q126 = FALSE), "Alert", "Pass")),"")</f>
        <v/>
      </c>
      <c r="J126" s="2" t="str">
        <f t="shared" si="1"/>
        <v/>
      </c>
      <c r="L126" s="19" t="str">
        <f>IF(J126&lt;&gt;"",IF(J126&gt;=$J$7,IF(J126&gt;VLOOKUP("perbolt_rotation_high", 'Failure Criteria'!$A$1:$B$9, 2, 0)*$J$7, "High", "OK"),"Low"),"")</f>
        <v/>
      </c>
      <c r="M126" s="19" t="str">
        <f>IF(AND(F126&lt;&gt;"",J126&lt;&gt;""),IF(F126&gt;=VLOOKUP("rd2_cyc3_rotation_high", 'Failure Criteria'!$A$1:$B$9, 2, 0), "High", "OK"),"")</f>
        <v/>
      </c>
      <c r="N126" s="19" t="str">
        <f>IF(ISERROR(VLOOKUP($A126,'First Round'!$B:$AZ,MATCH("Cycles",'First Round'!$B$1:$AZ$1,0),FALSE)),"",VLOOKUP($A126,'First Round'!$B:$AZ,MATCH("Cycles",'First Round'!$B$1:$AZ$1,0),FALSE))</f>
        <v/>
      </c>
      <c r="O126" s="19" t="str">
        <f>IF(ISERROR(VLOOKUP($A126,'Second Round'!$B:$AZ,MATCH("Cycles",'Second Round'!$B$1:$AZ$1,0),FALSE)),"",VLOOKUP($A126,'Second Round'!$B:$AZ,MATCH("Cycles",'Second Round'!$B$1:$AZ$1,0),FALSE))</f>
        <v/>
      </c>
      <c r="P126" s="19" t="str" cm="1">
        <f t="array" ref="P126">IF(ISERROR(ABS((SUM(IF(ISERROR(VLOOKUP($A126,'First Round'!$B:$AZ,MATCH(_xlfn._xlws.FILTER('First Round'!$B$1:$AZ$1,((LEFT('First Round'!$B$1:$AZ$1,22)="BoltRotationAngleCycle"))),'First Round'!$B$1:$AL$1,0), FALSE)),0,VLOOKUP($A126,'First Round'!$B:$AZ,MATCH(_xlfn._xlws.FILTER('First Round'!$B$1:$AZ$1,((LEFT('First Round'!$B$1:$AZ$1,22)="BoltRotationAngleCycle"))),'First Round'!$B$1:$AL$1,0), FALSE)))) - $B126) &lt;= 2), "", ABS((SUM(IF(ISERROR(VLOOKUP($A126,'First Round'!$B:$AZ,MATCH(_xlfn._xlws.FILTER('First Round'!$B$1:$AZ$1,((LEFT('First Round'!$B$1:$AZ$1,22)="BoltRotationAngleCycle"))),'First Round'!$B$1:$AL$1,0), FALSE)),0,VLOOKUP($A126,'First Round'!$B:$AZ,MATCH(_xlfn._xlws.FILTER('First Round'!$B$1:$AZ$1,((LEFT('First Round'!$B$1:$AZ$1,22)="BoltRotationAngleCycle"))),'First Round'!$B$1:$AL$1,0), FALSE)))) - $B126) &lt;= VLOOKUP("sum_rounding_buffer", 'Failure Criteria'!$A$1:$B$9, 2, 0))</f>
        <v/>
      </c>
      <c r="Q126" s="19" t="str" cm="1">
        <f t="array" ref="Q126">IF(ISERROR(ABS((SUM(IF(ISERROR(VLOOKUP($A126,'Second Round'!$B:$AZ,MATCH(_xlfn._xlws.FILTER('Second Round'!$B$1:$AZ$1,((LEFT('Second Round'!$B$1:$AZ$1,22)="BoltRotationAngleCycle"))),'Second Round'!$B$1:$AL$1,0), FALSE)),0,VLOOKUP($A126,'Second Round'!$B:$AZ,MATCH(_xlfn._xlws.FILTER('Second Round'!$B$1:$AZ$1,((LEFT('Second Round'!$B$1:$AZ$1,22)="BoltRotationAngleCycle"))),'Second Round'!$B$1:$AL$1,0), FALSE)))) - $C126) &lt;= 2), "", ABS((SUM(IF(ISERROR(VLOOKUP($A126,'Second Round'!$B:$AZ,MATCH(_xlfn._xlws.FILTER('Second Round'!$B$1:$AZ$1,((LEFT('Second Round'!$B$1:$AZ$1,22)="BoltRotationAngleCycle"))),'Second Round'!$B$1:$AL$1,0), FALSE)),0,VLOOKUP($A126,'Second Round'!$B:$AZ,MATCH(_xlfn._xlws.FILTER('Second Round'!$B$1:$AZ$1,((LEFT('Second Round'!$B$1:$AZ$1,22)="BoltRotationAngleCycle"))),'Second Round'!$B$1:$AL$1,0), FALSE)))) - $C126) &lt;= VLOOKUP("sum_rounding_buffer", 'Failure Criteria'!$A$1:$B$9, 2, 0))</f>
        <v/>
      </c>
    </row>
    <row r="127" spans="1:17" x14ac:dyDescent="0.25">
      <c r="A127" s="17">
        <v>118</v>
      </c>
      <c r="B127" s="7" t="str">
        <f>IF(ISERROR(VLOOKUP($A127,'First Round'!$B:$AZ,MATCH("BoltRotationAngle",'First Round'!$B$1:$AZ$1,0),FALSE)),"",VLOOKUP($A127,'First Round'!$B:$AZ,MATCH("BoltRotationAngle",'First Round'!$B$1:$AZ$1,0),FALSE))</f>
        <v/>
      </c>
      <c r="C127" s="7" t="str">
        <f>IF(ISERROR(VLOOKUP($A127,'Second Round'!$B:$AZ,MATCH("BoltRotationAngle",'Second Round'!$B$1:$AZ$1,0),FALSE)),"",VLOOKUP($A127,'Second Round'!$B:$AZ,MATCH("BoltRotationAngle",'Second Round'!$B$1:$AZ$1,0),FALSE))</f>
        <v/>
      </c>
      <c r="D127" s="1" t="str">
        <f>IF(ISERROR(VLOOKUP($A127,'Second Round'!$B:$AZ,MATCH("BoltRotationAngleCycle1",'Second Round'!$B$1:$AZ$1,0),FALSE)),"",VLOOKUP($A127,'Second Round'!$B:$AZ,MATCH("BoltRotationAngleCycle1",'Second Round'!$B$1:$AZ$1,0),FALSE))</f>
        <v/>
      </c>
      <c r="E127" s="1" t="str">
        <f>IF(ISERROR(VLOOKUP($A127,'Second Round'!$B:$AZ,MATCH("BoltRotationAngleCycle2",'Second Round'!$B$1:$AZ$1,0),FALSE)),"",VLOOKUP($A127,'Second Round'!$B:$AZ,MATCH("BoltRotationAngleCycle2",'Second Round'!$B$1:$AZ$1,0),FALSE))</f>
        <v/>
      </c>
      <c r="F127" s="1" t="str" cm="1">
        <f t="array" ref="F127">IF(AND(J127&lt;&gt;"",C127&lt;&gt;""),SUM(IF(ISERROR(VLOOKUP($A127,'Second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Round'!$B$1:$AL$1,0),FALSE)),0,VLOOKUP($A127,'Second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27" s="4">
        <v>118</v>
      </c>
      <c r="I127" s="13" t="str">
        <f>IF(J127&lt;&gt;"",IF(L127="Low", "Fail", IF(OR(L127="High", M127="High", N127 &gt; 5, O127 &gt; 5, P127 = FALSE, Q127 = FALSE), "Alert", "Pass")),"")</f>
        <v/>
      </c>
      <c r="J127" s="2" t="str">
        <f t="shared" si="1"/>
        <v/>
      </c>
      <c r="L127" s="19" t="str">
        <f>IF(J127&lt;&gt;"",IF(J127&gt;=$J$7,IF(J127&gt;VLOOKUP("perbolt_rotation_high", 'Failure Criteria'!$A$1:$B$9, 2, 0)*$J$7, "High", "OK"),"Low"),"")</f>
        <v/>
      </c>
      <c r="M127" s="19" t="str">
        <f>IF(AND(F127&lt;&gt;"",J127&lt;&gt;""),IF(F127&gt;=VLOOKUP("rd2_cyc3_rotation_high", 'Failure Criteria'!$A$1:$B$9, 2, 0), "High", "OK"),"")</f>
        <v/>
      </c>
      <c r="N127" s="19" t="str">
        <f>IF(ISERROR(VLOOKUP($A127,'First Round'!$B:$AZ,MATCH("Cycles",'First Round'!$B$1:$AZ$1,0),FALSE)),"",VLOOKUP($A127,'First Round'!$B:$AZ,MATCH("Cycles",'First Round'!$B$1:$AZ$1,0),FALSE))</f>
        <v/>
      </c>
      <c r="O127" s="19" t="str">
        <f>IF(ISERROR(VLOOKUP($A127,'Second Round'!$B:$AZ,MATCH("Cycles",'Second Round'!$B$1:$AZ$1,0),FALSE)),"",VLOOKUP($A127,'Second Round'!$B:$AZ,MATCH("Cycles",'Second Round'!$B$1:$AZ$1,0),FALSE))</f>
        <v/>
      </c>
      <c r="P127" s="19" t="str" cm="1">
        <f t="array" ref="P127">IF(ISERROR(ABS((SUM(IF(ISERROR(VLOOKUP($A127,'First Round'!$B:$AZ,MATCH(_xlfn._xlws.FILTER('First Round'!$B$1:$AZ$1,((LEFT('First Round'!$B$1:$AZ$1,22)="BoltRotationAngleCycle"))),'First Round'!$B$1:$AL$1,0), FALSE)),0,VLOOKUP($A127,'First Round'!$B:$AZ,MATCH(_xlfn._xlws.FILTER('First Round'!$B$1:$AZ$1,((LEFT('First Round'!$B$1:$AZ$1,22)="BoltRotationAngleCycle"))),'First Round'!$B$1:$AL$1,0), FALSE)))) - $B127) &lt;= 2), "", ABS((SUM(IF(ISERROR(VLOOKUP($A127,'First Round'!$B:$AZ,MATCH(_xlfn._xlws.FILTER('First Round'!$B$1:$AZ$1,((LEFT('First Round'!$B$1:$AZ$1,22)="BoltRotationAngleCycle"))),'First Round'!$B$1:$AL$1,0), FALSE)),0,VLOOKUP($A127,'First Round'!$B:$AZ,MATCH(_xlfn._xlws.FILTER('First Round'!$B$1:$AZ$1,((LEFT('First Round'!$B$1:$AZ$1,22)="BoltRotationAngleCycle"))),'First Round'!$B$1:$AL$1,0), FALSE)))) - $B127) &lt;= VLOOKUP("sum_rounding_buffer", 'Failure Criteria'!$A$1:$B$9, 2, 0))</f>
        <v/>
      </c>
      <c r="Q127" s="19" t="str" cm="1">
        <f t="array" ref="Q127">IF(ISERROR(ABS((SUM(IF(ISERROR(VLOOKUP($A127,'Second Round'!$B:$AZ,MATCH(_xlfn._xlws.FILTER('Second Round'!$B$1:$AZ$1,((LEFT('Second Round'!$B$1:$AZ$1,22)="BoltRotationAngleCycle"))),'Second Round'!$B$1:$AL$1,0), FALSE)),0,VLOOKUP($A127,'Second Round'!$B:$AZ,MATCH(_xlfn._xlws.FILTER('Second Round'!$B$1:$AZ$1,((LEFT('Second Round'!$B$1:$AZ$1,22)="BoltRotationAngleCycle"))),'Second Round'!$B$1:$AL$1,0), FALSE)))) - $C127) &lt;= 2), "", ABS((SUM(IF(ISERROR(VLOOKUP($A127,'Second Round'!$B:$AZ,MATCH(_xlfn._xlws.FILTER('Second Round'!$B$1:$AZ$1,((LEFT('Second Round'!$B$1:$AZ$1,22)="BoltRotationAngleCycle"))),'Second Round'!$B$1:$AL$1,0), FALSE)),0,VLOOKUP($A127,'Second Round'!$B:$AZ,MATCH(_xlfn._xlws.FILTER('Second Round'!$B$1:$AZ$1,((LEFT('Second Round'!$B$1:$AZ$1,22)="BoltRotationAngleCycle"))),'Second Round'!$B$1:$AL$1,0), FALSE)))) - $C127) &lt;= VLOOKUP("sum_rounding_buffer", 'Failure Criteria'!$A$1:$B$9, 2, 0))</f>
        <v/>
      </c>
    </row>
    <row r="128" spans="1:17" x14ac:dyDescent="0.25">
      <c r="A128" s="17">
        <v>119</v>
      </c>
      <c r="B128" s="7" t="str">
        <f>IF(ISERROR(VLOOKUP($A128,'First Round'!$B:$AZ,MATCH("BoltRotationAngle",'First Round'!$B$1:$AZ$1,0),FALSE)),"",VLOOKUP($A128,'First Round'!$B:$AZ,MATCH("BoltRotationAngle",'First Round'!$B$1:$AZ$1,0),FALSE))</f>
        <v/>
      </c>
      <c r="C128" s="7" t="str">
        <f>IF(ISERROR(VLOOKUP($A128,'Second Round'!$B:$AZ,MATCH("BoltRotationAngle",'Second Round'!$B$1:$AZ$1,0),FALSE)),"",VLOOKUP($A128,'Second Round'!$B:$AZ,MATCH("BoltRotationAngle",'Second Round'!$B$1:$AZ$1,0),FALSE))</f>
        <v/>
      </c>
      <c r="D128" s="1" t="str">
        <f>IF(ISERROR(VLOOKUP($A128,'Second Round'!$B:$AZ,MATCH("BoltRotationAngleCycle1",'Second Round'!$B$1:$AZ$1,0),FALSE)),"",VLOOKUP($A128,'Second Round'!$B:$AZ,MATCH("BoltRotationAngleCycle1",'Second Round'!$B$1:$AZ$1,0),FALSE))</f>
        <v/>
      </c>
      <c r="E128" s="1" t="str">
        <f>IF(ISERROR(VLOOKUP($A128,'Second Round'!$B:$AZ,MATCH("BoltRotationAngleCycle2",'Second Round'!$B$1:$AZ$1,0),FALSE)),"",VLOOKUP($A128,'Second Round'!$B:$AZ,MATCH("BoltRotationAngleCycle2",'Second Round'!$B$1:$AZ$1,0),FALSE))</f>
        <v/>
      </c>
      <c r="F128" s="1" t="str" cm="1">
        <f t="array" ref="F128">IF(AND(J128&lt;&gt;"",C128&lt;&gt;""),SUM(IF(ISERROR(VLOOKUP($A128,'Second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Round'!$B$1:$AL$1,0),FALSE)),0,VLOOKUP($A128,'Second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28" s="4">
        <v>119</v>
      </c>
      <c r="I128" s="13" t="str">
        <f>IF(J128&lt;&gt;"",IF(L128="Low", "Fail", IF(OR(L128="High", M128="High", N128 &gt; 5, O128 &gt; 5, P128 = FALSE, Q128 = FALSE), "Alert", "Pass")),"")</f>
        <v/>
      </c>
      <c r="J128" s="2" t="str">
        <f t="shared" si="1"/>
        <v/>
      </c>
      <c r="L128" s="19" t="str">
        <f>IF(J128&lt;&gt;"",IF(J128&gt;=$J$7,IF(J128&gt;VLOOKUP("perbolt_rotation_high", 'Failure Criteria'!$A$1:$B$9, 2, 0)*$J$7, "High", "OK"),"Low"),"")</f>
        <v/>
      </c>
      <c r="M128" s="19" t="str">
        <f>IF(AND(F128&lt;&gt;"",J128&lt;&gt;""),IF(F128&gt;=VLOOKUP("rd2_cyc3_rotation_high", 'Failure Criteria'!$A$1:$B$9, 2, 0), "High", "OK"),"")</f>
        <v/>
      </c>
      <c r="N128" s="19" t="str">
        <f>IF(ISERROR(VLOOKUP($A128,'First Round'!$B:$AZ,MATCH("Cycles",'First Round'!$B$1:$AZ$1,0),FALSE)),"",VLOOKUP($A128,'First Round'!$B:$AZ,MATCH("Cycles",'First Round'!$B$1:$AZ$1,0),FALSE))</f>
        <v/>
      </c>
      <c r="O128" s="19" t="str">
        <f>IF(ISERROR(VLOOKUP($A128,'Second Round'!$B:$AZ,MATCH("Cycles",'Second Round'!$B$1:$AZ$1,0),FALSE)),"",VLOOKUP($A128,'Second Round'!$B:$AZ,MATCH("Cycles",'Second Round'!$B$1:$AZ$1,0),FALSE))</f>
        <v/>
      </c>
      <c r="P128" s="19" t="str" cm="1">
        <f t="array" ref="P128">IF(ISERROR(ABS((SUM(IF(ISERROR(VLOOKUP($A128,'First Round'!$B:$AZ,MATCH(_xlfn._xlws.FILTER('First Round'!$B$1:$AZ$1,((LEFT('First Round'!$B$1:$AZ$1,22)="BoltRotationAngleCycle"))),'First Round'!$B$1:$AL$1,0), FALSE)),0,VLOOKUP($A128,'First Round'!$B:$AZ,MATCH(_xlfn._xlws.FILTER('First Round'!$B$1:$AZ$1,((LEFT('First Round'!$B$1:$AZ$1,22)="BoltRotationAngleCycle"))),'First Round'!$B$1:$AL$1,0), FALSE)))) - $B128) &lt;= 2), "", ABS((SUM(IF(ISERROR(VLOOKUP($A128,'First Round'!$B:$AZ,MATCH(_xlfn._xlws.FILTER('First Round'!$B$1:$AZ$1,((LEFT('First Round'!$B$1:$AZ$1,22)="BoltRotationAngleCycle"))),'First Round'!$B$1:$AL$1,0), FALSE)),0,VLOOKUP($A128,'First Round'!$B:$AZ,MATCH(_xlfn._xlws.FILTER('First Round'!$B$1:$AZ$1,((LEFT('First Round'!$B$1:$AZ$1,22)="BoltRotationAngleCycle"))),'First Round'!$B$1:$AL$1,0), FALSE)))) - $B128) &lt;= VLOOKUP("sum_rounding_buffer", 'Failure Criteria'!$A$1:$B$9, 2, 0))</f>
        <v/>
      </c>
      <c r="Q128" s="19" t="str" cm="1">
        <f t="array" ref="Q128">IF(ISERROR(ABS((SUM(IF(ISERROR(VLOOKUP($A128,'Second Round'!$B:$AZ,MATCH(_xlfn._xlws.FILTER('Second Round'!$B$1:$AZ$1,((LEFT('Second Round'!$B$1:$AZ$1,22)="BoltRotationAngleCycle"))),'Second Round'!$B$1:$AL$1,0), FALSE)),0,VLOOKUP($A128,'Second Round'!$B:$AZ,MATCH(_xlfn._xlws.FILTER('Second Round'!$B$1:$AZ$1,((LEFT('Second Round'!$B$1:$AZ$1,22)="BoltRotationAngleCycle"))),'Second Round'!$B$1:$AL$1,0), FALSE)))) - $C128) &lt;= 2), "", ABS((SUM(IF(ISERROR(VLOOKUP($A128,'Second Round'!$B:$AZ,MATCH(_xlfn._xlws.FILTER('Second Round'!$B$1:$AZ$1,((LEFT('Second Round'!$B$1:$AZ$1,22)="BoltRotationAngleCycle"))),'Second Round'!$B$1:$AL$1,0), FALSE)),0,VLOOKUP($A128,'Second Round'!$B:$AZ,MATCH(_xlfn._xlws.FILTER('Second Round'!$B$1:$AZ$1,((LEFT('Second Round'!$B$1:$AZ$1,22)="BoltRotationAngleCycle"))),'Second Round'!$B$1:$AL$1,0), FALSE)))) - $C128) &lt;= VLOOKUP("sum_rounding_buffer", 'Failure Criteria'!$A$1:$B$9, 2, 0))</f>
        <v/>
      </c>
    </row>
    <row r="129" spans="1:17" x14ac:dyDescent="0.25">
      <c r="A129" s="17">
        <v>120</v>
      </c>
      <c r="B129" s="7" t="str">
        <f>IF(ISERROR(VLOOKUP($A129,'First Round'!$B:$AZ,MATCH("BoltRotationAngle",'First Round'!$B$1:$AZ$1,0),FALSE)),"",VLOOKUP($A129,'First Round'!$B:$AZ,MATCH("BoltRotationAngle",'First Round'!$B$1:$AZ$1,0),FALSE))</f>
        <v/>
      </c>
      <c r="C129" s="7" t="str">
        <f>IF(ISERROR(VLOOKUP($A129,'Second Round'!$B:$AZ,MATCH("BoltRotationAngle",'Second Round'!$B$1:$AZ$1,0),FALSE)),"",VLOOKUP($A129,'Second Round'!$B:$AZ,MATCH("BoltRotationAngle",'Second Round'!$B$1:$AZ$1,0),FALSE))</f>
        <v/>
      </c>
      <c r="D129" s="1" t="str">
        <f>IF(ISERROR(VLOOKUP($A129,'Second Round'!$B:$AZ,MATCH("BoltRotationAngleCycle1",'Second Round'!$B$1:$AZ$1,0),FALSE)),"",VLOOKUP($A129,'Second Round'!$B:$AZ,MATCH("BoltRotationAngleCycle1",'Second Round'!$B$1:$AZ$1,0),FALSE))</f>
        <v/>
      </c>
      <c r="E129" s="1" t="str">
        <f>IF(ISERROR(VLOOKUP($A129,'Second Round'!$B:$AZ,MATCH("BoltRotationAngleCycle2",'Second Round'!$B$1:$AZ$1,0),FALSE)),"",VLOOKUP($A129,'Second Round'!$B:$AZ,MATCH("BoltRotationAngleCycle2",'Second Round'!$B$1:$AZ$1,0),FALSE))</f>
        <v/>
      </c>
      <c r="F129" s="1" t="str" cm="1">
        <f t="array" ref="F129">IF(AND(J129&lt;&gt;"",C129&lt;&gt;""),SUM(IF(ISERROR(VLOOKUP($A129,'Second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Round'!$B$1:$AL$1,0),FALSE)),0,VLOOKUP($A129,'Second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29" s="4">
        <v>120</v>
      </c>
      <c r="I129" s="13" t="str">
        <f>IF(J129&lt;&gt;"",IF(L129="Low", "Fail", IF(OR(L129="High", M129="High", N129 &gt; 5, O129 &gt; 5, P129 = FALSE, Q129 = FALSE), "Alert", "Pass")),"")</f>
        <v/>
      </c>
      <c r="J129" s="2" t="str">
        <f t="shared" si="1"/>
        <v/>
      </c>
      <c r="L129" s="19" t="str">
        <f>IF(J129&lt;&gt;"",IF(J129&gt;=$J$7,IF(J129&gt;VLOOKUP("perbolt_rotation_high", 'Failure Criteria'!$A$1:$B$9, 2, 0)*$J$7, "High", "OK"),"Low"),"")</f>
        <v/>
      </c>
      <c r="M129" s="19" t="str">
        <f>IF(AND(F129&lt;&gt;"",J129&lt;&gt;""),IF(F129&gt;=VLOOKUP("rd2_cyc3_rotation_high", 'Failure Criteria'!$A$1:$B$9, 2, 0), "High", "OK"),"")</f>
        <v/>
      </c>
      <c r="N129" s="19" t="str">
        <f>IF(ISERROR(VLOOKUP($A129,'First Round'!$B:$AZ,MATCH("Cycles",'First Round'!$B$1:$AZ$1,0),FALSE)),"",VLOOKUP($A129,'First Round'!$B:$AZ,MATCH("Cycles",'First Round'!$B$1:$AZ$1,0),FALSE))</f>
        <v/>
      </c>
      <c r="O129" s="19" t="str">
        <f>IF(ISERROR(VLOOKUP($A129,'Second Round'!$B:$AZ,MATCH("Cycles",'Second Round'!$B$1:$AZ$1,0),FALSE)),"",VLOOKUP($A129,'Second Round'!$B:$AZ,MATCH("Cycles",'Second Round'!$B$1:$AZ$1,0),FALSE))</f>
        <v/>
      </c>
      <c r="P129" s="19" t="str" cm="1">
        <f t="array" ref="P129">IF(ISERROR(ABS((SUM(IF(ISERROR(VLOOKUP($A129,'First Round'!$B:$AZ,MATCH(_xlfn._xlws.FILTER('First Round'!$B$1:$AZ$1,((LEFT('First Round'!$B$1:$AZ$1,22)="BoltRotationAngleCycle"))),'First Round'!$B$1:$AL$1,0), FALSE)),0,VLOOKUP($A129,'First Round'!$B:$AZ,MATCH(_xlfn._xlws.FILTER('First Round'!$B$1:$AZ$1,((LEFT('First Round'!$B$1:$AZ$1,22)="BoltRotationAngleCycle"))),'First Round'!$B$1:$AL$1,0), FALSE)))) - $B129) &lt;= 2), "", ABS((SUM(IF(ISERROR(VLOOKUP($A129,'First Round'!$B:$AZ,MATCH(_xlfn._xlws.FILTER('First Round'!$B$1:$AZ$1,((LEFT('First Round'!$B$1:$AZ$1,22)="BoltRotationAngleCycle"))),'First Round'!$B$1:$AL$1,0), FALSE)),0,VLOOKUP($A129,'First Round'!$B:$AZ,MATCH(_xlfn._xlws.FILTER('First Round'!$B$1:$AZ$1,((LEFT('First Round'!$B$1:$AZ$1,22)="BoltRotationAngleCycle"))),'First Round'!$B$1:$AL$1,0), FALSE)))) - $B129) &lt;= VLOOKUP("sum_rounding_buffer", 'Failure Criteria'!$A$1:$B$9, 2, 0))</f>
        <v/>
      </c>
      <c r="Q129" s="19" t="str" cm="1">
        <f t="array" ref="Q129">IF(ISERROR(ABS((SUM(IF(ISERROR(VLOOKUP($A129,'Second Round'!$B:$AZ,MATCH(_xlfn._xlws.FILTER('Second Round'!$B$1:$AZ$1,((LEFT('Second Round'!$B$1:$AZ$1,22)="BoltRotationAngleCycle"))),'Second Round'!$B$1:$AL$1,0), FALSE)),0,VLOOKUP($A129,'Second Round'!$B:$AZ,MATCH(_xlfn._xlws.FILTER('Second Round'!$B$1:$AZ$1,((LEFT('Second Round'!$B$1:$AZ$1,22)="BoltRotationAngleCycle"))),'Second Round'!$B$1:$AL$1,0), FALSE)))) - $C129) &lt;= 2), "", ABS((SUM(IF(ISERROR(VLOOKUP($A129,'Second Round'!$B:$AZ,MATCH(_xlfn._xlws.FILTER('Second Round'!$B$1:$AZ$1,((LEFT('Second Round'!$B$1:$AZ$1,22)="BoltRotationAngleCycle"))),'Second Round'!$B$1:$AL$1,0), FALSE)),0,VLOOKUP($A129,'Second Round'!$B:$AZ,MATCH(_xlfn._xlws.FILTER('Second Round'!$B$1:$AZ$1,((LEFT('Second Round'!$B$1:$AZ$1,22)="BoltRotationAngleCycle"))),'Second Round'!$B$1:$AL$1,0), FALSE)))) - $C129) &lt;= VLOOKUP("sum_rounding_buffer", 'Failure Criteria'!$A$1:$B$9, 2, 0))</f>
        <v/>
      </c>
    </row>
    <row r="130" spans="1:17" x14ac:dyDescent="0.25">
      <c r="A130" s="17">
        <v>121</v>
      </c>
      <c r="B130" s="7" t="str">
        <f>IF(ISERROR(VLOOKUP($A130,'First Round'!$B:$AZ,MATCH("BoltRotationAngle",'First Round'!$B$1:$AZ$1,0),FALSE)),"",VLOOKUP($A130,'First Round'!$B:$AZ,MATCH("BoltRotationAngle",'First Round'!$B$1:$AZ$1,0),FALSE))</f>
        <v/>
      </c>
      <c r="C130" s="7" t="str">
        <f>IF(ISERROR(VLOOKUP($A130,'Second Round'!$B:$AZ,MATCH("BoltRotationAngle",'Second Round'!$B$1:$AZ$1,0),FALSE)),"",VLOOKUP($A130,'Second Round'!$B:$AZ,MATCH("BoltRotationAngle",'Second Round'!$B$1:$AZ$1,0),FALSE))</f>
        <v/>
      </c>
      <c r="D130" s="1" t="str">
        <f>IF(ISERROR(VLOOKUP($A130,'Second Round'!$B:$AZ,MATCH("BoltRotationAngleCycle1",'Second Round'!$B$1:$AZ$1,0),FALSE)),"",VLOOKUP($A130,'Second Round'!$B:$AZ,MATCH("BoltRotationAngleCycle1",'Second Round'!$B$1:$AZ$1,0),FALSE))</f>
        <v/>
      </c>
      <c r="E130" s="1" t="str">
        <f>IF(ISERROR(VLOOKUP($A130,'Second Round'!$B:$AZ,MATCH("BoltRotationAngleCycle2",'Second Round'!$B$1:$AZ$1,0),FALSE)),"",VLOOKUP($A130,'Second Round'!$B:$AZ,MATCH("BoltRotationAngleCycle2",'Second Round'!$B$1:$AZ$1,0),FALSE))</f>
        <v/>
      </c>
      <c r="F130" s="1" t="str" cm="1">
        <f t="array" ref="F130">IF(AND(J130&lt;&gt;"",C130&lt;&gt;""),SUM(IF(ISERROR(VLOOKUP($A130,'Second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Round'!$B$1:$AL$1,0),FALSE)),0,VLOOKUP($A130,'Second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30" s="4">
        <v>121</v>
      </c>
      <c r="I130" s="13" t="str">
        <f>IF(J130&lt;&gt;"",IF(L130="Low", "Fail", IF(OR(L130="High", M130="High", N130 &gt; 5, O130 &gt; 5, P130 = FALSE, Q130 = FALSE), "Alert", "Pass")),"")</f>
        <v/>
      </c>
      <c r="J130" s="2" t="str">
        <f t="shared" si="1"/>
        <v/>
      </c>
      <c r="L130" s="19" t="str">
        <f>IF(J130&lt;&gt;"",IF(J130&gt;=$J$7,IF(J130&gt;VLOOKUP("perbolt_rotation_high", 'Failure Criteria'!$A$1:$B$9, 2, 0)*$J$7, "High", "OK"),"Low"),"")</f>
        <v/>
      </c>
      <c r="M130" s="19" t="str">
        <f>IF(AND(F130&lt;&gt;"",J130&lt;&gt;""),IF(F130&gt;=VLOOKUP("rd2_cyc3_rotation_high", 'Failure Criteria'!$A$1:$B$9, 2, 0), "High", "OK"),"")</f>
        <v/>
      </c>
      <c r="N130" s="19" t="str">
        <f>IF(ISERROR(VLOOKUP($A130,'First Round'!$B:$AZ,MATCH("Cycles",'First Round'!$B$1:$AZ$1,0),FALSE)),"",VLOOKUP($A130,'First Round'!$B:$AZ,MATCH("Cycles",'First Round'!$B$1:$AZ$1,0),FALSE))</f>
        <v/>
      </c>
      <c r="O130" s="19" t="str">
        <f>IF(ISERROR(VLOOKUP($A130,'Second Round'!$B:$AZ,MATCH("Cycles",'Second Round'!$B$1:$AZ$1,0),FALSE)),"",VLOOKUP($A130,'Second Round'!$B:$AZ,MATCH("Cycles",'Second Round'!$B$1:$AZ$1,0),FALSE))</f>
        <v/>
      </c>
      <c r="P130" s="19" t="str" cm="1">
        <f t="array" ref="P130">IF(ISERROR(ABS((SUM(IF(ISERROR(VLOOKUP($A130,'First Round'!$B:$AZ,MATCH(_xlfn._xlws.FILTER('First Round'!$B$1:$AZ$1,((LEFT('First Round'!$B$1:$AZ$1,22)="BoltRotationAngleCycle"))),'First Round'!$B$1:$AL$1,0), FALSE)),0,VLOOKUP($A130,'First Round'!$B:$AZ,MATCH(_xlfn._xlws.FILTER('First Round'!$B$1:$AZ$1,((LEFT('First Round'!$B$1:$AZ$1,22)="BoltRotationAngleCycle"))),'First Round'!$B$1:$AL$1,0), FALSE)))) - $B130) &lt;= 2), "", ABS((SUM(IF(ISERROR(VLOOKUP($A130,'First Round'!$B:$AZ,MATCH(_xlfn._xlws.FILTER('First Round'!$B$1:$AZ$1,((LEFT('First Round'!$B$1:$AZ$1,22)="BoltRotationAngleCycle"))),'First Round'!$B$1:$AL$1,0), FALSE)),0,VLOOKUP($A130,'First Round'!$B:$AZ,MATCH(_xlfn._xlws.FILTER('First Round'!$B$1:$AZ$1,((LEFT('First Round'!$B$1:$AZ$1,22)="BoltRotationAngleCycle"))),'First Round'!$B$1:$AL$1,0), FALSE)))) - $B130) &lt;= VLOOKUP("sum_rounding_buffer", 'Failure Criteria'!$A$1:$B$9, 2, 0))</f>
        <v/>
      </c>
      <c r="Q130" s="19" t="str" cm="1">
        <f t="array" ref="Q130">IF(ISERROR(ABS((SUM(IF(ISERROR(VLOOKUP($A130,'Second Round'!$B:$AZ,MATCH(_xlfn._xlws.FILTER('Second Round'!$B$1:$AZ$1,((LEFT('Second Round'!$B$1:$AZ$1,22)="BoltRotationAngleCycle"))),'Second Round'!$B$1:$AL$1,0), FALSE)),0,VLOOKUP($A130,'Second Round'!$B:$AZ,MATCH(_xlfn._xlws.FILTER('Second Round'!$B$1:$AZ$1,((LEFT('Second Round'!$B$1:$AZ$1,22)="BoltRotationAngleCycle"))),'Second Round'!$B$1:$AL$1,0), FALSE)))) - $C130) &lt;= 2), "", ABS((SUM(IF(ISERROR(VLOOKUP($A130,'Second Round'!$B:$AZ,MATCH(_xlfn._xlws.FILTER('Second Round'!$B$1:$AZ$1,((LEFT('Second Round'!$B$1:$AZ$1,22)="BoltRotationAngleCycle"))),'Second Round'!$B$1:$AL$1,0), FALSE)),0,VLOOKUP($A130,'Second Round'!$B:$AZ,MATCH(_xlfn._xlws.FILTER('Second Round'!$B$1:$AZ$1,((LEFT('Second Round'!$B$1:$AZ$1,22)="BoltRotationAngleCycle"))),'Second Round'!$B$1:$AL$1,0), FALSE)))) - $C130) &lt;= VLOOKUP("sum_rounding_buffer", 'Failure Criteria'!$A$1:$B$9, 2, 0))</f>
        <v/>
      </c>
    </row>
    <row r="131" spans="1:17" x14ac:dyDescent="0.25">
      <c r="A131" s="17">
        <v>122</v>
      </c>
      <c r="B131" s="7" t="str">
        <f>IF(ISERROR(VLOOKUP($A131,'First Round'!$B:$AZ,MATCH("BoltRotationAngle",'First Round'!$B$1:$AZ$1,0),FALSE)),"",VLOOKUP($A131,'First Round'!$B:$AZ,MATCH("BoltRotationAngle",'First Round'!$B$1:$AZ$1,0),FALSE))</f>
        <v/>
      </c>
      <c r="C131" s="7" t="str">
        <f>IF(ISERROR(VLOOKUP($A131,'Second Round'!$B:$AZ,MATCH("BoltRotationAngle",'Second Round'!$B$1:$AZ$1,0),FALSE)),"",VLOOKUP($A131,'Second Round'!$B:$AZ,MATCH("BoltRotationAngle",'Second Round'!$B$1:$AZ$1,0),FALSE))</f>
        <v/>
      </c>
      <c r="D131" s="1" t="str">
        <f>IF(ISERROR(VLOOKUP($A131,'Second Round'!$B:$AZ,MATCH("BoltRotationAngleCycle1",'Second Round'!$B$1:$AZ$1,0),FALSE)),"",VLOOKUP($A131,'Second Round'!$B:$AZ,MATCH("BoltRotationAngleCycle1",'Second Round'!$B$1:$AZ$1,0),FALSE))</f>
        <v/>
      </c>
      <c r="E131" s="1" t="str">
        <f>IF(ISERROR(VLOOKUP($A131,'Second Round'!$B:$AZ,MATCH("BoltRotationAngleCycle2",'Second Round'!$B$1:$AZ$1,0),FALSE)),"",VLOOKUP($A131,'Second Round'!$B:$AZ,MATCH("BoltRotationAngleCycle2",'Second Round'!$B$1:$AZ$1,0),FALSE))</f>
        <v/>
      </c>
      <c r="F131" s="1" t="str" cm="1">
        <f t="array" ref="F131">IF(AND(J131&lt;&gt;"",C131&lt;&gt;""),SUM(IF(ISERROR(VLOOKUP($A131,'Second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Round'!$B$1:$AL$1,0),FALSE)),0,VLOOKUP($A131,'Second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31" s="4">
        <v>122</v>
      </c>
      <c r="I131" s="13" t="str">
        <f>IF(J131&lt;&gt;"",IF(L131="Low", "Fail", IF(OR(L131="High", M131="High", N131 &gt; 5, O131 &gt; 5, P131 = FALSE, Q131 = FALSE), "Alert", "Pass")),"")</f>
        <v/>
      </c>
      <c r="J131" s="2" t="str">
        <f t="shared" si="1"/>
        <v/>
      </c>
      <c r="L131" s="19" t="str">
        <f>IF(J131&lt;&gt;"",IF(J131&gt;=$J$7,IF(J131&gt;VLOOKUP("perbolt_rotation_high", 'Failure Criteria'!$A$1:$B$9, 2, 0)*$J$7, "High", "OK"),"Low"),"")</f>
        <v/>
      </c>
      <c r="M131" s="19" t="str">
        <f>IF(AND(F131&lt;&gt;"",J131&lt;&gt;""),IF(F131&gt;=VLOOKUP("rd2_cyc3_rotation_high", 'Failure Criteria'!$A$1:$B$9, 2, 0), "High", "OK"),"")</f>
        <v/>
      </c>
      <c r="N131" s="19" t="str">
        <f>IF(ISERROR(VLOOKUP($A131,'First Round'!$B:$AZ,MATCH("Cycles",'First Round'!$B$1:$AZ$1,0),FALSE)),"",VLOOKUP($A131,'First Round'!$B:$AZ,MATCH("Cycles",'First Round'!$B$1:$AZ$1,0),FALSE))</f>
        <v/>
      </c>
      <c r="O131" s="19" t="str">
        <f>IF(ISERROR(VLOOKUP($A131,'Second Round'!$B:$AZ,MATCH("Cycles",'Second Round'!$B$1:$AZ$1,0),FALSE)),"",VLOOKUP($A131,'Second Round'!$B:$AZ,MATCH("Cycles",'Second Round'!$B$1:$AZ$1,0),FALSE))</f>
        <v/>
      </c>
      <c r="P131" s="19" t="str" cm="1">
        <f t="array" ref="P131">IF(ISERROR(ABS((SUM(IF(ISERROR(VLOOKUP($A131,'First Round'!$B:$AZ,MATCH(_xlfn._xlws.FILTER('First Round'!$B$1:$AZ$1,((LEFT('First Round'!$B$1:$AZ$1,22)="BoltRotationAngleCycle"))),'First Round'!$B$1:$AL$1,0), FALSE)),0,VLOOKUP($A131,'First Round'!$B:$AZ,MATCH(_xlfn._xlws.FILTER('First Round'!$B$1:$AZ$1,((LEFT('First Round'!$B$1:$AZ$1,22)="BoltRotationAngleCycle"))),'First Round'!$B$1:$AL$1,0), FALSE)))) - $B131) &lt;= 2), "", ABS((SUM(IF(ISERROR(VLOOKUP($A131,'First Round'!$B:$AZ,MATCH(_xlfn._xlws.FILTER('First Round'!$B$1:$AZ$1,((LEFT('First Round'!$B$1:$AZ$1,22)="BoltRotationAngleCycle"))),'First Round'!$B$1:$AL$1,0), FALSE)),0,VLOOKUP($A131,'First Round'!$B:$AZ,MATCH(_xlfn._xlws.FILTER('First Round'!$B$1:$AZ$1,((LEFT('First Round'!$B$1:$AZ$1,22)="BoltRotationAngleCycle"))),'First Round'!$B$1:$AL$1,0), FALSE)))) - $B131) &lt;= VLOOKUP("sum_rounding_buffer", 'Failure Criteria'!$A$1:$B$9, 2, 0))</f>
        <v/>
      </c>
      <c r="Q131" s="19" t="str" cm="1">
        <f t="array" ref="Q131">IF(ISERROR(ABS((SUM(IF(ISERROR(VLOOKUP($A131,'Second Round'!$B:$AZ,MATCH(_xlfn._xlws.FILTER('Second Round'!$B$1:$AZ$1,((LEFT('Second Round'!$B$1:$AZ$1,22)="BoltRotationAngleCycle"))),'Second Round'!$B$1:$AL$1,0), FALSE)),0,VLOOKUP($A131,'Second Round'!$B:$AZ,MATCH(_xlfn._xlws.FILTER('Second Round'!$B$1:$AZ$1,((LEFT('Second Round'!$B$1:$AZ$1,22)="BoltRotationAngleCycle"))),'Second Round'!$B$1:$AL$1,0), FALSE)))) - $C131) &lt;= 2), "", ABS((SUM(IF(ISERROR(VLOOKUP($A131,'Second Round'!$B:$AZ,MATCH(_xlfn._xlws.FILTER('Second Round'!$B$1:$AZ$1,((LEFT('Second Round'!$B$1:$AZ$1,22)="BoltRotationAngleCycle"))),'Second Round'!$B$1:$AL$1,0), FALSE)),0,VLOOKUP($A131,'Second Round'!$B:$AZ,MATCH(_xlfn._xlws.FILTER('Second Round'!$B$1:$AZ$1,((LEFT('Second Round'!$B$1:$AZ$1,22)="BoltRotationAngleCycle"))),'Second Round'!$B$1:$AL$1,0), FALSE)))) - $C131) &lt;= VLOOKUP("sum_rounding_buffer", 'Failure Criteria'!$A$1:$B$9, 2, 0))</f>
        <v/>
      </c>
    </row>
    <row r="132" spans="1:17" x14ac:dyDescent="0.25">
      <c r="A132" s="17">
        <v>123</v>
      </c>
      <c r="B132" s="7" t="str">
        <f>IF(ISERROR(VLOOKUP($A132,'First Round'!$B:$AZ,MATCH("BoltRotationAngle",'First Round'!$B$1:$AZ$1,0),FALSE)),"",VLOOKUP($A132,'First Round'!$B:$AZ,MATCH("BoltRotationAngle",'First Round'!$B$1:$AZ$1,0),FALSE))</f>
        <v/>
      </c>
      <c r="C132" s="7" t="str">
        <f>IF(ISERROR(VLOOKUP($A132,'Second Round'!$B:$AZ,MATCH("BoltRotationAngle",'Second Round'!$B$1:$AZ$1,0),FALSE)),"",VLOOKUP($A132,'Second Round'!$B:$AZ,MATCH("BoltRotationAngle",'Second Round'!$B$1:$AZ$1,0),FALSE))</f>
        <v/>
      </c>
      <c r="D132" s="1" t="str">
        <f>IF(ISERROR(VLOOKUP($A132,'Second Round'!$B:$AZ,MATCH("BoltRotationAngleCycle1",'Second Round'!$B$1:$AZ$1,0),FALSE)),"",VLOOKUP($A132,'Second Round'!$B:$AZ,MATCH("BoltRotationAngleCycle1",'Second Round'!$B$1:$AZ$1,0),FALSE))</f>
        <v/>
      </c>
      <c r="E132" s="1" t="str">
        <f>IF(ISERROR(VLOOKUP($A132,'Second Round'!$B:$AZ,MATCH("BoltRotationAngleCycle2",'Second Round'!$B$1:$AZ$1,0),FALSE)),"",VLOOKUP($A132,'Second Round'!$B:$AZ,MATCH("BoltRotationAngleCycle2",'Second Round'!$B$1:$AZ$1,0),FALSE))</f>
        <v/>
      </c>
      <c r="F132" s="1" t="str" cm="1">
        <f t="array" ref="F132">IF(AND(J132&lt;&gt;"",C132&lt;&gt;""),SUM(IF(ISERROR(VLOOKUP($A132,'Second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Round'!$B$1:$AL$1,0),FALSE)),0,VLOOKUP($A132,'Second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32" s="4">
        <v>123</v>
      </c>
      <c r="I132" s="13" t="str">
        <f>IF(J132&lt;&gt;"",IF(L132="Low", "Fail", IF(OR(L132="High", M132="High", N132 &gt; 5, O132 &gt; 5, P132 = FALSE, Q132 = FALSE), "Alert", "Pass")),"")</f>
        <v/>
      </c>
      <c r="J132" s="2" t="str">
        <f t="shared" si="1"/>
        <v/>
      </c>
      <c r="L132" s="19" t="str">
        <f>IF(J132&lt;&gt;"",IF(J132&gt;=$J$7,IF(J132&gt;VLOOKUP("perbolt_rotation_high", 'Failure Criteria'!$A$1:$B$9, 2, 0)*$J$7, "High", "OK"),"Low"),"")</f>
        <v/>
      </c>
      <c r="M132" s="19" t="str">
        <f>IF(AND(F132&lt;&gt;"",J132&lt;&gt;""),IF(F132&gt;=VLOOKUP("rd2_cyc3_rotation_high", 'Failure Criteria'!$A$1:$B$9, 2, 0), "High", "OK"),"")</f>
        <v/>
      </c>
      <c r="N132" s="19" t="str">
        <f>IF(ISERROR(VLOOKUP($A132,'First Round'!$B:$AZ,MATCH("Cycles",'First Round'!$B$1:$AZ$1,0),FALSE)),"",VLOOKUP($A132,'First Round'!$B:$AZ,MATCH("Cycles",'First Round'!$B$1:$AZ$1,0),FALSE))</f>
        <v/>
      </c>
      <c r="O132" s="19" t="str">
        <f>IF(ISERROR(VLOOKUP($A132,'Second Round'!$B:$AZ,MATCH("Cycles",'Second Round'!$B$1:$AZ$1,0),FALSE)),"",VLOOKUP($A132,'Second Round'!$B:$AZ,MATCH("Cycles",'Second Round'!$B$1:$AZ$1,0),FALSE))</f>
        <v/>
      </c>
      <c r="P132" s="19" t="str" cm="1">
        <f t="array" ref="P132">IF(ISERROR(ABS((SUM(IF(ISERROR(VLOOKUP($A132,'First Round'!$B:$AZ,MATCH(_xlfn._xlws.FILTER('First Round'!$B$1:$AZ$1,((LEFT('First Round'!$B$1:$AZ$1,22)="BoltRotationAngleCycle"))),'First Round'!$B$1:$AL$1,0), FALSE)),0,VLOOKUP($A132,'First Round'!$B:$AZ,MATCH(_xlfn._xlws.FILTER('First Round'!$B$1:$AZ$1,((LEFT('First Round'!$B$1:$AZ$1,22)="BoltRotationAngleCycle"))),'First Round'!$B$1:$AL$1,0), FALSE)))) - $B132) &lt;= 2), "", ABS((SUM(IF(ISERROR(VLOOKUP($A132,'First Round'!$B:$AZ,MATCH(_xlfn._xlws.FILTER('First Round'!$B$1:$AZ$1,((LEFT('First Round'!$B$1:$AZ$1,22)="BoltRotationAngleCycle"))),'First Round'!$B$1:$AL$1,0), FALSE)),0,VLOOKUP($A132,'First Round'!$B:$AZ,MATCH(_xlfn._xlws.FILTER('First Round'!$B$1:$AZ$1,((LEFT('First Round'!$B$1:$AZ$1,22)="BoltRotationAngleCycle"))),'First Round'!$B$1:$AL$1,0), FALSE)))) - $B132) &lt;= VLOOKUP("sum_rounding_buffer", 'Failure Criteria'!$A$1:$B$9, 2, 0))</f>
        <v/>
      </c>
      <c r="Q132" s="19" t="str" cm="1">
        <f t="array" ref="Q132">IF(ISERROR(ABS((SUM(IF(ISERROR(VLOOKUP($A132,'Second Round'!$B:$AZ,MATCH(_xlfn._xlws.FILTER('Second Round'!$B$1:$AZ$1,((LEFT('Second Round'!$B$1:$AZ$1,22)="BoltRotationAngleCycle"))),'Second Round'!$B$1:$AL$1,0), FALSE)),0,VLOOKUP($A132,'Second Round'!$B:$AZ,MATCH(_xlfn._xlws.FILTER('Second Round'!$B$1:$AZ$1,((LEFT('Second Round'!$B$1:$AZ$1,22)="BoltRotationAngleCycle"))),'Second Round'!$B$1:$AL$1,0), FALSE)))) - $C132) &lt;= 2), "", ABS((SUM(IF(ISERROR(VLOOKUP($A132,'Second Round'!$B:$AZ,MATCH(_xlfn._xlws.FILTER('Second Round'!$B$1:$AZ$1,((LEFT('Second Round'!$B$1:$AZ$1,22)="BoltRotationAngleCycle"))),'Second Round'!$B$1:$AL$1,0), FALSE)),0,VLOOKUP($A132,'Second Round'!$B:$AZ,MATCH(_xlfn._xlws.FILTER('Second Round'!$B$1:$AZ$1,((LEFT('Second Round'!$B$1:$AZ$1,22)="BoltRotationAngleCycle"))),'Second Round'!$B$1:$AL$1,0), FALSE)))) - $C132) &lt;= VLOOKUP("sum_rounding_buffer", 'Failure Criteria'!$A$1:$B$9, 2, 0))</f>
        <v/>
      </c>
    </row>
    <row r="133" spans="1:17" x14ac:dyDescent="0.25">
      <c r="A133" s="17">
        <v>124</v>
      </c>
      <c r="B133" s="7" t="str">
        <f>IF(ISERROR(VLOOKUP($A133,'First Round'!$B:$AZ,MATCH("BoltRotationAngle",'First Round'!$B$1:$AZ$1,0),FALSE)),"",VLOOKUP($A133,'First Round'!$B:$AZ,MATCH("BoltRotationAngle",'First Round'!$B$1:$AZ$1,0),FALSE))</f>
        <v/>
      </c>
      <c r="C133" s="7" t="str">
        <f>IF(ISERROR(VLOOKUP($A133,'Second Round'!$B:$AZ,MATCH("BoltRotationAngle",'Second Round'!$B$1:$AZ$1,0),FALSE)),"",VLOOKUP($A133,'Second Round'!$B:$AZ,MATCH("BoltRotationAngle",'Second Round'!$B$1:$AZ$1,0),FALSE))</f>
        <v/>
      </c>
      <c r="D133" s="1" t="str">
        <f>IF(ISERROR(VLOOKUP($A133,'Second Round'!$B:$AZ,MATCH("BoltRotationAngleCycle1",'Second Round'!$B$1:$AZ$1,0),FALSE)),"",VLOOKUP($A133,'Second Round'!$B:$AZ,MATCH("BoltRotationAngleCycle1",'Second Round'!$B$1:$AZ$1,0),FALSE))</f>
        <v/>
      </c>
      <c r="E133" s="1" t="str">
        <f>IF(ISERROR(VLOOKUP($A133,'Second Round'!$B:$AZ,MATCH("BoltRotationAngleCycle2",'Second Round'!$B$1:$AZ$1,0),FALSE)),"",VLOOKUP($A133,'Second Round'!$B:$AZ,MATCH("BoltRotationAngleCycle2",'Second Round'!$B$1:$AZ$1,0),FALSE))</f>
        <v/>
      </c>
      <c r="F133" s="1" t="str" cm="1">
        <f t="array" ref="F133">IF(AND(J133&lt;&gt;"",C133&lt;&gt;""),SUM(IF(ISERROR(VLOOKUP($A133,'Second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Round'!$B$1:$AL$1,0),FALSE)),0,VLOOKUP($A133,'Second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33" s="4">
        <v>124</v>
      </c>
      <c r="I133" s="13" t="str">
        <f>IF(J133&lt;&gt;"",IF(L133="Low", "Fail", IF(OR(L133="High", M133="High", N133 &gt; 5, O133 &gt; 5, P133 = FALSE, Q133 = FALSE), "Alert", "Pass")),"")</f>
        <v/>
      </c>
      <c r="J133" s="2" t="str">
        <f t="shared" si="1"/>
        <v/>
      </c>
      <c r="L133" s="19" t="str">
        <f>IF(J133&lt;&gt;"",IF(J133&gt;=$J$7,IF(J133&gt;VLOOKUP("perbolt_rotation_high", 'Failure Criteria'!$A$1:$B$9, 2, 0)*$J$7, "High", "OK"),"Low"),"")</f>
        <v/>
      </c>
      <c r="M133" s="19" t="str">
        <f>IF(AND(F133&lt;&gt;"",J133&lt;&gt;""),IF(F133&gt;=VLOOKUP("rd2_cyc3_rotation_high", 'Failure Criteria'!$A$1:$B$9, 2, 0), "High", "OK"),"")</f>
        <v/>
      </c>
      <c r="N133" s="19" t="str">
        <f>IF(ISERROR(VLOOKUP($A133,'First Round'!$B:$AZ,MATCH("Cycles",'First Round'!$B$1:$AZ$1,0),FALSE)),"",VLOOKUP($A133,'First Round'!$B:$AZ,MATCH("Cycles",'First Round'!$B$1:$AZ$1,0),FALSE))</f>
        <v/>
      </c>
      <c r="O133" s="19" t="str">
        <f>IF(ISERROR(VLOOKUP($A133,'Second Round'!$B:$AZ,MATCH("Cycles",'Second Round'!$B$1:$AZ$1,0),FALSE)),"",VLOOKUP($A133,'Second Round'!$B:$AZ,MATCH("Cycles",'Second Round'!$B$1:$AZ$1,0),FALSE))</f>
        <v/>
      </c>
      <c r="P133" s="19" t="str" cm="1">
        <f t="array" ref="P133">IF(ISERROR(ABS((SUM(IF(ISERROR(VLOOKUP($A133,'First Round'!$B:$AZ,MATCH(_xlfn._xlws.FILTER('First Round'!$B$1:$AZ$1,((LEFT('First Round'!$B$1:$AZ$1,22)="BoltRotationAngleCycle"))),'First Round'!$B$1:$AL$1,0), FALSE)),0,VLOOKUP($A133,'First Round'!$B:$AZ,MATCH(_xlfn._xlws.FILTER('First Round'!$B$1:$AZ$1,((LEFT('First Round'!$B$1:$AZ$1,22)="BoltRotationAngleCycle"))),'First Round'!$B$1:$AL$1,0), FALSE)))) - $B133) &lt;= 2), "", ABS((SUM(IF(ISERROR(VLOOKUP($A133,'First Round'!$B:$AZ,MATCH(_xlfn._xlws.FILTER('First Round'!$B$1:$AZ$1,((LEFT('First Round'!$B$1:$AZ$1,22)="BoltRotationAngleCycle"))),'First Round'!$B$1:$AL$1,0), FALSE)),0,VLOOKUP($A133,'First Round'!$B:$AZ,MATCH(_xlfn._xlws.FILTER('First Round'!$B$1:$AZ$1,((LEFT('First Round'!$B$1:$AZ$1,22)="BoltRotationAngleCycle"))),'First Round'!$B$1:$AL$1,0), FALSE)))) - $B133) &lt;= VLOOKUP("sum_rounding_buffer", 'Failure Criteria'!$A$1:$B$9, 2, 0))</f>
        <v/>
      </c>
      <c r="Q133" s="19" t="str" cm="1">
        <f t="array" ref="Q133">IF(ISERROR(ABS((SUM(IF(ISERROR(VLOOKUP($A133,'Second Round'!$B:$AZ,MATCH(_xlfn._xlws.FILTER('Second Round'!$B$1:$AZ$1,((LEFT('Second Round'!$B$1:$AZ$1,22)="BoltRotationAngleCycle"))),'Second Round'!$B$1:$AL$1,0), FALSE)),0,VLOOKUP($A133,'Second Round'!$B:$AZ,MATCH(_xlfn._xlws.FILTER('Second Round'!$B$1:$AZ$1,((LEFT('Second Round'!$B$1:$AZ$1,22)="BoltRotationAngleCycle"))),'Second Round'!$B$1:$AL$1,0), FALSE)))) - $C133) &lt;= 2), "", ABS((SUM(IF(ISERROR(VLOOKUP($A133,'Second Round'!$B:$AZ,MATCH(_xlfn._xlws.FILTER('Second Round'!$B$1:$AZ$1,((LEFT('Second Round'!$B$1:$AZ$1,22)="BoltRotationAngleCycle"))),'Second Round'!$B$1:$AL$1,0), FALSE)),0,VLOOKUP($A133,'Second Round'!$B:$AZ,MATCH(_xlfn._xlws.FILTER('Second Round'!$B$1:$AZ$1,((LEFT('Second Round'!$B$1:$AZ$1,22)="BoltRotationAngleCycle"))),'Second Round'!$B$1:$AL$1,0), FALSE)))) - $C133) &lt;= VLOOKUP("sum_rounding_buffer", 'Failure Criteria'!$A$1:$B$9, 2, 0))</f>
        <v/>
      </c>
    </row>
    <row r="134" spans="1:17" x14ac:dyDescent="0.25">
      <c r="A134" s="17">
        <v>125</v>
      </c>
      <c r="B134" s="7" t="str">
        <f>IF(ISERROR(VLOOKUP($A134,'First Round'!$B:$AZ,MATCH("BoltRotationAngle",'First Round'!$B$1:$AZ$1,0),FALSE)),"",VLOOKUP($A134,'First Round'!$B:$AZ,MATCH("BoltRotationAngle",'First Round'!$B$1:$AZ$1,0),FALSE))</f>
        <v/>
      </c>
      <c r="C134" s="7" t="str">
        <f>IF(ISERROR(VLOOKUP($A134,'Second Round'!$B:$AZ,MATCH("BoltRotationAngle",'Second Round'!$B$1:$AZ$1,0),FALSE)),"",VLOOKUP($A134,'Second Round'!$B:$AZ,MATCH("BoltRotationAngle",'Second Round'!$B$1:$AZ$1,0),FALSE))</f>
        <v/>
      </c>
      <c r="D134" s="1" t="str">
        <f>IF(ISERROR(VLOOKUP($A134,'Second Round'!$B:$AZ,MATCH("BoltRotationAngleCycle1",'Second Round'!$B$1:$AZ$1,0),FALSE)),"",VLOOKUP($A134,'Second Round'!$B:$AZ,MATCH("BoltRotationAngleCycle1",'Second Round'!$B$1:$AZ$1,0),FALSE))</f>
        <v/>
      </c>
      <c r="E134" s="1" t="str">
        <f>IF(ISERROR(VLOOKUP($A134,'Second Round'!$B:$AZ,MATCH("BoltRotationAngleCycle2",'Second Round'!$B$1:$AZ$1,0),FALSE)),"",VLOOKUP($A134,'Second Round'!$B:$AZ,MATCH("BoltRotationAngleCycle2",'Second Round'!$B$1:$AZ$1,0),FALSE))</f>
        <v/>
      </c>
      <c r="F134" s="1" t="str" cm="1">
        <f t="array" ref="F134">IF(AND(J134&lt;&gt;"",C134&lt;&gt;""),SUM(IF(ISERROR(VLOOKUP($A134,'Second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Round'!$B$1:$AL$1,0),FALSE)),0,VLOOKUP($A134,'Second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34" s="4">
        <v>125</v>
      </c>
      <c r="I134" s="13" t="str">
        <f>IF(J134&lt;&gt;"",IF(L134="Low", "Fail", IF(OR(L134="High", M134="High", N134 &gt; 5, O134 &gt; 5, P134 = FALSE, Q134 = FALSE), "Alert", "Pass")),"")</f>
        <v/>
      </c>
      <c r="J134" s="2" t="str">
        <f t="shared" si="1"/>
        <v/>
      </c>
      <c r="L134" s="19" t="str">
        <f>IF(J134&lt;&gt;"",IF(J134&gt;=$J$7,IF(J134&gt;VLOOKUP("perbolt_rotation_high", 'Failure Criteria'!$A$1:$B$9, 2, 0)*$J$7, "High", "OK"),"Low"),"")</f>
        <v/>
      </c>
      <c r="M134" s="19" t="str">
        <f>IF(AND(F134&lt;&gt;"",J134&lt;&gt;""),IF(F134&gt;=VLOOKUP("rd2_cyc3_rotation_high", 'Failure Criteria'!$A$1:$B$9, 2, 0), "High", "OK"),"")</f>
        <v/>
      </c>
      <c r="N134" s="19" t="str">
        <f>IF(ISERROR(VLOOKUP($A134,'First Round'!$B:$AZ,MATCH("Cycles",'First Round'!$B$1:$AZ$1,0),FALSE)),"",VLOOKUP($A134,'First Round'!$B:$AZ,MATCH("Cycles",'First Round'!$B$1:$AZ$1,0),FALSE))</f>
        <v/>
      </c>
      <c r="O134" s="19" t="str">
        <f>IF(ISERROR(VLOOKUP($A134,'Second Round'!$B:$AZ,MATCH("Cycles",'Second Round'!$B$1:$AZ$1,0),FALSE)),"",VLOOKUP($A134,'Second Round'!$B:$AZ,MATCH("Cycles",'Second Round'!$B$1:$AZ$1,0),FALSE))</f>
        <v/>
      </c>
      <c r="P134" s="19" t="str" cm="1">
        <f t="array" ref="P134">IF(ISERROR(ABS((SUM(IF(ISERROR(VLOOKUP($A134,'First Round'!$B:$AZ,MATCH(_xlfn._xlws.FILTER('First Round'!$B$1:$AZ$1,((LEFT('First Round'!$B$1:$AZ$1,22)="BoltRotationAngleCycle"))),'First Round'!$B$1:$AL$1,0), FALSE)),0,VLOOKUP($A134,'First Round'!$B:$AZ,MATCH(_xlfn._xlws.FILTER('First Round'!$B$1:$AZ$1,((LEFT('First Round'!$B$1:$AZ$1,22)="BoltRotationAngleCycle"))),'First Round'!$B$1:$AL$1,0), FALSE)))) - $B134) &lt;= 2), "", ABS((SUM(IF(ISERROR(VLOOKUP($A134,'First Round'!$B:$AZ,MATCH(_xlfn._xlws.FILTER('First Round'!$B$1:$AZ$1,((LEFT('First Round'!$B$1:$AZ$1,22)="BoltRotationAngleCycle"))),'First Round'!$B$1:$AL$1,0), FALSE)),0,VLOOKUP($A134,'First Round'!$B:$AZ,MATCH(_xlfn._xlws.FILTER('First Round'!$B$1:$AZ$1,((LEFT('First Round'!$B$1:$AZ$1,22)="BoltRotationAngleCycle"))),'First Round'!$B$1:$AL$1,0), FALSE)))) - $B134) &lt;= VLOOKUP("sum_rounding_buffer", 'Failure Criteria'!$A$1:$B$9, 2, 0))</f>
        <v/>
      </c>
      <c r="Q134" s="19" t="str" cm="1">
        <f t="array" ref="Q134">IF(ISERROR(ABS((SUM(IF(ISERROR(VLOOKUP($A134,'Second Round'!$B:$AZ,MATCH(_xlfn._xlws.FILTER('Second Round'!$B$1:$AZ$1,((LEFT('Second Round'!$B$1:$AZ$1,22)="BoltRotationAngleCycle"))),'Second Round'!$B$1:$AL$1,0), FALSE)),0,VLOOKUP($A134,'Second Round'!$B:$AZ,MATCH(_xlfn._xlws.FILTER('Second Round'!$B$1:$AZ$1,((LEFT('Second Round'!$B$1:$AZ$1,22)="BoltRotationAngleCycle"))),'Second Round'!$B$1:$AL$1,0), FALSE)))) - $C134) &lt;= 2), "", ABS((SUM(IF(ISERROR(VLOOKUP($A134,'Second Round'!$B:$AZ,MATCH(_xlfn._xlws.FILTER('Second Round'!$B$1:$AZ$1,((LEFT('Second Round'!$B$1:$AZ$1,22)="BoltRotationAngleCycle"))),'Second Round'!$B$1:$AL$1,0), FALSE)),0,VLOOKUP($A134,'Second Round'!$B:$AZ,MATCH(_xlfn._xlws.FILTER('Second Round'!$B$1:$AZ$1,((LEFT('Second Round'!$B$1:$AZ$1,22)="BoltRotationAngleCycle"))),'Second Round'!$B$1:$AL$1,0), FALSE)))) - $C134) &lt;= VLOOKUP("sum_rounding_buffer", 'Failure Criteria'!$A$1:$B$9, 2, 0))</f>
        <v/>
      </c>
    </row>
    <row r="135" spans="1:17" x14ac:dyDescent="0.25">
      <c r="A135" s="17">
        <v>126</v>
      </c>
      <c r="B135" s="7" t="str">
        <f>IF(ISERROR(VLOOKUP($A135,'First Round'!$B:$AZ,MATCH("BoltRotationAngle",'First Round'!$B$1:$AZ$1,0),FALSE)),"",VLOOKUP($A135,'First Round'!$B:$AZ,MATCH("BoltRotationAngle",'First Round'!$B$1:$AZ$1,0),FALSE))</f>
        <v/>
      </c>
      <c r="C135" s="7" t="str">
        <f>IF(ISERROR(VLOOKUP($A135,'Second Round'!$B:$AZ,MATCH("BoltRotationAngle",'Second Round'!$B$1:$AZ$1,0),FALSE)),"",VLOOKUP($A135,'Second Round'!$B:$AZ,MATCH("BoltRotationAngle",'Second Round'!$B$1:$AZ$1,0),FALSE))</f>
        <v/>
      </c>
      <c r="D135" s="1" t="str">
        <f>IF(ISERROR(VLOOKUP($A135,'Second Round'!$B:$AZ,MATCH("BoltRotationAngleCycle1",'Second Round'!$B$1:$AZ$1,0),FALSE)),"",VLOOKUP($A135,'Second Round'!$B:$AZ,MATCH("BoltRotationAngleCycle1",'Second Round'!$B$1:$AZ$1,0),FALSE))</f>
        <v/>
      </c>
      <c r="E135" s="1" t="str">
        <f>IF(ISERROR(VLOOKUP($A135,'Second Round'!$B:$AZ,MATCH("BoltRotationAngleCycle2",'Second Round'!$B$1:$AZ$1,0),FALSE)),"",VLOOKUP($A135,'Second Round'!$B:$AZ,MATCH("BoltRotationAngleCycle2",'Second Round'!$B$1:$AZ$1,0),FALSE))</f>
        <v/>
      </c>
      <c r="F135" s="1" t="str" cm="1">
        <f t="array" ref="F135">IF(AND(J135&lt;&gt;"",C135&lt;&gt;""),SUM(IF(ISERROR(VLOOKUP($A135,'Second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Round'!$B$1:$AL$1,0),FALSE)),0,VLOOKUP($A135,'Second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35" s="4">
        <v>126</v>
      </c>
      <c r="I135" s="13" t="str">
        <f>IF(J135&lt;&gt;"",IF(L135="Low", "Fail", IF(OR(L135="High", M135="High", N135 &gt; 5, O135 &gt; 5, P135 = FALSE, Q135 = FALSE), "Alert", "Pass")),"")</f>
        <v/>
      </c>
      <c r="J135" s="2" t="str">
        <f t="shared" si="1"/>
        <v/>
      </c>
      <c r="L135" s="19" t="str">
        <f>IF(J135&lt;&gt;"",IF(J135&gt;=$J$7,IF(J135&gt;VLOOKUP("perbolt_rotation_high", 'Failure Criteria'!$A$1:$B$9, 2, 0)*$J$7, "High", "OK"),"Low"),"")</f>
        <v/>
      </c>
      <c r="M135" s="19" t="str">
        <f>IF(AND(F135&lt;&gt;"",J135&lt;&gt;""),IF(F135&gt;=VLOOKUP("rd2_cyc3_rotation_high", 'Failure Criteria'!$A$1:$B$9, 2, 0), "High", "OK"),"")</f>
        <v/>
      </c>
      <c r="N135" s="19" t="str">
        <f>IF(ISERROR(VLOOKUP($A135,'First Round'!$B:$AZ,MATCH("Cycles",'First Round'!$B$1:$AZ$1,0),FALSE)),"",VLOOKUP($A135,'First Round'!$B:$AZ,MATCH("Cycles",'First Round'!$B$1:$AZ$1,0),FALSE))</f>
        <v/>
      </c>
      <c r="O135" s="19" t="str">
        <f>IF(ISERROR(VLOOKUP($A135,'Second Round'!$B:$AZ,MATCH("Cycles",'Second Round'!$B$1:$AZ$1,0),FALSE)),"",VLOOKUP($A135,'Second Round'!$B:$AZ,MATCH("Cycles",'Second Round'!$B$1:$AZ$1,0),FALSE))</f>
        <v/>
      </c>
      <c r="P135" s="19" t="str" cm="1">
        <f t="array" ref="P135">IF(ISERROR(ABS((SUM(IF(ISERROR(VLOOKUP($A135,'First Round'!$B:$AZ,MATCH(_xlfn._xlws.FILTER('First Round'!$B$1:$AZ$1,((LEFT('First Round'!$B$1:$AZ$1,22)="BoltRotationAngleCycle"))),'First Round'!$B$1:$AL$1,0), FALSE)),0,VLOOKUP($A135,'First Round'!$B:$AZ,MATCH(_xlfn._xlws.FILTER('First Round'!$B$1:$AZ$1,((LEFT('First Round'!$B$1:$AZ$1,22)="BoltRotationAngleCycle"))),'First Round'!$B$1:$AL$1,0), FALSE)))) - $B135) &lt;= 2), "", ABS((SUM(IF(ISERROR(VLOOKUP($A135,'First Round'!$B:$AZ,MATCH(_xlfn._xlws.FILTER('First Round'!$B$1:$AZ$1,((LEFT('First Round'!$B$1:$AZ$1,22)="BoltRotationAngleCycle"))),'First Round'!$B$1:$AL$1,0), FALSE)),0,VLOOKUP($A135,'First Round'!$B:$AZ,MATCH(_xlfn._xlws.FILTER('First Round'!$B$1:$AZ$1,((LEFT('First Round'!$B$1:$AZ$1,22)="BoltRotationAngleCycle"))),'First Round'!$B$1:$AL$1,0), FALSE)))) - $B135) &lt;= VLOOKUP("sum_rounding_buffer", 'Failure Criteria'!$A$1:$B$9, 2, 0))</f>
        <v/>
      </c>
      <c r="Q135" s="19" t="str" cm="1">
        <f t="array" ref="Q135">IF(ISERROR(ABS((SUM(IF(ISERROR(VLOOKUP($A135,'Second Round'!$B:$AZ,MATCH(_xlfn._xlws.FILTER('Second Round'!$B$1:$AZ$1,((LEFT('Second Round'!$B$1:$AZ$1,22)="BoltRotationAngleCycle"))),'Second Round'!$B$1:$AL$1,0), FALSE)),0,VLOOKUP($A135,'Second Round'!$B:$AZ,MATCH(_xlfn._xlws.FILTER('Second Round'!$B$1:$AZ$1,((LEFT('Second Round'!$B$1:$AZ$1,22)="BoltRotationAngleCycle"))),'Second Round'!$B$1:$AL$1,0), FALSE)))) - $C135) &lt;= 2), "", ABS((SUM(IF(ISERROR(VLOOKUP($A135,'Second Round'!$B:$AZ,MATCH(_xlfn._xlws.FILTER('Second Round'!$B$1:$AZ$1,((LEFT('Second Round'!$B$1:$AZ$1,22)="BoltRotationAngleCycle"))),'Second Round'!$B$1:$AL$1,0), FALSE)),0,VLOOKUP($A135,'Second Round'!$B:$AZ,MATCH(_xlfn._xlws.FILTER('Second Round'!$B$1:$AZ$1,((LEFT('Second Round'!$B$1:$AZ$1,22)="BoltRotationAngleCycle"))),'Second Round'!$B$1:$AL$1,0), FALSE)))) - $C135) &lt;= VLOOKUP("sum_rounding_buffer", 'Failure Criteria'!$A$1:$B$9, 2, 0))</f>
        <v/>
      </c>
    </row>
    <row r="136" spans="1:17" x14ac:dyDescent="0.25">
      <c r="A136" s="17">
        <v>127</v>
      </c>
      <c r="B136" s="7" t="str">
        <f>IF(ISERROR(VLOOKUP($A136,'First Round'!$B:$AZ,MATCH("BoltRotationAngle",'First Round'!$B$1:$AZ$1,0),FALSE)),"",VLOOKUP($A136,'First Round'!$B:$AZ,MATCH("BoltRotationAngle",'First Round'!$B$1:$AZ$1,0),FALSE))</f>
        <v/>
      </c>
      <c r="C136" s="7" t="str">
        <f>IF(ISERROR(VLOOKUP($A136,'Second Round'!$B:$AZ,MATCH("BoltRotationAngle",'Second Round'!$B$1:$AZ$1,0),FALSE)),"",VLOOKUP($A136,'Second Round'!$B:$AZ,MATCH("BoltRotationAngle",'Second Round'!$B$1:$AZ$1,0),FALSE))</f>
        <v/>
      </c>
      <c r="D136" s="1" t="str">
        <f>IF(ISERROR(VLOOKUP($A136,'Second Round'!$B:$AZ,MATCH("BoltRotationAngleCycle1",'Second Round'!$B$1:$AZ$1,0),FALSE)),"",VLOOKUP($A136,'Second Round'!$B:$AZ,MATCH("BoltRotationAngleCycle1",'Second Round'!$B$1:$AZ$1,0),FALSE))</f>
        <v/>
      </c>
      <c r="E136" s="1" t="str">
        <f>IF(ISERROR(VLOOKUP($A136,'Second Round'!$B:$AZ,MATCH("BoltRotationAngleCycle2",'Second Round'!$B$1:$AZ$1,0),FALSE)),"",VLOOKUP($A136,'Second Round'!$B:$AZ,MATCH("BoltRotationAngleCycle2",'Second Round'!$B$1:$AZ$1,0),FALSE))</f>
        <v/>
      </c>
      <c r="F136" s="1" t="str" cm="1">
        <f t="array" ref="F136">IF(AND(J136&lt;&gt;"",C136&lt;&gt;""),SUM(IF(ISERROR(VLOOKUP($A136,'Second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Round'!$B$1:$AL$1,0),FALSE)),0,VLOOKUP($A136,'Second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36" s="4">
        <v>127</v>
      </c>
      <c r="I136" s="13" t="str">
        <f>IF(J136&lt;&gt;"",IF(L136="Low", "Fail", IF(OR(L136="High", M136="High", N136 &gt; 5, O136 &gt; 5, P136 = FALSE, Q136 = FALSE), "Alert", "Pass")),"")</f>
        <v/>
      </c>
      <c r="J136" s="2" t="str">
        <f t="shared" si="1"/>
        <v/>
      </c>
      <c r="L136" s="19" t="str">
        <f>IF(J136&lt;&gt;"",IF(J136&gt;=$J$7,IF(J136&gt;VLOOKUP("perbolt_rotation_high", 'Failure Criteria'!$A$1:$B$9, 2, 0)*$J$7, "High", "OK"),"Low"),"")</f>
        <v/>
      </c>
      <c r="M136" s="19" t="str">
        <f>IF(AND(F136&lt;&gt;"",J136&lt;&gt;""),IF(F136&gt;=VLOOKUP("rd2_cyc3_rotation_high", 'Failure Criteria'!$A$1:$B$9, 2, 0), "High", "OK"),"")</f>
        <v/>
      </c>
      <c r="N136" s="19" t="str">
        <f>IF(ISERROR(VLOOKUP($A136,'First Round'!$B:$AZ,MATCH("Cycles",'First Round'!$B$1:$AZ$1,0),FALSE)),"",VLOOKUP($A136,'First Round'!$B:$AZ,MATCH("Cycles",'First Round'!$B$1:$AZ$1,0),FALSE))</f>
        <v/>
      </c>
      <c r="O136" s="19" t="str">
        <f>IF(ISERROR(VLOOKUP($A136,'Second Round'!$B:$AZ,MATCH("Cycles",'Second Round'!$B$1:$AZ$1,0),FALSE)),"",VLOOKUP($A136,'Second Round'!$B:$AZ,MATCH("Cycles",'Second Round'!$B$1:$AZ$1,0),FALSE))</f>
        <v/>
      </c>
      <c r="P136" s="19" t="str" cm="1">
        <f t="array" ref="P136">IF(ISERROR(ABS((SUM(IF(ISERROR(VLOOKUP($A136,'First Round'!$B:$AZ,MATCH(_xlfn._xlws.FILTER('First Round'!$B$1:$AZ$1,((LEFT('First Round'!$B$1:$AZ$1,22)="BoltRotationAngleCycle"))),'First Round'!$B$1:$AL$1,0), FALSE)),0,VLOOKUP($A136,'First Round'!$B:$AZ,MATCH(_xlfn._xlws.FILTER('First Round'!$B$1:$AZ$1,((LEFT('First Round'!$B$1:$AZ$1,22)="BoltRotationAngleCycle"))),'First Round'!$B$1:$AL$1,0), FALSE)))) - $B136) &lt;= 2), "", ABS((SUM(IF(ISERROR(VLOOKUP($A136,'First Round'!$B:$AZ,MATCH(_xlfn._xlws.FILTER('First Round'!$B$1:$AZ$1,((LEFT('First Round'!$B$1:$AZ$1,22)="BoltRotationAngleCycle"))),'First Round'!$B$1:$AL$1,0), FALSE)),0,VLOOKUP($A136,'First Round'!$B:$AZ,MATCH(_xlfn._xlws.FILTER('First Round'!$B$1:$AZ$1,((LEFT('First Round'!$B$1:$AZ$1,22)="BoltRotationAngleCycle"))),'First Round'!$B$1:$AL$1,0), FALSE)))) - $B136) &lt;= VLOOKUP("sum_rounding_buffer", 'Failure Criteria'!$A$1:$B$9, 2, 0))</f>
        <v/>
      </c>
      <c r="Q136" s="19" t="str" cm="1">
        <f t="array" ref="Q136">IF(ISERROR(ABS((SUM(IF(ISERROR(VLOOKUP($A136,'Second Round'!$B:$AZ,MATCH(_xlfn._xlws.FILTER('Second Round'!$B$1:$AZ$1,((LEFT('Second Round'!$B$1:$AZ$1,22)="BoltRotationAngleCycle"))),'Second Round'!$B$1:$AL$1,0), FALSE)),0,VLOOKUP($A136,'Second Round'!$B:$AZ,MATCH(_xlfn._xlws.FILTER('Second Round'!$B$1:$AZ$1,((LEFT('Second Round'!$B$1:$AZ$1,22)="BoltRotationAngleCycle"))),'Second Round'!$B$1:$AL$1,0), FALSE)))) - $C136) &lt;= 2), "", ABS((SUM(IF(ISERROR(VLOOKUP($A136,'Second Round'!$B:$AZ,MATCH(_xlfn._xlws.FILTER('Second Round'!$B$1:$AZ$1,((LEFT('Second Round'!$B$1:$AZ$1,22)="BoltRotationAngleCycle"))),'Second Round'!$B$1:$AL$1,0), FALSE)),0,VLOOKUP($A136,'Second Round'!$B:$AZ,MATCH(_xlfn._xlws.FILTER('Second Round'!$B$1:$AZ$1,((LEFT('Second Round'!$B$1:$AZ$1,22)="BoltRotationAngleCycle"))),'Second Round'!$B$1:$AL$1,0), FALSE)))) - $C136) &lt;= VLOOKUP("sum_rounding_buffer", 'Failure Criteria'!$A$1:$B$9, 2, 0))</f>
        <v/>
      </c>
    </row>
    <row r="137" spans="1:17" x14ac:dyDescent="0.25">
      <c r="A137" s="17">
        <v>128</v>
      </c>
      <c r="B137" s="7" t="str">
        <f>IF(ISERROR(VLOOKUP($A137,'First Round'!$B:$AZ,MATCH("BoltRotationAngle",'First Round'!$B$1:$AZ$1,0),FALSE)),"",VLOOKUP($A137,'First Round'!$B:$AZ,MATCH("BoltRotationAngle",'First Round'!$B$1:$AZ$1,0),FALSE))</f>
        <v/>
      </c>
      <c r="C137" s="7" t="str">
        <f>IF(ISERROR(VLOOKUP($A137,'Second Round'!$B:$AZ,MATCH("BoltRotationAngle",'Second Round'!$B$1:$AZ$1,0),FALSE)),"",VLOOKUP($A137,'Second Round'!$B:$AZ,MATCH("BoltRotationAngle",'Second Round'!$B$1:$AZ$1,0),FALSE))</f>
        <v/>
      </c>
      <c r="D137" s="1" t="str">
        <f>IF(ISERROR(VLOOKUP($A137,'Second Round'!$B:$AZ,MATCH("BoltRotationAngleCycle1",'Second Round'!$B$1:$AZ$1,0),FALSE)),"",VLOOKUP($A137,'Second Round'!$B:$AZ,MATCH("BoltRotationAngleCycle1",'Second Round'!$B$1:$AZ$1,0),FALSE))</f>
        <v/>
      </c>
      <c r="E137" s="1" t="str">
        <f>IF(ISERROR(VLOOKUP($A137,'Second Round'!$B:$AZ,MATCH("BoltRotationAngleCycle2",'Second Round'!$B$1:$AZ$1,0),FALSE)),"",VLOOKUP($A137,'Second Round'!$B:$AZ,MATCH("BoltRotationAngleCycle2",'Second Round'!$B$1:$AZ$1,0),FALSE))</f>
        <v/>
      </c>
      <c r="F137" s="1" t="str" cm="1">
        <f t="array" ref="F137">IF(AND(J137&lt;&gt;"",C137&lt;&gt;""),SUM(IF(ISERROR(VLOOKUP($A137,'Second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Round'!$B$1:$AL$1,0),FALSE)),0,VLOOKUP($A137,'Second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37" s="4">
        <v>128</v>
      </c>
      <c r="I137" s="13" t="str">
        <f>IF(J137&lt;&gt;"",IF(L137="Low", "Fail", IF(OR(L137="High", M137="High", N137 &gt; 5, O137 &gt; 5, P137 = FALSE, Q137 = FALSE), "Alert", "Pass")),"")</f>
        <v/>
      </c>
      <c r="J137" s="2" t="str">
        <f t="shared" si="1"/>
        <v/>
      </c>
      <c r="L137" s="19" t="str">
        <f>IF(J137&lt;&gt;"",IF(J137&gt;=$J$7,IF(J137&gt;VLOOKUP("perbolt_rotation_high", 'Failure Criteria'!$A$1:$B$9, 2, 0)*$J$7, "High", "OK"),"Low"),"")</f>
        <v/>
      </c>
      <c r="M137" s="19" t="str">
        <f>IF(AND(F137&lt;&gt;"",J137&lt;&gt;""),IF(F137&gt;=VLOOKUP("rd2_cyc3_rotation_high", 'Failure Criteria'!$A$1:$B$9, 2, 0), "High", "OK"),"")</f>
        <v/>
      </c>
      <c r="N137" s="19" t="str">
        <f>IF(ISERROR(VLOOKUP($A137,'First Round'!$B:$AZ,MATCH("Cycles",'First Round'!$B$1:$AZ$1,0),FALSE)),"",VLOOKUP($A137,'First Round'!$B:$AZ,MATCH("Cycles",'First Round'!$B$1:$AZ$1,0),FALSE))</f>
        <v/>
      </c>
      <c r="O137" s="19" t="str">
        <f>IF(ISERROR(VLOOKUP($A137,'Second Round'!$B:$AZ,MATCH("Cycles",'Second Round'!$B$1:$AZ$1,0),FALSE)),"",VLOOKUP($A137,'Second Round'!$B:$AZ,MATCH("Cycles",'Second Round'!$B$1:$AZ$1,0),FALSE))</f>
        <v/>
      </c>
      <c r="P137" s="19" t="str" cm="1">
        <f t="array" ref="P137">IF(ISERROR(ABS((SUM(IF(ISERROR(VLOOKUP($A137,'First Round'!$B:$AZ,MATCH(_xlfn._xlws.FILTER('First Round'!$B$1:$AZ$1,((LEFT('First Round'!$B$1:$AZ$1,22)="BoltRotationAngleCycle"))),'First Round'!$B$1:$AL$1,0), FALSE)),0,VLOOKUP($A137,'First Round'!$B:$AZ,MATCH(_xlfn._xlws.FILTER('First Round'!$B$1:$AZ$1,((LEFT('First Round'!$B$1:$AZ$1,22)="BoltRotationAngleCycle"))),'First Round'!$B$1:$AL$1,0), FALSE)))) - $B137) &lt;= 2), "", ABS((SUM(IF(ISERROR(VLOOKUP($A137,'First Round'!$B:$AZ,MATCH(_xlfn._xlws.FILTER('First Round'!$B$1:$AZ$1,((LEFT('First Round'!$B$1:$AZ$1,22)="BoltRotationAngleCycle"))),'First Round'!$B$1:$AL$1,0), FALSE)),0,VLOOKUP($A137,'First Round'!$B:$AZ,MATCH(_xlfn._xlws.FILTER('First Round'!$B$1:$AZ$1,((LEFT('First Round'!$B$1:$AZ$1,22)="BoltRotationAngleCycle"))),'First Round'!$B$1:$AL$1,0), FALSE)))) - $B137) &lt;= VLOOKUP("sum_rounding_buffer", 'Failure Criteria'!$A$1:$B$9, 2, 0))</f>
        <v/>
      </c>
      <c r="Q137" s="19" t="str" cm="1">
        <f t="array" ref="Q137">IF(ISERROR(ABS((SUM(IF(ISERROR(VLOOKUP($A137,'Second Round'!$B:$AZ,MATCH(_xlfn._xlws.FILTER('Second Round'!$B$1:$AZ$1,((LEFT('Second Round'!$B$1:$AZ$1,22)="BoltRotationAngleCycle"))),'Second Round'!$B$1:$AL$1,0), FALSE)),0,VLOOKUP($A137,'Second Round'!$B:$AZ,MATCH(_xlfn._xlws.FILTER('Second Round'!$B$1:$AZ$1,((LEFT('Second Round'!$B$1:$AZ$1,22)="BoltRotationAngleCycle"))),'Second Round'!$B$1:$AL$1,0), FALSE)))) - $C137) &lt;= 2), "", ABS((SUM(IF(ISERROR(VLOOKUP($A137,'Second Round'!$B:$AZ,MATCH(_xlfn._xlws.FILTER('Second Round'!$B$1:$AZ$1,((LEFT('Second Round'!$B$1:$AZ$1,22)="BoltRotationAngleCycle"))),'Second Round'!$B$1:$AL$1,0), FALSE)),0,VLOOKUP($A137,'Second Round'!$B:$AZ,MATCH(_xlfn._xlws.FILTER('Second Round'!$B$1:$AZ$1,((LEFT('Second Round'!$B$1:$AZ$1,22)="BoltRotationAngleCycle"))),'Second Round'!$B$1:$AL$1,0), FALSE)))) - $C137) &lt;= VLOOKUP("sum_rounding_buffer", 'Failure Criteria'!$A$1:$B$9, 2, 0))</f>
        <v/>
      </c>
    </row>
    <row r="138" spans="1:17" x14ac:dyDescent="0.25">
      <c r="A138" s="17">
        <v>129</v>
      </c>
      <c r="B138" s="7" t="str">
        <f>IF(ISERROR(VLOOKUP($A138,'First Round'!$B:$AZ,MATCH("BoltRotationAngle",'First Round'!$B$1:$AZ$1,0),FALSE)),"",VLOOKUP($A138,'First Round'!$B:$AZ,MATCH("BoltRotationAngle",'First Round'!$B$1:$AZ$1,0),FALSE))</f>
        <v/>
      </c>
      <c r="C138" s="7" t="str">
        <f>IF(ISERROR(VLOOKUP($A138,'Second Round'!$B:$AZ,MATCH("BoltRotationAngle",'Second Round'!$B$1:$AZ$1,0),FALSE)),"",VLOOKUP($A138,'Second Round'!$B:$AZ,MATCH("BoltRotationAngle",'Second Round'!$B$1:$AZ$1,0),FALSE))</f>
        <v/>
      </c>
      <c r="D138" s="1" t="str">
        <f>IF(ISERROR(VLOOKUP($A138,'Second Round'!$B:$AZ,MATCH("BoltRotationAngleCycle1",'Second Round'!$B$1:$AZ$1,0),FALSE)),"",VLOOKUP($A138,'Second Round'!$B:$AZ,MATCH("BoltRotationAngleCycle1",'Second Round'!$B$1:$AZ$1,0),FALSE))</f>
        <v/>
      </c>
      <c r="E138" s="1" t="str">
        <f>IF(ISERROR(VLOOKUP($A138,'Second Round'!$B:$AZ,MATCH("BoltRotationAngleCycle2",'Second Round'!$B$1:$AZ$1,0),FALSE)),"",VLOOKUP($A138,'Second Round'!$B:$AZ,MATCH("BoltRotationAngleCycle2",'Second Round'!$B$1:$AZ$1,0),FALSE))</f>
        <v/>
      </c>
      <c r="F138" s="1" t="str" cm="1">
        <f t="array" ref="F138">IF(AND(J138&lt;&gt;"",C138&lt;&gt;""),SUM(IF(ISERROR(VLOOKUP($A138,'Second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Round'!$B$1:$AL$1,0),FALSE)),0,VLOOKUP($A138,'Second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38" s="4">
        <v>129</v>
      </c>
      <c r="I138" s="13" t="str">
        <f>IF(J138&lt;&gt;"",IF(L138="Low", "Fail", IF(OR(L138="High", M138="High", N138 &gt; 5, O138 &gt; 5, P138 = FALSE, Q138 = FALSE), "Alert", "Pass")),"")</f>
        <v/>
      </c>
      <c r="J138" s="2" t="str">
        <f t="shared" ref="J138:J201" si="2">IF((IF(B138="",0,B138))+(IF(C138="",0,C138))=0,"",(IF(B138="",0,B138))+(IF(C138="",0,C138)))</f>
        <v/>
      </c>
      <c r="L138" s="19" t="str">
        <f>IF(J138&lt;&gt;"",IF(J138&gt;=$J$7,IF(J138&gt;VLOOKUP("perbolt_rotation_high", 'Failure Criteria'!$A$1:$B$9, 2, 0)*$J$7, "High", "OK"),"Low"),"")</f>
        <v/>
      </c>
      <c r="M138" s="19" t="str">
        <f>IF(AND(F138&lt;&gt;"",J138&lt;&gt;""),IF(F138&gt;=VLOOKUP("rd2_cyc3_rotation_high", 'Failure Criteria'!$A$1:$B$9, 2, 0), "High", "OK"),"")</f>
        <v/>
      </c>
      <c r="N138" s="19" t="str">
        <f>IF(ISERROR(VLOOKUP($A138,'First Round'!$B:$AZ,MATCH("Cycles",'First Round'!$B$1:$AZ$1,0),FALSE)),"",VLOOKUP($A138,'First Round'!$B:$AZ,MATCH("Cycles",'First Round'!$B$1:$AZ$1,0),FALSE))</f>
        <v/>
      </c>
      <c r="O138" s="19" t="str">
        <f>IF(ISERROR(VLOOKUP($A138,'Second Round'!$B:$AZ,MATCH("Cycles",'Second Round'!$B$1:$AZ$1,0),FALSE)),"",VLOOKUP($A138,'Second Round'!$B:$AZ,MATCH("Cycles",'Second Round'!$B$1:$AZ$1,0),FALSE))</f>
        <v/>
      </c>
      <c r="P138" s="19" t="str" cm="1">
        <f t="array" ref="P138">IF(ISERROR(ABS((SUM(IF(ISERROR(VLOOKUP($A138,'First Round'!$B:$AZ,MATCH(_xlfn._xlws.FILTER('First Round'!$B$1:$AZ$1,((LEFT('First Round'!$B$1:$AZ$1,22)="BoltRotationAngleCycle"))),'First Round'!$B$1:$AL$1,0), FALSE)),0,VLOOKUP($A138,'First Round'!$B:$AZ,MATCH(_xlfn._xlws.FILTER('First Round'!$B$1:$AZ$1,((LEFT('First Round'!$B$1:$AZ$1,22)="BoltRotationAngleCycle"))),'First Round'!$B$1:$AL$1,0), FALSE)))) - $B138) &lt;= 2), "", ABS((SUM(IF(ISERROR(VLOOKUP($A138,'First Round'!$B:$AZ,MATCH(_xlfn._xlws.FILTER('First Round'!$B$1:$AZ$1,((LEFT('First Round'!$B$1:$AZ$1,22)="BoltRotationAngleCycle"))),'First Round'!$B$1:$AL$1,0), FALSE)),0,VLOOKUP($A138,'First Round'!$B:$AZ,MATCH(_xlfn._xlws.FILTER('First Round'!$B$1:$AZ$1,((LEFT('First Round'!$B$1:$AZ$1,22)="BoltRotationAngleCycle"))),'First Round'!$B$1:$AL$1,0), FALSE)))) - $B138) &lt;= VLOOKUP("sum_rounding_buffer", 'Failure Criteria'!$A$1:$B$9, 2, 0))</f>
        <v/>
      </c>
      <c r="Q138" s="19" t="str" cm="1">
        <f t="array" ref="Q138">IF(ISERROR(ABS((SUM(IF(ISERROR(VLOOKUP($A138,'Second Round'!$B:$AZ,MATCH(_xlfn._xlws.FILTER('Second Round'!$B$1:$AZ$1,((LEFT('Second Round'!$B$1:$AZ$1,22)="BoltRotationAngleCycle"))),'Second Round'!$B$1:$AL$1,0), FALSE)),0,VLOOKUP($A138,'Second Round'!$B:$AZ,MATCH(_xlfn._xlws.FILTER('Second Round'!$B$1:$AZ$1,((LEFT('Second Round'!$B$1:$AZ$1,22)="BoltRotationAngleCycle"))),'Second Round'!$B$1:$AL$1,0), FALSE)))) - $C138) &lt;= 2), "", ABS((SUM(IF(ISERROR(VLOOKUP($A138,'Second Round'!$B:$AZ,MATCH(_xlfn._xlws.FILTER('Second Round'!$B$1:$AZ$1,((LEFT('Second Round'!$B$1:$AZ$1,22)="BoltRotationAngleCycle"))),'Second Round'!$B$1:$AL$1,0), FALSE)),0,VLOOKUP($A138,'Second Round'!$B:$AZ,MATCH(_xlfn._xlws.FILTER('Second Round'!$B$1:$AZ$1,((LEFT('Second Round'!$B$1:$AZ$1,22)="BoltRotationAngleCycle"))),'Second Round'!$B$1:$AL$1,0), FALSE)))) - $C138) &lt;= VLOOKUP("sum_rounding_buffer", 'Failure Criteria'!$A$1:$B$9, 2, 0))</f>
        <v/>
      </c>
    </row>
    <row r="139" spans="1:17" x14ac:dyDescent="0.25">
      <c r="A139" s="17">
        <v>130</v>
      </c>
      <c r="B139" s="7" t="str">
        <f>IF(ISERROR(VLOOKUP($A139,'First Round'!$B:$AZ,MATCH("BoltRotationAngle",'First Round'!$B$1:$AZ$1,0),FALSE)),"",VLOOKUP($A139,'First Round'!$B:$AZ,MATCH("BoltRotationAngle",'First Round'!$B$1:$AZ$1,0),FALSE))</f>
        <v/>
      </c>
      <c r="C139" s="7" t="str">
        <f>IF(ISERROR(VLOOKUP($A139,'Second Round'!$B:$AZ,MATCH("BoltRotationAngle",'Second Round'!$B$1:$AZ$1,0),FALSE)),"",VLOOKUP($A139,'Second Round'!$B:$AZ,MATCH("BoltRotationAngle",'Second Round'!$B$1:$AZ$1,0),FALSE))</f>
        <v/>
      </c>
      <c r="D139" s="1" t="str">
        <f>IF(ISERROR(VLOOKUP($A139,'Second Round'!$B:$AZ,MATCH("BoltRotationAngleCycle1",'Second Round'!$B$1:$AZ$1,0),FALSE)),"",VLOOKUP($A139,'Second Round'!$B:$AZ,MATCH("BoltRotationAngleCycle1",'Second Round'!$B$1:$AZ$1,0),FALSE))</f>
        <v/>
      </c>
      <c r="E139" s="1" t="str">
        <f>IF(ISERROR(VLOOKUP($A139,'Second Round'!$B:$AZ,MATCH("BoltRotationAngleCycle2",'Second Round'!$B$1:$AZ$1,0),FALSE)),"",VLOOKUP($A139,'Second Round'!$B:$AZ,MATCH("BoltRotationAngleCycle2",'Second Round'!$B$1:$AZ$1,0),FALSE))</f>
        <v/>
      </c>
      <c r="F139" s="1" t="str" cm="1">
        <f t="array" ref="F139">IF(AND(J139&lt;&gt;"",C139&lt;&gt;""),SUM(IF(ISERROR(VLOOKUP($A139,'Second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Round'!$B$1:$AL$1,0),FALSE)),0,VLOOKUP($A139,'Second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39" s="4">
        <v>130</v>
      </c>
      <c r="I139" s="13" t="str">
        <f>IF(J139&lt;&gt;"",IF(L139="Low", "Fail", IF(OR(L139="High", M139="High", N139 &gt; 5, O139 &gt; 5, P139 = FALSE, Q139 = FALSE), "Alert", "Pass")),"")</f>
        <v/>
      </c>
      <c r="J139" s="2" t="str">
        <f t="shared" si="2"/>
        <v/>
      </c>
      <c r="L139" s="19" t="str">
        <f>IF(J139&lt;&gt;"",IF(J139&gt;=$J$7,IF(J139&gt;VLOOKUP("perbolt_rotation_high", 'Failure Criteria'!$A$1:$B$9, 2, 0)*$J$7, "High", "OK"),"Low"),"")</f>
        <v/>
      </c>
      <c r="M139" s="19" t="str">
        <f>IF(AND(F139&lt;&gt;"",J139&lt;&gt;""),IF(F139&gt;=VLOOKUP("rd2_cyc3_rotation_high", 'Failure Criteria'!$A$1:$B$9, 2, 0), "High", "OK"),"")</f>
        <v/>
      </c>
      <c r="N139" s="19" t="str">
        <f>IF(ISERROR(VLOOKUP($A139,'First Round'!$B:$AZ,MATCH("Cycles",'First Round'!$B$1:$AZ$1,0),FALSE)),"",VLOOKUP($A139,'First Round'!$B:$AZ,MATCH("Cycles",'First Round'!$B$1:$AZ$1,0),FALSE))</f>
        <v/>
      </c>
      <c r="O139" s="19" t="str">
        <f>IF(ISERROR(VLOOKUP($A139,'Second Round'!$B:$AZ,MATCH("Cycles",'Second Round'!$B$1:$AZ$1,0),FALSE)),"",VLOOKUP($A139,'Second Round'!$B:$AZ,MATCH("Cycles",'Second Round'!$B$1:$AZ$1,0),FALSE))</f>
        <v/>
      </c>
      <c r="P139" s="19" t="str" cm="1">
        <f t="array" ref="P139">IF(ISERROR(ABS((SUM(IF(ISERROR(VLOOKUP($A139,'First Round'!$B:$AZ,MATCH(_xlfn._xlws.FILTER('First Round'!$B$1:$AZ$1,((LEFT('First Round'!$B$1:$AZ$1,22)="BoltRotationAngleCycle"))),'First Round'!$B$1:$AL$1,0), FALSE)),0,VLOOKUP($A139,'First Round'!$B:$AZ,MATCH(_xlfn._xlws.FILTER('First Round'!$B$1:$AZ$1,((LEFT('First Round'!$B$1:$AZ$1,22)="BoltRotationAngleCycle"))),'First Round'!$B$1:$AL$1,0), FALSE)))) - $B139) &lt;= 2), "", ABS((SUM(IF(ISERROR(VLOOKUP($A139,'First Round'!$B:$AZ,MATCH(_xlfn._xlws.FILTER('First Round'!$B$1:$AZ$1,((LEFT('First Round'!$B$1:$AZ$1,22)="BoltRotationAngleCycle"))),'First Round'!$B$1:$AL$1,0), FALSE)),0,VLOOKUP($A139,'First Round'!$B:$AZ,MATCH(_xlfn._xlws.FILTER('First Round'!$B$1:$AZ$1,((LEFT('First Round'!$B$1:$AZ$1,22)="BoltRotationAngleCycle"))),'First Round'!$B$1:$AL$1,0), FALSE)))) - $B139) &lt;= VLOOKUP("sum_rounding_buffer", 'Failure Criteria'!$A$1:$B$9, 2, 0))</f>
        <v/>
      </c>
      <c r="Q139" s="19" t="str" cm="1">
        <f t="array" ref="Q139">IF(ISERROR(ABS((SUM(IF(ISERROR(VLOOKUP($A139,'Second Round'!$B:$AZ,MATCH(_xlfn._xlws.FILTER('Second Round'!$B$1:$AZ$1,((LEFT('Second Round'!$B$1:$AZ$1,22)="BoltRotationAngleCycle"))),'Second Round'!$B$1:$AL$1,0), FALSE)),0,VLOOKUP($A139,'Second Round'!$B:$AZ,MATCH(_xlfn._xlws.FILTER('Second Round'!$B$1:$AZ$1,((LEFT('Second Round'!$B$1:$AZ$1,22)="BoltRotationAngleCycle"))),'Second Round'!$B$1:$AL$1,0), FALSE)))) - $C139) &lt;= 2), "", ABS((SUM(IF(ISERROR(VLOOKUP($A139,'Second Round'!$B:$AZ,MATCH(_xlfn._xlws.FILTER('Second Round'!$B$1:$AZ$1,((LEFT('Second Round'!$B$1:$AZ$1,22)="BoltRotationAngleCycle"))),'Second Round'!$B$1:$AL$1,0), FALSE)),0,VLOOKUP($A139,'Second Round'!$B:$AZ,MATCH(_xlfn._xlws.FILTER('Second Round'!$B$1:$AZ$1,((LEFT('Second Round'!$B$1:$AZ$1,22)="BoltRotationAngleCycle"))),'Second Round'!$B$1:$AL$1,0), FALSE)))) - $C139) &lt;= VLOOKUP("sum_rounding_buffer", 'Failure Criteria'!$A$1:$B$9, 2, 0))</f>
        <v/>
      </c>
    </row>
    <row r="140" spans="1:17" x14ac:dyDescent="0.25">
      <c r="A140" s="17">
        <v>131</v>
      </c>
      <c r="B140" s="7" t="str">
        <f>IF(ISERROR(VLOOKUP($A140,'First Round'!$B:$AZ,MATCH("BoltRotationAngle",'First Round'!$B$1:$AZ$1,0),FALSE)),"",VLOOKUP($A140,'First Round'!$B:$AZ,MATCH("BoltRotationAngle",'First Round'!$B$1:$AZ$1,0),FALSE))</f>
        <v/>
      </c>
      <c r="C140" s="7" t="str">
        <f>IF(ISERROR(VLOOKUP($A140,'Second Round'!$B:$AZ,MATCH("BoltRotationAngle",'Second Round'!$B$1:$AZ$1,0),FALSE)),"",VLOOKUP($A140,'Second Round'!$B:$AZ,MATCH("BoltRotationAngle",'Second Round'!$B$1:$AZ$1,0),FALSE))</f>
        <v/>
      </c>
      <c r="D140" s="1" t="str">
        <f>IF(ISERROR(VLOOKUP($A140,'Second Round'!$B:$AZ,MATCH("BoltRotationAngleCycle1",'Second Round'!$B$1:$AZ$1,0),FALSE)),"",VLOOKUP($A140,'Second Round'!$B:$AZ,MATCH("BoltRotationAngleCycle1",'Second Round'!$B$1:$AZ$1,0),FALSE))</f>
        <v/>
      </c>
      <c r="E140" s="1" t="str">
        <f>IF(ISERROR(VLOOKUP($A140,'Second Round'!$B:$AZ,MATCH("BoltRotationAngleCycle2",'Second Round'!$B$1:$AZ$1,0),FALSE)),"",VLOOKUP($A140,'Second Round'!$B:$AZ,MATCH("BoltRotationAngleCycle2",'Second Round'!$B$1:$AZ$1,0),FALSE))</f>
        <v/>
      </c>
      <c r="F140" s="1" t="str" cm="1">
        <f t="array" ref="F140">IF(AND(J140&lt;&gt;"",C140&lt;&gt;""),SUM(IF(ISERROR(VLOOKUP($A140,'Second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Round'!$B$1:$AL$1,0),FALSE)),0,VLOOKUP($A140,'Second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40" s="4">
        <v>131</v>
      </c>
      <c r="I140" s="13" t="str">
        <f>IF(J140&lt;&gt;"",IF(L140="Low", "Fail", IF(OR(L140="High", M140="High", N140 &gt; 5, O140 &gt; 5, P140 = FALSE, Q140 = FALSE), "Alert", "Pass")),"")</f>
        <v/>
      </c>
      <c r="J140" s="2" t="str">
        <f t="shared" si="2"/>
        <v/>
      </c>
      <c r="L140" s="19" t="str">
        <f>IF(J140&lt;&gt;"",IF(J140&gt;=$J$7,IF(J140&gt;VLOOKUP("perbolt_rotation_high", 'Failure Criteria'!$A$1:$B$9, 2, 0)*$J$7, "High", "OK"),"Low"),"")</f>
        <v/>
      </c>
      <c r="M140" s="19" t="str">
        <f>IF(AND(F140&lt;&gt;"",J140&lt;&gt;""),IF(F140&gt;=VLOOKUP("rd2_cyc3_rotation_high", 'Failure Criteria'!$A$1:$B$9, 2, 0), "High", "OK"),"")</f>
        <v/>
      </c>
      <c r="N140" s="19" t="str">
        <f>IF(ISERROR(VLOOKUP($A140,'First Round'!$B:$AZ,MATCH("Cycles",'First Round'!$B$1:$AZ$1,0),FALSE)),"",VLOOKUP($A140,'First Round'!$B:$AZ,MATCH("Cycles",'First Round'!$B$1:$AZ$1,0),FALSE))</f>
        <v/>
      </c>
      <c r="O140" s="19" t="str">
        <f>IF(ISERROR(VLOOKUP($A140,'Second Round'!$B:$AZ,MATCH("Cycles",'Second Round'!$B$1:$AZ$1,0),FALSE)),"",VLOOKUP($A140,'Second Round'!$B:$AZ,MATCH("Cycles",'Second Round'!$B$1:$AZ$1,0),FALSE))</f>
        <v/>
      </c>
      <c r="P140" s="19" t="str" cm="1">
        <f t="array" ref="P140">IF(ISERROR(ABS((SUM(IF(ISERROR(VLOOKUP($A140,'First Round'!$B:$AZ,MATCH(_xlfn._xlws.FILTER('First Round'!$B$1:$AZ$1,((LEFT('First Round'!$B$1:$AZ$1,22)="BoltRotationAngleCycle"))),'First Round'!$B$1:$AL$1,0), FALSE)),0,VLOOKUP($A140,'First Round'!$B:$AZ,MATCH(_xlfn._xlws.FILTER('First Round'!$B$1:$AZ$1,((LEFT('First Round'!$B$1:$AZ$1,22)="BoltRotationAngleCycle"))),'First Round'!$B$1:$AL$1,0), FALSE)))) - $B140) &lt;= 2), "", ABS((SUM(IF(ISERROR(VLOOKUP($A140,'First Round'!$B:$AZ,MATCH(_xlfn._xlws.FILTER('First Round'!$B$1:$AZ$1,((LEFT('First Round'!$B$1:$AZ$1,22)="BoltRotationAngleCycle"))),'First Round'!$B$1:$AL$1,0), FALSE)),0,VLOOKUP($A140,'First Round'!$B:$AZ,MATCH(_xlfn._xlws.FILTER('First Round'!$B$1:$AZ$1,((LEFT('First Round'!$B$1:$AZ$1,22)="BoltRotationAngleCycle"))),'First Round'!$B$1:$AL$1,0), FALSE)))) - $B140) &lt;= VLOOKUP("sum_rounding_buffer", 'Failure Criteria'!$A$1:$B$9, 2, 0))</f>
        <v/>
      </c>
      <c r="Q140" s="19" t="str" cm="1">
        <f t="array" ref="Q140">IF(ISERROR(ABS((SUM(IF(ISERROR(VLOOKUP($A140,'Second Round'!$B:$AZ,MATCH(_xlfn._xlws.FILTER('Second Round'!$B$1:$AZ$1,((LEFT('Second Round'!$B$1:$AZ$1,22)="BoltRotationAngleCycle"))),'Second Round'!$B$1:$AL$1,0), FALSE)),0,VLOOKUP($A140,'Second Round'!$B:$AZ,MATCH(_xlfn._xlws.FILTER('Second Round'!$B$1:$AZ$1,((LEFT('Second Round'!$B$1:$AZ$1,22)="BoltRotationAngleCycle"))),'Second Round'!$B$1:$AL$1,0), FALSE)))) - $C140) &lt;= 2), "", ABS((SUM(IF(ISERROR(VLOOKUP($A140,'Second Round'!$B:$AZ,MATCH(_xlfn._xlws.FILTER('Second Round'!$B$1:$AZ$1,((LEFT('Second Round'!$B$1:$AZ$1,22)="BoltRotationAngleCycle"))),'Second Round'!$B$1:$AL$1,0), FALSE)),0,VLOOKUP($A140,'Second Round'!$B:$AZ,MATCH(_xlfn._xlws.FILTER('Second Round'!$B$1:$AZ$1,((LEFT('Second Round'!$B$1:$AZ$1,22)="BoltRotationAngleCycle"))),'Second Round'!$B$1:$AL$1,0), FALSE)))) - $C140) &lt;= VLOOKUP("sum_rounding_buffer", 'Failure Criteria'!$A$1:$B$9, 2, 0))</f>
        <v/>
      </c>
    </row>
    <row r="141" spans="1:17" x14ac:dyDescent="0.25">
      <c r="A141" s="17">
        <v>132</v>
      </c>
      <c r="B141" s="7" t="str">
        <f>IF(ISERROR(VLOOKUP($A141,'First Round'!$B:$AZ,MATCH("BoltRotationAngle",'First Round'!$B$1:$AZ$1,0),FALSE)),"",VLOOKUP($A141,'First Round'!$B:$AZ,MATCH("BoltRotationAngle",'First Round'!$B$1:$AZ$1,0),FALSE))</f>
        <v/>
      </c>
      <c r="C141" s="7" t="str">
        <f>IF(ISERROR(VLOOKUP($A141,'Second Round'!$B:$AZ,MATCH("BoltRotationAngle",'Second Round'!$B$1:$AZ$1,0),FALSE)),"",VLOOKUP($A141,'Second Round'!$B:$AZ,MATCH("BoltRotationAngle",'Second Round'!$B$1:$AZ$1,0),FALSE))</f>
        <v/>
      </c>
      <c r="D141" s="1" t="str">
        <f>IF(ISERROR(VLOOKUP($A141,'Second Round'!$B:$AZ,MATCH("BoltRotationAngleCycle1",'Second Round'!$B$1:$AZ$1,0),FALSE)),"",VLOOKUP($A141,'Second Round'!$B:$AZ,MATCH("BoltRotationAngleCycle1",'Second Round'!$B$1:$AZ$1,0),FALSE))</f>
        <v/>
      </c>
      <c r="E141" s="1" t="str">
        <f>IF(ISERROR(VLOOKUP($A141,'Second Round'!$B:$AZ,MATCH("BoltRotationAngleCycle2",'Second Round'!$B$1:$AZ$1,0),FALSE)),"",VLOOKUP($A141,'Second Round'!$B:$AZ,MATCH("BoltRotationAngleCycle2",'Second Round'!$B$1:$AZ$1,0),FALSE))</f>
        <v/>
      </c>
      <c r="F141" s="1" t="str" cm="1">
        <f t="array" ref="F141">IF(AND(J141&lt;&gt;"",C141&lt;&gt;""),SUM(IF(ISERROR(VLOOKUP($A141,'Second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Round'!$B$1:$AL$1,0),FALSE)),0,VLOOKUP($A141,'Second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41" s="4">
        <v>132</v>
      </c>
      <c r="I141" s="13" t="str">
        <f>IF(J141&lt;&gt;"",IF(L141="Low", "Fail", IF(OR(L141="High", M141="High", N141 &gt; 5, O141 &gt; 5, P141 = FALSE, Q141 = FALSE), "Alert", "Pass")),"")</f>
        <v/>
      </c>
      <c r="J141" s="2" t="str">
        <f t="shared" si="2"/>
        <v/>
      </c>
      <c r="L141" s="19" t="str">
        <f>IF(J141&lt;&gt;"",IF(J141&gt;=$J$7,IF(J141&gt;VLOOKUP("perbolt_rotation_high", 'Failure Criteria'!$A$1:$B$9, 2, 0)*$J$7, "High", "OK"),"Low"),"")</f>
        <v/>
      </c>
      <c r="M141" s="19" t="str">
        <f>IF(AND(F141&lt;&gt;"",J141&lt;&gt;""),IF(F141&gt;=VLOOKUP("rd2_cyc3_rotation_high", 'Failure Criteria'!$A$1:$B$9, 2, 0), "High", "OK"),"")</f>
        <v/>
      </c>
      <c r="N141" s="19" t="str">
        <f>IF(ISERROR(VLOOKUP($A141,'First Round'!$B:$AZ,MATCH("Cycles",'First Round'!$B$1:$AZ$1,0),FALSE)),"",VLOOKUP($A141,'First Round'!$B:$AZ,MATCH("Cycles",'First Round'!$B$1:$AZ$1,0),FALSE))</f>
        <v/>
      </c>
      <c r="O141" s="19" t="str">
        <f>IF(ISERROR(VLOOKUP($A141,'Second Round'!$B:$AZ,MATCH("Cycles",'Second Round'!$B$1:$AZ$1,0),FALSE)),"",VLOOKUP($A141,'Second Round'!$B:$AZ,MATCH("Cycles",'Second Round'!$B$1:$AZ$1,0),FALSE))</f>
        <v/>
      </c>
      <c r="P141" s="19" t="str" cm="1">
        <f t="array" ref="P141">IF(ISERROR(ABS((SUM(IF(ISERROR(VLOOKUP($A141,'First Round'!$B:$AZ,MATCH(_xlfn._xlws.FILTER('First Round'!$B$1:$AZ$1,((LEFT('First Round'!$B$1:$AZ$1,22)="BoltRotationAngleCycle"))),'First Round'!$B$1:$AL$1,0), FALSE)),0,VLOOKUP($A141,'First Round'!$B:$AZ,MATCH(_xlfn._xlws.FILTER('First Round'!$B$1:$AZ$1,((LEFT('First Round'!$B$1:$AZ$1,22)="BoltRotationAngleCycle"))),'First Round'!$B$1:$AL$1,0), FALSE)))) - $B141) &lt;= 2), "", ABS((SUM(IF(ISERROR(VLOOKUP($A141,'First Round'!$B:$AZ,MATCH(_xlfn._xlws.FILTER('First Round'!$B$1:$AZ$1,((LEFT('First Round'!$B$1:$AZ$1,22)="BoltRotationAngleCycle"))),'First Round'!$B$1:$AL$1,0), FALSE)),0,VLOOKUP($A141,'First Round'!$B:$AZ,MATCH(_xlfn._xlws.FILTER('First Round'!$B$1:$AZ$1,((LEFT('First Round'!$B$1:$AZ$1,22)="BoltRotationAngleCycle"))),'First Round'!$B$1:$AL$1,0), FALSE)))) - $B141) &lt;= VLOOKUP("sum_rounding_buffer", 'Failure Criteria'!$A$1:$B$9, 2, 0))</f>
        <v/>
      </c>
      <c r="Q141" s="19" t="str" cm="1">
        <f t="array" ref="Q141">IF(ISERROR(ABS((SUM(IF(ISERROR(VLOOKUP($A141,'Second Round'!$B:$AZ,MATCH(_xlfn._xlws.FILTER('Second Round'!$B$1:$AZ$1,((LEFT('Second Round'!$B$1:$AZ$1,22)="BoltRotationAngleCycle"))),'Second Round'!$B$1:$AL$1,0), FALSE)),0,VLOOKUP($A141,'Second Round'!$B:$AZ,MATCH(_xlfn._xlws.FILTER('Second Round'!$B$1:$AZ$1,((LEFT('Second Round'!$B$1:$AZ$1,22)="BoltRotationAngleCycle"))),'Second Round'!$B$1:$AL$1,0), FALSE)))) - $C141) &lt;= 2), "", ABS((SUM(IF(ISERROR(VLOOKUP($A141,'Second Round'!$B:$AZ,MATCH(_xlfn._xlws.FILTER('Second Round'!$B$1:$AZ$1,((LEFT('Second Round'!$B$1:$AZ$1,22)="BoltRotationAngleCycle"))),'Second Round'!$B$1:$AL$1,0), FALSE)),0,VLOOKUP($A141,'Second Round'!$B:$AZ,MATCH(_xlfn._xlws.FILTER('Second Round'!$B$1:$AZ$1,((LEFT('Second Round'!$B$1:$AZ$1,22)="BoltRotationAngleCycle"))),'Second Round'!$B$1:$AL$1,0), FALSE)))) - $C141) &lt;= VLOOKUP("sum_rounding_buffer", 'Failure Criteria'!$A$1:$B$9, 2, 0))</f>
        <v/>
      </c>
    </row>
    <row r="142" spans="1:17" x14ac:dyDescent="0.25">
      <c r="A142" s="17">
        <v>133</v>
      </c>
      <c r="B142" s="7" t="str">
        <f>IF(ISERROR(VLOOKUP($A142,'First Round'!$B:$AZ,MATCH("BoltRotationAngle",'First Round'!$B$1:$AZ$1,0),FALSE)),"",VLOOKUP($A142,'First Round'!$B:$AZ,MATCH("BoltRotationAngle",'First Round'!$B$1:$AZ$1,0),FALSE))</f>
        <v/>
      </c>
      <c r="C142" s="7" t="str">
        <f>IF(ISERROR(VLOOKUP($A142,'Second Round'!$B:$AZ,MATCH("BoltRotationAngle",'Second Round'!$B$1:$AZ$1,0),FALSE)),"",VLOOKUP($A142,'Second Round'!$B:$AZ,MATCH("BoltRotationAngle",'Second Round'!$B$1:$AZ$1,0),FALSE))</f>
        <v/>
      </c>
      <c r="D142" s="1" t="str">
        <f>IF(ISERROR(VLOOKUP($A142,'Second Round'!$B:$AZ,MATCH("BoltRotationAngleCycle1",'Second Round'!$B$1:$AZ$1,0),FALSE)),"",VLOOKUP($A142,'Second Round'!$B:$AZ,MATCH("BoltRotationAngleCycle1",'Second Round'!$B$1:$AZ$1,0),FALSE))</f>
        <v/>
      </c>
      <c r="E142" s="1" t="str">
        <f>IF(ISERROR(VLOOKUP($A142,'Second Round'!$B:$AZ,MATCH("BoltRotationAngleCycle2",'Second Round'!$B$1:$AZ$1,0),FALSE)),"",VLOOKUP($A142,'Second Round'!$B:$AZ,MATCH("BoltRotationAngleCycle2",'Second Round'!$B$1:$AZ$1,0),FALSE))</f>
        <v/>
      </c>
      <c r="F142" s="1" t="str" cm="1">
        <f t="array" ref="F142">IF(AND(J142&lt;&gt;"",C142&lt;&gt;""),SUM(IF(ISERROR(VLOOKUP($A142,'Second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Round'!$B$1:$AL$1,0),FALSE)),0,VLOOKUP($A142,'Second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42" s="4">
        <v>133</v>
      </c>
      <c r="I142" s="13" t="str">
        <f>IF(J142&lt;&gt;"",IF(L142="Low", "Fail", IF(OR(L142="High", M142="High", N142 &gt; 5, O142 &gt; 5, P142 = FALSE, Q142 = FALSE), "Alert", "Pass")),"")</f>
        <v/>
      </c>
      <c r="J142" s="2" t="str">
        <f t="shared" si="2"/>
        <v/>
      </c>
      <c r="L142" s="19" t="str">
        <f>IF(J142&lt;&gt;"",IF(J142&gt;=$J$7,IF(J142&gt;VLOOKUP("perbolt_rotation_high", 'Failure Criteria'!$A$1:$B$9, 2, 0)*$J$7, "High", "OK"),"Low"),"")</f>
        <v/>
      </c>
      <c r="M142" s="19" t="str">
        <f>IF(AND(F142&lt;&gt;"",J142&lt;&gt;""),IF(F142&gt;=VLOOKUP("rd2_cyc3_rotation_high", 'Failure Criteria'!$A$1:$B$9, 2, 0), "High", "OK"),"")</f>
        <v/>
      </c>
      <c r="N142" s="19" t="str">
        <f>IF(ISERROR(VLOOKUP($A142,'First Round'!$B:$AZ,MATCH("Cycles",'First Round'!$B$1:$AZ$1,0),FALSE)),"",VLOOKUP($A142,'First Round'!$B:$AZ,MATCH("Cycles",'First Round'!$B$1:$AZ$1,0),FALSE))</f>
        <v/>
      </c>
      <c r="O142" s="19" t="str">
        <f>IF(ISERROR(VLOOKUP($A142,'Second Round'!$B:$AZ,MATCH("Cycles",'Second Round'!$B$1:$AZ$1,0),FALSE)),"",VLOOKUP($A142,'Second Round'!$B:$AZ,MATCH("Cycles",'Second Round'!$B$1:$AZ$1,0),FALSE))</f>
        <v/>
      </c>
      <c r="P142" s="19" t="str" cm="1">
        <f t="array" ref="P142">IF(ISERROR(ABS((SUM(IF(ISERROR(VLOOKUP($A142,'First Round'!$B:$AZ,MATCH(_xlfn._xlws.FILTER('First Round'!$B$1:$AZ$1,((LEFT('First Round'!$B$1:$AZ$1,22)="BoltRotationAngleCycle"))),'First Round'!$B$1:$AL$1,0), FALSE)),0,VLOOKUP($A142,'First Round'!$B:$AZ,MATCH(_xlfn._xlws.FILTER('First Round'!$B$1:$AZ$1,((LEFT('First Round'!$B$1:$AZ$1,22)="BoltRotationAngleCycle"))),'First Round'!$B$1:$AL$1,0), FALSE)))) - $B142) &lt;= 2), "", ABS((SUM(IF(ISERROR(VLOOKUP($A142,'First Round'!$B:$AZ,MATCH(_xlfn._xlws.FILTER('First Round'!$B$1:$AZ$1,((LEFT('First Round'!$B$1:$AZ$1,22)="BoltRotationAngleCycle"))),'First Round'!$B$1:$AL$1,0), FALSE)),0,VLOOKUP($A142,'First Round'!$B:$AZ,MATCH(_xlfn._xlws.FILTER('First Round'!$B$1:$AZ$1,((LEFT('First Round'!$B$1:$AZ$1,22)="BoltRotationAngleCycle"))),'First Round'!$B$1:$AL$1,0), FALSE)))) - $B142) &lt;= VLOOKUP("sum_rounding_buffer", 'Failure Criteria'!$A$1:$B$9, 2, 0))</f>
        <v/>
      </c>
      <c r="Q142" s="19" t="str" cm="1">
        <f t="array" ref="Q142">IF(ISERROR(ABS((SUM(IF(ISERROR(VLOOKUP($A142,'Second Round'!$B:$AZ,MATCH(_xlfn._xlws.FILTER('Second Round'!$B$1:$AZ$1,((LEFT('Second Round'!$B$1:$AZ$1,22)="BoltRotationAngleCycle"))),'Second Round'!$B$1:$AL$1,0), FALSE)),0,VLOOKUP($A142,'Second Round'!$B:$AZ,MATCH(_xlfn._xlws.FILTER('Second Round'!$B$1:$AZ$1,((LEFT('Second Round'!$B$1:$AZ$1,22)="BoltRotationAngleCycle"))),'Second Round'!$B$1:$AL$1,0), FALSE)))) - $C142) &lt;= 2), "", ABS((SUM(IF(ISERROR(VLOOKUP($A142,'Second Round'!$B:$AZ,MATCH(_xlfn._xlws.FILTER('Second Round'!$B$1:$AZ$1,((LEFT('Second Round'!$B$1:$AZ$1,22)="BoltRotationAngleCycle"))),'Second Round'!$B$1:$AL$1,0), FALSE)),0,VLOOKUP($A142,'Second Round'!$B:$AZ,MATCH(_xlfn._xlws.FILTER('Second Round'!$B$1:$AZ$1,((LEFT('Second Round'!$B$1:$AZ$1,22)="BoltRotationAngleCycle"))),'Second Round'!$B$1:$AL$1,0), FALSE)))) - $C142) &lt;= VLOOKUP("sum_rounding_buffer", 'Failure Criteria'!$A$1:$B$9, 2, 0))</f>
        <v/>
      </c>
    </row>
    <row r="143" spans="1:17" x14ac:dyDescent="0.25">
      <c r="A143" s="17">
        <v>134</v>
      </c>
      <c r="B143" s="7" t="str">
        <f>IF(ISERROR(VLOOKUP($A143,'First Round'!$B:$AZ,MATCH("BoltRotationAngle",'First Round'!$B$1:$AZ$1,0),FALSE)),"",VLOOKUP($A143,'First Round'!$B:$AZ,MATCH("BoltRotationAngle",'First Round'!$B$1:$AZ$1,0),FALSE))</f>
        <v/>
      </c>
      <c r="C143" s="7" t="str">
        <f>IF(ISERROR(VLOOKUP($A143,'Second Round'!$B:$AZ,MATCH("BoltRotationAngle",'Second Round'!$B$1:$AZ$1,0),FALSE)),"",VLOOKUP($A143,'Second Round'!$B:$AZ,MATCH("BoltRotationAngle",'Second Round'!$B$1:$AZ$1,0),FALSE))</f>
        <v/>
      </c>
      <c r="D143" s="1" t="str">
        <f>IF(ISERROR(VLOOKUP($A143,'Second Round'!$B:$AZ,MATCH("BoltRotationAngleCycle1",'Second Round'!$B$1:$AZ$1,0),FALSE)),"",VLOOKUP($A143,'Second Round'!$B:$AZ,MATCH("BoltRotationAngleCycle1",'Second Round'!$B$1:$AZ$1,0),FALSE))</f>
        <v/>
      </c>
      <c r="E143" s="1" t="str">
        <f>IF(ISERROR(VLOOKUP($A143,'Second Round'!$B:$AZ,MATCH("BoltRotationAngleCycle2",'Second Round'!$B$1:$AZ$1,0),FALSE)),"",VLOOKUP($A143,'Second Round'!$B:$AZ,MATCH("BoltRotationAngleCycle2",'Second Round'!$B$1:$AZ$1,0),FALSE))</f>
        <v/>
      </c>
      <c r="F143" s="1" t="str" cm="1">
        <f t="array" ref="F143">IF(AND(J143&lt;&gt;"",C143&lt;&gt;""),SUM(IF(ISERROR(VLOOKUP($A143,'Second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Round'!$B$1:$AL$1,0),FALSE)),0,VLOOKUP($A143,'Second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43" s="4">
        <v>134</v>
      </c>
      <c r="I143" s="13" t="str">
        <f>IF(J143&lt;&gt;"",IF(L143="Low", "Fail", IF(OR(L143="High", M143="High", N143 &gt; 5, O143 &gt; 5, P143 = FALSE, Q143 = FALSE), "Alert", "Pass")),"")</f>
        <v/>
      </c>
      <c r="J143" s="2" t="str">
        <f t="shared" si="2"/>
        <v/>
      </c>
      <c r="L143" s="19" t="str">
        <f>IF(J143&lt;&gt;"",IF(J143&gt;=$J$7,IF(J143&gt;VLOOKUP("perbolt_rotation_high", 'Failure Criteria'!$A$1:$B$9, 2, 0)*$J$7, "High", "OK"),"Low"),"")</f>
        <v/>
      </c>
      <c r="M143" s="19" t="str">
        <f>IF(AND(F143&lt;&gt;"",J143&lt;&gt;""),IF(F143&gt;=VLOOKUP("rd2_cyc3_rotation_high", 'Failure Criteria'!$A$1:$B$9, 2, 0), "High", "OK"),"")</f>
        <v/>
      </c>
      <c r="N143" s="19" t="str">
        <f>IF(ISERROR(VLOOKUP($A143,'First Round'!$B:$AZ,MATCH("Cycles",'First Round'!$B$1:$AZ$1,0),FALSE)),"",VLOOKUP($A143,'First Round'!$B:$AZ,MATCH("Cycles",'First Round'!$B$1:$AZ$1,0),FALSE))</f>
        <v/>
      </c>
      <c r="O143" s="19" t="str">
        <f>IF(ISERROR(VLOOKUP($A143,'Second Round'!$B:$AZ,MATCH("Cycles",'Second Round'!$B$1:$AZ$1,0),FALSE)),"",VLOOKUP($A143,'Second Round'!$B:$AZ,MATCH("Cycles",'Second Round'!$B$1:$AZ$1,0),FALSE))</f>
        <v/>
      </c>
      <c r="P143" s="19" t="str" cm="1">
        <f t="array" ref="P143">IF(ISERROR(ABS((SUM(IF(ISERROR(VLOOKUP($A143,'First Round'!$B:$AZ,MATCH(_xlfn._xlws.FILTER('First Round'!$B$1:$AZ$1,((LEFT('First Round'!$B$1:$AZ$1,22)="BoltRotationAngleCycle"))),'First Round'!$B$1:$AL$1,0), FALSE)),0,VLOOKUP($A143,'First Round'!$B:$AZ,MATCH(_xlfn._xlws.FILTER('First Round'!$B$1:$AZ$1,((LEFT('First Round'!$B$1:$AZ$1,22)="BoltRotationAngleCycle"))),'First Round'!$B$1:$AL$1,0), FALSE)))) - $B143) &lt;= 2), "", ABS((SUM(IF(ISERROR(VLOOKUP($A143,'First Round'!$B:$AZ,MATCH(_xlfn._xlws.FILTER('First Round'!$B$1:$AZ$1,((LEFT('First Round'!$B$1:$AZ$1,22)="BoltRotationAngleCycle"))),'First Round'!$B$1:$AL$1,0), FALSE)),0,VLOOKUP($A143,'First Round'!$B:$AZ,MATCH(_xlfn._xlws.FILTER('First Round'!$B$1:$AZ$1,((LEFT('First Round'!$B$1:$AZ$1,22)="BoltRotationAngleCycle"))),'First Round'!$B$1:$AL$1,0), FALSE)))) - $B143) &lt;= VLOOKUP("sum_rounding_buffer", 'Failure Criteria'!$A$1:$B$9, 2, 0))</f>
        <v/>
      </c>
      <c r="Q143" s="19" t="str" cm="1">
        <f t="array" ref="Q143">IF(ISERROR(ABS((SUM(IF(ISERROR(VLOOKUP($A143,'Second Round'!$B:$AZ,MATCH(_xlfn._xlws.FILTER('Second Round'!$B$1:$AZ$1,((LEFT('Second Round'!$B$1:$AZ$1,22)="BoltRotationAngleCycle"))),'Second Round'!$B$1:$AL$1,0), FALSE)),0,VLOOKUP($A143,'Second Round'!$B:$AZ,MATCH(_xlfn._xlws.FILTER('Second Round'!$B$1:$AZ$1,((LEFT('Second Round'!$B$1:$AZ$1,22)="BoltRotationAngleCycle"))),'Second Round'!$B$1:$AL$1,0), FALSE)))) - $C143) &lt;= 2), "", ABS((SUM(IF(ISERROR(VLOOKUP($A143,'Second Round'!$B:$AZ,MATCH(_xlfn._xlws.FILTER('Second Round'!$B$1:$AZ$1,((LEFT('Second Round'!$B$1:$AZ$1,22)="BoltRotationAngleCycle"))),'Second Round'!$B$1:$AL$1,0), FALSE)),0,VLOOKUP($A143,'Second Round'!$B:$AZ,MATCH(_xlfn._xlws.FILTER('Second Round'!$B$1:$AZ$1,((LEFT('Second Round'!$B$1:$AZ$1,22)="BoltRotationAngleCycle"))),'Second Round'!$B$1:$AL$1,0), FALSE)))) - $C143) &lt;= VLOOKUP("sum_rounding_buffer", 'Failure Criteria'!$A$1:$B$9, 2, 0))</f>
        <v/>
      </c>
    </row>
    <row r="144" spans="1:17" x14ac:dyDescent="0.25">
      <c r="A144" s="17">
        <v>135</v>
      </c>
      <c r="B144" s="7" t="str">
        <f>IF(ISERROR(VLOOKUP($A144,'First Round'!$B:$AZ,MATCH("BoltRotationAngle",'First Round'!$B$1:$AZ$1,0),FALSE)),"",VLOOKUP($A144,'First Round'!$B:$AZ,MATCH("BoltRotationAngle",'First Round'!$B$1:$AZ$1,0),FALSE))</f>
        <v/>
      </c>
      <c r="C144" s="7" t="str">
        <f>IF(ISERROR(VLOOKUP($A144,'Second Round'!$B:$AZ,MATCH("BoltRotationAngle",'Second Round'!$B$1:$AZ$1,0),FALSE)),"",VLOOKUP($A144,'Second Round'!$B:$AZ,MATCH("BoltRotationAngle",'Second Round'!$B$1:$AZ$1,0),FALSE))</f>
        <v/>
      </c>
      <c r="D144" s="1" t="str">
        <f>IF(ISERROR(VLOOKUP($A144,'Second Round'!$B:$AZ,MATCH("BoltRotationAngleCycle1",'Second Round'!$B$1:$AZ$1,0),FALSE)),"",VLOOKUP($A144,'Second Round'!$B:$AZ,MATCH("BoltRotationAngleCycle1",'Second Round'!$B$1:$AZ$1,0),FALSE))</f>
        <v/>
      </c>
      <c r="E144" s="1" t="str">
        <f>IF(ISERROR(VLOOKUP($A144,'Second Round'!$B:$AZ,MATCH("BoltRotationAngleCycle2",'Second Round'!$B$1:$AZ$1,0),FALSE)),"",VLOOKUP($A144,'Second Round'!$B:$AZ,MATCH("BoltRotationAngleCycle2",'Second Round'!$B$1:$AZ$1,0),FALSE))</f>
        <v/>
      </c>
      <c r="F144" s="1" t="str" cm="1">
        <f t="array" ref="F144">IF(AND(J144&lt;&gt;"",C144&lt;&gt;""),SUM(IF(ISERROR(VLOOKUP($A144,'Second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Round'!$B$1:$AL$1,0),FALSE)),0,VLOOKUP($A144,'Second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44" s="4">
        <v>135</v>
      </c>
      <c r="I144" s="13" t="str">
        <f>IF(J144&lt;&gt;"",IF(L144="Low", "Fail", IF(OR(L144="High", M144="High", N144 &gt; 5, O144 &gt; 5, P144 = FALSE, Q144 = FALSE), "Alert", "Pass")),"")</f>
        <v/>
      </c>
      <c r="J144" s="2" t="str">
        <f t="shared" si="2"/>
        <v/>
      </c>
      <c r="L144" s="19" t="str">
        <f>IF(J144&lt;&gt;"",IF(J144&gt;=$J$7,IF(J144&gt;VLOOKUP("perbolt_rotation_high", 'Failure Criteria'!$A$1:$B$9, 2, 0)*$J$7, "High", "OK"),"Low"),"")</f>
        <v/>
      </c>
      <c r="M144" s="19" t="str">
        <f>IF(AND(F144&lt;&gt;"",J144&lt;&gt;""),IF(F144&gt;=VLOOKUP("rd2_cyc3_rotation_high", 'Failure Criteria'!$A$1:$B$9, 2, 0), "High", "OK"),"")</f>
        <v/>
      </c>
      <c r="N144" s="19" t="str">
        <f>IF(ISERROR(VLOOKUP($A144,'First Round'!$B:$AZ,MATCH("Cycles",'First Round'!$B$1:$AZ$1,0),FALSE)),"",VLOOKUP($A144,'First Round'!$B:$AZ,MATCH("Cycles",'First Round'!$B$1:$AZ$1,0),FALSE))</f>
        <v/>
      </c>
      <c r="O144" s="19" t="str">
        <f>IF(ISERROR(VLOOKUP($A144,'Second Round'!$B:$AZ,MATCH("Cycles",'Second Round'!$B$1:$AZ$1,0),FALSE)),"",VLOOKUP($A144,'Second Round'!$B:$AZ,MATCH("Cycles",'Second Round'!$B$1:$AZ$1,0),FALSE))</f>
        <v/>
      </c>
      <c r="P144" s="19" t="str" cm="1">
        <f t="array" ref="P144">IF(ISERROR(ABS((SUM(IF(ISERROR(VLOOKUP($A144,'First Round'!$B:$AZ,MATCH(_xlfn._xlws.FILTER('First Round'!$B$1:$AZ$1,((LEFT('First Round'!$B$1:$AZ$1,22)="BoltRotationAngleCycle"))),'First Round'!$B$1:$AL$1,0), FALSE)),0,VLOOKUP($A144,'First Round'!$B:$AZ,MATCH(_xlfn._xlws.FILTER('First Round'!$B$1:$AZ$1,((LEFT('First Round'!$B$1:$AZ$1,22)="BoltRotationAngleCycle"))),'First Round'!$B$1:$AL$1,0), FALSE)))) - $B144) &lt;= 2), "", ABS((SUM(IF(ISERROR(VLOOKUP($A144,'First Round'!$B:$AZ,MATCH(_xlfn._xlws.FILTER('First Round'!$B$1:$AZ$1,((LEFT('First Round'!$B$1:$AZ$1,22)="BoltRotationAngleCycle"))),'First Round'!$B$1:$AL$1,0), FALSE)),0,VLOOKUP($A144,'First Round'!$B:$AZ,MATCH(_xlfn._xlws.FILTER('First Round'!$B$1:$AZ$1,((LEFT('First Round'!$B$1:$AZ$1,22)="BoltRotationAngleCycle"))),'First Round'!$B$1:$AL$1,0), FALSE)))) - $B144) &lt;= VLOOKUP("sum_rounding_buffer", 'Failure Criteria'!$A$1:$B$9, 2, 0))</f>
        <v/>
      </c>
      <c r="Q144" s="19" t="str" cm="1">
        <f t="array" ref="Q144">IF(ISERROR(ABS((SUM(IF(ISERROR(VLOOKUP($A144,'Second Round'!$B:$AZ,MATCH(_xlfn._xlws.FILTER('Second Round'!$B$1:$AZ$1,((LEFT('Second Round'!$B$1:$AZ$1,22)="BoltRotationAngleCycle"))),'Second Round'!$B$1:$AL$1,0), FALSE)),0,VLOOKUP($A144,'Second Round'!$B:$AZ,MATCH(_xlfn._xlws.FILTER('Second Round'!$B$1:$AZ$1,((LEFT('Second Round'!$B$1:$AZ$1,22)="BoltRotationAngleCycle"))),'Second Round'!$B$1:$AL$1,0), FALSE)))) - $C144) &lt;= 2), "", ABS((SUM(IF(ISERROR(VLOOKUP($A144,'Second Round'!$B:$AZ,MATCH(_xlfn._xlws.FILTER('Second Round'!$B$1:$AZ$1,((LEFT('Second Round'!$B$1:$AZ$1,22)="BoltRotationAngleCycle"))),'Second Round'!$B$1:$AL$1,0), FALSE)),0,VLOOKUP($A144,'Second Round'!$B:$AZ,MATCH(_xlfn._xlws.FILTER('Second Round'!$B$1:$AZ$1,((LEFT('Second Round'!$B$1:$AZ$1,22)="BoltRotationAngleCycle"))),'Second Round'!$B$1:$AL$1,0), FALSE)))) - $C144) &lt;= VLOOKUP("sum_rounding_buffer", 'Failure Criteria'!$A$1:$B$9, 2, 0))</f>
        <v/>
      </c>
    </row>
    <row r="145" spans="1:17" x14ac:dyDescent="0.25">
      <c r="A145" s="17">
        <v>136</v>
      </c>
      <c r="B145" s="7" t="str">
        <f>IF(ISERROR(VLOOKUP($A145,'First Round'!$B:$AZ,MATCH("BoltRotationAngle",'First Round'!$B$1:$AZ$1,0),FALSE)),"",VLOOKUP($A145,'First Round'!$B:$AZ,MATCH("BoltRotationAngle",'First Round'!$B$1:$AZ$1,0),FALSE))</f>
        <v/>
      </c>
      <c r="C145" s="7" t="str">
        <f>IF(ISERROR(VLOOKUP($A145,'Second Round'!$B:$AZ,MATCH("BoltRotationAngle",'Second Round'!$B$1:$AZ$1,0),FALSE)),"",VLOOKUP($A145,'Second Round'!$B:$AZ,MATCH("BoltRotationAngle",'Second Round'!$B$1:$AZ$1,0),FALSE))</f>
        <v/>
      </c>
      <c r="D145" s="1" t="str">
        <f>IF(ISERROR(VLOOKUP($A145,'Second Round'!$B:$AZ,MATCH("BoltRotationAngleCycle1",'Second Round'!$B$1:$AZ$1,0),FALSE)),"",VLOOKUP($A145,'Second Round'!$B:$AZ,MATCH("BoltRotationAngleCycle1",'Second Round'!$B$1:$AZ$1,0),FALSE))</f>
        <v/>
      </c>
      <c r="E145" s="1" t="str">
        <f>IF(ISERROR(VLOOKUP($A145,'Second Round'!$B:$AZ,MATCH("BoltRotationAngleCycle2",'Second Round'!$B$1:$AZ$1,0),FALSE)),"",VLOOKUP($A145,'Second Round'!$B:$AZ,MATCH("BoltRotationAngleCycle2",'Second Round'!$B$1:$AZ$1,0),FALSE))</f>
        <v/>
      </c>
      <c r="F145" s="1" t="str" cm="1">
        <f t="array" ref="F145">IF(AND(J145&lt;&gt;"",C145&lt;&gt;""),SUM(IF(ISERROR(VLOOKUP($A145,'Second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Round'!$B$1:$AL$1,0),FALSE)),0,VLOOKUP($A145,'Second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45" s="4">
        <v>136</v>
      </c>
      <c r="I145" s="13" t="str">
        <f>IF(J145&lt;&gt;"",IF(L145="Low", "Fail", IF(OR(L145="High", M145="High", N145 &gt; 5, O145 &gt; 5, P145 = FALSE, Q145 = FALSE), "Alert", "Pass")),"")</f>
        <v/>
      </c>
      <c r="J145" s="2" t="str">
        <f t="shared" si="2"/>
        <v/>
      </c>
      <c r="L145" s="19" t="str">
        <f>IF(J145&lt;&gt;"",IF(J145&gt;=$J$7,IF(J145&gt;VLOOKUP("perbolt_rotation_high", 'Failure Criteria'!$A$1:$B$9, 2, 0)*$J$7, "High", "OK"),"Low"),"")</f>
        <v/>
      </c>
      <c r="M145" s="19" t="str">
        <f>IF(AND(F145&lt;&gt;"",J145&lt;&gt;""),IF(F145&gt;=VLOOKUP("rd2_cyc3_rotation_high", 'Failure Criteria'!$A$1:$B$9, 2, 0), "High", "OK"),"")</f>
        <v/>
      </c>
      <c r="N145" s="19" t="str">
        <f>IF(ISERROR(VLOOKUP($A145,'First Round'!$B:$AZ,MATCH("Cycles",'First Round'!$B$1:$AZ$1,0),FALSE)),"",VLOOKUP($A145,'First Round'!$B:$AZ,MATCH("Cycles",'First Round'!$B$1:$AZ$1,0),FALSE))</f>
        <v/>
      </c>
      <c r="O145" s="19" t="str">
        <f>IF(ISERROR(VLOOKUP($A145,'Second Round'!$B:$AZ,MATCH("Cycles",'Second Round'!$B$1:$AZ$1,0),FALSE)),"",VLOOKUP($A145,'Second Round'!$B:$AZ,MATCH("Cycles",'Second Round'!$B$1:$AZ$1,0),FALSE))</f>
        <v/>
      </c>
      <c r="P145" s="19" t="str" cm="1">
        <f t="array" ref="P145">IF(ISERROR(ABS((SUM(IF(ISERROR(VLOOKUP($A145,'First Round'!$B:$AZ,MATCH(_xlfn._xlws.FILTER('First Round'!$B$1:$AZ$1,((LEFT('First Round'!$B$1:$AZ$1,22)="BoltRotationAngleCycle"))),'First Round'!$B$1:$AL$1,0), FALSE)),0,VLOOKUP($A145,'First Round'!$B:$AZ,MATCH(_xlfn._xlws.FILTER('First Round'!$B$1:$AZ$1,((LEFT('First Round'!$B$1:$AZ$1,22)="BoltRotationAngleCycle"))),'First Round'!$B$1:$AL$1,0), FALSE)))) - $B145) &lt;= 2), "", ABS((SUM(IF(ISERROR(VLOOKUP($A145,'First Round'!$B:$AZ,MATCH(_xlfn._xlws.FILTER('First Round'!$B$1:$AZ$1,((LEFT('First Round'!$B$1:$AZ$1,22)="BoltRotationAngleCycle"))),'First Round'!$B$1:$AL$1,0), FALSE)),0,VLOOKUP($A145,'First Round'!$B:$AZ,MATCH(_xlfn._xlws.FILTER('First Round'!$B$1:$AZ$1,((LEFT('First Round'!$B$1:$AZ$1,22)="BoltRotationAngleCycle"))),'First Round'!$B$1:$AL$1,0), FALSE)))) - $B145) &lt;= VLOOKUP("sum_rounding_buffer", 'Failure Criteria'!$A$1:$B$9, 2, 0))</f>
        <v/>
      </c>
      <c r="Q145" s="19" t="str" cm="1">
        <f t="array" ref="Q145">IF(ISERROR(ABS((SUM(IF(ISERROR(VLOOKUP($A145,'Second Round'!$B:$AZ,MATCH(_xlfn._xlws.FILTER('Second Round'!$B$1:$AZ$1,((LEFT('Second Round'!$B$1:$AZ$1,22)="BoltRotationAngleCycle"))),'Second Round'!$B$1:$AL$1,0), FALSE)),0,VLOOKUP($A145,'Second Round'!$B:$AZ,MATCH(_xlfn._xlws.FILTER('Second Round'!$B$1:$AZ$1,((LEFT('Second Round'!$B$1:$AZ$1,22)="BoltRotationAngleCycle"))),'Second Round'!$B$1:$AL$1,0), FALSE)))) - $C145) &lt;= 2), "", ABS((SUM(IF(ISERROR(VLOOKUP($A145,'Second Round'!$B:$AZ,MATCH(_xlfn._xlws.FILTER('Second Round'!$B$1:$AZ$1,((LEFT('Second Round'!$B$1:$AZ$1,22)="BoltRotationAngleCycle"))),'Second Round'!$B$1:$AL$1,0), FALSE)),0,VLOOKUP($A145,'Second Round'!$B:$AZ,MATCH(_xlfn._xlws.FILTER('Second Round'!$B$1:$AZ$1,((LEFT('Second Round'!$B$1:$AZ$1,22)="BoltRotationAngleCycle"))),'Second Round'!$B$1:$AL$1,0), FALSE)))) - $C145) &lt;= VLOOKUP("sum_rounding_buffer", 'Failure Criteria'!$A$1:$B$9, 2, 0))</f>
        <v/>
      </c>
    </row>
    <row r="146" spans="1:17" x14ac:dyDescent="0.25">
      <c r="A146" s="17">
        <v>137</v>
      </c>
      <c r="B146" s="7" t="str">
        <f>IF(ISERROR(VLOOKUP($A146,'First Round'!$B:$AZ,MATCH("BoltRotationAngle",'First Round'!$B$1:$AZ$1,0),FALSE)),"",VLOOKUP($A146,'First Round'!$B:$AZ,MATCH("BoltRotationAngle",'First Round'!$B$1:$AZ$1,0),FALSE))</f>
        <v/>
      </c>
      <c r="C146" s="7" t="str">
        <f>IF(ISERROR(VLOOKUP($A146,'Second Round'!$B:$AZ,MATCH("BoltRotationAngle",'Second Round'!$B$1:$AZ$1,0),FALSE)),"",VLOOKUP($A146,'Second Round'!$B:$AZ,MATCH("BoltRotationAngle",'Second Round'!$B$1:$AZ$1,0),FALSE))</f>
        <v/>
      </c>
      <c r="D146" s="1" t="str">
        <f>IF(ISERROR(VLOOKUP($A146,'Second Round'!$B:$AZ,MATCH("BoltRotationAngleCycle1",'Second Round'!$B$1:$AZ$1,0),FALSE)),"",VLOOKUP($A146,'Second Round'!$B:$AZ,MATCH("BoltRotationAngleCycle1",'Second Round'!$B$1:$AZ$1,0),FALSE))</f>
        <v/>
      </c>
      <c r="E146" s="1" t="str">
        <f>IF(ISERROR(VLOOKUP($A146,'Second Round'!$B:$AZ,MATCH("BoltRotationAngleCycle2",'Second Round'!$B$1:$AZ$1,0),FALSE)),"",VLOOKUP($A146,'Second Round'!$B:$AZ,MATCH("BoltRotationAngleCycle2",'Second Round'!$B$1:$AZ$1,0),FALSE))</f>
        <v/>
      </c>
      <c r="F146" s="1" t="str" cm="1">
        <f t="array" ref="F146">IF(AND(J146&lt;&gt;"",C146&lt;&gt;""),SUM(IF(ISERROR(VLOOKUP($A146,'Second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Round'!$B$1:$AL$1,0),FALSE)),0,VLOOKUP($A146,'Second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46" s="4">
        <v>137</v>
      </c>
      <c r="I146" s="13" t="str">
        <f>IF(J146&lt;&gt;"",IF(L146="Low", "Fail", IF(OR(L146="High", M146="High", N146 &gt; 5, O146 &gt; 5, P146 = FALSE, Q146 = FALSE), "Alert", "Pass")),"")</f>
        <v/>
      </c>
      <c r="J146" s="2" t="str">
        <f t="shared" si="2"/>
        <v/>
      </c>
      <c r="L146" s="19" t="str">
        <f>IF(J146&lt;&gt;"",IF(J146&gt;=$J$7,IF(J146&gt;VLOOKUP("perbolt_rotation_high", 'Failure Criteria'!$A$1:$B$9, 2, 0)*$J$7, "High", "OK"),"Low"),"")</f>
        <v/>
      </c>
      <c r="M146" s="19" t="str">
        <f>IF(AND(F146&lt;&gt;"",J146&lt;&gt;""),IF(F146&gt;=VLOOKUP("rd2_cyc3_rotation_high", 'Failure Criteria'!$A$1:$B$9, 2, 0), "High", "OK"),"")</f>
        <v/>
      </c>
      <c r="N146" s="19" t="str">
        <f>IF(ISERROR(VLOOKUP($A146,'First Round'!$B:$AZ,MATCH("Cycles",'First Round'!$B$1:$AZ$1,0),FALSE)),"",VLOOKUP($A146,'First Round'!$B:$AZ,MATCH("Cycles",'First Round'!$B$1:$AZ$1,0),FALSE))</f>
        <v/>
      </c>
      <c r="O146" s="19" t="str">
        <f>IF(ISERROR(VLOOKUP($A146,'Second Round'!$B:$AZ,MATCH("Cycles",'Second Round'!$B$1:$AZ$1,0),FALSE)),"",VLOOKUP($A146,'Second Round'!$B:$AZ,MATCH("Cycles",'Second Round'!$B$1:$AZ$1,0),FALSE))</f>
        <v/>
      </c>
      <c r="P146" s="19" t="str" cm="1">
        <f t="array" ref="P146">IF(ISERROR(ABS((SUM(IF(ISERROR(VLOOKUP($A146,'First Round'!$B:$AZ,MATCH(_xlfn._xlws.FILTER('First Round'!$B$1:$AZ$1,((LEFT('First Round'!$B$1:$AZ$1,22)="BoltRotationAngleCycle"))),'First Round'!$B$1:$AL$1,0), FALSE)),0,VLOOKUP($A146,'First Round'!$B:$AZ,MATCH(_xlfn._xlws.FILTER('First Round'!$B$1:$AZ$1,((LEFT('First Round'!$B$1:$AZ$1,22)="BoltRotationAngleCycle"))),'First Round'!$B$1:$AL$1,0), FALSE)))) - $B146) &lt;= 2), "", ABS((SUM(IF(ISERROR(VLOOKUP($A146,'First Round'!$B:$AZ,MATCH(_xlfn._xlws.FILTER('First Round'!$B$1:$AZ$1,((LEFT('First Round'!$B$1:$AZ$1,22)="BoltRotationAngleCycle"))),'First Round'!$B$1:$AL$1,0), FALSE)),0,VLOOKUP($A146,'First Round'!$B:$AZ,MATCH(_xlfn._xlws.FILTER('First Round'!$B$1:$AZ$1,((LEFT('First Round'!$B$1:$AZ$1,22)="BoltRotationAngleCycle"))),'First Round'!$B$1:$AL$1,0), FALSE)))) - $B146) &lt;= VLOOKUP("sum_rounding_buffer", 'Failure Criteria'!$A$1:$B$9, 2, 0))</f>
        <v/>
      </c>
      <c r="Q146" s="19" t="str" cm="1">
        <f t="array" ref="Q146">IF(ISERROR(ABS((SUM(IF(ISERROR(VLOOKUP($A146,'Second Round'!$B:$AZ,MATCH(_xlfn._xlws.FILTER('Second Round'!$B$1:$AZ$1,((LEFT('Second Round'!$B$1:$AZ$1,22)="BoltRotationAngleCycle"))),'Second Round'!$B$1:$AL$1,0), FALSE)),0,VLOOKUP($A146,'Second Round'!$B:$AZ,MATCH(_xlfn._xlws.FILTER('Second Round'!$B$1:$AZ$1,((LEFT('Second Round'!$B$1:$AZ$1,22)="BoltRotationAngleCycle"))),'Second Round'!$B$1:$AL$1,0), FALSE)))) - $C146) &lt;= 2), "", ABS((SUM(IF(ISERROR(VLOOKUP($A146,'Second Round'!$B:$AZ,MATCH(_xlfn._xlws.FILTER('Second Round'!$B$1:$AZ$1,((LEFT('Second Round'!$B$1:$AZ$1,22)="BoltRotationAngleCycle"))),'Second Round'!$B$1:$AL$1,0), FALSE)),0,VLOOKUP($A146,'Second Round'!$B:$AZ,MATCH(_xlfn._xlws.FILTER('Second Round'!$B$1:$AZ$1,((LEFT('Second Round'!$B$1:$AZ$1,22)="BoltRotationAngleCycle"))),'Second Round'!$B$1:$AL$1,0), FALSE)))) - $C146) &lt;= VLOOKUP("sum_rounding_buffer", 'Failure Criteria'!$A$1:$B$9, 2, 0))</f>
        <v/>
      </c>
    </row>
    <row r="147" spans="1:17" x14ac:dyDescent="0.25">
      <c r="A147" s="17">
        <v>138</v>
      </c>
      <c r="B147" s="7" t="str">
        <f>IF(ISERROR(VLOOKUP($A147,'First Round'!$B:$AZ,MATCH("BoltRotationAngle",'First Round'!$B$1:$AZ$1,0),FALSE)),"",VLOOKUP($A147,'First Round'!$B:$AZ,MATCH("BoltRotationAngle",'First Round'!$B$1:$AZ$1,0),FALSE))</f>
        <v/>
      </c>
      <c r="C147" s="7" t="str">
        <f>IF(ISERROR(VLOOKUP($A147,'Second Round'!$B:$AZ,MATCH("BoltRotationAngle",'Second Round'!$B$1:$AZ$1,0),FALSE)),"",VLOOKUP($A147,'Second Round'!$B:$AZ,MATCH("BoltRotationAngle",'Second Round'!$B$1:$AZ$1,0),FALSE))</f>
        <v/>
      </c>
      <c r="D147" s="1" t="str">
        <f>IF(ISERROR(VLOOKUP($A147,'Second Round'!$B:$AZ,MATCH("BoltRotationAngleCycle1",'Second Round'!$B$1:$AZ$1,0),FALSE)),"",VLOOKUP($A147,'Second Round'!$B:$AZ,MATCH("BoltRotationAngleCycle1",'Second Round'!$B$1:$AZ$1,0),FALSE))</f>
        <v/>
      </c>
      <c r="E147" s="1" t="str">
        <f>IF(ISERROR(VLOOKUP($A147,'Second Round'!$B:$AZ,MATCH("BoltRotationAngleCycle2",'Second Round'!$B$1:$AZ$1,0),FALSE)),"",VLOOKUP($A147,'Second Round'!$B:$AZ,MATCH("BoltRotationAngleCycle2",'Second Round'!$B$1:$AZ$1,0),FALSE))</f>
        <v/>
      </c>
      <c r="F147" s="1" t="str" cm="1">
        <f t="array" ref="F147">IF(AND(J147&lt;&gt;"",C147&lt;&gt;""),SUM(IF(ISERROR(VLOOKUP($A147,'Second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Round'!$B$1:$AL$1,0),FALSE)),0,VLOOKUP($A147,'Second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47" s="4">
        <v>138</v>
      </c>
      <c r="I147" s="13" t="str">
        <f>IF(J147&lt;&gt;"",IF(L147="Low", "Fail", IF(OR(L147="High", M147="High", N147 &gt; 5, O147 &gt; 5, P147 = FALSE, Q147 = FALSE), "Alert", "Pass")),"")</f>
        <v/>
      </c>
      <c r="J147" s="2" t="str">
        <f t="shared" si="2"/>
        <v/>
      </c>
      <c r="L147" s="19" t="str">
        <f>IF(J147&lt;&gt;"",IF(J147&gt;=$J$7,IF(J147&gt;VLOOKUP("perbolt_rotation_high", 'Failure Criteria'!$A$1:$B$9, 2, 0)*$J$7, "High", "OK"),"Low"),"")</f>
        <v/>
      </c>
      <c r="M147" s="19" t="str">
        <f>IF(AND(F147&lt;&gt;"",J147&lt;&gt;""),IF(F147&gt;=VLOOKUP("rd2_cyc3_rotation_high", 'Failure Criteria'!$A$1:$B$9, 2, 0), "High", "OK"),"")</f>
        <v/>
      </c>
      <c r="N147" s="19" t="str">
        <f>IF(ISERROR(VLOOKUP($A147,'First Round'!$B:$AZ,MATCH("Cycles",'First Round'!$B$1:$AZ$1,0),FALSE)),"",VLOOKUP($A147,'First Round'!$B:$AZ,MATCH("Cycles",'First Round'!$B$1:$AZ$1,0),FALSE))</f>
        <v/>
      </c>
      <c r="O147" s="19" t="str">
        <f>IF(ISERROR(VLOOKUP($A147,'Second Round'!$B:$AZ,MATCH("Cycles",'Second Round'!$B$1:$AZ$1,0),FALSE)),"",VLOOKUP($A147,'Second Round'!$B:$AZ,MATCH("Cycles",'Second Round'!$B$1:$AZ$1,0),FALSE))</f>
        <v/>
      </c>
      <c r="P147" s="19" t="str" cm="1">
        <f t="array" ref="P147">IF(ISERROR(ABS((SUM(IF(ISERROR(VLOOKUP($A147,'First Round'!$B:$AZ,MATCH(_xlfn._xlws.FILTER('First Round'!$B$1:$AZ$1,((LEFT('First Round'!$B$1:$AZ$1,22)="BoltRotationAngleCycle"))),'First Round'!$B$1:$AL$1,0), FALSE)),0,VLOOKUP($A147,'First Round'!$B:$AZ,MATCH(_xlfn._xlws.FILTER('First Round'!$B$1:$AZ$1,((LEFT('First Round'!$B$1:$AZ$1,22)="BoltRotationAngleCycle"))),'First Round'!$B$1:$AL$1,0), FALSE)))) - $B147) &lt;= 2), "", ABS((SUM(IF(ISERROR(VLOOKUP($A147,'First Round'!$B:$AZ,MATCH(_xlfn._xlws.FILTER('First Round'!$B$1:$AZ$1,((LEFT('First Round'!$B$1:$AZ$1,22)="BoltRotationAngleCycle"))),'First Round'!$B$1:$AL$1,0), FALSE)),0,VLOOKUP($A147,'First Round'!$B:$AZ,MATCH(_xlfn._xlws.FILTER('First Round'!$B$1:$AZ$1,((LEFT('First Round'!$B$1:$AZ$1,22)="BoltRotationAngleCycle"))),'First Round'!$B$1:$AL$1,0), FALSE)))) - $B147) &lt;= VLOOKUP("sum_rounding_buffer", 'Failure Criteria'!$A$1:$B$9, 2, 0))</f>
        <v/>
      </c>
      <c r="Q147" s="19" t="str" cm="1">
        <f t="array" ref="Q147">IF(ISERROR(ABS((SUM(IF(ISERROR(VLOOKUP($A147,'Second Round'!$B:$AZ,MATCH(_xlfn._xlws.FILTER('Second Round'!$B$1:$AZ$1,((LEFT('Second Round'!$B$1:$AZ$1,22)="BoltRotationAngleCycle"))),'Second Round'!$B$1:$AL$1,0), FALSE)),0,VLOOKUP($A147,'Second Round'!$B:$AZ,MATCH(_xlfn._xlws.FILTER('Second Round'!$B$1:$AZ$1,((LEFT('Second Round'!$B$1:$AZ$1,22)="BoltRotationAngleCycle"))),'Second Round'!$B$1:$AL$1,0), FALSE)))) - $C147) &lt;= 2), "", ABS((SUM(IF(ISERROR(VLOOKUP($A147,'Second Round'!$B:$AZ,MATCH(_xlfn._xlws.FILTER('Second Round'!$B$1:$AZ$1,((LEFT('Second Round'!$B$1:$AZ$1,22)="BoltRotationAngleCycle"))),'Second Round'!$B$1:$AL$1,0), FALSE)),0,VLOOKUP($A147,'Second Round'!$B:$AZ,MATCH(_xlfn._xlws.FILTER('Second Round'!$B$1:$AZ$1,((LEFT('Second Round'!$B$1:$AZ$1,22)="BoltRotationAngleCycle"))),'Second Round'!$B$1:$AL$1,0), FALSE)))) - $C147) &lt;= VLOOKUP("sum_rounding_buffer", 'Failure Criteria'!$A$1:$B$9, 2, 0))</f>
        <v/>
      </c>
    </row>
    <row r="148" spans="1:17" x14ac:dyDescent="0.25">
      <c r="A148" s="17">
        <v>139</v>
      </c>
      <c r="B148" s="7" t="str">
        <f>IF(ISERROR(VLOOKUP($A148,'First Round'!$B:$AZ,MATCH("BoltRotationAngle",'First Round'!$B$1:$AZ$1,0),FALSE)),"",VLOOKUP($A148,'First Round'!$B:$AZ,MATCH("BoltRotationAngle",'First Round'!$B$1:$AZ$1,0),FALSE))</f>
        <v/>
      </c>
      <c r="C148" s="7" t="str">
        <f>IF(ISERROR(VLOOKUP($A148,'Second Round'!$B:$AZ,MATCH("BoltRotationAngle",'Second Round'!$B$1:$AZ$1,0),FALSE)),"",VLOOKUP($A148,'Second Round'!$B:$AZ,MATCH("BoltRotationAngle",'Second Round'!$B$1:$AZ$1,0),FALSE))</f>
        <v/>
      </c>
      <c r="D148" s="1" t="str">
        <f>IF(ISERROR(VLOOKUP($A148,'Second Round'!$B:$AZ,MATCH("BoltRotationAngleCycle1",'Second Round'!$B$1:$AZ$1,0),FALSE)),"",VLOOKUP($A148,'Second Round'!$B:$AZ,MATCH("BoltRotationAngleCycle1",'Second Round'!$B$1:$AZ$1,0),FALSE))</f>
        <v/>
      </c>
      <c r="E148" s="1" t="str">
        <f>IF(ISERROR(VLOOKUP($A148,'Second Round'!$B:$AZ,MATCH("BoltRotationAngleCycle2",'Second Round'!$B$1:$AZ$1,0),FALSE)),"",VLOOKUP($A148,'Second Round'!$B:$AZ,MATCH("BoltRotationAngleCycle2",'Second Round'!$B$1:$AZ$1,0),FALSE))</f>
        <v/>
      </c>
      <c r="F148" s="1" t="str" cm="1">
        <f t="array" ref="F148">IF(AND(J148&lt;&gt;"",C148&lt;&gt;""),SUM(IF(ISERROR(VLOOKUP($A148,'Second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Round'!$B$1:$AL$1,0),FALSE)),0,VLOOKUP($A148,'Second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48" s="4">
        <v>139</v>
      </c>
      <c r="I148" s="13" t="str">
        <f>IF(J148&lt;&gt;"",IF(L148="Low", "Fail", IF(OR(L148="High", M148="High", N148 &gt; 5, O148 &gt; 5, P148 = FALSE, Q148 = FALSE), "Alert", "Pass")),"")</f>
        <v/>
      </c>
      <c r="J148" s="2" t="str">
        <f t="shared" si="2"/>
        <v/>
      </c>
      <c r="L148" s="19" t="str">
        <f>IF(J148&lt;&gt;"",IF(J148&gt;=$J$7,IF(J148&gt;VLOOKUP("perbolt_rotation_high", 'Failure Criteria'!$A$1:$B$9, 2, 0)*$J$7, "High", "OK"),"Low"),"")</f>
        <v/>
      </c>
      <c r="M148" s="19" t="str">
        <f>IF(AND(F148&lt;&gt;"",J148&lt;&gt;""),IF(F148&gt;=VLOOKUP("rd2_cyc3_rotation_high", 'Failure Criteria'!$A$1:$B$9, 2, 0), "High", "OK"),"")</f>
        <v/>
      </c>
      <c r="N148" s="19" t="str">
        <f>IF(ISERROR(VLOOKUP($A148,'First Round'!$B:$AZ,MATCH("Cycles",'First Round'!$B$1:$AZ$1,0),FALSE)),"",VLOOKUP($A148,'First Round'!$B:$AZ,MATCH("Cycles",'First Round'!$B$1:$AZ$1,0),FALSE))</f>
        <v/>
      </c>
      <c r="O148" s="19" t="str">
        <f>IF(ISERROR(VLOOKUP($A148,'Second Round'!$B:$AZ,MATCH("Cycles",'Second Round'!$B$1:$AZ$1,0),FALSE)),"",VLOOKUP($A148,'Second Round'!$B:$AZ,MATCH("Cycles",'Second Round'!$B$1:$AZ$1,0),FALSE))</f>
        <v/>
      </c>
      <c r="P148" s="19" t="str" cm="1">
        <f t="array" ref="P148">IF(ISERROR(ABS((SUM(IF(ISERROR(VLOOKUP($A148,'First Round'!$B:$AZ,MATCH(_xlfn._xlws.FILTER('First Round'!$B$1:$AZ$1,((LEFT('First Round'!$B$1:$AZ$1,22)="BoltRotationAngleCycle"))),'First Round'!$B$1:$AL$1,0), FALSE)),0,VLOOKUP($A148,'First Round'!$B:$AZ,MATCH(_xlfn._xlws.FILTER('First Round'!$B$1:$AZ$1,((LEFT('First Round'!$B$1:$AZ$1,22)="BoltRotationAngleCycle"))),'First Round'!$B$1:$AL$1,0), FALSE)))) - $B148) &lt;= 2), "", ABS((SUM(IF(ISERROR(VLOOKUP($A148,'First Round'!$B:$AZ,MATCH(_xlfn._xlws.FILTER('First Round'!$B$1:$AZ$1,((LEFT('First Round'!$B$1:$AZ$1,22)="BoltRotationAngleCycle"))),'First Round'!$B$1:$AL$1,0), FALSE)),0,VLOOKUP($A148,'First Round'!$B:$AZ,MATCH(_xlfn._xlws.FILTER('First Round'!$B$1:$AZ$1,((LEFT('First Round'!$B$1:$AZ$1,22)="BoltRotationAngleCycle"))),'First Round'!$B$1:$AL$1,0), FALSE)))) - $B148) &lt;= VLOOKUP("sum_rounding_buffer", 'Failure Criteria'!$A$1:$B$9, 2, 0))</f>
        <v/>
      </c>
      <c r="Q148" s="19" t="str" cm="1">
        <f t="array" ref="Q148">IF(ISERROR(ABS((SUM(IF(ISERROR(VLOOKUP($A148,'Second Round'!$B:$AZ,MATCH(_xlfn._xlws.FILTER('Second Round'!$B$1:$AZ$1,((LEFT('Second Round'!$B$1:$AZ$1,22)="BoltRotationAngleCycle"))),'Second Round'!$B$1:$AL$1,0), FALSE)),0,VLOOKUP($A148,'Second Round'!$B:$AZ,MATCH(_xlfn._xlws.FILTER('Second Round'!$B$1:$AZ$1,((LEFT('Second Round'!$B$1:$AZ$1,22)="BoltRotationAngleCycle"))),'Second Round'!$B$1:$AL$1,0), FALSE)))) - $C148) &lt;= 2), "", ABS((SUM(IF(ISERROR(VLOOKUP($A148,'Second Round'!$B:$AZ,MATCH(_xlfn._xlws.FILTER('Second Round'!$B$1:$AZ$1,((LEFT('Second Round'!$B$1:$AZ$1,22)="BoltRotationAngleCycle"))),'Second Round'!$B$1:$AL$1,0), FALSE)),0,VLOOKUP($A148,'Second Round'!$B:$AZ,MATCH(_xlfn._xlws.FILTER('Second Round'!$B$1:$AZ$1,((LEFT('Second Round'!$B$1:$AZ$1,22)="BoltRotationAngleCycle"))),'Second Round'!$B$1:$AL$1,0), FALSE)))) - $C148) &lt;= VLOOKUP("sum_rounding_buffer", 'Failure Criteria'!$A$1:$B$9, 2, 0))</f>
        <v/>
      </c>
    </row>
    <row r="149" spans="1:17" x14ac:dyDescent="0.25">
      <c r="A149" s="17">
        <v>140</v>
      </c>
      <c r="B149" s="7" t="str">
        <f>IF(ISERROR(VLOOKUP($A149,'First Round'!$B:$AZ,MATCH("BoltRotationAngle",'First Round'!$B$1:$AZ$1,0),FALSE)),"",VLOOKUP($A149,'First Round'!$B:$AZ,MATCH("BoltRotationAngle",'First Round'!$B$1:$AZ$1,0),FALSE))</f>
        <v/>
      </c>
      <c r="C149" s="7" t="str">
        <f>IF(ISERROR(VLOOKUP($A149,'Second Round'!$B:$AZ,MATCH("BoltRotationAngle",'Second Round'!$B$1:$AZ$1,0),FALSE)),"",VLOOKUP($A149,'Second Round'!$B:$AZ,MATCH("BoltRotationAngle",'Second Round'!$B$1:$AZ$1,0),FALSE))</f>
        <v/>
      </c>
      <c r="D149" s="1" t="str">
        <f>IF(ISERROR(VLOOKUP($A149,'Second Round'!$B:$AZ,MATCH("BoltRotationAngleCycle1",'Second Round'!$B$1:$AZ$1,0),FALSE)),"",VLOOKUP($A149,'Second Round'!$B:$AZ,MATCH("BoltRotationAngleCycle1",'Second Round'!$B$1:$AZ$1,0),FALSE))</f>
        <v/>
      </c>
      <c r="E149" s="1" t="str">
        <f>IF(ISERROR(VLOOKUP($A149,'Second Round'!$B:$AZ,MATCH("BoltRotationAngleCycle2",'Second Round'!$B$1:$AZ$1,0),FALSE)),"",VLOOKUP($A149,'Second Round'!$B:$AZ,MATCH("BoltRotationAngleCycle2",'Second Round'!$B$1:$AZ$1,0),FALSE))</f>
        <v/>
      </c>
      <c r="F149" s="1" t="str" cm="1">
        <f t="array" ref="F149">IF(AND(J149&lt;&gt;"",C149&lt;&gt;""),SUM(IF(ISERROR(VLOOKUP($A149,'Second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Round'!$B$1:$AL$1,0),FALSE)),0,VLOOKUP($A149,'Second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49" s="4">
        <v>140</v>
      </c>
      <c r="I149" s="13" t="str">
        <f>IF(J149&lt;&gt;"",IF(L149="Low", "Fail", IF(OR(L149="High", M149="High", N149 &gt; 5, O149 &gt; 5, P149 = FALSE, Q149 = FALSE), "Alert", "Pass")),"")</f>
        <v/>
      </c>
      <c r="J149" s="2" t="str">
        <f t="shared" si="2"/>
        <v/>
      </c>
      <c r="L149" s="19" t="str">
        <f>IF(J149&lt;&gt;"",IF(J149&gt;=$J$7,IF(J149&gt;VLOOKUP("perbolt_rotation_high", 'Failure Criteria'!$A$1:$B$9, 2, 0)*$J$7, "High", "OK"),"Low"),"")</f>
        <v/>
      </c>
      <c r="M149" s="19" t="str">
        <f>IF(AND(F149&lt;&gt;"",J149&lt;&gt;""),IF(F149&gt;=VLOOKUP("rd2_cyc3_rotation_high", 'Failure Criteria'!$A$1:$B$9, 2, 0), "High", "OK"),"")</f>
        <v/>
      </c>
      <c r="N149" s="19" t="str">
        <f>IF(ISERROR(VLOOKUP($A149,'First Round'!$B:$AZ,MATCH("Cycles",'First Round'!$B$1:$AZ$1,0),FALSE)),"",VLOOKUP($A149,'First Round'!$B:$AZ,MATCH("Cycles",'First Round'!$B$1:$AZ$1,0),FALSE))</f>
        <v/>
      </c>
      <c r="O149" s="19" t="str">
        <f>IF(ISERROR(VLOOKUP($A149,'Second Round'!$B:$AZ,MATCH("Cycles",'Second Round'!$B$1:$AZ$1,0),FALSE)),"",VLOOKUP($A149,'Second Round'!$B:$AZ,MATCH("Cycles",'Second Round'!$B$1:$AZ$1,0),FALSE))</f>
        <v/>
      </c>
      <c r="P149" s="19" t="str" cm="1">
        <f t="array" ref="P149">IF(ISERROR(ABS((SUM(IF(ISERROR(VLOOKUP($A149,'First Round'!$B:$AZ,MATCH(_xlfn._xlws.FILTER('First Round'!$B$1:$AZ$1,((LEFT('First Round'!$B$1:$AZ$1,22)="BoltRotationAngleCycle"))),'First Round'!$B$1:$AL$1,0), FALSE)),0,VLOOKUP($A149,'First Round'!$B:$AZ,MATCH(_xlfn._xlws.FILTER('First Round'!$B$1:$AZ$1,((LEFT('First Round'!$B$1:$AZ$1,22)="BoltRotationAngleCycle"))),'First Round'!$B$1:$AL$1,0), FALSE)))) - $B149) &lt;= 2), "", ABS((SUM(IF(ISERROR(VLOOKUP($A149,'First Round'!$B:$AZ,MATCH(_xlfn._xlws.FILTER('First Round'!$B$1:$AZ$1,((LEFT('First Round'!$B$1:$AZ$1,22)="BoltRotationAngleCycle"))),'First Round'!$B$1:$AL$1,0), FALSE)),0,VLOOKUP($A149,'First Round'!$B:$AZ,MATCH(_xlfn._xlws.FILTER('First Round'!$B$1:$AZ$1,((LEFT('First Round'!$B$1:$AZ$1,22)="BoltRotationAngleCycle"))),'First Round'!$B$1:$AL$1,0), FALSE)))) - $B149) &lt;= VLOOKUP("sum_rounding_buffer", 'Failure Criteria'!$A$1:$B$9, 2, 0))</f>
        <v/>
      </c>
      <c r="Q149" s="19" t="str" cm="1">
        <f t="array" ref="Q149">IF(ISERROR(ABS((SUM(IF(ISERROR(VLOOKUP($A149,'Second Round'!$B:$AZ,MATCH(_xlfn._xlws.FILTER('Second Round'!$B$1:$AZ$1,((LEFT('Second Round'!$B$1:$AZ$1,22)="BoltRotationAngleCycle"))),'Second Round'!$B$1:$AL$1,0), FALSE)),0,VLOOKUP($A149,'Second Round'!$B:$AZ,MATCH(_xlfn._xlws.FILTER('Second Round'!$B$1:$AZ$1,((LEFT('Second Round'!$B$1:$AZ$1,22)="BoltRotationAngleCycle"))),'Second Round'!$B$1:$AL$1,0), FALSE)))) - $C149) &lt;= 2), "", ABS((SUM(IF(ISERROR(VLOOKUP($A149,'Second Round'!$B:$AZ,MATCH(_xlfn._xlws.FILTER('Second Round'!$B$1:$AZ$1,((LEFT('Second Round'!$B$1:$AZ$1,22)="BoltRotationAngleCycle"))),'Second Round'!$B$1:$AL$1,0), FALSE)),0,VLOOKUP($A149,'Second Round'!$B:$AZ,MATCH(_xlfn._xlws.FILTER('Second Round'!$B$1:$AZ$1,((LEFT('Second Round'!$B$1:$AZ$1,22)="BoltRotationAngleCycle"))),'Second Round'!$B$1:$AL$1,0), FALSE)))) - $C149) &lt;= VLOOKUP("sum_rounding_buffer", 'Failure Criteria'!$A$1:$B$9, 2, 0))</f>
        <v/>
      </c>
    </row>
    <row r="150" spans="1:17" x14ac:dyDescent="0.25">
      <c r="A150" s="17">
        <v>141</v>
      </c>
      <c r="B150" s="7" t="str">
        <f>IF(ISERROR(VLOOKUP($A150,'First Round'!$B:$AZ,MATCH("BoltRotationAngle",'First Round'!$B$1:$AZ$1,0),FALSE)),"",VLOOKUP($A150,'First Round'!$B:$AZ,MATCH("BoltRotationAngle",'First Round'!$B$1:$AZ$1,0),FALSE))</f>
        <v/>
      </c>
      <c r="C150" s="7" t="str">
        <f>IF(ISERROR(VLOOKUP($A150,'Second Round'!$B:$AZ,MATCH("BoltRotationAngle",'Second Round'!$B$1:$AZ$1,0),FALSE)),"",VLOOKUP($A150,'Second Round'!$B:$AZ,MATCH("BoltRotationAngle",'Second Round'!$B$1:$AZ$1,0),FALSE))</f>
        <v/>
      </c>
      <c r="D150" s="1" t="str">
        <f>IF(ISERROR(VLOOKUP($A150,'Second Round'!$B:$AZ,MATCH("BoltRotationAngleCycle1",'Second Round'!$B$1:$AZ$1,0),FALSE)),"",VLOOKUP($A150,'Second Round'!$B:$AZ,MATCH("BoltRotationAngleCycle1",'Second Round'!$B$1:$AZ$1,0),FALSE))</f>
        <v/>
      </c>
      <c r="E150" s="1" t="str">
        <f>IF(ISERROR(VLOOKUP($A150,'Second Round'!$B:$AZ,MATCH("BoltRotationAngleCycle2",'Second Round'!$B$1:$AZ$1,0),FALSE)),"",VLOOKUP($A150,'Second Round'!$B:$AZ,MATCH("BoltRotationAngleCycle2",'Second Round'!$B$1:$AZ$1,0),FALSE))</f>
        <v/>
      </c>
      <c r="F150" s="1" t="str" cm="1">
        <f t="array" ref="F150">IF(AND(J150&lt;&gt;"",C150&lt;&gt;""),SUM(IF(ISERROR(VLOOKUP($A150,'Second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Round'!$B$1:$AL$1,0),FALSE)),0,VLOOKUP($A150,'Second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50" s="4">
        <v>141</v>
      </c>
      <c r="I150" s="13" t="str">
        <f>IF(J150&lt;&gt;"",IF(L150="Low", "Fail", IF(OR(L150="High", M150="High", N150 &gt; 5, O150 &gt; 5, P150 = FALSE, Q150 = FALSE), "Alert", "Pass")),"")</f>
        <v/>
      </c>
      <c r="J150" s="2" t="str">
        <f t="shared" si="2"/>
        <v/>
      </c>
      <c r="L150" s="19" t="str">
        <f>IF(J150&lt;&gt;"",IF(J150&gt;=$J$7,IF(J150&gt;VLOOKUP("perbolt_rotation_high", 'Failure Criteria'!$A$1:$B$9, 2, 0)*$J$7, "High", "OK"),"Low"),"")</f>
        <v/>
      </c>
      <c r="M150" s="19" t="str">
        <f>IF(AND(F150&lt;&gt;"",J150&lt;&gt;""),IF(F150&gt;=VLOOKUP("rd2_cyc3_rotation_high", 'Failure Criteria'!$A$1:$B$9, 2, 0), "High", "OK"),"")</f>
        <v/>
      </c>
      <c r="N150" s="19" t="str">
        <f>IF(ISERROR(VLOOKUP($A150,'First Round'!$B:$AZ,MATCH("Cycles",'First Round'!$B$1:$AZ$1,0),FALSE)),"",VLOOKUP($A150,'First Round'!$B:$AZ,MATCH("Cycles",'First Round'!$B$1:$AZ$1,0),FALSE))</f>
        <v/>
      </c>
      <c r="O150" s="19" t="str">
        <f>IF(ISERROR(VLOOKUP($A150,'Second Round'!$B:$AZ,MATCH("Cycles",'Second Round'!$B$1:$AZ$1,0),FALSE)),"",VLOOKUP($A150,'Second Round'!$B:$AZ,MATCH("Cycles",'Second Round'!$B$1:$AZ$1,0),FALSE))</f>
        <v/>
      </c>
      <c r="P150" s="19" t="str" cm="1">
        <f t="array" ref="P150">IF(ISERROR(ABS((SUM(IF(ISERROR(VLOOKUP($A150,'First Round'!$B:$AZ,MATCH(_xlfn._xlws.FILTER('First Round'!$B$1:$AZ$1,((LEFT('First Round'!$B$1:$AZ$1,22)="BoltRotationAngleCycle"))),'First Round'!$B$1:$AL$1,0), FALSE)),0,VLOOKUP($A150,'First Round'!$B:$AZ,MATCH(_xlfn._xlws.FILTER('First Round'!$B$1:$AZ$1,((LEFT('First Round'!$B$1:$AZ$1,22)="BoltRotationAngleCycle"))),'First Round'!$B$1:$AL$1,0), FALSE)))) - $B150) &lt;= 2), "", ABS((SUM(IF(ISERROR(VLOOKUP($A150,'First Round'!$B:$AZ,MATCH(_xlfn._xlws.FILTER('First Round'!$B$1:$AZ$1,((LEFT('First Round'!$B$1:$AZ$1,22)="BoltRotationAngleCycle"))),'First Round'!$B$1:$AL$1,0), FALSE)),0,VLOOKUP($A150,'First Round'!$B:$AZ,MATCH(_xlfn._xlws.FILTER('First Round'!$B$1:$AZ$1,((LEFT('First Round'!$B$1:$AZ$1,22)="BoltRotationAngleCycle"))),'First Round'!$B$1:$AL$1,0), FALSE)))) - $B150) &lt;= VLOOKUP("sum_rounding_buffer", 'Failure Criteria'!$A$1:$B$9, 2, 0))</f>
        <v/>
      </c>
      <c r="Q150" s="19" t="str" cm="1">
        <f t="array" ref="Q150">IF(ISERROR(ABS((SUM(IF(ISERROR(VLOOKUP($A150,'Second Round'!$B:$AZ,MATCH(_xlfn._xlws.FILTER('Second Round'!$B$1:$AZ$1,((LEFT('Second Round'!$B$1:$AZ$1,22)="BoltRotationAngleCycle"))),'Second Round'!$B$1:$AL$1,0), FALSE)),0,VLOOKUP($A150,'Second Round'!$B:$AZ,MATCH(_xlfn._xlws.FILTER('Second Round'!$B$1:$AZ$1,((LEFT('Second Round'!$B$1:$AZ$1,22)="BoltRotationAngleCycle"))),'Second Round'!$B$1:$AL$1,0), FALSE)))) - $C150) &lt;= 2), "", ABS((SUM(IF(ISERROR(VLOOKUP($A150,'Second Round'!$B:$AZ,MATCH(_xlfn._xlws.FILTER('Second Round'!$B$1:$AZ$1,((LEFT('Second Round'!$B$1:$AZ$1,22)="BoltRotationAngleCycle"))),'Second Round'!$B$1:$AL$1,0), FALSE)),0,VLOOKUP($A150,'Second Round'!$B:$AZ,MATCH(_xlfn._xlws.FILTER('Second Round'!$B$1:$AZ$1,((LEFT('Second Round'!$B$1:$AZ$1,22)="BoltRotationAngleCycle"))),'Second Round'!$B$1:$AL$1,0), FALSE)))) - $C150) &lt;= VLOOKUP("sum_rounding_buffer", 'Failure Criteria'!$A$1:$B$9, 2, 0))</f>
        <v/>
      </c>
    </row>
    <row r="151" spans="1:17" x14ac:dyDescent="0.25">
      <c r="A151" s="17">
        <v>142</v>
      </c>
      <c r="B151" s="7" t="str">
        <f>IF(ISERROR(VLOOKUP($A151,'First Round'!$B:$AZ,MATCH("BoltRotationAngle",'First Round'!$B$1:$AZ$1,0),FALSE)),"",VLOOKUP($A151,'First Round'!$B:$AZ,MATCH("BoltRotationAngle",'First Round'!$B$1:$AZ$1,0),FALSE))</f>
        <v/>
      </c>
      <c r="C151" s="7" t="str">
        <f>IF(ISERROR(VLOOKUP($A151,'Second Round'!$B:$AZ,MATCH("BoltRotationAngle",'Second Round'!$B$1:$AZ$1,0),FALSE)),"",VLOOKUP($A151,'Second Round'!$B:$AZ,MATCH("BoltRotationAngle",'Second Round'!$B$1:$AZ$1,0),FALSE))</f>
        <v/>
      </c>
      <c r="D151" s="1" t="str">
        <f>IF(ISERROR(VLOOKUP($A151,'Second Round'!$B:$AZ,MATCH("BoltRotationAngleCycle1",'Second Round'!$B$1:$AZ$1,0),FALSE)),"",VLOOKUP($A151,'Second Round'!$B:$AZ,MATCH("BoltRotationAngleCycle1",'Second Round'!$B$1:$AZ$1,0),FALSE))</f>
        <v/>
      </c>
      <c r="E151" s="1" t="str">
        <f>IF(ISERROR(VLOOKUP($A151,'Second Round'!$B:$AZ,MATCH("BoltRotationAngleCycle2",'Second Round'!$B$1:$AZ$1,0),FALSE)),"",VLOOKUP($A151,'Second Round'!$B:$AZ,MATCH("BoltRotationAngleCycle2",'Second Round'!$B$1:$AZ$1,0),FALSE))</f>
        <v/>
      </c>
      <c r="F151" s="1" t="str" cm="1">
        <f t="array" ref="F151">IF(AND(J151&lt;&gt;"",C151&lt;&gt;""),SUM(IF(ISERROR(VLOOKUP($A151,'Second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Round'!$B$1:$AL$1,0),FALSE)),0,VLOOKUP($A151,'Second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51" s="4">
        <v>142</v>
      </c>
      <c r="I151" s="13" t="str">
        <f>IF(J151&lt;&gt;"",IF(L151="Low", "Fail", IF(OR(L151="High", M151="High", N151 &gt; 5, O151 &gt; 5, P151 = FALSE, Q151 = FALSE), "Alert", "Pass")),"")</f>
        <v/>
      </c>
      <c r="J151" s="2" t="str">
        <f t="shared" si="2"/>
        <v/>
      </c>
      <c r="L151" s="19" t="str">
        <f>IF(J151&lt;&gt;"",IF(J151&gt;=$J$7,IF(J151&gt;VLOOKUP("perbolt_rotation_high", 'Failure Criteria'!$A$1:$B$9, 2, 0)*$J$7, "High", "OK"),"Low"),"")</f>
        <v/>
      </c>
      <c r="M151" s="19" t="str">
        <f>IF(AND(F151&lt;&gt;"",J151&lt;&gt;""),IF(F151&gt;=VLOOKUP("rd2_cyc3_rotation_high", 'Failure Criteria'!$A$1:$B$9, 2, 0), "High", "OK"),"")</f>
        <v/>
      </c>
      <c r="N151" s="19" t="str">
        <f>IF(ISERROR(VLOOKUP($A151,'First Round'!$B:$AZ,MATCH("Cycles",'First Round'!$B$1:$AZ$1,0),FALSE)),"",VLOOKUP($A151,'First Round'!$B:$AZ,MATCH("Cycles",'First Round'!$B$1:$AZ$1,0),FALSE))</f>
        <v/>
      </c>
      <c r="O151" s="19" t="str">
        <f>IF(ISERROR(VLOOKUP($A151,'Second Round'!$B:$AZ,MATCH("Cycles",'Second Round'!$B$1:$AZ$1,0),FALSE)),"",VLOOKUP($A151,'Second Round'!$B:$AZ,MATCH("Cycles",'Second Round'!$B$1:$AZ$1,0),FALSE))</f>
        <v/>
      </c>
      <c r="P151" s="19" t="str" cm="1">
        <f t="array" ref="P151">IF(ISERROR(ABS((SUM(IF(ISERROR(VLOOKUP($A151,'First Round'!$B:$AZ,MATCH(_xlfn._xlws.FILTER('First Round'!$B$1:$AZ$1,((LEFT('First Round'!$B$1:$AZ$1,22)="BoltRotationAngleCycle"))),'First Round'!$B$1:$AL$1,0), FALSE)),0,VLOOKUP($A151,'First Round'!$B:$AZ,MATCH(_xlfn._xlws.FILTER('First Round'!$B$1:$AZ$1,((LEFT('First Round'!$B$1:$AZ$1,22)="BoltRotationAngleCycle"))),'First Round'!$B$1:$AL$1,0), FALSE)))) - $B151) &lt;= 2), "", ABS((SUM(IF(ISERROR(VLOOKUP($A151,'First Round'!$B:$AZ,MATCH(_xlfn._xlws.FILTER('First Round'!$B$1:$AZ$1,((LEFT('First Round'!$B$1:$AZ$1,22)="BoltRotationAngleCycle"))),'First Round'!$B$1:$AL$1,0), FALSE)),0,VLOOKUP($A151,'First Round'!$B:$AZ,MATCH(_xlfn._xlws.FILTER('First Round'!$B$1:$AZ$1,((LEFT('First Round'!$B$1:$AZ$1,22)="BoltRotationAngleCycle"))),'First Round'!$B$1:$AL$1,0), FALSE)))) - $B151) &lt;= VLOOKUP("sum_rounding_buffer", 'Failure Criteria'!$A$1:$B$9, 2, 0))</f>
        <v/>
      </c>
      <c r="Q151" s="19" t="str" cm="1">
        <f t="array" ref="Q151">IF(ISERROR(ABS((SUM(IF(ISERROR(VLOOKUP($A151,'Second Round'!$B:$AZ,MATCH(_xlfn._xlws.FILTER('Second Round'!$B$1:$AZ$1,((LEFT('Second Round'!$B$1:$AZ$1,22)="BoltRotationAngleCycle"))),'Second Round'!$B$1:$AL$1,0), FALSE)),0,VLOOKUP($A151,'Second Round'!$B:$AZ,MATCH(_xlfn._xlws.FILTER('Second Round'!$B$1:$AZ$1,((LEFT('Second Round'!$B$1:$AZ$1,22)="BoltRotationAngleCycle"))),'Second Round'!$B$1:$AL$1,0), FALSE)))) - $C151) &lt;= 2), "", ABS((SUM(IF(ISERROR(VLOOKUP($A151,'Second Round'!$B:$AZ,MATCH(_xlfn._xlws.FILTER('Second Round'!$B$1:$AZ$1,((LEFT('Second Round'!$B$1:$AZ$1,22)="BoltRotationAngleCycle"))),'Second Round'!$B$1:$AL$1,0), FALSE)),0,VLOOKUP($A151,'Second Round'!$B:$AZ,MATCH(_xlfn._xlws.FILTER('Second Round'!$B$1:$AZ$1,((LEFT('Second Round'!$B$1:$AZ$1,22)="BoltRotationAngleCycle"))),'Second Round'!$B$1:$AL$1,0), FALSE)))) - $C151) &lt;= VLOOKUP("sum_rounding_buffer", 'Failure Criteria'!$A$1:$B$9, 2, 0))</f>
        <v/>
      </c>
    </row>
    <row r="152" spans="1:17" x14ac:dyDescent="0.25">
      <c r="A152" s="17">
        <v>143</v>
      </c>
      <c r="B152" s="7" t="str">
        <f>IF(ISERROR(VLOOKUP($A152,'First Round'!$B:$AZ,MATCH("BoltRotationAngle",'First Round'!$B$1:$AZ$1,0),FALSE)),"",VLOOKUP($A152,'First Round'!$B:$AZ,MATCH("BoltRotationAngle",'First Round'!$B$1:$AZ$1,0),FALSE))</f>
        <v/>
      </c>
      <c r="C152" s="7" t="str">
        <f>IF(ISERROR(VLOOKUP($A152,'Second Round'!$B:$AZ,MATCH("BoltRotationAngle",'Second Round'!$B$1:$AZ$1,0),FALSE)),"",VLOOKUP($A152,'Second Round'!$B:$AZ,MATCH("BoltRotationAngle",'Second Round'!$B$1:$AZ$1,0),FALSE))</f>
        <v/>
      </c>
      <c r="D152" s="1" t="str">
        <f>IF(ISERROR(VLOOKUP($A152,'Second Round'!$B:$AZ,MATCH("BoltRotationAngleCycle1",'Second Round'!$B$1:$AZ$1,0),FALSE)),"",VLOOKUP($A152,'Second Round'!$B:$AZ,MATCH("BoltRotationAngleCycle1",'Second Round'!$B$1:$AZ$1,0),FALSE))</f>
        <v/>
      </c>
      <c r="E152" s="1" t="str">
        <f>IF(ISERROR(VLOOKUP($A152,'Second Round'!$B:$AZ,MATCH("BoltRotationAngleCycle2",'Second Round'!$B$1:$AZ$1,0),FALSE)),"",VLOOKUP($A152,'Second Round'!$B:$AZ,MATCH("BoltRotationAngleCycle2",'Second Round'!$B$1:$AZ$1,0),FALSE))</f>
        <v/>
      </c>
      <c r="F152" s="1" t="str" cm="1">
        <f t="array" ref="F152">IF(AND(J152&lt;&gt;"",C152&lt;&gt;""),SUM(IF(ISERROR(VLOOKUP($A152,'Second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Round'!$B$1:$AL$1,0),FALSE)),0,VLOOKUP($A152,'Second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52" s="4">
        <v>143</v>
      </c>
      <c r="I152" s="13" t="str">
        <f>IF(J152&lt;&gt;"",IF(L152="Low", "Fail", IF(OR(L152="High", M152="High", N152 &gt; 5, O152 &gt; 5, P152 = FALSE, Q152 = FALSE), "Alert", "Pass")),"")</f>
        <v/>
      </c>
      <c r="J152" s="2" t="str">
        <f t="shared" si="2"/>
        <v/>
      </c>
      <c r="L152" s="19" t="str">
        <f>IF(J152&lt;&gt;"",IF(J152&gt;=$J$7,IF(J152&gt;VLOOKUP("perbolt_rotation_high", 'Failure Criteria'!$A$1:$B$9, 2, 0)*$J$7, "High", "OK"),"Low"),"")</f>
        <v/>
      </c>
      <c r="M152" s="19" t="str">
        <f>IF(AND(F152&lt;&gt;"",J152&lt;&gt;""),IF(F152&gt;=VLOOKUP("rd2_cyc3_rotation_high", 'Failure Criteria'!$A$1:$B$9, 2, 0), "High", "OK"),"")</f>
        <v/>
      </c>
      <c r="N152" s="19" t="str">
        <f>IF(ISERROR(VLOOKUP($A152,'First Round'!$B:$AZ,MATCH("Cycles",'First Round'!$B$1:$AZ$1,0),FALSE)),"",VLOOKUP($A152,'First Round'!$B:$AZ,MATCH("Cycles",'First Round'!$B$1:$AZ$1,0),FALSE))</f>
        <v/>
      </c>
      <c r="O152" s="19" t="str">
        <f>IF(ISERROR(VLOOKUP($A152,'Second Round'!$B:$AZ,MATCH("Cycles",'Second Round'!$B$1:$AZ$1,0),FALSE)),"",VLOOKUP($A152,'Second Round'!$B:$AZ,MATCH("Cycles",'Second Round'!$B$1:$AZ$1,0),FALSE))</f>
        <v/>
      </c>
      <c r="P152" s="19" t="str" cm="1">
        <f t="array" ref="P152">IF(ISERROR(ABS((SUM(IF(ISERROR(VLOOKUP($A152,'First Round'!$B:$AZ,MATCH(_xlfn._xlws.FILTER('First Round'!$B$1:$AZ$1,((LEFT('First Round'!$B$1:$AZ$1,22)="BoltRotationAngleCycle"))),'First Round'!$B$1:$AL$1,0), FALSE)),0,VLOOKUP($A152,'First Round'!$B:$AZ,MATCH(_xlfn._xlws.FILTER('First Round'!$B$1:$AZ$1,((LEFT('First Round'!$B$1:$AZ$1,22)="BoltRotationAngleCycle"))),'First Round'!$B$1:$AL$1,0), FALSE)))) - $B152) &lt;= 2), "", ABS((SUM(IF(ISERROR(VLOOKUP($A152,'First Round'!$B:$AZ,MATCH(_xlfn._xlws.FILTER('First Round'!$B$1:$AZ$1,((LEFT('First Round'!$B$1:$AZ$1,22)="BoltRotationAngleCycle"))),'First Round'!$B$1:$AL$1,0), FALSE)),0,VLOOKUP($A152,'First Round'!$B:$AZ,MATCH(_xlfn._xlws.FILTER('First Round'!$B$1:$AZ$1,((LEFT('First Round'!$B$1:$AZ$1,22)="BoltRotationAngleCycle"))),'First Round'!$B$1:$AL$1,0), FALSE)))) - $B152) &lt;= VLOOKUP("sum_rounding_buffer", 'Failure Criteria'!$A$1:$B$9, 2, 0))</f>
        <v/>
      </c>
      <c r="Q152" s="19" t="str" cm="1">
        <f t="array" ref="Q152">IF(ISERROR(ABS((SUM(IF(ISERROR(VLOOKUP($A152,'Second Round'!$B:$AZ,MATCH(_xlfn._xlws.FILTER('Second Round'!$B$1:$AZ$1,((LEFT('Second Round'!$B$1:$AZ$1,22)="BoltRotationAngleCycle"))),'Second Round'!$B$1:$AL$1,0), FALSE)),0,VLOOKUP($A152,'Second Round'!$B:$AZ,MATCH(_xlfn._xlws.FILTER('Second Round'!$B$1:$AZ$1,((LEFT('Second Round'!$B$1:$AZ$1,22)="BoltRotationAngleCycle"))),'Second Round'!$B$1:$AL$1,0), FALSE)))) - $C152) &lt;= 2), "", ABS((SUM(IF(ISERROR(VLOOKUP($A152,'Second Round'!$B:$AZ,MATCH(_xlfn._xlws.FILTER('Second Round'!$B$1:$AZ$1,((LEFT('Second Round'!$B$1:$AZ$1,22)="BoltRotationAngleCycle"))),'Second Round'!$B$1:$AL$1,0), FALSE)),0,VLOOKUP($A152,'Second Round'!$B:$AZ,MATCH(_xlfn._xlws.FILTER('Second Round'!$B$1:$AZ$1,((LEFT('Second Round'!$B$1:$AZ$1,22)="BoltRotationAngleCycle"))),'Second Round'!$B$1:$AL$1,0), FALSE)))) - $C152) &lt;= VLOOKUP("sum_rounding_buffer", 'Failure Criteria'!$A$1:$B$9, 2, 0))</f>
        <v/>
      </c>
    </row>
    <row r="153" spans="1:17" x14ac:dyDescent="0.25">
      <c r="A153" s="17">
        <v>144</v>
      </c>
      <c r="B153" s="7" t="str">
        <f>IF(ISERROR(VLOOKUP($A153,'First Round'!$B:$AZ,MATCH("BoltRotationAngle",'First Round'!$B$1:$AZ$1,0),FALSE)),"",VLOOKUP($A153,'First Round'!$B:$AZ,MATCH("BoltRotationAngle",'First Round'!$B$1:$AZ$1,0),FALSE))</f>
        <v/>
      </c>
      <c r="C153" s="7" t="str">
        <f>IF(ISERROR(VLOOKUP($A153,'Second Round'!$B:$AZ,MATCH("BoltRotationAngle",'Second Round'!$B$1:$AZ$1,0),FALSE)),"",VLOOKUP($A153,'Second Round'!$B:$AZ,MATCH("BoltRotationAngle",'Second Round'!$B$1:$AZ$1,0),FALSE))</f>
        <v/>
      </c>
      <c r="D153" s="1" t="str">
        <f>IF(ISERROR(VLOOKUP($A153,'Second Round'!$B:$AZ,MATCH("BoltRotationAngleCycle1",'Second Round'!$B$1:$AZ$1,0),FALSE)),"",VLOOKUP($A153,'Second Round'!$B:$AZ,MATCH("BoltRotationAngleCycle1",'Second Round'!$B$1:$AZ$1,0),FALSE))</f>
        <v/>
      </c>
      <c r="E153" s="1" t="str">
        <f>IF(ISERROR(VLOOKUP($A153,'Second Round'!$B:$AZ,MATCH("BoltRotationAngleCycle2",'Second Round'!$B$1:$AZ$1,0),FALSE)),"",VLOOKUP($A153,'Second Round'!$B:$AZ,MATCH("BoltRotationAngleCycle2",'Second Round'!$B$1:$AZ$1,0),FALSE))</f>
        <v/>
      </c>
      <c r="F153" s="1" t="str" cm="1">
        <f t="array" ref="F153">IF(AND(J153&lt;&gt;"",C153&lt;&gt;""),SUM(IF(ISERROR(VLOOKUP($A153,'Second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Round'!$B$1:$AL$1,0),FALSE)),0,VLOOKUP($A153,'Second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53" s="4">
        <v>144</v>
      </c>
      <c r="I153" s="13" t="str">
        <f>IF(J153&lt;&gt;"",IF(L153="Low", "Fail", IF(OR(L153="High", M153="High", N153 &gt; 5, O153 &gt; 5, P153 = FALSE, Q153 = FALSE), "Alert", "Pass")),"")</f>
        <v/>
      </c>
      <c r="J153" s="2" t="str">
        <f t="shared" si="2"/>
        <v/>
      </c>
      <c r="L153" s="19" t="str">
        <f>IF(J153&lt;&gt;"",IF(J153&gt;=$J$7,IF(J153&gt;VLOOKUP("perbolt_rotation_high", 'Failure Criteria'!$A$1:$B$9, 2, 0)*$J$7, "High", "OK"),"Low"),"")</f>
        <v/>
      </c>
      <c r="M153" s="19" t="str">
        <f>IF(AND(F153&lt;&gt;"",J153&lt;&gt;""),IF(F153&gt;=VLOOKUP("rd2_cyc3_rotation_high", 'Failure Criteria'!$A$1:$B$9, 2, 0), "High", "OK"),"")</f>
        <v/>
      </c>
      <c r="N153" s="19" t="str">
        <f>IF(ISERROR(VLOOKUP($A153,'First Round'!$B:$AZ,MATCH("Cycles",'First Round'!$B$1:$AZ$1,0),FALSE)),"",VLOOKUP($A153,'First Round'!$B:$AZ,MATCH("Cycles",'First Round'!$B$1:$AZ$1,0),FALSE))</f>
        <v/>
      </c>
      <c r="O153" s="19" t="str">
        <f>IF(ISERROR(VLOOKUP($A153,'Second Round'!$B:$AZ,MATCH("Cycles",'Second Round'!$B$1:$AZ$1,0),FALSE)),"",VLOOKUP($A153,'Second Round'!$B:$AZ,MATCH("Cycles",'Second Round'!$B$1:$AZ$1,0),FALSE))</f>
        <v/>
      </c>
      <c r="P153" s="19" t="str" cm="1">
        <f t="array" ref="P153">IF(ISERROR(ABS((SUM(IF(ISERROR(VLOOKUP($A153,'First Round'!$B:$AZ,MATCH(_xlfn._xlws.FILTER('First Round'!$B$1:$AZ$1,((LEFT('First Round'!$B$1:$AZ$1,22)="BoltRotationAngleCycle"))),'First Round'!$B$1:$AL$1,0), FALSE)),0,VLOOKUP($A153,'First Round'!$B:$AZ,MATCH(_xlfn._xlws.FILTER('First Round'!$B$1:$AZ$1,((LEFT('First Round'!$B$1:$AZ$1,22)="BoltRotationAngleCycle"))),'First Round'!$B$1:$AL$1,0), FALSE)))) - $B153) &lt;= 2), "", ABS((SUM(IF(ISERROR(VLOOKUP($A153,'First Round'!$B:$AZ,MATCH(_xlfn._xlws.FILTER('First Round'!$B$1:$AZ$1,((LEFT('First Round'!$B$1:$AZ$1,22)="BoltRotationAngleCycle"))),'First Round'!$B$1:$AL$1,0), FALSE)),0,VLOOKUP($A153,'First Round'!$B:$AZ,MATCH(_xlfn._xlws.FILTER('First Round'!$B$1:$AZ$1,((LEFT('First Round'!$B$1:$AZ$1,22)="BoltRotationAngleCycle"))),'First Round'!$B$1:$AL$1,0), FALSE)))) - $B153) &lt;= VLOOKUP("sum_rounding_buffer", 'Failure Criteria'!$A$1:$B$9, 2, 0))</f>
        <v/>
      </c>
      <c r="Q153" s="19" t="str" cm="1">
        <f t="array" ref="Q153">IF(ISERROR(ABS((SUM(IF(ISERROR(VLOOKUP($A153,'Second Round'!$B:$AZ,MATCH(_xlfn._xlws.FILTER('Second Round'!$B$1:$AZ$1,((LEFT('Second Round'!$B$1:$AZ$1,22)="BoltRotationAngleCycle"))),'Second Round'!$B$1:$AL$1,0), FALSE)),0,VLOOKUP($A153,'Second Round'!$B:$AZ,MATCH(_xlfn._xlws.FILTER('Second Round'!$B$1:$AZ$1,((LEFT('Second Round'!$B$1:$AZ$1,22)="BoltRotationAngleCycle"))),'Second Round'!$B$1:$AL$1,0), FALSE)))) - $C153) &lt;= 2), "", ABS((SUM(IF(ISERROR(VLOOKUP($A153,'Second Round'!$B:$AZ,MATCH(_xlfn._xlws.FILTER('Second Round'!$B$1:$AZ$1,((LEFT('Second Round'!$B$1:$AZ$1,22)="BoltRotationAngleCycle"))),'Second Round'!$B$1:$AL$1,0), FALSE)),0,VLOOKUP($A153,'Second Round'!$B:$AZ,MATCH(_xlfn._xlws.FILTER('Second Round'!$B$1:$AZ$1,((LEFT('Second Round'!$B$1:$AZ$1,22)="BoltRotationAngleCycle"))),'Second Round'!$B$1:$AL$1,0), FALSE)))) - $C153) &lt;= VLOOKUP("sum_rounding_buffer", 'Failure Criteria'!$A$1:$B$9, 2, 0))</f>
        <v/>
      </c>
    </row>
    <row r="154" spans="1:17" x14ac:dyDescent="0.25">
      <c r="A154" s="17">
        <v>145</v>
      </c>
      <c r="B154" s="7" t="str">
        <f>IF(ISERROR(VLOOKUP($A154,'First Round'!$B:$AZ,MATCH("BoltRotationAngle",'First Round'!$B$1:$AZ$1,0),FALSE)),"",VLOOKUP($A154,'First Round'!$B:$AZ,MATCH("BoltRotationAngle",'First Round'!$B$1:$AZ$1,0),FALSE))</f>
        <v/>
      </c>
      <c r="C154" s="7" t="str">
        <f>IF(ISERROR(VLOOKUP($A154,'Second Round'!$B:$AZ,MATCH("BoltRotationAngle",'Second Round'!$B$1:$AZ$1,0),FALSE)),"",VLOOKUP($A154,'Second Round'!$B:$AZ,MATCH("BoltRotationAngle",'Second Round'!$B$1:$AZ$1,0),FALSE))</f>
        <v/>
      </c>
      <c r="D154" s="1" t="str">
        <f>IF(ISERROR(VLOOKUP($A154,'Second Round'!$B:$AZ,MATCH("BoltRotationAngleCycle1",'Second Round'!$B$1:$AZ$1,0),FALSE)),"",VLOOKUP($A154,'Second Round'!$B:$AZ,MATCH("BoltRotationAngleCycle1",'Second Round'!$B$1:$AZ$1,0),FALSE))</f>
        <v/>
      </c>
      <c r="E154" s="1" t="str">
        <f>IF(ISERROR(VLOOKUP($A154,'Second Round'!$B:$AZ,MATCH("BoltRotationAngleCycle2",'Second Round'!$B$1:$AZ$1,0),FALSE)),"",VLOOKUP($A154,'Second Round'!$B:$AZ,MATCH("BoltRotationAngleCycle2",'Second Round'!$B$1:$AZ$1,0),FALSE))</f>
        <v/>
      </c>
      <c r="F154" s="1" t="str" cm="1">
        <f t="array" ref="F154">IF(AND(J154&lt;&gt;"",C154&lt;&gt;""),SUM(IF(ISERROR(VLOOKUP($A154,'Second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Round'!$B$1:$AL$1,0),FALSE)),0,VLOOKUP($A154,'Second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54" s="4">
        <v>145</v>
      </c>
      <c r="I154" s="13" t="str">
        <f>IF(J154&lt;&gt;"",IF(L154="Low", "Fail", IF(OR(L154="High", M154="High", N154 &gt; 5, O154 &gt; 5, P154 = FALSE, Q154 = FALSE), "Alert", "Pass")),"")</f>
        <v/>
      </c>
      <c r="J154" s="2" t="str">
        <f t="shared" si="2"/>
        <v/>
      </c>
      <c r="L154" s="19" t="str">
        <f>IF(J154&lt;&gt;"",IF(J154&gt;=$J$7,IF(J154&gt;VLOOKUP("perbolt_rotation_high", 'Failure Criteria'!$A$1:$B$9, 2, 0)*$J$7, "High", "OK"),"Low"),"")</f>
        <v/>
      </c>
      <c r="M154" s="19" t="str">
        <f>IF(AND(F154&lt;&gt;"",J154&lt;&gt;""),IF(F154&gt;=VLOOKUP("rd2_cyc3_rotation_high", 'Failure Criteria'!$A$1:$B$9, 2, 0), "High", "OK"),"")</f>
        <v/>
      </c>
      <c r="N154" s="19" t="str">
        <f>IF(ISERROR(VLOOKUP($A154,'First Round'!$B:$AZ,MATCH("Cycles",'First Round'!$B$1:$AZ$1,0),FALSE)),"",VLOOKUP($A154,'First Round'!$B:$AZ,MATCH("Cycles",'First Round'!$B$1:$AZ$1,0),FALSE))</f>
        <v/>
      </c>
      <c r="O154" s="19" t="str">
        <f>IF(ISERROR(VLOOKUP($A154,'Second Round'!$B:$AZ,MATCH("Cycles",'Second Round'!$B$1:$AZ$1,0),FALSE)),"",VLOOKUP($A154,'Second Round'!$B:$AZ,MATCH("Cycles",'Second Round'!$B$1:$AZ$1,0),FALSE))</f>
        <v/>
      </c>
      <c r="P154" s="19" t="str" cm="1">
        <f t="array" ref="P154">IF(ISERROR(ABS((SUM(IF(ISERROR(VLOOKUP($A154,'First Round'!$B:$AZ,MATCH(_xlfn._xlws.FILTER('First Round'!$B$1:$AZ$1,((LEFT('First Round'!$B$1:$AZ$1,22)="BoltRotationAngleCycle"))),'First Round'!$B$1:$AL$1,0), FALSE)),0,VLOOKUP($A154,'First Round'!$B:$AZ,MATCH(_xlfn._xlws.FILTER('First Round'!$B$1:$AZ$1,((LEFT('First Round'!$B$1:$AZ$1,22)="BoltRotationAngleCycle"))),'First Round'!$B$1:$AL$1,0), FALSE)))) - $B154) &lt;= 2), "", ABS((SUM(IF(ISERROR(VLOOKUP($A154,'First Round'!$B:$AZ,MATCH(_xlfn._xlws.FILTER('First Round'!$B$1:$AZ$1,((LEFT('First Round'!$B$1:$AZ$1,22)="BoltRotationAngleCycle"))),'First Round'!$B$1:$AL$1,0), FALSE)),0,VLOOKUP($A154,'First Round'!$B:$AZ,MATCH(_xlfn._xlws.FILTER('First Round'!$B$1:$AZ$1,((LEFT('First Round'!$B$1:$AZ$1,22)="BoltRotationAngleCycle"))),'First Round'!$B$1:$AL$1,0), FALSE)))) - $B154) &lt;= VLOOKUP("sum_rounding_buffer", 'Failure Criteria'!$A$1:$B$9, 2, 0))</f>
        <v/>
      </c>
      <c r="Q154" s="19" t="str" cm="1">
        <f t="array" ref="Q154">IF(ISERROR(ABS((SUM(IF(ISERROR(VLOOKUP($A154,'Second Round'!$B:$AZ,MATCH(_xlfn._xlws.FILTER('Second Round'!$B$1:$AZ$1,((LEFT('Second Round'!$B$1:$AZ$1,22)="BoltRotationAngleCycle"))),'Second Round'!$B$1:$AL$1,0), FALSE)),0,VLOOKUP($A154,'Second Round'!$B:$AZ,MATCH(_xlfn._xlws.FILTER('Second Round'!$B$1:$AZ$1,((LEFT('Second Round'!$B$1:$AZ$1,22)="BoltRotationAngleCycle"))),'Second Round'!$B$1:$AL$1,0), FALSE)))) - $C154) &lt;= 2), "", ABS((SUM(IF(ISERROR(VLOOKUP($A154,'Second Round'!$B:$AZ,MATCH(_xlfn._xlws.FILTER('Second Round'!$B$1:$AZ$1,((LEFT('Second Round'!$B$1:$AZ$1,22)="BoltRotationAngleCycle"))),'Second Round'!$B$1:$AL$1,0), FALSE)),0,VLOOKUP($A154,'Second Round'!$B:$AZ,MATCH(_xlfn._xlws.FILTER('Second Round'!$B$1:$AZ$1,((LEFT('Second Round'!$B$1:$AZ$1,22)="BoltRotationAngleCycle"))),'Second Round'!$B$1:$AL$1,0), FALSE)))) - $C154) &lt;= VLOOKUP("sum_rounding_buffer", 'Failure Criteria'!$A$1:$B$9, 2, 0))</f>
        <v/>
      </c>
    </row>
    <row r="155" spans="1:17" x14ac:dyDescent="0.25">
      <c r="A155" s="17">
        <v>146</v>
      </c>
      <c r="B155" s="7" t="str">
        <f>IF(ISERROR(VLOOKUP($A155,'First Round'!$B:$AZ,MATCH("BoltRotationAngle",'First Round'!$B$1:$AZ$1,0),FALSE)),"",VLOOKUP($A155,'First Round'!$B:$AZ,MATCH("BoltRotationAngle",'First Round'!$B$1:$AZ$1,0),FALSE))</f>
        <v/>
      </c>
      <c r="C155" s="7" t="str">
        <f>IF(ISERROR(VLOOKUP($A155,'Second Round'!$B:$AZ,MATCH("BoltRotationAngle",'Second Round'!$B$1:$AZ$1,0),FALSE)),"",VLOOKUP($A155,'Second Round'!$B:$AZ,MATCH("BoltRotationAngle",'Second Round'!$B$1:$AZ$1,0),FALSE))</f>
        <v/>
      </c>
      <c r="D155" s="1" t="str">
        <f>IF(ISERROR(VLOOKUP($A155,'Second Round'!$B:$AZ,MATCH("BoltRotationAngleCycle1",'Second Round'!$B$1:$AZ$1,0),FALSE)),"",VLOOKUP($A155,'Second Round'!$B:$AZ,MATCH("BoltRotationAngleCycle1",'Second Round'!$B$1:$AZ$1,0),FALSE))</f>
        <v/>
      </c>
      <c r="E155" s="1" t="str">
        <f>IF(ISERROR(VLOOKUP($A155,'Second Round'!$B:$AZ,MATCH("BoltRotationAngleCycle2",'Second Round'!$B$1:$AZ$1,0),FALSE)),"",VLOOKUP($A155,'Second Round'!$B:$AZ,MATCH("BoltRotationAngleCycle2",'Second Round'!$B$1:$AZ$1,0),FALSE))</f>
        <v/>
      </c>
      <c r="F155" s="1" t="str" cm="1">
        <f t="array" ref="F155">IF(AND(J155&lt;&gt;"",C155&lt;&gt;""),SUM(IF(ISERROR(VLOOKUP($A155,'Second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Round'!$B$1:$AL$1,0),FALSE)),0,VLOOKUP($A155,'Second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55" s="4">
        <v>146</v>
      </c>
      <c r="I155" s="13" t="str">
        <f>IF(J155&lt;&gt;"",IF(L155="Low", "Fail", IF(OR(L155="High", M155="High", N155 &gt; 5, O155 &gt; 5, P155 = FALSE, Q155 = FALSE), "Alert", "Pass")),"")</f>
        <v/>
      </c>
      <c r="J155" s="2" t="str">
        <f t="shared" si="2"/>
        <v/>
      </c>
      <c r="L155" s="19" t="str">
        <f>IF(J155&lt;&gt;"",IF(J155&gt;=$J$7,IF(J155&gt;VLOOKUP("perbolt_rotation_high", 'Failure Criteria'!$A$1:$B$9, 2, 0)*$J$7, "High", "OK"),"Low"),"")</f>
        <v/>
      </c>
      <c r="M155" s="19" t="str">
        <f>IF(AND(F155&lt;&gt;"",J155&lt;&gt;""),IF(F155&gt;=VLOOKUP("rd2_cyc3_rotation_high", 'Failure Criteria'!$A$1:$B$9, 2, 0), "High", "OK"),"")</f>
        <v/>
      </c>
      <c r="N155" s="19" t="str">
        <f>IF(ISERROR(VLOOKUP($A155,'First Round'!$B:$AZ,MATCH("Cycles",'First Round'!$B$1:$AZ$1,0),FALSE)),"",VLOOKUP($A155,'First Round'!$B:$AZ,MATCH("Cycles",'First Round'!$B$1:$AZ$1,0),FALSE))</f>
        <v/>
      </c>
      <c r="O155" s="19" t="str">
        <f>IF(ISERROR(VLOOKUP($A155,'Second Round'!$B:$AZ,MATCH("Cycles",'Second Round'!$B$1:$AZ$1,0),FALSE)),"",VLOOKUP($A155,'Second Round'!$B:$AZ,MATCH("Cycles",'Second Round'!$B$1:$AZ$1,0),FALSE))</f>
        <v/>
      </c>
      <c r="P155" s="19" t="str" cm="1">
        <f t="array" ref="P155">IF(ISERROR(ABS((SUM(IF(ISERROR(VLOOKUP($A155,'First Round'!$B:$AZ,MATCH(_xlfn._xlws.FILTER('First Round'!$B$1:$AZ$1,((LEFT('First Round'!$B$1:$AZ$1,22)="BoltRotationAngleCycle"))),'First Round'!$B$1:$AL$1,0), FALSE)),0,VLOOKUP($A155,'First Round'!$B:$AZ,MATCH(_xlfn._xlws.FILTER('First Round'!$B$1:$AZ$1,((LEFT('First Round'!$B$1:$AZ$1,22)="BoltRotationAngleCycle"))),'First Round'!$B$1:$AL$1,0), FALSE)))) - $B155) &lt;= 2), "", ABS((SUM(IF(ISERROR(VLOOKUP($A155,'First Round'!$B:$AZ,MATCH(_xlfn._xlws.FILTER('First Round'!$B$1:$AZ$1,((LEFT('First Round'!$B$1:$AZ$1,22)="BoltRotationAngleCycle"))),'First Round'!$B$1:$AL$1,0), FALSE)),0,VLOOKUP($A155,'First Round'!$B:$AZ,MATCH(_xlfn._xlws.FILTER('First Round'!$B$1:$AZ$1,((LEFT('First Round'!$B$1:$AZ$1,22)="BoltRotationAngleCycle"))),'First Round'!$B$1:$AL$1,0), FALSE)))) - $B155) &lt;= VLOOKUP("sum_rounding_buffer", 'Failure Criteria'!$A$1:$B$9, 2, 0))</f>
        <v/>
      </c>
      <c r="Q155" s="19" t="str" cm="1">
        <f t="array" ref="Q155">IF(ISERROR(ABS((SUM(IF(ISERROR(VLOOKUP($A155,'Second Round'!$B:$AZ,MATCH(_xlfn._xlws.FILTER('Second Round'!$B$1:$AZ$1,((LEFT('Second Round'!$B$1:$AZ$1,22)="BoltRotationAngleCycle"))),'Second Round'!$B$1:$AL$1,0), FALSE)),0,VLOOKUP($A155,'Second Round'!$B:$AZ,MATCH(_xlfn._xlws.FILTER('Second Round'!$B$1:$AZ$1,((LEFT('Second Round'!$B$1:$AZ$1,22)="BoltRotationAngleCycle"))),'Second Round'!$B$1:$AL$1,0), FALSE)))) - $C155) &lt;= 2), "", ABS((SUM(IF(ISERROR(VLOOKUP($A155,'Second Round'!$B:$AZ,MATCH(_xlfn._xlws.FILTER('Second Round'!$B$1:$AZ$1,((LEFT('Second Round'!$B$1:$AZ$1,22)="BoltRotationAngleCycle"))),'Second Round'!$B$1:$AL$1,0), FALSE)),0,VLOOKUP($A155,'Second Round'!$B:$AZ,MATCH(_xlfn._xlws.FILTER('Second Round'!$B$1:$AZ$1,((LEFT('Second Round'!$B$1:$AZ$1,22)="BoltRotationAngleCycle"))),'Second Round'!$B$1:$AL$1,0), FALSE)))) - $C155) &lt;= VLOOKUP("sum_rounding_buffer", 'Failure Criteria'!$A$1:$B$9, 2, 0))</f>
        <v/>
      </c>
    </row>
    <row r="156" spans="1:17" x14ac:dyDescent="0.25">
      <c r="A156" s="17">
        <v>147</v>
      </c>
      <c r="B156" s="7" t="str">
        <f>IF(ISERROR(VLOOKUP($A156,'First Round'!$B:$AZ,MATCH("BoltRotationAngle",'First Round'!$B$1:$AZ$1,0),FALSE)),"",VLOOKUP($A156,'First Round'!$B:$AZ,MATCH("BoltRotationAngle",'First Round'!$B$1:$AZ$1,0),FALSE))</f>
        <v/>
      </c>
      <c r="C156" s="7" t="str">
        <f>IF(ISERROR(VLOOKUP($A156,'Second Round'!$B:$AZ,MATCH("BoltRotationAngle",'Second Round'!$B$1:$AZ$1,0),FALSE)),"",VLOOKUP($A156,'Second Round'!$B:$AZ,MATCH("BoltRotationAngle",'Second Round'!$B$1:$AZ$1,0),FALSE))</f>
        <v/>
      </c>
      <c r="D156" s="1" t="str">
        <f>IF(ISERROR(VLOOKUP($A156,'Second Round'!$B:$AZ,MATCH("BoltRotationAngleCycle1",'Second Round'!$B$1:$AZ$1,0),FALSE)),"",VLOOKUP($A156,'Second Round'!$B:$AZ,MATCH("BoltRotationAngleCycle1",'Second Round'!$B$1:$AZ$1,0),FALSE))</f>
        <v/>
      </c>
      <c r="E156" s="1" t="str">
        <f>IF(ISERROR(VLOOKUP($A156,'Second Round'!$B:$AZ,MATCH("BoltRotationAngleCycle2",'Second Round'!$B$1:$AZ$1,0),FALSE)),"",VLOOKUP($A156,'Second Round'!$B:$AZ,MATCH("BoltRotationAngleCycle2",'Second Round'!$B$1:$AZ$1,0),FALSE))</f>
        <v/>
      </c>
      <c r="F156" s="1" t="str" cm="1">
        <f t="array" ref="F156">IF(AND(J156&lt;&gt;"",C156&lt;&gt;""),SUM(IF(ISERROR(VLOOKUP($A156,'Second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Round'!$B$1:$AL$1,0),FALSE)),0,VLOOKUP($A156,'Second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56" s="4">
        <v>147</v>
      </c>
      <c r="I156" s="13" t="str">
        <f>IF(J156&lt;&gt;"",IF(L156="Low", "Fail", IF(OR(L156="High", M156="High", N156 &gt; 5, O156 &gt; 5, P156 = FALSE, Q156 = FALSE), "Alert", "Pass")),"")</f>
        <v/>
      </c>
      <c r="J156" s="2" t="str">
        <f t="shared" si="2"/>
        <v/>
      </c>
      <c r="L156" s="19" t="str">
        <f>IF(J156&lt;&gt;"",IF(J156&gt;=$J$7,IF(J156&gt;VLOOKUP("perbolt_rotation_high", 'Failure Criteria'!$A$1:$B$9, 2, 0)*$J$7, "High", "OK"),"Low"),"")</f>
        <v/>
      </c>
      <c r="M156" s="19" t="str">
        <f>IF(AND(F156&lt;&gt;"",J156&lt;&gt;""),IF(F156&gt;=VLOOKUP("rd2_cyc3_rotation_high", 'Failure Criteria'!$A$1:$B$9, 2, 0), "High", "OK"),"")</f>
        <v/>
      </c>
      <c r="N156" s="19" t="str">
        <f>IF(ISERROR(VLOOKUP($A156,'First Round'!$B:$AZ,MATCH("Cycles",'First Round'!$B$1:$AZ$1,0),FALSE)),"",VLOOKUP($A156,'First Round'!$B:$AZ,MATCH("Cycles",'First Round'!$B$1:$AZ$1,0),FALSE))</f>
        <v/>
      </c>
      <c r="O156" s="19" t="str">
        <f>IF(ISERROR(VLOOKUP($A156,'Second Round'!$B:$AZ,MATCH("Cycles",'Second Round'!$B$1:$AZ$1,0),FALSE)),"",VLOOKUP($A156,'Second Round'!$B:$AZ,MATCH("Cycles",'Second Round'!$B$1:$AZ$1,0),FALSE))</f>
        <v/>
      </c>
      <c r="P156" s="19" t="str" cm="1">
        <f t="array" ref="P156">IF(ISERROR(ABS((SUM(IF(ISERROR(VLOOKUP($A156,'First Round'!$B:$AZ,MATCH(_xlfn._xlws.FILTER('First Round'!$B$1:$AZ$1,((LEFT('First Round'!$B$1:$AZ$1,22)="BoltRotationAngleCycle"))),'First Round'!$B$1:$AL$1,0), FALSE)),0,VLOOKUP($A156,'First Round'!$B:$AZ,MATCH(_xlfn._xlws.FILTER('First Round'!$B$1:$AZ$1,((LEFT('First Round'!$B$1:$AZ$1,22)="BoltRotationAngleCycle"))),'First Round'!$B$1:$AL$1,0), FALSE)))) - $B156) &lt;= 2), "", ABS((SUM(IF(ISERROR(VLOOKUP($A156,'First Round'!$B:$AZ,MATCH(_xlfn._xlws.FILTER('First Round'!$B$1:$AZ$1,((LEFT('First Round'!$B$1:$AZ$1,22)="BoltRotationAngleCycle"))),'First Round'!$B$1:$AL$1,0), FALSE)),0,VLOOKUP($A156,'First Round'!$B:$AZ,MATCH(_xlfn._xlws.FILTER('First Round'!$B$1:$AZ$1,((LEFT('First Round'!$B$1:$AZ$1,22)="BoltRotationAngleCycle"))),'First Round'!$B$1:$AL$1,0), FALSE)))) - $B156) &lt;= VLOOKUP("sum_rounding_buffer", 'Failure Criteria'!$A$1:$B$9, 2, 0))</f>
        <v/>
      </c>
      <c r="Q156" s="19" t="str" cm="1">
        <f t="array" ref="Q156">IF(ISERROR(ABS((SUM(IF(ISERROR(VLOOKUP($A156,'Second Round'!$B:$AZ,MATCH(_xlfn._xlws.FILTER('Second Round'!$B$1:$AZ$1,((LEFT('Second Round'!$B$1:$AZ$1,22)="BoltRotationAngleCycle"))),'Second Round'!$B$1:$AL$1,0), FALSE)),0,VLOOKUP($A156,'Second Round'!$B:$AZ,MATCH(_xlfn._xlws.FILTER('Second Round'!$B$1:$AZ$1,((LEFT('Second Round'!$B$1:$AZ$1,22)="BoltRotationAngleCycle"))),'Second Round'!$B$1:$AL$1,0), FALSE)))) - $C156) &lt;= 2), "", ABS((SUM(IF(ISERROR(VLOOKUP($A156,'Second Round'!$B:$AZ,MATCH(_xlfn._xlws.FILTER('Second Round'!$B$1:$AZ$1,((LEFT('Second Round'!$B$1:$AZ$1,22)="BoltRotationAngleCycle"))),'Second Round'!$B$1:$AL$1,0), FALSE)),0,VLOOKUP($A156,'Second Round'!$B:$AZ,MATCH(_xlfn._xlws.FILTER('Second Round'!$B$1:$AZ$1,((LEFT('Second Round'!$B$1:$AZ$1,22)="BoltRotationAngleCycle"))),'Second Round'!$B$1:$AL$1,0), FALSE)))) - $C156) &lt;= VLOOKUP("sum_rounding_buffer", 'Failure Criteria'!$A$1:$B$9, 2, 0))</f>
        <v/>
      </c>
    </row>
    <row r="157" spans="1:17" x14ac:dyDescent="0.25">
      <c r="A157" s="17">
        <v>148</v>
      </c>
      <c r="B157" s="7" t="str">
        <f>IF(ISERROR(VLOOKUP($A157,'First Round'!$B:$AZ,MATCH("BoltRotationAngle",'First Round'!$B$1:$AZ$1,0),FALSE)),"",VLOOKUP($A157,'First Round'!$B:$AZ,MATCH("BoltRotationAngle",'First Round'!$B$1:$AZ$1,0),FALSE))</f>
        <v/>
      </c>
      <c r="C157" s="7" t="str">
        <f>IF(ISERROR(VLOOKUP($A157,'Second Round'!$B:$AZ,MATCH("BoltRotationAngle",'Second Round'!$B$1:$AZ$1,0),FALSE)),"",VLOOKUP($A157,'Second Round'!$B:$AZ,MATCH("BoltRotationAngle",'Second Round'!$B$1:$AZ$1,0),FALSE))</f>
        <v/>
      </c>
      <c r="D157" s="1" t="str">
        <f>IF(ISERROR(VLOOKUP($A157,'Second Round'!$B:$AZ,MATCH("BoltRotationAngleCycle1",'Second Round'!$B$1:$AZ$1,0),FALSE)),"",VLOOKUP($A157,'Second Round'!$B:$AZ,MATCH("BoltRotationAngleCycle1",'Second Round'!$B$1:$AZ$1,0),FALSE))</f>
        <v/>
      </c>
      <c r="E157" s="1" t="str">
        <f>IF(ISERROR(VLOOKUP($A157,'Second Round'!$B:$AZ,MATCH("BoltRotationAngleCycle2",'Second Round'!$B$1:$AZ$1,0),FALSE)),"",VLOOKUP($A157,'Second Round'!$B:$AZ,MATCH("BoltRotationAngleCycle2",'Second Round'!$B$1:$AZ$1,0),FALSE))</f>
        <v/>
      </c>
      <c r="F157" s="1" t="str" cm="1">
        <f t="array" ref="F157">IF(AND(J157&lt;&gt;"",C157&lt;&gt;""),SUM(IF(ISERROR(VLOOKUP($A157,'Second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Round'!$B$1:$AL$1,0),FALSE)),0,VLOOKUP($A157,'Second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57" s="4">
        <v>148</v>
      </c>
      <c r="I157" s="13" t="str">
        <f>IF(J157&lt;&gt;"",IF(L157="Low", "Fail", IF(OR(L157="High", M157="High", N157 &gt; 5, O157 &gt; 5, P157 = FALSE, Q157 = FALSE), "Alert", "Pass")),"")</f>
        <v/>
      </c>
      <c r="J157" s="2" t="str">
        <f t="shared" si="2"/>
        <v/>
      </c>
      <c r="L157" s="19" t="str">
        <f>IF(J157&lt;&gt;"",IF(J157&gt;=$J$7,IF(J157&gt;VLOOKUP("perbolt_rotation_high", 'Failure Criteria'!$A$1:$B$9, 2, 0)*$J$7, "High", "OK"),"Low"),"")</f>
        <v/>
      </c>
      <c r="M157" s="19" t="str">
        <f>IF(AND(F157&lt;&gt;"",J157&lt;&gt;""),IF(F157&gt;=VLOOKUP("rd2_cyc3_rotation_high", 'Failure Criteria'!$A$1:$B$9, 2, 0), "High", "OK"),"")</f>
        <v/>
      </c>
      <c r="N157" s="19" t="str">
        <f>IF(ISERROR(VLOOKUP($A157,'First Round'!$B:$AZ,MATCH("Cycles",'First Round'!$B$1:$AZ$1,0),FALSE)),"",VLOOKUP($A157,'First Round'!$B:$AZ,MATCH("Cycles",'First Round'!$B$1:$AZ$1,0),FALSE))</f>
        <v/>
      </c>
      <c r="O157" s="19" t="str">
        <f>IF(ISERROR(VLOOKUP($A157,'Second Round'!$B:$AZ,MATCH("Cycles",'Second Round'!$B$1:$AZ$1,0),FALSE)),"",VLOOKUP($A157,'Second Round'!$B:$AZ,MATCH("Cycles",'Second Round'!$B$1:$AZ$1,0),FALSE))</f>
        <v/>
      </c>
      <c r="P157" s="19" t="str" cm="1">
        <f t="array" ref="P157">IF(ISERROR(ABS((SUM(IF(ISERROR(VLOOKUP($A157,'First Round'!$B:$AZ,MATCH(_xlfn._xlws.FILTER('First Round'!$B$1:$AZ$1,((LEFT('First Round'!$B$1:$AZ$1,22)="BoltRotationAngleCycle"))),'First Round'!$B$1:$AL$1,0), FALSE)),0,VLOOKUP($A157,'First Round'!$B:$AZ,MATCH(_xlfn._xlws.FILTER('First Round'!$B$1:$AZ$1,((LEFT('First Round'!$B$1:$AZ$1,22)="BoltRotationAngleCycle"))),'First Round'!$B$1:$AL$1,0), FALSE)))) - $B157) &lt;= 2), "", ABS((SUM(IF(ISERROR(VLOOKUP($A157,'First Round'!$B:$AZ,MATCH(_xlfn._xlws.FILTER('First Round'!$B$1:$AZ$1,((LEFT('First Round'!$B$1:$AZ$1,22)="BoltRotationAngleCycle"))),'First Round'!$B$1:$AL$1,0), FALSE)),0,VLOOKUP($A157,'First Round'!$B:$AZ,MATCH(_xlfn._xlws.FILTER('First Round'!$B$1:$AZ$1,((LEFT('First Round'!$B$1:$AZ$1,22)="BoltRotationAngleCycle"))),'First Round'!$B$1:$AL$1,0), FALSE)))) - $B157) &lt;= VLOOKUP("sum_rounding_buffer", 'Failure Criteria'!$A$1:$B$9, 2, 0))</f>
        <v/>
      </c>
      <c r="Q157" s="19" t="str" cm="1">
        <f t="array" ref="Q157">IF(ISERROR(ABS((SUM(IF(ISERROR(VLOOKUP($A157,'Second Round'!$B:$AZ,MATCH(_xlfn._xlws.FILTER('Second Round'!$B$1:$AZ$1,((LEFT('Second Round'!$B$1:$AZ$1,22)="BoltRotationAngleCycle"))),'Second Round'!$B$1:$AL$1,0), FALSE)),0,VLOOKUP($A157,'Second Round'!$B:$AZ,MATCH(_xlfn._xlws.FILTER('Second Round'!$B$1:$AZ$1,((LEFT('Second Round'!$B$1:$AZ$1,22)="BoltRotationAngleCycle"))),'Second Round'!$B$1:$AL$1,0), FALSE)))) - $C157) &lt;= 2), "", ABS((SUM(IF(ISERROR(VLOOKUP($A157,'Second Round'!$B:$AZ,MATCH(_xlfn._xlws.FILTER('Second Round'!$B$1:$AZ$1,((LEFT('Second Round'!$B$1:$AZ$1,22)="BoltRotationAngleCycle"))),'Second Round'!$B$1:$AL$1,0), FALSE)),0,VLOOKUP($A157,'Second Round'!$B:$AZ,MATCH(_xlfn._xlws.FILTER('Second Round'!$B$1:$AZ$1,((LEFT('Second Round'!$B$1:$AZ$1,22)="BoltRotationAngleCycle"))),'Second Round'!$B$1:$AL$1,0), FALSE)))) - $C157) &lt;= VLOOKUP("sum_rounding_buffer", 'Failure Criteria'!$A$1:$B$9, 2, 0))</f>
        <v/>
      </c>
    </row>
    <row r="158" spans="1:17" x14ac:dyDescent="0.25">
      <c r="A158" s="17">
        <v>149</v>
      </c>
      <c r="B158" s="7" t="str">
        <f>IF(ISERROR(VLOOKUP($A158,'First Round'!$B:$AZ,MATCH("BoltRotationAngle",'First Round'!$B$1:$AZ$1,0),FALSE)),"",VLOOKUP($A158,'First Round'!$B:$AZ,MATCH("BoltRotationAngle",'First Round'!$B$1:$AZ$1,0),FALSE))</f>
        <v/>
      </c>
      <c r="C158" s="7" t="str">
        <f>IF(ISERROR(VLOOKUP($A158,'Second Round'!$B:$AZ,MATCH("BoltRotationAngle",'Second Round'!$B$1:$AZ$1,0),FALSE)),"",VLOOKUP($A158,'Second Round'!$B:$AZ,MATCH("BoltRotationAngle",'Second Round'!$B$1:$AZ$1,0),FALSE))</f>
        <v/>
      </c>
      <c r="D158" s="1" t="str">
        <f>IF(ISERROR(VLOOKUP($A158,'Second Round'!$B:$AZ,MATCH("BoltRotationAngleCycle1",'Second Round'!$B$1:$AZ$1,0),FALSE)),"",VLOOKUP($A158,'Second Round'!$B:$AZ,MATCH("BoltRotationAngleCycle1",'Second Round'!$B$1:$AZ$1,0),FALSE))</f>
        <v/>
      </c>
      <c r="E158" s="1" t="str">
        <f>IF(ISERROR(VLOOKUP($A158,'Second Round'!$B:$AZ,MATCH("BoltRotationAngleCycle2",'Second Round'!$B$1:$AZ$1,0),FALSE)),"",VLOOKUP($A158,'Second Round'!$B:$AZ,MATCH("BoltRotationAngleCycle2",'Second Round'!$B$1:$AZ$1,0),FALSE))</f>
        <v/>
      </c>
      <c r="F158" s="1" t="str" cm="1">
        <f t="array" ref="F158">IF(AND(J158&lt;&gt;"",C158&lt;&gt;""),SUM(IF(ISERROR(VLOOKUP($A158,'Second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Round'!$B$1:$AL$1,0),FALSE)),0,VLOOKUP($A158,'Second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58" s="4">
        <v>149</v>
      </c>
      <c r="I158" s="13" t="str">
        <f>IF(J158&lt;&gt;"",IF(L158="Low", "Fail", IF(OR(L158="High", M158="High", N158 &gt; 5, O158 &gt; 5, P158 = FALSE, Q158 = FALSE), "Alert", "Pass")),"")</f>
        <v/>
      </c>
      <c r="J158" s="2" t="str">
        <f t="shared" si="2"/>
        <v/>
      </c>
      <c r="L158" s="19" t="str">
        <f>IF(J158&lt;&gt;"",IF(J158&gt;=$J$7,IF(J158&gt;VLOOKUP("perbolt_rotation_high", 'Failure Criteria'!$A$1:$B$9, 2, 0)*$J$7, "High", "OK"),"Low"),"")</f>
        <v/>
      </c>
      <c r="M158" s="19" t="str">
        <f>IF(AND(F158&lt;&gt;"",J158&lt;&gt;""),IF(F158&gt;=VLOOKUP("rd2_cyc3_rotation_high", 'Failure Criteria'!$A$1:$B$9, 2, 0), "High", "OK"),"")</f>
        <v/>
      </c>
      <c r="N158" s="19" t="str">
        <f>IF(ISERROR(VLOOKUP($A158,'First Round'!$B:$AZ,MATCH("Cycles",'First Round'!$B$1:$AZ$1,0),FALSE)),"",VLOOKUP($A158,'First Round'!$B:$AZ,MATCH("Cycles",'First Round'!$B$1:$AZ$1,0),FALSE))</f>
        <v/>
      </c>
      <c r="O158" s="19" t="str">
        <f>IF(ISERROR(VLOOKUP($A158,'Second Round'!$B:$AZ,MATCH("Cycles",'Second Round'!$B$1:$AZ$1,0),FALSE)),"",VLOOKUP($A158,'Second Round'!$B:$AZ,MATCH("Cycles",'Second Round'!$B$1:$AZ$1,0),FALSE))</f>
        <v/>
      </c>
      <c r="P158" s="19" t="str" cm="1">
        <f t="array" ref="P158">IF(ISERROR(ABS((SUM(IF(ISERROR(VLOOKUP($A158,'First Round'!$B:$AZ,MATCH(_xlfn._xlws.FILTER('First Round'!$B$1:$AZ$1,((LEFT('First Round'!$B$1:$AZ$1,22)="BoltRotationAngleCycle"))),'First Round'!$B$1:$AL$1,0), FALSE)),0,VLOOKUP($A158,'First Round'!$B:$AZ,MATCH(_xlfn._xlws.FILTER('First Round'!$B$1:$AZ$1,((LEFT('First Round'!$B$1:$AZ$1,22)="BoltRotationAngleCycle"))),'First Round'!$B$1:$AL$1,0), FALSE)))) - $B158) &lt;= 2), "", ABS((SUM(IF(ISERROR(VLOOKUP($A158,'First Round'!$B:$AZ,MATCH(_xlfn._xlws.FILTER('First Round'!$B$1:$AZ$1,((LEFT('First Round'!$B$1:$AZ$1,22)="BoltRotationAngleCycle"))),'First Round'!$B$1:$AL$1,0), FALSE)),0,VLOOKUP($A158,'First Round'!$B:$AZ,MATCH(_xlfn._xlws.FILTER('First Round'!$B$1:$AZ$1,((LEFT('First Round'!$B$1:$AZ$1,22)="BoltRotationAngleCycle"))),'First Round'!$B$1:$AL$1,0), FALSE)))) - $B158) &lt;= VLOOKUP("sum_rounding_buffer", 'Failure Criteria'!$A$1:$B$9, 2, 0))</f>
        <v/>
      </c>
      <c r="Q158" s="19" t="str" cm="1">
        <f t="array" ref="Q158">IF(ISERROR(ABS((SUM(IF(ISERROR(VLOOKUP($A158,'Second Round'!$B:$AZ,MATCH(_xlfn._xlws.FILTER('Second Round'!$B$1:$AZ$1,((LEFT('Second Round'!$B$1:$AZ$1,22)="BoltRotationAngleCycle"))),'Second Round'!$B$1:$AL$1,0), FALSE)),0,VLOOKUP($A158,'Second Round'!$B:$AZ,MATCH(_xlfn._xlws.FILTER('Second Round'!$B$1:$AZ$1,((LEFT('Second Round'!$B$1:$AZ$1,22)="BoltRotationAngleCycle"))),'Second Round'!$B$1:$AL$1,0), FALSE)))) - $C158) &lt;= 2), "", ABS((SUM(IF(ISERROR(VLOOKUP($A158,'Second Round'!$B:$AZ,MATCH(_xlfn._xlws.FILTER('Second Round'!$B$1:$AZ$1,((LEFT('Second Round'!$B$1:$AZ$1,22)="BoltRotationAngleCycle"))),'Second Round'!$B$1:$AL$1,0), FALSE)),0,VLOOKUP($A158,'Second Round'!$B:$AZ,MATCH(_xlfn._xlws.FILTER('Second Round'!$B$1:$AZ$1,((LEFT('Second Round'!$B$1:$AZ$1,22)="BoltRotationAngleCycle"))),'Second Round'!$B$1:$AL$1,0), FALSE)))) - $C158) &lt;= VLOOKUP("sum_rounding_buffer", 'Failure Criteria'!$A$1:$B$9, 2, 0))</f>
        <v/>
      </c>
    </row>
    <row r="159" spans="1:17" x14ac:dyDescent="0.25">
      <c r="A159" s="17">
        <v>150</v>
      </c>
      <c r="B159" s="7" t="str">
        <f>IF(ISERROR(VLOOKUP($A159,'First Round'!$B:$AZ,MATCH("BoltRotationAngle",'First Round'!$B$1:$AZ$1,0),FALSE)),"",VLOOKUP($A159,'First Round'!$B:$AZ,MATCH("BoltRotationAngle",'First Round'!$B$1:$AZ$1,0),FALSE))</f>
        <v/>
      </c>
      <c r="C159" s="7" t="str">
        <f>IF(ISERROR(VLOOKUP($A159,'Second Round'!$B:$AZ,MATCH("BoltRotationAngle",'Second Round'!$B$1:$AZ$1,0),FALSE)),"",VLOOKUP($A159,'Second Round'!$B:$AZ,MATCH("BoltRotationAngle",'Second Round'!$B$1:$AZ$1,0),FALSE))</f>
        <v/>
      </c>
      <c r="D159" s="1" t="str">
        <f>IF(ISERROR(VLOOKUP($A159,'Second Round'!$B:$AZ,MATCH("BoltRotationAngleCycle1",'Second Round'!$B$1:$AZ$1,0),FALSE)),"",VLOOKUP($A159,'Second Round'!$B:$AZ,MATCH("BoltRotationAngleCycle1",'Second Round'!$B$1:$AZ$1,0),FALSE))</f>
        <v/>
      </c>
      <c r="E159" s="1" t="str">
        <f>IF(ISERROR(VLOOKUP($A159,'Second Round'!$B:$AZ,MATCH("BoltRotationAngleCycle2",'Second Round'!$B$1:$AZ$1,0),FALSE)),"",VLOOKUP($A159,'Second Round'!$B:$AZ,MATCH("BoltRotationAngleCycle2",'Second Round'!$B$1:$AZ$1,0),FALSE))</f>
        <v/>
      </c>
      <c r="F159" s="1" t="str" cm="1">
        <f t="array" ref="F159">IF(AND(J159&lt;&gt;"",C159&lt;&gt;""),SUM(IF(ISERROR(VLOOKUP($A159,'Second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Round'!$B$1:$AL$1,0),FALSE)),0,VLOOKUP($A159,'Second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59" s="4">
        <v>150</v>
      </c>
      <c r="I159" s="13" t="str">
        <f>IF(J159&lt;&gt;"",IF(L159="Low", "Fail", IF(OR(L159="High", M159="High", N159 &gt; 5, O159 &gt; 5, P159 = FALSE, Q159 = FALSE), "Alert", "Pass")),"")</f>
        <v/>
      </c>
      <c r="J159" s="2" t="str">
        <f t="shared" si="2"/>
        <v/>
      </c>
      <c r="L159" s="19" t="str">
        <f>IF(J159&lt;&gt;"",IF(J159&gt;=$J$7,IF(J159&gt;VLOOKUP("perbolt_rotation_high", 'Failure Criteria'!$A$1:$B$9, 2, 0)*$J$7, "High", "OK"),"Low"),"")</f>
        <v/>
      </c>
      <c r="M159" s="19" t="str">
        <f>IF(AND(F159&lt;&gt;"",J159&lt;&gt;""),IF(F159&gt;=VLOOKUP("rd2_cyc3_rotation_high", 'Failure Criteria'!$A$1:$B$9, 2, 0), "High", "OK"),"")</f>
        <v/>
      </c>
      <c r="N159" s="19" t="str">
        <f>IF(ISERROR(VLOOKUP($A159,'First Round'!$B:$AZ,MATCH("Cycles",'First Round'!$B$1:$AZ$1,0),FALSE)),"",VLOOKUP($A159,'First Round'!$B:$AZ,MATCH("Cycles",'First Round'!$B$1:$AZ$1,0),FALSE))</f>
        <v/>
      </c>
      <c r="O159" s="19" t="str">
        <f>IF(ISERROR(VLOOKUP($A159,'Second Round'!$B:$AZ,MATCH("Cycles",'Second Round'!$B$1:$AZ$1,0),FALSE)),"",VLOOKUP($A159,'Second Round'!$B:$AZ,MATCH("Cycles",'Second Round'!$B$1:$AZ$1,0),FALSE))</f>
        <v/>
      </c>
      <c r="P159" s="19" t="str" cm="1">
        <f t="array" ref="P159">IF(ISERROR(ABS((SUM(IF(ISERROR(VLOOKUP($A159,'First Round'!$B:$AZ,MATCH(_xlfn._xlws.FILTER('First Round'!$B$1:$AZ$1,((LEFT('First Round'!$B$1:$AZ$1,22)="BoltRotationAngleCycle"))),'First Round'!$B$1:$AL$1,0), FALSE)),0,VLOOKUP($A159,'First Round'!$B:$AZ,MATCH(_xlfn._xlws.FILTER('First Round'!$B$1:$AZ$1,((LEFT('First Round'!$B$1:$AZ$1,22)="BoltRotationAngleCycle"))),'First Round'!$B$1:$AL$1,0), FALSE)))) - $B159) &lt;= 2), "", ABS((SUM(IF(ISERROR(VLOOKUP($A159,'First Round'!$B:$AZ,MATCH(_xlfn._xlws.FILTER('First Round'!$B$1:$AZ$1,((LEFT('First Round'!$B$1:$AZ$1,22)="BoltRotationAngleCycle"))),'First Round'!$B$1:$AL$1,0), FALSE)),0,VLOOKUP($A159,'First Round'!$B:$AZ,MATCH(_xlfn._xlws.FILTER('First Round'!$B$1:$AZ$1,((LEFT('First Round'!$B$1:$AZ$1,22)="BoltRotationAngleCycle"))),'First Round'!$B$1:$AL$1,0), FALSE)))) - $B159) &lt;= VLOOKUP("sum_rounding_buffer", 'Failure Criteria'!$A$1:$B$9, 2, 0))</f>
        <v/>
      </c>
      <c r="Q159" s="19" t="str" cm="1">
        <f t="array" ref="Q159">IF(ISERROR(ABS((SUM(IF(ISERROR(VLOOKUP($A159,'Second Round'!$B:$AZ,MATCH(_xlfn._xlws.FILTER('Second Round'!$B$1:$AZ$1,((LEFT('Second Round'!$B$1:$AZ$1,22)="BoltRotationAngleCycle"))),'Second Round'!$B$1:$AL$1,0), FALSE)),0,VLOOKUP($A159,'Second Round'!$B:$AZ,MATCH(_xlfn._xlws.FILTER('Second Round'!$B$1:$AZ$1,((LEFT('Second Round'!$B$1:$AZ$1,22)="BoltRotationAngleCycle"))),'Second Round'!$B$1:$AL$1,0), FALSE)))) - $C159) &lt;= 2), "", ABS((SUM(IF(ISERROR(VLOOKUP($A159,'Second Round'!$B:$AZ,MATCH(_xlfn._xlws.FILTER('Second Round'!$B$1:$AZ$1,((LEFT('Second Round'!$B$1:$AZ$1,22)="BoltRotationAngleCycle"))),'Second Round'!$B$1:$AL$1,0), FALSE)),0,VLOOKUP($A159,'Second Round'!$B:$AZ,MATCH(_xlfn._xlws.FILTER('Second Round'!$B$1:$AZ$1,((LEFT('Second Round'!$B$1:$AZ$1,22)="BoltRotationAngleCycle"))),'Second Round'!$B$1:$AL$1,0), FALSE)))) - $C159) &lt;= VLOOKUP("sum_rounding_buffer", 'Failure Criteria'!$A$1:$B$9, 2, 0))</f>
        <v/>
      </c>
    </row>
    <row r="160" spans="1:17" x14ac:dyDescent="0.25">
      <c r="A160" s="17">
        <v>151</v>
      </c>
      <c r="B160" s="7" t="str">
        <f>IF(ISERROR(VLOOKUP($A160,'First Round'!$B:$AZ,MATCH("BoltRotationAngle",'First Round'!$B$1:$AZ$1,0),FALSE)),"",VLOOKUP($A160,'First Round'!$B:$AZ,MATCH("BoltRotationAngle",'First Round'!$B$1:$AZ$1,0),FALSE))</f>
        <v/>
      </c>
      <c r="C160" s="7" t="str">
        <f>IF(ISERROR(VLOOKUP($A160,'Second Round'!$B:$AZ,MATCH("BoltRotationAngle",'Second Round'!$B$1:$AZ$1,0),FALSE)),"",VLOOKUP($A160,'Second Round'!$B:$AZ,MATCH("BoltRotationAngle",'Second Round'!$B$1:$AZ$1,0),FALSE))</f>
        <v/>
      </c>
      <c r="D160" s="1" t="str">
        <f>IF(ISERROR(VLOOKUP($A160,'Second Round'!$B:$AZ,MATCH("BoltRotationAngleCycle1",'Second Round'!$B$1:$AZ$1,0),FALSE)),"",VLOOKUP($A160,'Second Round'!$B:$AZ,MATCH("BoltRotationAngleCycle1",'Second Round'!$B$1:$AZ$1,0),FALSE))</f>
        <v/>
      </c>
      <c r="E160" s="1" t="str">
        <f>IF(ISERROR(VLOOKUP($A160,'Second Round'!$B:$AZ,MATCH("BoltRotationAngleCycle2",'Second Round'!$B$1:$AZ$1,0),FALSE)),"",VLOOKUP($A160,'Second Round'!$B:$AZ,MATCH("BoltRotationAngleCycle2",'Second Round'!$B$1:$AZ$1,0),FALSE))</f>
        <v/>
      </c>
      <c r="F160" s="1" t="str" cm="1">
        <f t="array" ref="F160">IF(AND(J160&lt;&gt;"",C160&lt;&gt;""),SUM(IF(ISERROR(VLOOKUP($A160,'Second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Round'!$B$1:$AL$1,0),FALSE)),0,VLOOKUP($A160,'Second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60" s="4">
        <v>151</v>
      </c>
      <c r="I160" s="13" t="str">
        <f>IF(J160&lt;&gt;"",IF(L160="Low", "Fail", IF(OR(L160="High", M160="High", N160 &gt; 5, O160 &gt; 5, P160 = FALSE, Q160 = FALSE), "Alert", "Pass")),"")</f>
        <v/>
      </c>
      <c r="J160" s="2" t="str">
        <f t="shared" si="2"/>
        <v/>
      </c>
      <c r="L160" s="19" t="str">
        <f>IF(J160&lt;&gt;"",IF(J160&gt;=$J$7,IF(J160&gt;VLOOKUP("perbolt_rotation_high", 'Failure Criteria'!$A$1:$B$9, 2, 0)*$J$7, "High", "OK"),"Low"),"")</f>
        <v/>
      </c>
      <c r="M160" s="19" t="str">
        <f>IF(AND(F160&lt;&gt;"",J160&lt;&gt;""),IF(F160&gt;=VLOOKUP("rd2_cyc3_rotation_high", 'Failure Criteria'!$A$1:$B$9, 2, 0), "High", "OK"),"")</f>
        <v/>
      </c>
      <c r="N160" s="19" t="str">
        <f>IF(ISERROR(VLOOKUP($A160,'First Round'!$B:$AZ,MATCH("Cycles",'First Round'!$B$1:$AZ$1,0),FALSE)),"",VLOOKUP($A160,'First Round'!$B:$AZ,MATCH("Cycles",'First Round'!$B$1:$AZ$1,0),FALSE))</f>
        <v/>
      </c>
      <c r="O160" s="19" t="str">
        <f>IF(ISERROR(VLOOKUP($A160,'Second Round'!$B:$AZ,MATCH("Cycles",'Second Round'!$B$1:$AZ$1,0),FALSE)),"",VLOOKUP($A160,'Second Round'!$B:$AZ,MATCH("Cycles",'Second Round'!$B$1:$AZ$1,0),FALSE))</f>
        <v/>
      </c>
      <c r="P160" s="19" t="str" cm="1">
        <f t="array" ref="P160">IF(ISERROR(ABS((SUM(IF(ISERROR(VLOOKUP($A160,'First Round'!$B:$AZ,MATCH(_xlfn._xlws.FILTER('First Round'!$B$1:$AZ$1,((LEFT('First Round'!$B$1:$AZ$1,22)="BoltRotationAngleCycle"))),'First Round'!$B$1:$AL$1,0), FALSE)),0,VLOOKUP($A160,'First Round'!$B:$AZ,MATCH(_xlfn._xlws.FILTER('First Round'!$B$1:$AZ$1,((LEFT('First Round'!$B$1:$AZ$1,22)="BoltRotationAngleCycle"))),'First Round'!$B$1:$AL$1,0), FALSE)))) - $B160) &lt;= 2), "", ABS((SUM(IF(ISERROR(VLOOKUP($A160,'First Round'!$B:$AZ,MATCH(_xlfn._xlws.FILTER('First Round'!$B$1:$AZ$1,((LEFT('First Round'!$B$1:$AZ$1,22)="BoltRotationAngleCycle"))),'First Round'!$B$1:$AL$1,0), FALSE)),0,VLOOKUP($A160,'First Round'!$B:$AZ,MATCH(_xlfn._xlws.FILTER('First Round'!$B$1:$AZ$1,((LEFT('First Round'!$B$1:$AZ$1,22)="BoltRotationAngleCycle"))),'First Round'!$B$1:$AL$1,0), FALSE)))) - $B160) &lt;= VLOOKUP("sum_rounding_buffer", 'Failure Criteria'!$A$1:$B$9, 2, 0))</f>
        <v/>
      </c>
      <c r="Q160" s="19" t="str" cm="1">
        <f t="array" ref="Q160">IF(ISERROR(ABS((SUM(IF(ISERROR(VLOOKUP($A160,'Second Round'!$B:$AZ,MATCH(_xlfn._xlws.FILTER('Second Round'!$B$1:$AZ$1,((LEFT('Second Round'!$B$1:$AZ$1,22)="BoltRotationAngleCycle"))),'Second Round'!$B$1:$AL$1,0), FALSE)),0,VLOOKUP($A160,'Second Round'!$B:$AZ,MATCH(_xlfn._xlws.FILTER('Second Round'!$B$1:$AZ$1,((LEFT('Second Round'!$B$1:$AZ$1,22)="BoltRotationAngleCycle"))),'Second Round'!$B$1:$AL$1,0), FALSE)))) - $C160) &lt;= 2), "", ABS((SUM(IF(ISERROR(VLOOKUP($A160,'Second Round'!$B:$AZ,MATCH(_xlfn._xlws.FILTER('Second Round'!$B$1:$AZ$1,((LEFT('Second Round'!$B$1:$AZ$1,22)="BoltRotationAngleCycle"))),'Second Round'!$B$1:$AL$1,0), FALSE)),0,VLOOKUP($A160,'Second Round'!$B:$AZ,MATCH(_xlfn._xlws.FILTER('Second Round'!$B$1:$AZ$1,((LEFT('Second Round'!$B$1:$AZ$1,22)="BoltRotationAngleCycle"))),'Second Round'!$B$1:$AL$1,0), FALSE)))) - $C160) &lt;= VLOOKUP("sum_rounding_buffer", 'Failure Criteria'!$A$1:$B$9, 2, 0))</f>
        <v/>
      </c>
    </row>
    <row r="161" spans="1:17" x14ac:dyDescent="0.25">
      <c r="A161" s="17">
        <v>152</v>
      </c>
      <c r="B161" s="7" t="str">
        <f>IF(ISERROR(VLOOKUP($A161,'First Round'!$B:$AZ,MATCH("BoltRotationAngle",'First Round'!$B$1:$AZ$1,0),FALSE)),"",VLOOKUP($A161,'First Round'!$B:$AZ,MATCH("BoltRotationAngle",'First Round'!$B$1:$AZ$1,0),FALSE))</f>
        <v/>
      </c>
      <c r="C161" s="7" t="str">
        <f>IF(ISERROR(VLOOKUP($A161,'Second Round'!$B:$AZ,MATCH("BoltRotationAngle",'Second Round'!$B$1:$AZ$1,0),FALSE)),"",VLOOKUP($A161,'Second Round'!$B:$AZ,MATCH("BoltRotationAngle",'Second Round'!$B$1:$AZ$1,0),FALSE))</f>
        <v/>
      </c>
      <c r="D161" s="1" t="str">
        <f>IF(ISERROR(VLOOKUP($A161,'Second Round'!$B:$AZ,MATCH("BoltRotationAngleCycle1",'Second Round'!$B$1:$AZ$1,0),FALSE)),"",VLOOKUP($A161,'Second Round'!$B:$AZ,MATCH("BoltRotationAngleCycle1",'Second Round'!$B$1:$AZ$1,0),FALSE))</f>
        <v/>
      </c>
      <c r="E161" s="1" t="str">
        <f>IF(ISERROR(VLOOKUP($A161,'Second Round'!$B:$AZ,MATCH("BoltRotationAngleCycle2",'Second Round'!$B$1:$AZ$1,0),FALSE)),"",VLOOKUP($A161,'Second Round'!$B:$AZ,MATCH("BoltRotationAngleCycle2",'Second Round'!$B$1:$AZ$1,0),FALSE))</f>
        <v/>
      </c>
      <c r="F161" s="1" t="str" cm="1">
        <f t="array" ref="F161">IF(AND(J161&lt;&gt;"",C161&lt;&gt;""),SUM(IF(ISERROR(VLOOKUP($A161,'Second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Round'!$B$1:$AL$1,0),FALSE)),0,VLOOKUP($A161,'Second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61" s="4">
        <v>152</v>
      </c>
      <c r="I161" s="13" t="str">
        <f>IF(J161&lt;&gt;"",IF(L161="Low", "Fail", IF(OR(L161="High", M161="High", N161 &gt; 5, O161 &gt; 5, P161 = FALSE, Q161 = FALSE), "Alert", "Pass")),"")</f>
        <v/>
      </c>
      <c r="J161" s="2" t="str">
        <f t="shared" si="2"/>
        <v/>
      </c>
      <c r="L161" s="19" t="str">
        <f>IF(J161&lt;&gt;"",IF(J161&gt;=$J$7,IF(J161&gt;VLOOKUP("perbolt_rotation_high", 'Failure Criteria'!$A$1:$B$9, 2, 0)*$J$7, "High", "OK"),"Low"),"")</f>
        <v/>
      </c>
      <c r="M161" s="19" t="str">
        <f>IF(AND(F161&lt;&gt;"",J161&lt;&gt;""),IF(F161&gt;=VLOOKUP("rd2_cyc3_rotation_high", 'Failure Criteria'!$A$1:$B$9, 2, 0), "High", "OK"),"")</f>
        <v/>
      </c>
      <c r="N161" s="19" t="str">
        <f>IF(ISERROR(VLOOKUP($A161,'First Round'!$B:$AZ,MATCH("Cycles",'First Round'!$B$1:$AZ$1,0),FALSE)),"",VLOOKUP($A161,'First Round'!$B:$AZ,MATCH("Cycles",'First Round'!$B$1:$AZ$1,0),FALSE))</f>
        <v/>
      </c>
      <c r="O161" s="19" t="str">
        <f>IF(ISERROR(VLOOKUP($A161,'Second Round'!$B:$AZ,MATCH("Cycles",'Second Round'!$B$1:$AZ$1,0),FALSE)),"",VLOOKUP($A161,'Second Round'!$B:$AZ,MATCH("Cycles",'Second Round'!$B$1:$AZ$1,0),FALSE))</f>
        <v/>
      </c>
      <c r="P161" s="19" t="str" cm="1">
        <f t="array" ref="P161">IF(ISERROR(ABS((SUM(IF(ISERROR(VLOOKUP($A161,'First Round'!$B:$AZ,MATCH(_xlfn._xlws.FILTER('First Round'!$B$1:$AZ$1,((LEFT('First Round'!$B$1:$AZ$1,22)="BoltRotationAngleCycle"))),'First Round'!$B$1:$AL$1,0), FALSE)),0,VLOOKUP($A161,'First Round'!$B:$AZ,MATCH(_xlfn._xlws.FILTER('First Round'!$B$1:$AZ$1,((LEFT('First Round'!$B$1:$AZ$1,22)="BoltRotationAngleCycle"))),'First Round'!$B$1:$AL$1,0), FALSE)))) - $B161) &lt;= 2), "", ABS((SUM(IF(ISERROR(VLOOKUP($A161,'First Round'!$B:$AZ,MATCH(_xlfn._xlws.FILTER('First Round'!$B$1:$AZ$1,((LEFT('First Round'!$B$1:$AZ$1,22)="BoltRotationAngleCycle"))),'First Round'!$B$1:$AL$1,0), FALSE)),0,VLOOKUP($A161,'First Round'!$B:$AZ,MATCH(_xlfn._xlws.FILTER('First Round'!$B$1:$AZ$1,((LEFT('First Round'!$B$1:$AZ$1,22)="BoltRotationAngleCycle"))),'First Round'!$B$1:$AL$1,0), FALSE)))) - $B161) &lt;= VLOOKUP("sum_rounding_buffer", 'Failure Criteria'!$A$1:$B$9, 2, 0))</f>
        <v/>
      </c>
      <c r="Q161" s="19" t="str" cm="1">
        <f t="array" ref="Q161">IF(ISERROR(ABS((SUM(IF(ISERROR(VLOOKUP($A161,'Second Round'!$B:$AZ,MATCH(_xlfn._xlws.FILTER('Second Round'!$B$1:$AZ$1,((LEFT('Second Round'!$B$1:$AZ$1,22)="BoltRotationAngleCycle"))),'Second Round'!$B$1:$AL$1,0), FALSE)),0,VLOOKUP($A161,'Second Round'!$B:$AZ,MATCH(_xlfn._xlws.FILTER('Second Round'!$B$1:$AZ$1,((LEFT('Second Round'!$B$1:$AZ$1,22)="BoltRotationAngleCycle"))),'Second Round'!$B$1:$AL$1,0), FALSE)))) - $C161) &lt;= 2), "", ABS((SUM(IF(ISERROR(VLOOKUP($A161,'Second Round'!$B:$AZ,MATCH(_xlfn._xlws.FILTER('Second Round'!$B$1:$AZ$1,((LEFT('Second Round'!$B$1:$AZ$1,22)="BoltRotationAngleCycle"))),'Second Round'!$B$1:$AL$1,0), FALSE)),0,VLOOKUP($A161,'Second Round'!$B:$AZ,MATCH(_xlfn._xlws.FILTER('Second Round'!$B$1:$AZ$1,((LEFT('Second Round'!$B$1:$AZ$1,22)="BoltRotationAngleCycle"))),'Second Round'!$B$1:$AL$1,0), FALSE)))) - $C161) &lt;= VLOOKUP("sum_rounding_buffer", 'Failure Criteria'!$A$1:$B$9, 2, 0))</f>
        <v/>
      </c>
    </row>
    <row r="162" spans="1:17" x14ac:dyDescent="0.25">
      <c r="A162" s="17">
        <v>153</v>
      </c>
      <c r="B162" s="7" t="str">
        <f>IF(ISERROR(VLOOKUP($A162,'First Round'!$B:$AZ,MATCH("BoltRotationAngle",'First Round'!$B$1:$AZ$1,0),FALSE)),"",VLOOKUP($A162,'First Round'!$B:$AZ,MATCH("BoltRotationAngle",'First Round'!$B$1:$AZ$1,0),FALSE))</f>
        <v/>
      </c>
      <c r="C162" s="7" t="str">
        <f>IF(ISERROR(VLOOKUP($A162,'Second Round'!$B:$AZ,MATCH("BoltRotationAngle",'Second Round'!$B$1:$AZ$1,0),FALSE)),"",VLOOKUP($A162,'Second Round'!$B:$AZ,MATCH("BoltRotationAngle",'Second Round'!$B$1:$AZ$1,0),FALSE))</f>
        <v/>
      </c>
      <c r="D162" s="1" t="str">
        <f>IF(ISERROR(VLOOKUP($A162,'Second Round'!$B:$AZ,MATCH("BoltRotationAngleCycle1",'Second Round'!$B$1:$AZ$1,0),FALSE)),"",VLOOKUP($A162,'Second Round'!$B:$AZ,MATCH("BoltRotationAngleCycle1",'Second Round'!$B$1:$AZ$1,0),FALSE))</f>
        <v/>
      </c>
      <c r="E162" s="1" t="str">
        <f>IF(ISERROR(VLOOKUP($A162,'Second Round'!$B:$AZ,MATCH("BoltRotationAngleCycle2",'Second Round'!$B$1:$AZ$1,0),FALSE)),"",VLOOKUP($A162,'Second Round'!$B:$AZ,MATCH("BoltRotationAngleCycle2",'Second Round'!$B$1:$AZ$1,0),FALSE))</f>
        <v/>
      </c>
      <c r="F162" s="1" t="str" cm="1">
        <f t="array" ref="F162">IF(AND(J162&lt;&gt;"",C162&lt;&gt;""),SUM(IF(ISERROR(VLOOKUP($A162,'Second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Round'!$B$1:$AL$1,0),FALSE)),0,VLOOKUP($A162,'Second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62" s="4">
        <v>153</v>
      </c>
      <c r="I162" s="13" t="str">
        <f>IF(J162&lt;&gt;"",IF(L162="Low", "Fail", IF(OR(L162="High", M162="High", N162 &gt; 5, O162 &gt; 5, P162 = FALSE, Q162 = FALSE), "Alert", "Pass")),"")</f>
        <v/>
      </c>
      <c r="J162" s="2" t="str">
        <f t="shared" si="2"/>
        <v/>
      </c>
      <c r="L162" s="19" t="str">
        <f>IF(J162&lt;&gt;"",IF(J162&gt;=$J$7,IF(J162&gt;VLOOKUP("perbolt_rotation_high", 'Failure Criteria'!$A$1:$B$9, 2, 0)*$J$7, "High", "OK"),"Low"),"")</f>
        <v/>
      </c>
      <c r="M162" s="19" t="str">
        <f>IF(AND(F162&lt;&gt;"",J162&lt;&gt;""),IF(F162&gt;=VLOOKUP("rd2_cyc3_rotation_high", 'Failure Criteria'!$A$1:$B$9, 2, 0), "High", "OK"),"")</f>
        <v/>
      </c>
      <c r="N162" s="19" t="str">
        <f>IF(ISERROR(VLOOKUP($A162,'First Round'!$B:$AZ,MATCH("Cycles",'First Round'!$B$1:$AZ$1,0),FALSE)),"",VLOOKUP($A162,'First Round'!$B:$AZ,MATCH("Cycles",'First Round'!$B$1:$AZ$1,0),FALSE))</f>
        <v/>
      </c>
      <c r="O162" s="19" t="str">
        <f>IF(ISERROR(VLOOKUP($A162,'Second Round'!$B:$AZ,MATCH("Cycles",'Second Round'!$B$1:$AZ$1,0),FALSE)),"",VLOOKUP($A162,'Second Round'!$B:$AZ,MATCH("Cycles",'Second Round'!$B$1:$AZ$1,0),FALSE))</f>
        <v/>
      </c>
      <c r="P162" s="19" t="str" cm="1">
        <f t="array" ref="P162">IF(ISERROR(ABS((SUM(IF(ISERROR(VLOOKUP($A162,'First Round'!$B:$AZ,MATCH(_xlfn._xlws.FILTER('First Round'!$B$1:$AZ$1,((LEFT('First Round'!$B$1:$AZ$1,22)="BoltRotationAngleCycle"))),'First Round'!$B$1:$AL$1,0), FALSE)),0,VLOOKUP($A162,'First Round'!$B:$AZ,MATCH(_xlfn._xlws.FILTER('First Round'!$B$1:$AZ$1,((LEFT('First Round'!$B$1:$AZ$1,22)="BoltRotationAngleCycle"))),'First Round'!$B$1:$AL$1,0), FALSE)))) - $B162) &lt;= 2), "", ABS((SUM(IF(ISERROR(VLOOKUP($A162,'First Round'!$B:$AZ,MATCH(_xlfn._xlws.FILTER('First Round'!$B$1:$AZ$1,((LEFT('First Round'!$B$1:$AZ$1,22)="BoltRotationAngleCycle"))),'First Round'!$B$1:$AL$1,0), FALSE)),0,VLOOKUP($A162,'First Round'!$B:$AZ,MATCH(_xlfn._xlws.FILTER('First Round'!$B$1:$AZ$1,((LEFT('First Round'!$B$1:$AZ$1,22)="BoltRotationAngleCycle"))),'First Round'!$B$1:$AL$1,0), FALSE)))) - $B162) &lt;= VLOOKUP("sum_rounding_buffer", 'Failure Criteria'!$A$1:$B$9, 2, 0))</f>
        <v/>
      </c>
      <c r="Q162" s="19" t="str" cm="1">
        <f t="array" ref="Q162">IF(ISERROR(ABS((SUM(IF(ISERROR(VLOOKUP($A162,'Second Round'!$B:$AZ,MATCH(_xlfn._xlws.FILTER('Second Round'!$B$1:$AZ$1,((LEFT('Second Round'!$B$1:$AZ$1,22)="BoltRotationAngleCycle"))),'Second Round'!$B$1:$AL$1,0), FALSE)),0,VLOOKUP($A162,'Second Round'!$B:$AZ,MATCH(_xlfn._xlws.FILTER('Second Round'!$B$1:$AZ$1,((LEFT('Second Round'!$B$1:$AZ$1,22)="BoltRotationAngleCycle"))),'Second Round'!$B$1:$AL$1,0), FALSE)))) - $C162) &lt;= 2), "", ABS((SUM(IF(ISERROR(VLOOKUP($A162,'Second Round'!$B:$AZ,MATCH(_xlfn._xlws.FILTER('Second Round'!$B$1:$AZ$1,((LEFT('Second Round'!$B$1:$AZ$1,22)="BoltRotationAngleCycle"))),'Second Round'!$B$1:$AL$1,0), FALSE)),0,VLOOKUP($A162,'Second Round'!$B:$AZ,MATCH(_xlfn._xlws.FILTER('Second Round'!$B$1:$AZ$1,((LEFT('Second Round'!$B$1:$AZ$1,22)="BoltRotationAngleCycle"))),'Second Round'!$B$1:$AL$1,0), FALSE)))) - $C162) &lt;= VLOOKUP("sum_rounding_buffer", 'Failure Criteria'!$A$1:$B$9, 2, 0))</f>
        <v/>
      </c>
    </row>
    <row r="163" spans="1:17" x14ac:dyDescent="0.25">
      <c r="A163" s="17">
        <v>154</v>
      </c>
      <c r="B163" s="7" t="str">
        <f>IF(ISERROR(VLOOKUP($A163,'First Round'!$B:$AZ,MATCH("BoltRotationAngle",'First Round'!$B$1:$AZ$1,0),FALSE)),"",VLOOKUP($A163,'First Round'!$B:$AZ,MATCH("BoltRotationAngle",'First Round'!$B$1:$AZ$1,0),FALSE))</f>
        <v/>
      </c>
      <c r="C163" s="7" t="str">
        <f>IF(ISERROR(VLOOKUP($A163,'Second Round'!$B:$AZ,MATCH("BoltRotationAngle",'Second Round'!$B$1:$AZ$1,0),FALSE)),"",VLOOKUP($A163,'Second Round'!$B:$AZ,MATCH("BoltRotationAngle",'Second Round'!$B$1:$AZ$1,0),FALSE))</f>
        <v/>
      </c>
      <c r="D163" s="1" t="str">
        <f>IF(ISERROR(VLOOKUP($A163,'Second Round'!$B:$AZ,MATCH("BoltRotationAngleCycle1",'Second Round'!$B$1:$AZ$1,0),FALSE)),"",VLOOKUP($A163,'Second Round'!$B:$AZ,MATCH("BoltRotationAngleCycle1",'Second Round'!$B$1:$AZ$1,0),FALSE))</f>
        <v/>
      </c>
      <c r="E163" s="1" t="str">
        <f>IF(ISERROR(VLOOKUP($A163,'Second Round'!$B:$AZ,MATCH("BoltRotationAngleCycle2",'Second Round'!$B$1:$AZ$1,0),FALSE)),"",VLOOKUP($A163,'Second Round'!$B:$AZ,MATCH("BoltRotationAngleCycle2",'Second Round'!$B$1:$AZ$1,0),FALSE))</f>
        <v/>
      </c>
      <c r="F163" s="1" t="str" cm="1">
        <f t="array" ref="F163">IF(AND(J163&lt;&gt;"",C163&lt;&gt;""),SUM(IF(ISERROR(VLOOKUP($A163,'Second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Round'!$B$1:$AL$1,0),FALSE)),0,VLOOKUP($A163,'Second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63" s="4">
        <v>154</v>
      </c>
      <c r="I163" s="13" t="str">
        <f>IF(J163&lt;&gt;"",IF(L163="Low", "Fail", IF(OR(L163="High", M163="High", N163 &gt; 5, O163 &gt; 5, P163 = FALSE, Q163 = FALSE), "Alert", "Pass")),"")</f>
        <v/>
      </c>
      <c r="J163" s="2" t="str">
        <f t="shared" si="2"/>
        <v/>
      </c>
      <c r="L163" s="19" t="str">
        <f>IF(J163&lt;&gt;"",IF(J163&gt;=$J$7,IF(J163&gt;VLOOKUP("perbolt_rotation_high", 'Failure Criteria'!$A$1:$B$9, 2, 0)*$J$7, "High", "OK"),"Low"),"")</f>
        <v/>
      </c>
      <c r="M163" s="19" t="str">
        <f>IF(AND(F163&lt;&gt;"",J163&lt;&gt;""),IF(F163&gt;=VLOOKUP("rd2_cyc3_rotation_high", 'Failure Criteria'!$A$1:$B$9, 2, 0), "High", "OK"),"")</f>
        <v/>
      </c>
      <c r="N163" s="19" t="str">
        <f>IF(ISERROR(VLOOKUP($A163,'First Round'!$B:$AZ,MATCH("Cycles",'First Round'!$B$1:$AZ$1,0),FALSE)),"",VLOOKUP($A163,'First Round'!$B:$AZ,MATCH("Cycles",'First Round'!$B$1:$AZ$1,0),FALSE))</f>
        <v/>
      </c>
      <c r="O163" s="19" t="str">
        <f>IF(ISERROR(VLOOKUP($A163,'Second Round'!$B:$AZ,MATCH("Cycles",'Second Round'!$B$1:$AZ$1,0),FALSE)),"",VLOOKUP($A163,'Second Round'!$B:$AZ,MATCH("Cycles",'Second Round'!$B$1:$AZ$1,0),FALSE))</f>
        <v/>
      </c>
      <c r="P163" s="19" t="str" cm="1">
        <f t="array" ref="P163">IF(ISERROR(ABS((SUM(IF(ISERROR(VLOOKUP($A163,'First Round'!$B:$AZ,MATCH(_xlfn._xlws.FILTER('First Round'!$B$1:$AZ$1,((LEFT('First Round'!$B$1:$AZ$1,22)="BoltRotationAngleCycle"))),'First Round'!$B$1:$AL$1,0), FALSE)),0,VLOOKUP($A163,'First Round'!$B:$AZ,MATCH(_xlfn._xlws.FILTER('First Round'!$B$1:$AZ$1,((LEFT('First Round'!$B$1:$AZ$1,22)="BoltRotationAngleCycle"))),'First Round'!$B$1:$AL$1,0), FALSE)))) - $B163) &lt;= 2), "", ABS((SUM(IF(ISERROR(VLOOKUP($A163,'First Round'!$B:$AZ,MATCH(_xlfn._xlws.FILTER('First Round'!$B$1:$AZ$1,((LEFT('First Round'!$B$1:$AZ$1,22)="BoltRotationAngleCycle"))),'First Round'!$B$1:$AL$1,0), FALSE)),0,VLOOKUP($A163,'First Round'!$B:$AZ,MATCH(_xlfn._xlws.FILTER('First Round'!$B$1:$AZ$1,((LEFT('First Round'!$B$1:$AZ$1,22)="BoltRotationAngleCycle"))),'First Round'!$B$1:$AL$1,0), FALSE)))) - $B163) &lt;= VLOOKUP("sum_rounding_buffer", 'Failure Criteria'!$A$1:$B$9, 2, 0))</f>
        <v/>
      </c>
      <c r="Q163" s="19" t="str" cm="1">
        <f t="array" ref="Q163">IF(ISERROR(ABS((SUM(IF(ISERROR(VLOOKUP($A163,'Second Round'!$B:$AZ,MATCH(_xlfn._xlws.FILTER('Second Round'!$B$1:$AZ$1,((LEFT('Second Round'!$B$1:$AZ$1,22)="BoltRotationAngleCycle"))),'Second Round'!$B$1:$AL$1,0), FALSE)),0,VLOOKUP($A163,'Second Round'!$B:$AZ,MATCH(_xlfn._xlws.FILTER('Second Round'!$B$1:$AZ$1,((LEFT('Second Round'!$B$1:$AZ$1,22)="BoltRotationAngleCycle"))),'Second Round'!$B$1:$AL$1,0), FALSE)))) - $C163) &lt;= 2), "", ABS((SUM(IF(ISERROR(VLOOKUP($A163,'Second Round'!$B:$AZ,MATCH(_xlfn._xlws.FILTER('Second Round'!$B$1:$AZ$1,((LEFT('Second Round'!$B$1:$AZ$1,22)="BoltRotationAngleCycle"))),'Second Round'!$B$1:$AL$1,0), FALSE)),0,VLOOKUP($A163,'Second Round'!$B:$AZ,MATCH(_xlfn._xlws.FILTER('Second Round'!$B$1:$AZ$1,((LEFT('Second Round'!$B$1:$AZ$1,22)="BoltRotationAngleCycle"))),'Second Round'!$B$1:$AL$1,0), FALSE)))) - $C163) &lt;= VLOOKUP("sum_rounding_buffer", 'Failure Criteria'!$A$1:$B$9, 2, 0))</f>
        <v/>
      </c>
    </row>
    <row r="164" spans="1:17" x14ac:dyDescent="0.25">
      <c r="A164" s="17">
        <v>155</v>
      </c>
      <c r="B164" s="7" t="str">
        <f>IF(ISERROR(VLOOKUP($A164,'First Round'!$B:$AZ,MATCH("BoltRotationAngle",'First Round'!$B$1:$AZ$1,0),FALSE)),"",VLOOKUP($A164,'First Round'!$B:$AZ,MATCH("BoltRotationAngle",'First Round'!$B$1:$AZ$1,0),FALSE))</f>
        <v/>
      </c>
      <c r="C164" s="7" t="str">
        <f>IF(ISERROR(VLOOKUP($A164,'Second Round'!$B:$AZ,MATCH("BoltRotationAngle",'Second Round'!$B$1:$AZ$1,0),FALSE)),"",VLOOKUP($A164,'Second Round'!$B:$AZ,MATCH("BoltRotationAngle",'Second Round'!$B$1:$AZ$1,0),FALSE))</f>
        <v/>
      </c>
      <c r="D164" s="1" t="str">
        <f>IF(ISERROR(VLOOKUP($A164,'Second Round'!$B:$AZ,MATCH("BoltRotationAngleCycle1",'Second Round'!$B$1:$AZ$1,0),FALSE)),"",VLOOKUP($A164,'Second Round'!$B:$AZ,MATCH("BoltRotationAngleCycle1",'Second Round'!$B$1:$AZ$1,0),FALSE))</f>
        <v/>
      </c>
      <c r="E164" s="1" t="str">
        <f>IF(ISERROR(VLOOKUP($A164,'Second Round'!$B:$AZ,MATCH("BoltRotationAngleCycle2",'Second Round'!$B$1:$AZ$1,0),FALSE)),"",VLOOKUP($A164,'Second Round'!$B:$AZ,MATCH("BoltRotationAngleCycle2",'Second Round'!$B$1:$AZ$1,0),FALSE))</f>
        <v/>
      </c>
      <c r="F164" s="1" t="str" cm="1">
        <f t="array" ref="F164">IF(AND(J164&lt;&gt;"",C164&lt;&gt;""),SUM(IF(ISERROR(VLOOKUP($A164,'Second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Round'!$B$1:$AL$1,0),FALSE)),0,VLOOKUP($A164,'Second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64" s="4">
        <v>155</v>
      </c>
      <c r="I164" s="13" t="str">
        <f>IF(J164&lt;&gt;"",IF(L164="Low", "Fail", IF(OR(L164="High", M164="High", N164 &gt; 5, O164 &gt; 5, P164 = FALSE, Q164 = FALSE), "Alert", "Pass")),"")</f>
        <v/>
      </c>
      <c r="J164" s="2" t="str">
        <f t="shared" si="2"/>
        <v/>
      </c>
      <c r="L164" s="19" t="str">
        <f>IF(J164&lt;&gt;"",IF(J164&gt;=$J$7,IF(J164&gt;VLOOKUP("perbolt_rotation_high", 'Failure Criteria'!$A$1:$B$9, 2, 0)*$J$7, "High", "OK"),"Low"),"")</f>
        <v/>
      </c>
      <c r="M164" s="19" t="str">
        <f>IF(AND(F164&lt;&gt;"",J164&lt;&gt;""),IF(F164&gt;=VLOOKUP("rd2_cyc3_rotation_high", 'Failure Criteria'!$A$1:$B$9, 2, 0), "High", "OK"),"")</f>
        <v/>
      </c>
      <c r="N164" s="19" t="str">
        <f>IF(ISERROR(VLOOKUP($A164,'First Round'!$B:$AZ,MATCH("Cycles",'First Round'!$B$1:$AZ$1,0),FALSE)),"",VLOOKUP($A164,'First Round'!$B:$AZ,MATCH("Cycles",'First Round'!$B$1:$AZ$1,0),FALSE))</f>
        <v/>
      </c>
      <c r="O164" s="19" t="str">
        <f>IF(ISERROR(VLOOKUP($A164,'Second Round'!$B:$AZ,MATCH("Cycles",'Second Round'!$B$1:$AZ$1,0),FALSE)),"",VLOOKUP($A164,'Second Round'!$B:$AZ,MATCH("Cycles",'Second Round'!$B$1:$AZ$1,0),FALSE))</f>
        <v/>
      </c>
      <c r="P164" s="19" t="str" cm="1">
        <f t="array" ref="P164">IF(ISERROR(ABS((SUM(IF(ISERROR(VLOOKUP($A164,'First Round'!$B:$AZ,MATCH(_xlfn._xlws.FILTER('First Round'!$B$1:$AZ$1,((LEFT('First Round'!$B$1:$AZ$1,22)="BoltRotationAngleCycle"))),'First Round'!$B$1:$AL$1,0), FALSE)),0,VLOOKUP($A164,'First Round'!$B:$AZ,MATCH(_xlfn._xlws.FILTER('First Round'!$B$1:$AZ$1,((LEFT('First Round'!$B$1:$AZ$1,22)="BoltRotationAngleCycle"))),'First Round'!$B$1:$AL$1,0), FALSE)))) - $B164) &lt;= 2), "", ABS((SUM(IF(ISERROR(VLOOKUP($A164,'First Round'!$B:$AZ,MATCH(_xlfn._xlws.FILTER('First Round'!$B$1:$AZ$1,((LEFT('First Round'!$B$1:$AZ$1,22)="BoltRotationAngleCycle"))),'First Round'!$B$1:$AL$1,0), FALSE)),0,VLOOKUP($A164,'First Round'!$B:$AZ,MATCH(_xlfn._xlws.FILTER('First Round'!$B$1:$AZ$1,((LEFT('First Round'!$B$1:$AZ$1,22)="BoltRotationAngleCycle"))),'First Round'!$B$1:$AL$1,0), FALSE)))) - $B164) &lt;= VLOOKUP("sum_rounding_buffer", 'Failure Criteria'!$A$1:$B$9, 2, 0))</f>
        <v/>
      </c>
      <c r="Q164" s="19" t="str" cm="1">
        <f t="array" ref="Q164">IF(ISERROR(ABS((SUM(IF(ISERROR(VLOOKUP($A164,'Second Round'!$B:$AZ,MATCH(_xlfn._xlws.FILTER('Second Round'!$B$1:$AZ$1,((LEFT('Second Round'!$B$1:$AZ$1,22)="BoltRotationAngleCycle"))),'Second Round'!$B$1:$AL$1,0), FALSE)),0,VLOOKUP($A164,'Second Round'!$B:$AZ,MATCH(_xlfn._xlws.FILTER('Second Round'!$B$1:$AZ$1,((LEFT('Second Round'!$B$1:$AZ$1,22)="BoltRotationAngleCycle"))),'Second Round'!$B$1:$AL$1,0), FALSE)))) - $C164) &lt;= 2), "", ABS((SUM(IF(ISERROR(VLOOKUP($A164,'Second Round'!$B:$AZ,MATCH(_xlfn._xlws.FILTER('Second Round'!$B$1:$AZ$1,((LEFT('Second Round'!$B$1:$AZ$1,22)="BoltRotationAngleCycle"))),'Second Round'!$B$1:$AL$1,0), FALSE)),0,VLOOKUP($A164,'Second Round'!$B:$AZ,MATCH(_xlfn._xlws.FILTER('Second Round'!$B$1:$AZ$1,((LEFT('Second Round'!$B$1:$AZ$1,22)="BoltRotationAngleCycle"))),'Second Round'!$B$1:$AL$1,0), FALSE)))) - $C164) &lt;= VLOOKUP("sum_rounding_buffer", 'Failure Criteria'!$A$1:$B$9, 2, 0))</f>
        <v/>
      </c>
    </row>
    <row r="165" spans="1:17" x14ac:dyDescent="0.25">
      <c r="A165" s="17">
        <v>156</v>
      </c>
      <c r="B165" s="7" t="str">
        <f>IF(ISERROR(VLOOKUP($A165,'First Round'!$B:$AZ,MATCH("BoltRotationAngle",'First Round'!$B$1:$AZ$1,0),FALSE)),"",VLOOKUP($A165,'First Round'!$B:$AZ,MATCH("BoltRotationAngle",'First Round'!$B$1:$AZ$1,0),FALSE))</f>
        <v/>
      </c>
      <c r="C165" s="7" t="str">
        <f>IF(ISERROR(VLOOKUP($A165,'Second Round'!$B:$AZ,MATCH("BoltRotationAngle",'Second Round'!$B$1:$AZ$1,0),FALSE)),"",VLOOKUP($A165,'Second Round'!$B:$AZ,MATCH("BoltRotationAngle",'Second Round'!$B$1:$AZ$1,0),FALSE))</f>
        <v/>
      </c>
      <c r="D165" s="1" t="str">
        <f>IF(ISERROR(VLOOKUP($A165,'Second Round'!$B:$AZ,MATCH("BoltRotationAngleCycle1",'Second Round'!$B$1:$AZ$1,0),FALSE)),"",VLOOKUP($A165,'Second Round'!$B:$AZ,MATCH("BoltRotationAngleCycle1",'Second Round'!$B$1:$AZ$1,0),FALSE))</f>
        <v/>
      </c>
      <c r="E165" s="1" t="str">
        <f>IF(ISERROR(VLOOKUP($A165,'Second Round'!$B:$AZ,MATCH("BoltRotationAngleCycle2",'Second Round'!$B$1:$AZ$1,0),FALSE)),"",VLOOKUP($A165,'Second Round'!$B:$AZ,MATCH("BoltRotationAngleCycle2",'Second Round'!$B$1:$AZ$1,0),FALSE))</f>
        <v/>
      </c>
      <c r="F165" s="1" t="str" cm="1">
        <f t="array" ref="F165">IF(AND(J165&lt;&gt;"",C165&lt;&gt;""),SUM(IF(ISERROR(VLOOKUP($A165,'Second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Round'!$B$1:$AL$1,0),FALSE)),0,VLOOKUP($A165,'Second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65" s="4">
        <v>156</v>
      </c>
      <c r="I165" s="13" t="str">
        <f>IF(J165&lt;&gt;"",IF(L165="Low", "Fail", IF(OR(L165="High", M165="High", N165 &gt; 5, O165 &gt; 5, P165 = FALSE, Q165 = FALSE), "Alert", "Pass")),"")</f>
        <v/>
      </c>
      <c r="J165" s="2" t="str">
        <f t="shared" si="2"/>
        <v/>
      </c>
      <c r="L165" s="19" t="str">
        <f>IF(J165&lt;&gt;"",IF(J165&gt;=$J$7,IF(J165&gt;VLOOKUP("perbolt_rotation_high", 'Failure Criteria'!$A$1:$B$9, 2, 0)*$J$7, "High", "OK"),"Low"),"")</f>
        <v/>
      </c>
      <c r="M165" s="19" t="str">
        <f>IF(AND(F165&lt;&gt;"",J165&lt;&gt;""),IF(F165&gt;=VLOOKUP("rd2_cyc3_rotation_high", 'Failure Criteria'!$A$1:$B$9, 2, 0), "High", "OK"),"")</f>
        <v/>
      </c>
      <c r="N165" s="19" t="str">
        <f>IF(ISERROR(VLOOKUP($A165,'First Round'!$B:$AZ,MATCH("Cycles",'First Round'!$B$1:$AZ$1,0),FALSE)),"",VLOOKUP($A165,'First Round'!$B:$AZ,MATCH("Cycles",'First Round'!$B$1:$AZ$1,0),FALSE))</f>
        <v/>
      </c>
      <c r="O165" s="19" t="str">
        <f>IF(ISERROR(VLOOKUP($A165,'Second Round'!$B:$AZ,MATCH("Cycles",'Second Round'!$B$1:$AZ$1,0),FALSE)),"",VLOOKUP($A165,'Second Round'!$B:$AZ,MATCH("Cycles",'Second Round'!$B$1:$AZ$1,0),FALSE))</f>
        <v/>
      </c>
      <c r="P165" s="19" t="str" cm="1">
        <f t="array" ref="P165">IF(ISERROR(ABS((SUM(IF(ISERROR(VLOOKUP($A165,'First Round'!$B:$AZ,MATCH(_xlfn._xlws.FILTER('First Round'!$B$1:$AZ$1,((LEFT('First Round'!$B$1:$AZ$1,22)="BoltRotationAngleCycle"))),'First Round'!$B$1:$AL$1,0), FALSE)),0,VLOOKUP($A165,'First Round'!$B:$AZ,MATCH(_xlfn._xlws.FILTER('First Round'!$B$1:$AZ$1,((LEFT('First Round'!$B$1:$AZ$1,22)="BoltRotationAngleCycle"))),'First Round'!$B$1:$AL$1,0), FALSE)))) - $B165) &lt;= 2), "", ABS((SUM(IF(ISERROR(VLOOKUP($A165,'First Round'!$B:$AZ,MATCH(_xlfn._xlws.FILTER('First Round'!$B$1:$AZ$1,((LEFT('First Round'!$B$1:$AZ$1,22)="BoltRotationAngleCycle"))),'First Round'!$B$1:$AL$1,0), FALSE)),0,VLOOKUP($A165,'First Round'!$B:$AZ,MATCH(_xlfn._xlws.FILTER('First Round'!$B$1:$AZ$1,((LEFT('First Round'!$B$1:$AZ$1,22)="BoltRotationAngleCycle"))),'First Round'!$B$1:$AL$1,0), FALSE)))) - $B165) &lt;= VLOOKUP("sum_rounding_buffer", 'Failure Criteria'!$A$1:$B$9, 2, 0))</f>
        <v/>
      </c>
      <c r="Q165" s="19" t="str" cm="1">
        <f t="array" ref="Q165">IF(ISERROR(ABS((SUM(IF(ISERROR(VLOOKUP($A165,'Second Round'!$B:$AZ,MATCH(_xlfn._xlws.FILTER('Second Round'!$B$1:$AZ$1,((LEFT('Second Round'!$B$1:$AZ$1,22)="BoltRotationAngleCycle"))),'Second Round'!$B$1:$AL$1,0), FALSE)),0,VLOOKUP($A165,'Second Round'!$B:$AZ,MATCH(_xlfn._xlws.FILTER('Second Round'!$B$1:$AZ$1,((LEFT('Second Round'!$B$1:$AZ$1,22)="BoltRotationAngleCycle"))),'Second Round'!$B$1:$AL$1,0), FALSE)))) - $C165) &lt;= 2), "", ABS((SUM(IF(ISERROR(VLOOKUP($A165,'Second Round'!$B:$AZ,MATCH(_xlfn._xlws.FILTER('Second Round'!$B$1:$AZ$1,((LEFT('Second Round'!$B$1:$AZ$1,22)="BoltRotationAngleCycle"))),'Second Round'!$B$1:$AL$1,0), FALSE)),0,VLOOKUP($A165,'Second Round'!$B:$AZ,MATCH(_xlfn._xlws.FILTER('Second Round'!$B$1:$AZ$1,((LEFT('Second Round'!$B$1:$AZ$1,22)="BoltRotationAngleCycle"))),'Second Round'!$B$1:$AL$1,0), FALSE)))) - $C165) &lt;= VLOOKUP("sum_rounding_buffer", 'Failure Criteria'!$A$1:$B$9, 2, 0))</f>
        <v/>
      </c>
    </row>
    <row r="166" spans="1:17" x14ac:dyDescent="0.25">
      <c r="A166" s="17">
        <v>157</v>
      </c>
      <c r="B166" s="7" t="str">
        <f>IF(ISERROR(VLOOKUP($A166,'First Round'!$B:$AZ,MATCH("BoltRotationAngle",'First Round'!$B$1:$AZ$1,0),FALSE)),"",VLOOKUP($A166,'First Round'!$B:$AZ,MATCH("BoltRotationAngle",'First Round'!$B$1:$AZ$1,0),FALSE))</f>
        <v/>
      </c>
      <c r="C166" s="7" t="str">
        <f>IF(ISERROR(VLOOKUP($A166,'Second Round'!$B:$AZ,MATCH("BoltRotationAngle",'Second Round'!$B$1:$AZ$1,0),FALSE)),"",VLOOKUP($A166,'Second Round'!$B:$AZ,MATCH("BoltRotationAngle",'Second Round'!$B$1:$AZ$1,0),FALSE))</f>
        <v/>
      </c>
      <c r="D166" s="1" t="str">
        <f>IF(ISERROR(VLOOKUP($A166,'Second Round'!$B:$AZ,MATCH("BoltRotationAngleCycle1",'Second Round'!$B$1:$AZ$1,0),FALSE)),"",VLOOKUP($A166,'Second Round'!$B:$AZ,MATCH("BoltRotationAngleCycle1",'Second Round'!$B$1:$AZ$1,0),FALSE))</f>
        <v/>
      </c>
      <c r="E166" s="1" t="str">
        <f>IF(ISERROR(VLOOKUP($A166,'Second Round'!$B:$AZ,MATCH("BoltRotationAngleCycle2",'Second Round'!$B$1:$AZ$1,0),FALSE)),"",VLOOKUP($A166,'Second Round'!$B:$AZ,MATCH("BoltRotationAngleCycle2",'Second Round'!$B$1:$AZ$1,0),FALSE))</f>
        <v/>
      </c>
      <c r="F166" s="1" t="str" cm="1">
        <f t="array" ref="F166">IF(AND(J166&lt;&gt;"",C166&lt;&gt;""),SUM(IF(ISERROR(VLOOKUP($A166,'Second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Round'!$B$1:$AL$1,0),FALSE)),0,VLOOKUP($A166,'Second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66" s="4">
        <v>157</v>
      </c>
      <c r="I166" s="13" t="str">
        <f>IF(J166&lt;&gt;"",IF(L166="Low", "Fail", IF(OR(L166="High", M166="High", N166 &gt; 5, O166 &gt; 5, P166 = FALSE, Q166 = FALSE), "Alert", "Pass")),"")</f>
        <v/>
      </c>
      <c r="J166" s="2" t="str">
        <f t="shared" si="2"/>
        <v/>
      </c>
      <c r="L166" s="19" t="str">
        <f>IF(J166&lt;&gt;"",IF(J166&gt;=$J$7,IF(J166&gt;VLOOKUP("perbolt_rotation_high", 'Failure Criteria'!$A$1:$B$9, 2, 0)*$J$7, "High", "OK"),"Low"),"")</f>
        <v/>
      </c>
      <c r="M166" s="19" t="str">
        <f>IF(AND(F166&lt;&gt;"",J166&lt;&gt;""),IF(F166&gt;=VLOOKUP("rd2_cyc3_rotation_high", 'Failure Criteria'!$A$1:$B$9, 2, 0), "High", "OK"),"")</f>
        <v/>
      </c>
      <c r="N166" s="19" t="str">
        <f>IF(ISERROR(VLOOKUP($A166,'First Round'!$B:$AZ,MATCH("Cycles",'First Round'!$B$1:$AZ$1,0),FALSE)),"",VLOOKUP($A166,'First Round'!$B:$AZ,MATCH("Cycles",'First Round'!$B$1:$AZ$1,0),FALSE))</f>
        <v/>
      </c>
      <c r="O166" s="19" t="str">
        <f>IF(ISERROR(VLOOKUP($A166,'Second Round'!$B:$AZ,MATCH("Cycles",'Second Round'!$B$1:$AZ$1,0),FALSE)),"",VLOOKUP($A166,'Second Round'!$B:$AZ,MATCH("Cycles",'Second Round'!$B$1:$AZ$1,0),FALSE))</f>
        <v/>
      </c>
      <c r="P166" s="19" t="str" cm="1">
        <f t="array" ref="P166">IF(ISERROR(ABS((SUM(IF(ISERROR(VLOOKUP($A166,'First Round'!$B:$AZ,MATCH(_xlfn._xlws.FILTER('First Round'!$B$1:$AZ$1,((LEFT('First Round'!$B$1:$AZ$1,22)="BoltRotationAngleCycle"))),'First Round'!$B$1:$AL$1,0), FALSE)),0,VLOOKUP($A166,'First Round'!$B:$AZ,MATCH(_xlfn._xlws.FILTER('First Round'!$B$1:$AZ$1,((LEFT('First Round'!$B$1:$AZ$1,22)="BoltRotationAngleCycle"))),'First Round'!$B$1:$AL$1,0), FALSE)))) - $B166) &lt;= 2), "", ABS((SUM(IF(ISERROR(VLOOKUP($A166,'First Round'!$B:$AZ,MATCH(_xlfn._xlws.FILTER('First Round'!$B$1:$AZ$1,((LEFT('First Round'!$B$1:$AZ$1,22)="BoltRotationAngleCycle"))),'First Round'!$B$1:$AL$1,0), FALSE)),0,VLOOKUP($A166,'First Round'!$B:$AZ,MATCH(_xlfn._xlws.FILTER('First Round'!$B$1:$AZ$1,((LEFT('First Round'!$B$1:$AZ$1,22)="BoltRotationAngleCycle"))),'First Round'!$B$1:$AL$1,0), FALSE)))) - $B166) &lt;= VLOOKUP("sum_rounding_buffer", 'Failure Criteria'!$A$1:$B$9, 2, 0))</f>
        <v/>
      </c>
      <c r="Q166" s="19" t="str" cm="1">
        <f t="array" ref="Q166">IF(ISERROR(ABS((SUM(IF(ISERROR(VLOOKUP($A166,'Second Round'!$B:$AZ,MATCH(_xlfn._xlws.FILTER('Second Round'!$B$1:$AZ$1,((LEFT('Second Round'!$B$1:$AZ$1,22)="BoltRotationAngleCycle"))),'Second Round'!$B$1:$AL$1,0), FALSE)),0,VLOOKUP($A166,'Second Round'!$B:$AZ,MATCH(_xlfn._xlws.FILTER('Second Round'!$B$1:$AZ$1,((LEFT('Second Round'!$B$1:$AZ$1,22)="BoltRotationAngleCycle"))),'Second Round'!$B$1:$AL$1,0), FALSE)))) - $C166) &lt;= 2), "", ABS((SUM(IF(ISERROR(VLOOKUP($A166,'Second Round'!$B:$AZ,MATCH(_xlfn._xlws.FILTER('Second Round'!$B$1:$AZ$1,((LEFT('Second Round'!$B$1:$AZ$1,22)="BoltRotationAngleCycle"))),'Second Round'!$B$1:$AL$1,0), FALSE)),0,VLOOKUP($A166,'Second Round'!$B:$AZ,MATCH(_xlfn._xlws.FILTER('Second Round'!$B$1:$AZ$1,((LEFT('Second Round'!$B$1:$AZ$1,22)="BoltRotationAngleCycle"))),'Second Round'!$B$1:$AL$1,0), FALSE)))) - $C166) &lt;= VLOOKUP("sum_rounding_buffer", 'Failure Criteria'!$A$1:$B$9, 2, 0))</f>
        <v/>
      </c>
    </row>
    <row r="167" spans="1:17" x14ac:dyDescent="0.25">
      <c r="A167" s="17">
        <v>158</v>
      </c>
      <c r="B167" s="7" t="str">
        <f>IF(ISERROR(VLOOKUP($A167,'First Round'!$B:$AZ,MATCH("BoltRotationAngle",'First Round'!$B$1:$AZ$1,0),FALSE)),"",VLOOKUP($A167,'First Round'!$B:$AZ,MATCH("BoltRotationAngle",'First Round'!$B$1:$AZ$1,0),FALSE))</f>
        <v/>
      </c>
      <c r="C167" s="7" t="str">
        <f>IF(ISERROR(VLOOKUP($A167,'Second Round'!$B:$AZ,MATCH("BoltRotationAngle",'Second Round'!$B$1:$AZ$1,0),FALSE)),"",VLOOKUP($A167,'Second Round'!$B:$AZ,MATCH("BoltRotationAngle",'Second Round'!$B$1:$AZ$1,0),FALSE))</f>
        <v/>
      </c>
      <c r="D167" s="1" t="str">
        <f>IF(ISERROR(VLOOKUP($A167,'Second Round'!$B:$AZ,MATCH("BoltRotationAngleCycle1",'Second Round'!$B$1:$AZ$1,0),FALSE)),"",VLOOKUP($A167,'Second Round'!$B:$AZ,MATCH("BoltRotationAngleCycle1",'Second Round'!$B$1:$AZ$1,0),FALSE))</f>
        <v/>
      </c>
      <c r="E167" s="1" t="str">
        <f>IF(ISERROR(VLOOKUP($A167,'Second Round'!$B:$AZ,MATCH("BoltRotationAngleCycle2",'Second Round'!$B$1:$AZ$1,0),FALSE)),"",VLOOKUP($A167,'Second Round'!$B:$AZ,MATCH("BoltRotationAngleCycle2",'Second Round'!$B$1:$AZ$1,0),FALSE))</f>
        <v/>
      </c>
      <c r="F167" s="1" t="str" cm="1">
        <f t="array" ref="F167">IF(AND(J167&lt;&gt;"",C167&lt;&gt;""),SUM(IF(ISERROR(VLOOKUP($A167,'Second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Round'!$B$1:$AL$1,0),FALSE)),0,VLOOKUP($A167,'Second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67" s="4">
        <v>158</v>
      </c>
      <c r="I167" s="13" t="str">
        <f>IF(J167&lt;&gt;"",IF(L167="Low", "Fail", IF(OR(L167="High", M167="High", N167 &gt; 5, O167 &gt; 5, P167 = FALSE, Q167 = FALSE), "Alert", "Pass")),"")</f>
        <v/>
      </c>
      <c r="J167" s="2" t="str">
        <f t="shared" si="2"/>
        <v/>
      </c>
      <c r="L167" s="19" t="str">
        <f>IF(J167&lt;&gt;"",IF(J167&gt;=$J$7,IF(J167&gt;VLOOKUP("perbolt_rotation_high", 'Failure Criteria'!$A$1:$B$9, 2, 0)*$J$7, "High", "OK"),"Low"),"")</f>
        <v/>
      </c>
      <c r="M167" s="19" t="str">
        <f>IF(AND(F167&lt;&gt;"",J167&lt;&gt;""),IF(F167&gt;=VLOOKUP("rd2_cyc3_rotation_high", 'Failure Criteria'!$A$1:$B$9, 2, 0), "High", "OK"),"")</f>
        <v/>
      </c>
      <c r="N167" s="19" t="str">
        <f>IF(ISERROR(VLOOKUP($A167,'First Round'!$B:$AZ,MATCH("Cycles",'First Round'!$B$1:$AZ$1,0),FALSE)),"",VLOOKUP($A167,'First Round'!$B:$AZ,MATCH("Cycles",'First Round'!$B$1:$AZ$1,0),FALSE))</f>
        <v/>
      </c>
      <c r="O167" s="19" t="str">
        <f>IF(ISERROR(VLOOKUP($A167,'Second Round'!$B:$AZ,MATCH("Cycles",'Second Round'!$B$1:$AZ$1,0),FALSE)),"",VLOOKUP($A167,'Second Round'!$B:$AZ,MATCH("Cycles",'Second Round'!$B$1:$AZ$1,0),FALSE))</f>
        <v/>
      </c>
      <c r="P167" s="19" t="str" cm="1">
        <f t="array" ref="P167">IF(ISERROR(ABS((SUM(IF(ISERROR(VLOOKUP($A167,'First Round'!$B:$AZ,MATCH(_xlfn._xlws.FILTER('First Round'!$B$1:$AZ$1,((LEFT('First Round'!$B$1:$AZ$1,22)="BoltRotationAngleCycle"))),'First Round'!$B$1:$AL$1,0), FALSE)),0,VLOOKUP($A167,'First Round'!$B:$AZ,MATCH(_xlfn._xlws.FILTER('First Round'!$B$1:$AZ$1,((LEFT('First Round'!$B$1:$AZ$1,22)="BoltRotationAngleCycle"))),'First Round'!$B$1:$AL$1,0), FALSE)))) - $B167) &lt;= 2), "", ABS((SUM(IF(ISERROR(VLOOKUP($A167,'First Round'!$B:$AZ,MATCH(_xlfn._xlws.FILTER('First Round'!$B$1:$AZ$1,((LEFT('First Round'!$B$1:$AZ$1,22)="BoltRotationAngleCycle"))),'First Round'!$B$1:$AL$1,0), FALSE)),0,VLOOKUP($A167,'First Round'!$B:$AZ,MATCH(_xlfn._xlws.FILTER('First Round'!$B$1:$AZ$1,((LEFT('First Round'!$B$1:$AZ$1,22)="BoltRotationAngleCycle"))),'First Round'!$B$1:$AL$1,0), FALSE)))) - $B167) &lt;= VLOOKUP("sum_rounding_buffer", 'Failure Criteria'!$A$1:$B$9, 2, 0))</f>
        <v/>
      </c>
      <c r="Q167" s="19" t="str" cm="1">
        <f t="array" ref="Q167">IF(ISERROR(ABS((SUM(IF(ISERROR(VLOOKUP($A167,'Second Round'!$B:$AZ,MATCH(_xlfn._xlws.FILTER('Second Round'!$B$1:$AZ$1,((LEFT('Second Round'!$B$1:$AZ$1,22)="BoltRotationAngleCycle"))),'Second Round'!$B$1:$AL$1,0), FALSE)),0,VLOOKUP($A167,'Second Round'!$B:$AZ,MATCH(_xlfn._xlws.FILTER('Second Round'!$B$1:$AZ$1,((LEFT('Second Round'!$B$1:$AZ$1,22)="BoltRotationAngleCycle"))),'Second Round'!$B$1:$AL$1,0), FALSE)))) - $C167) &lt;= 2), "", ABS((SUM(IF(ISERROR(VLOOKUP($A167,'Second Round'!$B:$AZ,MATCH(_xlfn._xlws.FILTER('Second Round'!$B$1:$AZ$1,((LEFT('Second Round'!$B$1:$AZ$1,22)="BoltRotationAngleCycle"))),'Second Round'!$B$1:$AL$1,0), FALSE)),0,VLOOKUP($A167,'Second Round'!$B:$AZ,MATCH(_xlfn._xlws.FILTER('Second Round'!$B$1:$AZ$1,((LEFT('Second Round'!$B$1:$AZ$1,22)="BoltRotationAngleCycle"))),'Second Round'!$B$1:$AL$1,0), FALSE)))) - $C167) &lt;= VLOOKUP("sum_rounding_buffer", 'Failure Criteria'!$A$1:$B$9, 2, 0))</f>
        <v/>
      </c>
    </row>
    <row r="168" spans="1:17" x14ac:dyDescent="0.25">
      <c r="A168" s="17">
        <v>159</v>
      </c>
      <c r="B168" s="7" t="str">
        <f>IF(ISERROR(VLOOKUP($A168,'First Round'!$B:$AZ,MATCH("BoltRotationAngle",'First Round'!$B$1:$AZ$1,0),FALSE)),"",VLOOKUP($A168,'First Round'!$B:$AZ,MATCH("BoltRotationAngle",'First Round'!$B$1:$AZ$1,0),FALSE))</f>
        <v/>
      </c>
      <c r="C168" s="7" t="str">
        <f>IF(ISERROR(VLOOKUP($A168,'Second Round'!$B:$AZ,MATCH("BoltRotationAngle",'Second Round'!$B$1:$AZ$1,0),FALSE)),"",VLOOKUP($A168,'Second Round'!$B:$AZ,MATCH("BoltRotationAngle",'Second Round'!$B$1:$AZ$1,0),FALSE))</f>
        <v/>
      </c>
      <c r="D168" s="1" t="str">
        <f>IF(ISERROR(VLOOKUP($A168,'Second Round'!$B:$AZ,MATCH("BoltRotationAngleCycle1",'Second Round'!$B$1:$AZ$1,0),FALSE)),"",VLOOKUP($A168,'Second Round'!$B:$AZ,MATCH("BoltRotationAngleCycle1",'Second Round'!$B$1:$AZ$1,0),FALSE))</f>
        <v/>
      </c>
      <c r="E168" s="1" t="str">
        <f>IF(ISERROR(VLOOKUP($A168,'Second Round'!$B:$AZ,MATCH("BoltRotationAngleCycle2",'Second Round'!$B$1:$AZ$1,0),FALSE)),"",VLOOKUP($A168,'Second Round'!$B:$AZ,MATCH("BoltRotationAngleCycle2",'Second Round'!$B$1:$AZ$1,0),FALSE))</f>
        <v/>
      </c>
      <c r="F168" s="1" t="str" cm="1">
        <f t="array" ref="F168">IF(AND(J168&lt;&gt;"",C168&lt;&gt;""),SUM(IF(ISERROR(VLOOKUP($A168,'Second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Round'!$B$1:$AL$1,0),FALSE)),0,VLOOKUP($A168,'Second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68" s="4">
        <v>159</v>
      </c>
      <c r="I168" s="13" t="str">
        <f>IF(J168&lt;&gt;"",IF(L168="Low", "Fail", IF(OR(L168="High", M168="High", N168 &gt; 5, O168 &gt; 5, P168 = FALSE, Q168 = FALSE), "Alert", "Pass")),"")</f>
        <v/>
      </c>
      <c r="J168" s="2" t="str">
        <f t="shared" si="2"/>
        <v/>
      </c>
      <c r="L168" s="19" t="str">
        <f>IF(J168&lt;&gt;"",IF(J168&gt;=$J$7,IF(J168&gt;VLOOKUP("perbolt_rotation_high", 'Failure Criteria'!$A$1:$B$9, 2, 0)*$J$7, "High", "OK"),"Low"),"")</f>
        <v/>
      </c>
      <c r="M168" s="19" t="str">
        <f>IF(AND(F168&lt;&gt;"",J168&lt;&gt;""),IF(F168&gt;=VLOOKUP("rd2_cyc3_rotation_high", 'Failure Criteria'!$A$1:$B$9, 2, 0), "High", "OK"),"")</f>
        <v/>
      </c>
      <c r="N168" s="19" t="str">
        <f>IF(ISERROR(VLOOKUP($A168,'First Round'!$B:$AZ,MATCH("Cycles",'First Round'!$B$1:$AZ$1,0),FALSE)),"",VLOOKUP($A168,'First Round'!$B:$AZ,MATCH("Cycles",'First Round'!$B$1:$AZ$1,0),FALSE))</f>
        <v/>
      </c>
      <c r="O168" s="19" t="str">
        <f>IF(ISERROR(VLOOKUP($A168,'Second Round'!$B:$AZ,MATCH("Cycles",'Second Round'!$B$1:$AZ$1,0),FALSE)),"",VLOOKUP($A168,'Second Round'!$B:$AZ,MATCH("Cycles",'Second Round'!$B$1:$AZ$1,0),FALSE))</f>
        <v/>
      </c>
      <c r="P168" s="19" t="str" cm="1">
        <f t="array" ref="P168">IF(ISERROR(ABS((SUM(IF(ISERROR(VLOOKUP($A168,'First Round'!$B:$AZ,MATCH(_xlfn._xlws.FILTER('First Round'!$B$1:$AZ$1,((LEFT('First Round'!$B$1:$AZ$1,22)="BoltRotationAngleCycle"))),'First Round'!$B$1:$AL$1,0), FALSE)),0,VLOOKUP($A168,'First Round'!$B:$AZ,MATCH(_xlfn._xlws.FILTER('First Round'!$B$1:$AZ$1,((LEFT('First Round'!$B$1:$AZ$1,22)="BoltRotationAngleCycle"))),'First Round'!$B$1:$AL$1,0), FALSE)))) - $B168) &lt;= 2), "", ABS((SUM(IF(ISERROR(VLOOKUP($A168,'First Round'!$B:$AZ,MATCH(_xlfn._xlws.FILTER('First Round'!$B$1:$AZ$1,((LEFT('First Round'!$B$1:$AZ$1,22)="BoltRotationAngleCycle"))),'First Round'!$B$1:$AL$1,0), FALSE)),0,VLOOKUP($A168,'First Round'!$B:$AZ,MATCH(_xlfn._xlws.FILTER('First Round'!$B$1:$AZ$1,((LEFT('First Round'!$B$1:$AZ$1,22)="BoltRotationAngleCycle"))),'First Round'!$B$1:$AL$1,0), FALSE)))) - $B168) &lt;= VLOOKUP("sum_rounding_buffer", 'Failure Criteria'!$A$1:$B$9, 2, 0))</f>
        <v/>
      </c>
      <c r="Q168" s="19" t="str" cm="1">
        <f t="array" ref="Q168">IF(ISERROR(ABS((SUM(IF(ISERROR(VLOOKUP($A168,'Second Round'!$B:$AZ,MATCH(_xlfn._xlws.FILTER('Second Round'!$B$1:$AZ$1,((LEFT('Second Round'!$B$1:$AZ$1,22)="BoltRotationAngleCycle"))),'Second Round'!$B$1:$AL$1,0), FALSE)),0,VLOOKUP($A168,'Second Round'!$B:$AZ,MATCH(_xlfn._xlws.FILTER('Second Round'!$B$1:$AZ$1,((LEFT('Second Round'!$B$1:$AZ$1,22)="BoltRotationAngleCycle"))),'Second Round'!$B$1:$AL$1,0), FALSE)))) - $C168) &lt;= 2), "", ABS((SUM(IF(ISERROR(VLOOKUP($A168,'Second Round'!$B:$AZ,MATCH(_xlfn._xlws.FILTER('Second Round'!$B$1:$AZ$1,((LEFT('Second Round'!$B$1:$AZ$1,22)="BoltRotationAngleCycle"))),'Second Round'!$B$1:$AL$1,0), FALSE)),0,VLOOKUP($A168,'Second Round'!$B:$AZ,MATCH(_xlfn._xlws.FILTER('Second Round'!$B$1:$AZ$1,((LEFT('Second Round'!$B$1:$AZ$1,22)="BoltRotationAngleCycle"))),'Second Round'!$B$1:$AL$1,0), FALSE)))) - $C168) &lt;= VLOOKUP("sum_rounding_buffer", 'Failure Criteria'!$A$1:$B$9, 2, 0))</f>
        <v/>
      </c>
    </row>
    <row r="169" spans="1:17" x14ac:dyDescent="0.25">
      <c r="A169" s="17">
        <v>160</v>
      </c>
      <c r="B169" s="7" t="str">
        <f>IF(ISERROR(VLOOKUP($A169,'First Round'!$B:$AZ,MATCH("BoltRotationAngle",'First Round'!$B$1:$AZ$1,0),FALSE)),"",VLOOKUP($A169,'First Round'!$B:$AZ,MATCH("BoltRotationAngle",'First Round'!$B$1:$AZ$1,0),FALSE))</f>
        <v/>
      </c>
      <c r="C169" s="7" t="str">
        <f>IF(ISERROR(VLOOKUP($A169,'Second Round'!$B:$AZ,MATCH("BoltRotationAngle",'Second Round'!$B$1:$AZ$1,0),FALSE)),"",VLOOKUP($A169,'Second Round'!$B:$AZ,MATCH("BoltRotationAngle",'Second Round'!$B$1:$AZ$1,0),FALSE))</f>
        <v/>
      </c>
      <c r="D169" s="1" t="str">
        <f>IF(ISERROR(VLOOKUP($A169,'Second Round'!$B:$AZ,MATCH("BoltRotationAngleCycle1",'Second Round'!$B$1:$AZ$1,0),FALSE)),"",VLOOKUP($A169,'Second Round'!$B:$AZ,MATCH("BoltRotationAngleCycle1",'Second Round'!$B$1:$AZ$1,0),FALSE))</f>
        <v/>
      </c>
      <c r="E169" s="1" t="str">
        <f>IF(ISERROR(VLOOKUP($A169,'Second Round'!$B:$AZ,MATCH("BoltRotationAngleCycle2",'Second Round'!$B$1:$AZ$1,0),FALSE)),"",VLOOKUP($A169,'Second Round'!$B:$AZ,MATCH("BoltRotationAngleCycle2",'Second Round'!$B$1:$AZ$1,0),FALSE))</f>
        <v/>
      </c>
      <c r="F169" s="1" t="str" cm="1">
        <f t="array" ref="F169">IF(AND(J169&lt;&gt;"",C169&lt;&gt;""),SUM(IF(ISERROR(VLOOKUP($A169,'Second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Round'!$B$1:$AL$1,0),FALSE)),0,VLOOKUP($A169,'Second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69" s="4">
        <v>160</v>
      </c>
      <c r="I169" s="13" t="str">
        <f>IF(J169&lt;&gt;"",IF(L169="Low", "Fail", IF(OR(L169="High", M169="High", N169 &gt; 5, O169 &gt; 5, P169 = FALSE, Q169 = FALSE), "Alert", "Pass")),"")</f>
        <v/>
      </c>
      <c r="J169" s="2" t="str">
        <f t="shared" si="2"/>
        <v/>
      </c>
      <c r="L169" s="19" t="str">
        <f>IF(J169&lt;&gt;"",IF(J169&gt;=$J$7,IF(J169&gt;VLOOKUP("perbolt_rotation_high", 'Failure Criteria'!$A$1:$B$9, 2, 0)*$J$7, "High", "OK"),"Low"),"")</f>
        <v/>
      </c>
      <c r="M169" s="19" t="str">
        <f>IF(AND(F169&lt;&gt;"",J169&lt;&gt;""),IF(F169&gt;=VLOOKUP("rd2_cyc3_rotation_high", 'Failure Criteria'!$A$1:$B$9, 2, 0), "High", "OK"),"")</f>
        <v/>
      </c>
      <c r="N169" s="19" t="str">
        <f>IF(ISERROR(VLOOKUP($A169,'First Round'!$B:$AZ,MATCH("Cycles",'First Round'!$B$1:$AZ$1,0),FALSE)),"",VLOOKUP($A169,'First Round'!$B:$AZ,MATCH("Cycles",'First Round'!$B$1:$AZ$1,0),FALSE))</f>
        <v/>
      </c>
      <c r="O169" s="19" t="str">
        <f>IF(ISERROR(VLOOKUP($A169,'Second Round'!$B:$AZ,MATCH("Cycles",'Second Round'!$B$1:$AZ$1,0),FALSE)),"",VLOOKUP($A169,'Second Round'!$B:$AZ,MATCH("Cycles",'Second Round'!$B$1:$AZ$1,0),FALSE))</f>
        <v/>
      </c>
      <c r="P169" s="19" t="str" cm="1">
        <f t="array" ref="P169">IF(ISERROR(ABS((SUM(IF(ISERROR(VLOOKUP($A169,'First Round'!$B:$AZ,MATCH(_xlfn._xlws.FILTER('First Round'!$B$1:$AZ$1,((LEFT('First Round'!$B$1:$AZ$1,22)="BoltRotationAngleCycle"))),'First Round'!$B$1:$AL$1,0), FALSE)),0,VLOOKUP($A169,'First Round'!$B:$AZ,MATCH(_xlfn._xlws.FILTER('First Round'!$B$1:$AZ$1,((LEFT('First Round'!$B$1:$AZ$1,22)="BoltRotationAngleCycle"))),'First Round'!$B$1:$AL$1,0), FALSE)))) - $B169) &lt;= 2), "", ABS((SUM(IF(ISERROR(VLOOKUP($A169,'First Round'!$B:$AZ,MATCH(_xlfn._xlws.FILTER('First Round'!$B$1:$AZ$1,((LEFT('First Round'!$B$1:$AZ$1,22)="BoltRotationAngleCycle"))),'First Round'!$B$1:$AL$1,0), FALSE)),0,VLOOKUP($A169,'First Round'!$B:$AZ,MATCH(_xlfn._xlws.FILTER('First Round'!$B$1:$AZ$1,((LEFT('First Round'!$B$1:$AZ$1,22)="BoltRotationAngleCycle"))),'First Round'!$B$1:$AL$1,0), FALSE)))) - $B169) &lt;= VLOOKUP("sum_rounding_buffer", 'Failure Criteria'!$A$1:$B$9, 2, 0))</f>
        <v/>
      </c>
      <c r="Q169" s="19" t="str" cm="1">
        <f t="array" ref="Q169">IF(ISERROR(ABS((SUM(IF(ISERROR(VLOOKUP($A169,'Second Round'!$B:$AZ,MATCH(_xlfn._xlws.FILTER('Second Round'!$B$1:$AZ$1,((LEFT('Second Round'!$B$1:$AZ$1,22)="BoltRotationAngleCycle"))),'Second Round'!$B$1:$AL$1,0), FALSE)),0,VLOOKUP($A169,'Second Round'!$B:$AZ,MATCH(_xlfn._xlws.FILTER('Second Round'!$B$1:$AZ$1,((LEFT('Second Round'!$B$1:$AZ$1,22)="BoltRotationAngleCycle"))),'Second Round'!$B$1:$AL$1,0), FALSE)))) - $C169) &lt;= 2), "", ABS((SUM(IF(ISERROR(VLOOKUP($A169,'Second Round'!$B:$AZ,MATCH(_xlfn._xlws.FILTER('Second Round'!$B$1:$AZ$1,((LEFT('Second Round'!$B$1:$AZ$1,22)="BoltRotationAngleCycle"))),'Second Round'!$B$1:$AL$1,0), FALSE)),0,VLOOKUP($A169,'Second Round'!$B:$AZ,MATCH(_xlfn._xlws.FILTER('Second Round'!$B$1:$AZ$1,((LEFT('Second Round'!$B$1:$AZ$1,22)="BoltRotationAngleCycle"))),'Second Round'!$B$1:$AL$1,0), FALSE)))) - $C169) &lt;= VLOOKUP("sum_rounding_buffer", 'Failure Criteria'!$A$1:$B$9, 2, 0))</f>
        <v/>
      </c>
    </row>
    <row r="170" spans="1:17" x14ac:dyDescent="0.25">
      <c r="A170" s="17">
        <v>161</v>
      </c>
      <c r="B170" s="7" t="str">
        <f>IF(ISERROR(VLOOKUP($A170,'First Round'!$B:$AZ,MATCH("BoltRotationAngle",'First Round'!$B$1:$AZ$1,0),FALSE)),"",VLOOKUP($A170,'First Round'!$B:$AZ,MATCH("BoltRotationAngle",'First Round'!$B$1:$AZ$1,0),FALSE))</f>
        <v/>
      </c>
      <c r="C170" s="7" t="str">
        <f>IF(ISERROR(VLOOKUP($A170,'Second Round'!$B:$AZ,MATCH("BoltRotationAngle",'Second Round'!$B$1:$AZ$1,0),FALSE)),"",VLOOKUP($A170,'Second Round'!$B:$AZ,MATCH("BoltRotationAngle",'Second Round'!$B$1:$AZ$1,0),FALSE))</f>
        <v/>
      </c>
      <c r="D170" s="1" t="str">
        <f>IF(ISERROR(VLOOKUP($A170,'Second Round'!$B:$AZ,MATCH("BoltRotationAngleCycle1",'Second Round'!$B$1:$AZ$1,0),FALSE)),"",VLOOKUP($A170,'Second Round'!$B:$AZ,MATCH("BoltRotationAngleCycle1",'Second Round'!$B$1:$AZ$1,0),FALSE))</f>
        <v/>
      </c>
      <c r="E170" s="1" t="str">
        <f>IF(ISERROR(VLOOKUP($A170,'Second Round'!$B:$AZ,MATCH("BoltRotationAngleCycle2",'Second Round'!$B$1:$AZ$1,0),FALSE)),"",VLOOKUP($A170,'Second Round'!$B:$AZ,MATCH("BoltRotationAngleCycle2",'Second Round'!$B$1:$AZ$1,0),FALSE))</f>
        <v/>
      </c>
      <c r="F170" s="1" t="str" cm="1">
        <f t="array" ref="F170">IF(AND(J170&lt;&gt;"",C170&lt;&gt;""),SUM(IF(ISERROR(VLOOKUP($A170,'Second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Round'!$B$1:$AL$1,0),FALSE)),0,VLOOKUP($A170,'Second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70" s="4">
        <v>161</v>
      </c>
      <c r="I170" s="13" t="str">
        <f>IF(J170&lt;&gt;"",IF(L170="Low", "Fail", IF(OR(L170="High", M170="High", N170 &gt; 5, O170 &gt; 5, P170 = FALSE, Q170 = FALSE), "Alert", "Pass")),"")</f>
        <v/>
      </c>
      <c r="J170" s="2" t="str">
        <f t="shared" si="2"/>
        <v/>
      </c>
      <c r="L170" s="19" t="str">
        <f>IF(J170&lt;&gt;"",IF(J170&gt;=$J$7,IF(J170&gt;VLOOKUP("perbolt_rotation_high", 'Failure Criteria'!$A$1:$B$9, 2, 0)*$J$7, "High", "OK"),"Low"),"")</f>
        <v/>
      </c>
      <c r="M170" s="19" t="str">
        <f>IF(AND(F170&lt;&gt;"",J170&lt;&gt;""),IF(F170&gt;=VLOOKUP("rd2_cyc3_rotation_high", 'Failure Criteria'!$A$1:$B$9, 2, 0), "High", "OK"),"")</f>
        <v/>
      </c>
      <c r="N170" s="19" t="str">
        <f>IF(ISERROR(VLOOKUP($A170,'First Round'!$B:$AZ,MATCH("Cycles",'First Round'!$B$1:$AZ$1,0),FALSE)),"",VLOOKUP($A170,'First Round'!$B:$AZ,MATCH("Cycles",'First Round'!$B$1:$AZ$1,0),FALSE))</f>
        <v/>
      </c>
      <c r="O170" s="19" t="str">
        <f>IF(ISERROR(VLOOKUP($A170,'Second Round'!$B:$AZ,MATCH("Cycles",'Second Round'!$B$1:$AZ$1,0),FALSE)),"",VLOOKUP($A170,'Second Round'!$B:$AZ,MATCH("Cycles",'Second Round'!$B$1:$AZ$1,0),FALSE))</f>
        <v/>
      </c>
      <c r="P170" s="19" t="str" cm="1">
        <f t="array" ref="P170">IF(ISERROR(ABS((SUM(IF(ISERROR(VLOOKUP($A170,'First Round'!$B:$AZ,MATCH(_xlfn._xlws.FILTER('First Round'!$B$1:$AZ$1,((LEFT('First Round'!$B$1:$AZ$1,22)="BoltRotationAngleCycle"))),'First Round'!$B$1:$AL$1,0), FALSE)),0,VLOOKUP($A170,'First Round'!$B:$AZ,MATCH(_xlfn._xlws.FILTER('First Round'!$B$1:$AZ$1,((LEFT('First Round'!$B$1:$AZ$1,22)="BoltRotationAngleCycle"))),'First Round'!$B$1:$AL$1,0), FALSE)))) - $B170) &lt;= 2), "", ABS((SUM(IF(ISERROR(VLOOKUP($A170,'First Round'!$B:$AZ,MATCH(_xlfn._xlws.FILTER('First Round'!$B$1:$AZ$1,((LEFT('First Round'!$B$1:$AZ$1,22)="BoltRotationAngleCycle"))),'First Round'!$B$1:$AL$1,0), FALSE)),0,VLOOKUP($A170,'First Round'!$B:$AZ,MATCH(_xlfn._xlws.FILTER('First Round'!$B$1:$AZ$1,((LEFT('First Round'!$B$1:$AZ$1,22)="BoltRotationAngleCycle"))),'First Round'!$B$1:$AL$1,0), FALSE)))) - $B170) &lt;= VLOOKUP("sum_rounding_buffer", 'Failure Criteria'!$A$1:$B$9, 2, 0))</f>
        <v/>
      </c>
      <c r="Q170" s="19" t="str" cm="1">
        <f t="array" ref="Q170">IF(ISERROR(ABS((SUM(IF(ISERROR(VLOOKUP($A170,'Second Round'!$B:$AZ,MATCH(_xlfn._xlws.FILTER('Second Round'!$B$1:$AZ$1,((LEFT('Second Round'!$B$1:$AZ$1,22)="BoltRotationAngleCycle"))),'Second Round'!$B$1:$AL$1,0), FALSE)),0,VLOOKUP($A170,'Second Round'!$B:$AZ,MATCH(_xlfn._xlws.FILTER('Second Round'!$B$1:$AZ$1,((LEFT('Second Round'!$B$1:$AZ$1,22)="BoltRotationAngleCycle"))),'Second Round'!$B$1:$AL$1,0), FALSE)))) - $C170) &lt;= 2), "", ABS((SUM(IF(ISERROR(VLOOKUP($A170,'Second Round'!$B:$AZ,MATCH(_xlfn._xlws.FILTER('Second Round'!$B$1:$AZ$1,((LEFT('Second Round'!$B$1:$AZ$1,22)="BoltRotationAngleCycle"))),'Second Round'!$B$1:$AL$1,0), FALSE)),0,VLOOKUP($A170,'Second Round'!$B:$AZ,MATCH(_xlfn._xlws.FILTER('Second Round'!$B$1:$AZ$1,((LEFT('Second Round'!$B$1:$AZ$1,22)="BoltRotationAngleCycle"))),'Second Round'!$B$1:$AL$1,0), FALSE)))) - $C170) &lt;= VLOOKUP("sum_rounding_buffer", 'Failure Criteria'!$A$1:$B$9, 2, 0))</f>
        <v/>
      </c>
    </row>
    <row r="171" spans="1:17" x14ac:dyDescent="0.25">
      <c r="A171" s="17">
        <v>162</v>
      </c>
      <c r="B171" s="7" t="str">
        <f>IF(ISERROR(VLOOKUP($A171,'First Round'!$B:$AZ,MATCH("BoltRotationAngle",'First Round'!$B$1:$AZ$1,0),FALSE)),"",VLOOKUP($A171,'First Round'!$B:$AZ,MATCH("BoltRotationAngle",'First Round'!$B$1:$AZ$1,0),FALSE))</f>
        <v/>
      </c>
      <c r="C171" s="7" t="str">
        <f>IF(ISERROR(VLOOKUP($A171,'Second Round'!$B:$AZ,MATCH("BoltRotationAngle",'Second Round'!$B$1:$AZ$1,0),FALSE)),"",VLOOKUP($A171,'Second Round'!$B:$AZ,MATCH("BoltRotationAngle",'Second Round'!$B$1:$AZ$1,0),FALSE))</f>
        <v/>
      </c>
      <c r="D171" s="1" t="str">
        <f>IF(ISERROR(VLOOKUP($A171,'Second Round'!$B:$AZ,MATCH("BoltRotationAngleCycle1",'Second Round'!$B$1:$AZ$1,0),FALSE)),"",VLOOKUP($A171,'Second Round'!$B:$AZ,MATCH("BoltRotationAngleCycle1",'Second Round'!$B$1:$AZ$1,0),FALSE))</f>
        <v/>
      </c>
      <c r="E171" s="1" t="str">
        <f>IF(ISERROR(VLOOKUP($A171,'Second Round'!$B:$AZ,MATCH("BoltRotationAngleCycle2",'Second Round'!$B$1:$AZ$1,0),FALSE)),"",VLOOKUP($A171,'Second Round'!$B:$AZ,MATCH("BoltRotationAngleCycle2",'Second Round'!$B$1:$AZ$1,0),FALSE))</f>
        <v/>
      </c>
      <c r="F171" s="1" t="str" cm="1">
        <f t="array" ref="F171">IF(AND(J171&lt;&gt;"",C171&lt;&gt;""),SUM(IF(ISERROR(VLOOKUP($A171,'Second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Round'!$B$1:$AL$1,0),FALSE)),0,VLOOKUP($A171,'Second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71" s="4">
        <v>162</v>
      </c>
      <c r="I171" s="13" t="str">
        <f>IF(J171&lt;&gt;"",IF(L171="Low", "Fail", IF(OR(L171="High", M171="High", N171 &gt; 5, O171 &gt; 5, P171 = FALSE, Q171 = FALSE), "Alert", "Pass")),"")</f>
        <v/>
      </c>
      <c r="J171" s="2" t="str">
        <f t="shared" si="2"/>
        <v/>
      </c>
      <c r="L171" s="19" t="str">
        <f>IF(J171&lt;&gt;"",IF(J171&gt;=$J$7,IF(J171&gt;VLOOKUP("perbolt_rotation_high", 'Failure Criteria'!$A$1:$B$9, 2, 0)*$J$7, "High", "OK"),"Low"),"")</f>
        <v/>
      </c>
      <c r="M171" s="19" t="str">
        <f>IF(AND(F171&lt;&gt;"",J171&lt;&gt;""),IF(F171&gt;=VLOOKUP("rd2_cyc3_rotation_high", 'Failure Criteria'!$A$1:$B$9, 2, 0), "High", "OK"),"")</f>
        <v/>
      </c>
      <c r="N171" s="19" t="str">
        <f>IF(ISERROR(VLOOKUP($A171,'First Round'!$B:$AZ,MATCH("Cycles",'First Round'!$B$1:$AZ$1,0),FALSE)),"",VLOOKUP($A171,'First Round'!$B:$AZ,MATCH("Cycles",'First Round'!$B$1:$AZ$1,0),FALSE))</f>
        <v/>
      </c>
      <c r="O171" s="19" t="str">
        <f>IF(ISERROR(VLOOKUP($A171,'Second Round'!$B:$AZ,MATCH("Cycles",'Second Round'!$B$1:$AZ$1,0),FALSE)),"",VLOOKUP($A171,'Second Round'!$B:$AZ,MATCH("Cycles",'Second Round'!$B$1:$AZ$1,0),FALSE))</f>
        <v/>
      </c>
      <c r="P171" s="19" t="str" cm="1">
        <f t="array" ref="P171">IF(ISERROR(ABS((SUM(IF(ISERROR(VLOOKUP($A171,'First Round'!$B:$AZ,MATCH(_xlfn._xlws.FILTER('First Round'!$B$1:$AZ$1,((LEFT('First Round'!$B$1:$AZ$1,22)="BoltRotationAngleCycle"))),'First Round'!$B$1:$AL$1,0), FALSE)),0,VLOOKUP($A171,'First Round'!$B:$AZ,MATCH(_xlfn._xlws.FILTER('First Round'!$B$1:$AZ$1,((LEFT('First Round'!$B$1:$AZ$1,22)="BoltRotationAngleCycle"))),'First Round'!$B$1:$AL$1,0), FALSE)))) - $B171) &lt;= 2), "", ABS((SUM(IF(ISERROR(VLOOKUP($A171,'First Round'!$B:$AZ,MATCH(_xlfn._xlws.FILTER('First Round'!$B$1:$AZ$1,((LEFT('First Round'!$B$1:$AZ$1,22)="BoltRotationAngleCycle"))),'First Round'!$B$1:$AL$1,0), FALSE)),0,VLOOKUP($A171,'First Round'!$B:$AZ,MATCH(_xlfn._xlws.FILTER('First Round'!$B$1:$AZ$1,((LEFT('First Round'!$B$1:$AZ$1,22)="BoltRotationAngleCycle"))),'First Round'!$B$1:$AL$1,0), FALSE)))) - $B171) &lt;= VLOOKUP("sum_rounding_buffer", 'Failure Criteria'!$A$1:$B$9, 2, 0))</f>
        <v/>
      </c>
      <c r="Q171" s="19" t="str" cm="1">
        <f t="array" ref="Q171">IF(ISERROR(ABS((SUM(IF(ISERROR(VLOOKUP($A171,'Second Round'!$B:$AZ,MATCH(_xlfn._xlws.FILTER('Second Round'!$B$1:$AZ$1,((LEFT('Second Round'!$B$1:$AZ$1,22)="BoltRotationAngleCycle"))),'Second Round'!$B$1:$AL$1,0), FALSE)),0,VLOOKUP($A171,'Second Round'!$B:$AZ,MATCH(_xlfn._xlws.FILTER('Second Round'!$B$1:$AZ$1,((LEFT('Second Round'!$B$1:$AZ$1,22)="BoltRotationAngleCycle"))),'Second Round'!$B$1:$AL$1,0), FALSE)))) - $C171) &lt;= 2), "", ABS((SUM(IF(ISERROR(VLOOKUP($A171,'Second Round'!$B:$AZ,MATCH(_xlfn._xlws.FILTER('Second Round'!$B$1:$AZ$1,((LEFT('Second Round'!$B$1:$AZ$1,22)="BoltRotationAngleCycle"))),'Second Round'!$B$1:$AL$1,0), FALSE)),0,VLOOKUP($A171,'Second Round'!$B:$AZ,MATCH(_xlfn._xlws.FILTER('Second Round'!$B$1:$AZ$1,((LEFT('Second Round'!$B$1:$AZ$1,22)="BoltRotationAngleCycle"))),'Second Round'!$B$1:$AL$1,0), FALSE)))) - $C171) &lt;= VLOOKUP("sum_rounding_buffer", 'Failure Criteria'!$A$1:$B$9, 2, 0))</f>
        <v/>
      </c>
    </row>
    <row r="172" spans="1:17" x14ac:dyDescent="0.25">
      <c r="A172" s="17">
        <v>163</v>
      </c>
      <c r="B172" s="7" t="str">
        <f>IF(ISERROR(VLOOKUP($A172,'First Round'!$B:$AZ,MATCH("BoltRotationAngle",'First Round'!$B$1:$AZ$1,0),FALSE)),"",VLOOKUP($A172,'First Round'!$B:$AZ,MATCH("BoltRotationAngle",'First Round'!$B$1:$AZ$1,0),FALSE))</f>
        <v/>
      </c>
      <c r="C172" s="7" t="str">
        <f>IF(ISERROR(VLOOKUP($A172,'Second Round'!$B:$AZ,MATCH("BoltRotationAngle",'Second Round'!$B$1:$AZ$1,0),FALSE)),"",VLOOKUP($A172,'Second Round'!$B:$AZ,MATCH("BoltRotationAngle",'Second Round'!$B$1:$AZ$1,0),FALSE))</f>
        <v/>
      </c>
      <c r="D172" s="1" t="str">
        <f>IF(ISERROR(VLOOKUP($A172,'Second Round'!$B:$AZ,MATCH("BoltRotationAngleCycle1",'Second Round'!$B$1:$AZ$1,0),FALSE)),"",VLOOKUP($A172,'Second Round'!$B:$AZ,MATCH("BoltRotationAngleCycle1",'Second Round'!$B$1:$AZ$1,0),FALSE))</f>
        <v/>
      </c>
      <c r="E172" s="1" t="str">
        <f>IF(ISERROR(VLOOKUP($A172,'Second Round'!$B:$AZ,MATCH("BoltRotationAngleCycle2",'Second Round'!$B$1:$AZ$1,0),FALSE)),"",VLOOKUP($A172,'Second Round'!$B:$AZ,MATCH("BoltRotationAngleCycle2",'Second Round'!$B$1:$AZ$1,0),FALSE))</f>
        <v/>
      </c>
      <c r="F172" s="1" t="str" cm="1">
        <f t="array" ref="F172">IF(AND(J172&lt;&gt;"",C172&lt;&gt;""),SUM(IF(ISERROR(VLOOKUP($A172,'Second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Round'!$B$1:$AL$1,0),FALSE)),0,VLOOKUP($A172,'Second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72" s="4">
        <v>163</v>
      </c>
      <c r="I172" s="13" t="str">
        <f>IF(J172&lt;&gt;"",IF(L172="Low", "Fail", IF(OR(L172="High", M172="High", N172 &gt; 5, O172 &gt; 5, P172 = FALSE, Q172 = FALSE), "Alert", "Pass")),"")</f>
        <v/>
      </c>
      <c r="J172" s="2" t="str">
        <f t="shared" si="2"/>
        <v/>
      </c>
      <c r="L172" s="19" t="str">
        <f>IF(J172&lt;&gt;"",IF(J172&gt;=$J$7,IF(J172&gt;VLOOKUP("perbolt_rotation_high", 'Failure Criteria'!$A$1:$B$9, 2, 0)*$J$7, "High", "OK"),"Low"),"")</f>
        <v/>
      </c>
      <c r="M172" s="19" t="str">
        <f>IF(AND(F172&lt;&gt;"",J172&lt;&gt;""),IF(F172&gt;=VLOOKUP("rd2_cyc3_rotation_high", 'Failure Criteria'!$A$1:$B$9, 2, 0), "High", "OK"),"")</f>
        <v/>
      </c>
      <c r="N172" s="19" t="str">
        <f>IF(ISERROR(VLOOKUP($A172,'First Round'!$B:$AZ,MATCH("Cycles",'First Round'!$B$1:$AZ$1,0),FALSE)),"",VLOOKUP($A172,'First Round'!$B:$AZ,MATCH("Cycles",'First Round'!$B$1:$AZ$1,0),FALSE))</f>
        <v/>
      </c>
      <c r="O172" s="19" t="str">
        <f>IF(ISERROR(VLOOKUP($A172,'Second Round'!$B:$AZ,MATCH("Cycles",'Second Round'!$B$1:$AZ$1,0),FALSE)),"",VLOOKUP($A172,'Second Round'!$B:$AZ,MATCH("Cycles",'Second Round'!$B$1:$AZ$1,0),FALSE))</f>
        <v/>
      </c>
      <c r="P172" s="19" t="str" cm="1">
        <f t="array" ref="P172">IF(ISERROR(ABS((SUM(IF(ISERROR(VLOOKUP($A172,'First Round'!$B:$AZ,MATCH(_xlfn._xlws.FILTER('First Round'!$B$1:$AZ$1,((LEFT('First Round'!$B$1:$AZ$1,22)="BoltRotationAngleCycle"))),'First Round'!$B$1:$AL$1,0), FALSE)),0,VLOOKUP($A172,'First Round'!$B:$AZ,MATCH(_xlfn._xlws.FILTER('First Round'!$B$1:$AZ$1,((LEFT('First Round'!$B$1:$AZ$1,22)="BoltRotationAngleCycle"))),'First Round'!$B$1:$AL$1,0), FALSE)))) - $B172) &lt;= 2), "", ABS((SUM(IF(ISERROR(VLOOKUP($A172,'First Round'!$B:$AZ,MATCH(_xlfn._xlws.FILTER('First Round'!$B$1:$AZ$1,((LEFT('First Round'!$B$1:$AZ$1,22)="BoltRotationAngleCycle"))),'First Round'!$B$1:$AL$1,0), FALSE)),0,VLOOKUP($A172,'First Round'!$B:$AZ,MATCH(_xlfn._xlws.FILTER('First Round'!$B$1:$AZ$1,((LEFT('First Round'!$B$1:$AZ$1,22)="BoltRotationAngleCycle"))),'First Round'!$B$1:$AL$1,0), FALSE)))) - $B172) &lt;= VLOOKUP("sum_rounding_buffer", 'Failure Criteria'!$A$1:$B$9, 2, 0))</f>
        <v/>
      </c>
      <c r="Q172" s="19" t="str" cm="1">
        <f t="array" ref="Q172">IF(ISERROR(ABS((SUM(IF(ISERROR(VLOOKUP($A172,'Second Round'!$B:$AZ,MATCH(_xlfn._xlws.FILTER('Second Round'!$B$1:$AZ$1,((LEFT('Second Round'!$B$1:$AZ$1,22)="BoltRotationAngleCycle"))),'Second Round'!$B$1:$AL$1,0), FALSE)),0,VLOOKUP($A172,'Second Round'!$B:$AZ,MATCH(_xlfn._xlws.FILTER('Second Round'!$B$1:$AZ$1,((LEFT('Second Round'!$B$1:$AZ$1,22)="BoltRotationAngleCycle"))),'Second Round'!$B$1:$AL$1,0), FALSE)))) - $C172) &lt;= 2), "", ABS((SUM(IF(ISERROR(VLOOKUP($A172,'Second Round'!$B:$AZ,MATCH(_xlfn._xlws.FILTER('Second Round'!$B$1:$AZ$1,((LEFT('Second Round'!$B$1:$AZ$1,22)="BoltRotationAngleCycle"))),'Second Round'!$B$1:$AL$1,0), FALSE)),0,VLOOKUP($A172,'Second Round'!$B:$AZ,MATCH(_xlfn._xlws.FILTER('Second Round'!$B$1:$AZ$1,((LEFT('Second Round'!$B$1:$AZ$1,22)="BoltRotationAngleCycle"))),'Second Round'!$B$1:$AL$1,0), FALSE)))) - $C172) &lt;= VLOOKUP("sum_rounding_buffer", 'Failure Criteria'!$A$1:$B$9, 2, 0))</f>
        <v/>
      </c>
    </row>
    <row r="173" spans="1:17" x14ac:dyDescent="0.25">
      <c r="A173" s="17">
        <v>164</v>
      </c>
      <c r="B173" s="7" t="str">
        <f>IF(ISERROR(VLOOKUP($A173,'First Round'!$B:$AZ,MATCH("BoltRotationAngle",'First Round'!$B$1:$AZ$1,0),FALSE)),"",VLOOKUP($A173,'First Round'!$B:$AZ,MATCH("BoltRotationAngle",'First Round'!$B$1:$AZ$1,0),FALSE))</f>
        <v/>
      </c>
      <c r="C173" s="7" t="str">
        <f>IF(ISERROR(VLOOKUP($A173,'Second Round'!$B:$AZ,MATCH("BoltRotationAngle",'Second Round'!$B$1:$AZ$1,0),FALSE)),"",VLOOKUP($A173,'Second Round'!$B:$AZ,MATCH("BoltRotationAngle",'Second Round'!$B$1:$AZ$1,0),FALSE))</f>
        <v/>
      </c>
      <c r="D173" s="1" t="str">
        <f>IF(ISERROR(VLOOKUP($A173,'Second Round'!$B:$AZ,MATCH("BoltRotationAngleCycle1",'Second Round'!$B$1:$AZ$1,0),FALSE)),"",VLOOKUP($A173,'Second Round'!$B:$AZ,MATCH("BoltRotationAngleCycle1",'Second Round'!$B$1:$AZ$1,0),FALSE))</f>
        <v/>
      </c>
      <c r="E173" s="1" t="str">
        <f>IF(ISERROR(VLOOKUP($A173,'Second Round'!$B:$AZ,MATCH("BoltRotationAngleCycle2",'Second Round'!$B$1:$AZ$1,0),FALSE)),"",VLOOKUP($A173,'Second Round'!$B:$AZ,MATCH("BoltRotationAngleCycle2",'Second Round'!$B$1:$AZ$1,0),FALSE))</f>
        <v/>
      </c>
      <c r="F173" s="1" t="str" cm="1">
        <f t="array" ref="F173">IF(AND(J173&lt;&gt;"",C173&lt;&gt;""),SUM(IF(ISERROR(VLOOKUP($A173,'Second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Round'!$B$1:$AL$1,0),FALSE)),0,VLOOKUP($A173,'Second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73" s="4">
        <v>164</v>
      </c>
      <c r="I173" s="13" t="str">
        <f>IF(J173&lt;&gt;"",IF(L173="Low", "Fail", IF(OR(L173="High", M173="High", N173 &gt; 5, O173 &gt; 5, P173 = FALSE, Q173 = FALSE), "Alert", "Pass")),"")</f>
        <v/>
      </c>
      <c r="J173" s="2" t="str">
        <f t="shared" si="2"/>
        <v/>
      </c>
      <c r="L173" s="19" t="str">
        <f>IF(J173&lt;&gt;"",IF(J173&gt;=$J$7,IF(J173&gt;VLOOKUP("perbolt_rotation_high", 'Failure Criteria'!$A$1:$B$9, 2, 0)*$J$7, "High", "OK"),"Low"),"")</f>
        <v/>
      </c>
      <c r="M173" s="19" t="str">
        <f>IF(AND(F173&lt;&gt;"",J173&lt;&gt;""),IF(F173&gt;=VLOOKUP("rd2_cyc3_rotation_high", 'Failure Criteria'!$A$1:$B$9, 2, 0), "High", "OK"),"")</f>
        <v/>
      </c>
      <c r="N173" s="19" t="str">
        <f>IF(ISERROR(VLOOKUP($A173,'First Round'!$B:$AZ,MATCH("Cycles",'First Round'!$B$1:$AZ$1,0),FALSE)),"",VLOOKUP($A173,'First Round'!$B:$AZ,MATCH("Cycles",'First Round'!$B$1:$AZ$1,0),FALSE))</f>
        <v/>
      </c>
      <c r="O173" s="19" t="str">
        <f>IF(ISERROR(VLOOKUP($A173,'Second Round'!$B:$AZ,MATCH("Cycles",'Second Round'!$B$1:$AZ$1,0),FALSE)),"",VLOOKUP($A173,'Second Round'!$B:$AZ,MATCH("Cycles",'Second Round'!$B$1:$AZ$1,0),FALSE))</f>
        <v/>
      </c>
      <c r="P173" s="19" t="str" cm="1">
        <f t="array" ref="P173">IF(ISERROR(ABS((SUM(IF(ISERROR(VLOOKUP($A173,'First Round'!$B:$AZ,MATCH(_xlfn._xlws.FILTER('First Round'!$B$1:$AZ$1,((LEFT('First Round'!$B$1:$AZ$1,22)="BoltRotationAngleCycle"))),'First Round'!$B$1:$AL$1,0), FALSE)),0,VLOOKUP($A173,'First Round'!$B:$AZ,MATCH(_xlfn._xlws.FILTER('First Round'!$B$1:$AZ$1,((LEFT('First Round'!$B$1:$AZ$1,22)="BoltRotationAngleCycle"))),'First Round'!$B$1:$AL$1,0), FALSE)))) - $B173) &lt;= 2), "", ABS((SUM(IF(ISERROR(VLOOKUP($A173,'First Round'!$B:$AZ,MATCH(_xlfn._xlws.FILTER('First Round'!$B$1:$AZ$1,((LEFT('First Round'!$B$1:$AZ$1,22)="BoltRotationAngleCycle"))),'First Round'!$B$1:$AL$1,0), FALSE)),0,VLOOKUP($A173,'First Round'!$B:$AZ,MATCH(_xlfn._xlws.FILTER('First Round'!$B$1:$AZ$1,((LEFT('First Round'!$B$1:$AZ$1,22)="BoltRotationAngleCycle"))),'First Round'!$B$1:$AL$1,0), FALSE)))) - $B173) &lt;= VLOOKUP("sum_rounding_buffer", 'Failure Criteria'!$A$1:$B$9, 2, 0))</f>
        <v/>
      </c>
      <c r="Q173" s="19" t="str" cm="1">
        <f t="array" ref="Q173">IF(ISERROR(ABS((SUM(IF(ISERROR(VLOOKUP($A173,'Second Round'!$B:$AZ,MATCH(_xlfn._xlws.FILTER('Second Round'!$B$1:$AZ$1,((LEFT('Second Round'!$B$1:$AZ$1,22)="BoltRotationAngleCycle"))),'Second Round'!$B$1:$AL$1,0), FALSE)),0,VLOOKUP($A173,'Second Round'!$B:$AZ,MATCH(_xlfn._xlws.FILTER('Second Round'!$B$1:$AZ$1,((LEFT('Second Round'!$B$1:$AZ$1,22)="BoltRotationAngleCycle"))),'Second Round'!$B$1:$AL$1,0), FALSE)))) - $C173) &lt;= 2), "", ABS((SUM(IF(ISERROR(VLOOKUP($A173,'Second Round'!$B:$AZ,MATCH(_xlfn._xlws.FILTER('Second Round'!$B$1:$AZ$1,((LEFT('Second Round'!$B$1:$AZ$1,22)="BoltRotationAngleCycle"))),'Second Round'!$B$1:$AL$1,0), FALSE)),0,VLOOKUP($A173,'Second Round'!$B:$AZ,MATCH(_xlfn._xlws.FILTER('Second Round'!$B$1:$AZ$1,((LEFT('Second Round'!$B$1:$AZ$1,22)="BoltRotationAngleCycle"))),'Second Round'!$B$1:$AL$1,0), FALSE)))) - $C173) &lt;= VLOOKUP("sum_rounding_buffer", 'Failure Criteria'!$A$1:$B$9, 2, 0))</f>
        <v/>
      </c>
    </row>
    <row r="174" spans="1:17" x14ac:dyDescent="0.25">
      <c r="A174" s="17">
        <v>165</v>
      </c>
      <c r="B174" s="7" t="str">
        <f>IF(ISERROR(VLOOKUP($A174,'First Round'!$B:$AZ,MATCH("BoltRotationAngle",'First Round'!$B$1:$AZ$1,0),FALSE)),"",VLOOKUP($A174,'First Round'!$B:$AZ,MATCH("BoltRotationAngle",'First Round'!$B$1:$AZ$1,0),FALSE))</f>
        <v/>
      </c>
      <c r="C174" s="7" t="str">
        <f>IF(ISERROR(VLOOKUP($A174,'Second Round'!$B:$AZ,MATCH("BoltRotationAngle",'Second Round'!$B$1:$AZ$1,0),FALSE)),"",VLOOKUP($A174,'Second Round'!$B:$AZ,MATCH("BoltRotationAngle",'Second Round'!$B$1:$AZ$1,0),FALSE))</f>
        <v/>
      </c>
      <c r="D174" s="1" t="str">
        <f>IF(ISERROR(VLOOKUP($A174,'Second Round'!$B:$AZ,MATCH("BoltRotationAngleCycle1",'Second Round'!$B$1:$AZ$1,0),FALSE)),"",VLOOKUP($A174,'Second Round'!$B:$AZ,MATCH("BoltRotationAngleCycle1",'Second Round'!$B$1:$AZ$1,0),FALSE))</f>
        <v/>
      </c>
      <c r="E174" s="1" t="str">
        <f>IF(ISERROR(VLOOKUP($A174,'Second Round'!$B:$AZ,MATCH("BoltRotationAngleCycle2",'Second Round'!$B$1:$AZ$1,0),FALSE)),"",VLOOKUP($A174,'Second Round'!$B:$AZ,MATCH("BoltRotationAngleCycle2",'Second Round'!$B$1:$AZ$1,0),FALSE))</f>
        <v/>
      </c>
      <c r="F174" s="1" t="str" cm="1">
        <f t="array" ref="F174">IF(AND(J174&lt;&gt;"",C174&lt;&gt;""),SUM(IF(ISERROR(VLOOKUP($A174,'Second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Round'!$B$1:$AL$1,0),FALSE)),0,VLOOKUP($A174,'Second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74" s="4">
        <v>165</v>
      </c>
      <c r="I174" s="13" t="str">
        <f>IF(J174&lt;&gt;"",IF(L174="Low", "Fail", IF(OR(L174="High", M174="High", N174 &gt; 5, O174 &gt; 5, P174 = FALSE, Q174 = FALSE), "Alert", "Pass")),"")</f>
        <v/>
      </c>
      <c r="J174" s="2" t="str">
        <f t="shared" si="2"/>
        <v/>
      </c>
      <c r="L174" s="19" t="str">
        <f>IF(J174&lt;&gt;"",IF(J174&gt;=$J$7,IF(J174&gt;VLOOKUP("perbolt_rotation_high", 'Failure Criteria'!$A$1:$B$9, 2, 0)*$J$7, "High", "OK"),"Low"),"")</f>
        <v/>
      </c>
      <c r="M174" s="19" t="str">
        <f>IF(AND(F174&lt;&gt;"",J174&lt;&gt;""),IF(F174&gt;=VLOOKUP("rd2_cyc3_rotation_high", 'Failure Criteria'!$A$1:$B$9, 2, 0), "High", "OK"),"")</f>
        <v/>
      </c>
      <c r="N174" s="19" t="str">
        <f>IF(ISERROR(VLOOKUP($A174,'First Round'!$B:$AZ,MATCH("Cycles",'First Round'!$B$1:$AZ$1,0),FALSE)),"",VLOOKUP($A174,'First Round'!$B:$AZ,MATCH("Cycles",'First Round'!$B$1:$AZ$1,0),FALSE))</f>
        <v/>
      </c>
      <c r="O174" s="19" t="str">
        <f>IF(ISERROR(VLOOKUP($A174,'Second Round'!$B:$AZ,MATCH("Cycles",'Second Round'!$B$1:$AZ$1,0),FALSE)),"",VLOOKUP($A174,'Second Round'!$B:$AZ,MATCH("Cycles",'Second Round'!$B$1:$AZ$1,0),FALSE))</f>
        <v/>
      </c>
      <c r="P174" s="19" t="str" cm="1">
        <f t="array" ref="P174">IF(ISERROR(ABS((SUM(IF(ISERROR(VLOOKUP($A174,'First Round'!$B:$AZ,MATCH(_xlfn._xlws.FILTER('First Round'!$B$1:$AZ$1,((LEFT('First Round'!$B$1:$AZ$1,22)="BoltRotationAngleCycle"))),'First Round'!$B$1:$AL$1,0), FALSE)),0,VLOOKUP($A174,'First Round'!$B:$AZ,MATCH(_xlfn._xlws.FILTER('First Round'!$B$1:$AZ$1,((LEFT('First Round'!$B$1:$AZ$1,22)="BoltRotationAngleCycle"))),'First Round'!$B$1:$AL$1,0), FALSE)))) - $B174) &lt;= 2), "", ABS((SUM(IF(ISERROR(VLOOKUP($A174,'First Round'!$B:$AZ,MATCH(_xlfn._xlws.FILTER('First Round'!$B$1:$AZ$1,((LEFT('First Round'!$B$1:$AZ$1,22)="BoltRotationAngleCycle"))),'First Round'!$B$1:$AL$1,0), FALSE)),0,VLOOKUP($A174,'First Round'!$B:$AZ,MATCH(_xlfn._xlws.FILTER('First Round'!$B$1:$AZ$1,((LEFT('First Round'!$B$1:$AZ$1,22)="BoltRotationAngleCycle"))),'First Round'!$B$1:$AL$1,0), FALSE)))) - $B174) &lt;= VLOOKUP("sum_rounding_buffer", 'Failure Criteria'!$A$1:$B$9, 2, 0))</f>
        <v/>
      </c>
      <c r="Q174" s="19" t="str" cm="1">
        <f t="array" ref="Q174">IF(ISERROR(ABS((SUM(IF(ISERROR(VLOOKUP($A174,'Second Round'!$B:$AZ,MATCH(_xlfn._xlws.FILTER('Second Round'!$B$1:$AZ$1,((LEFT('Second Round'!$B$1:$AZ$1,22)="BoltRotationAngleCycle"))),'Second Round'!$B$1:$AL$1,0), FALSE)),0,VLOOKUP($A174,'Second Round'!$B:$AZ,MATCH(_xlfn._xlws.FILTER('Second Round'!$B$1:$AZ$1,((LEFT('Second Round'!$B$1:$AZ$1,22)="BoltRotationAngleCycle"))),'Second Round'!$B$1:$AL$1,0), FALSE)))) - $C174) &lt;= 2), "", ABS((SUM(IF(ISERROR(VLOOKUP($A174,'Second Round'!$B:$AZ,MATCH(_xlfn._xlws.FILTER('Second Round'!$B$1:$AZ$1,((LEFT('Second Round'!$B$1:$AZ$1,22)="BoltRotationAngleCycle"))),'Second Round'!$B$1:$AL$1,0), FALSE)),0,VLOOKUP($A174,'Second Round'!$B:$AZ,MATCH(_xlfn._xlws.FILTER('Second Round'!$B$1:$AZ$1,((LEFT('Second Round'!$B$1:$AZ$1,22)="BoltRotationAngleCycle"))),'Second Round'!$B$1:$AL$1,0), FALSE)))) - $C174) &lt;= VLOOKUP("sum_rounding_buffer", 'Failure Criteria'!$A$1:$B$9, 2, 0))</f>
        <v/>
      </c>
    </row>
    <row r="175" spans="1:17" x14ac:dyDescent="0.25">
      <c r="A175" s="17">
        <v>166</v>
      </c>
      <c r="B175" s="7" t="str">
        <f>IF(ISERROR(VLOOKUP($A175,'First Round'!$B:$AZ,MATCH("BoltRotationAngle",'First Round'!$B$1:$AZ$1,0),FALSE)),"",VLOOKUP($A175,'First Round'!$B:$AZ,MATCH("BoltRotationAngle",'First Round'!$B$1:$AZ$1,0),FALSE))</f>
        <v/>
      </c>
      <c r="C175" s="7" t="str">
        <f>IF(ISERROR(VLOOKUP($A175,'Second Round'!$B:$AZ,MATCH("BoltRotationAngle",'Second Round'!$B$1:$AZ$1,0),FALSE)),"",VLOOKUP($A175,'Second Round'!$B:$AZ,MATCH("BoltRotationAngle",'Second Round'!$B$1:$AZ$1,0),FALSE))</f>
        <v/>
      </c>
      <c r="D175" s="1" t="str">
        <f>IF(ISERROR(VLOOKUP($A175,'Second Round'!$B:$AZ,MATCH("BoltRotationAngleCycle1",'Second Round'!$B$1:$AZ$1,0),FALSE)),"",VLOOKUP($A175,'Second Round'!$B:$AZ,MATCH("BoltRotationAngleCycle1",'Second Round'!$B$1:$AZ$1,0),FALSE))</f>
        <v/>
      </c>
      <c r="E175" s="1" t="str">
        <f>IF(ISERROR(VLOOKUP($A175,'Second Round'!$B:$AZ,MATCH("BoltRotationAngleCycle2",'Second Round'!$B$1:$AZ$1,0),FALSE)),"",VLOOKUP($A175,'Second Round'!$B:$AZ,MATCH("BoltRotationAngleCycle2",'Second Round'!$B$1:$AZ$1,0),FALSE))</f>
        <v/>
      </c>
      <c r="F175" s="1" t="str" cm="1">
        <f t="array" ref="F175">IF(AND(J175&lt;&gt;"",C175&lt;&gt;""),SUM(IF(ISERROR(VLOOKUP($A175,'Second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Round'!$B$1:$AL$1,0),FALSE)),0,VLOOKUP($A175,'Second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75" s="4">
        <v>166</v>
      </c>
      <c r="I175" s="13" t="str">
        <f>IF(J175&lt;&gt;"",IF(L175="Low", "Fail", IF(OR(L175="High", M175="High", N175 &gt; 5, O175 &gt; 5, P175 = FALSE, Q175 = FALSE), "Alert", "Pass")),"")</f>
        <v/>
      </c>
      <c r="J175" s="2" t="str">
        <f t="shared" si="2"/>
        <v/>
      </c>
      <c r="L175" s="19" t="str">
        <f>IF(J175&lt;&gt;"",IF(J175&gt;=$J$7,IF(J175&gt;VLOOKUP("perbolt_rotation_high", 'Failure Criteria'!$A$1:$B$9, 2, 0)*$J$7, "High", "OK"),"Low"),"")</f>
        <v/>
      </c>
      <c r="M175" s="19" t="str">
        <f>IF(AND(F175&lt;&gt;"",J175&lt;&gt;""),IF(F175&gt;=VLOOKUP("rd2_cyc3_rotation_high", 'Failure Criteria'!$A$1:$B$9, 2, 0), "High", "OK"),"")</f>
        <v/>
      </c>
      <c r="N175" s="19" t="str">
        <f>IF(ISERROR(VLOOKUP($A175,'First Round'!$B:$AZ,MATCH("Cycles",'First Round'!$B$1:$AZ$1,0),FALSE)),"",VLOOKUP($A175,'First Round'!$B:$AZ,MATCH("Cycles",'First Round'!$B$1:$AZ$1,0),FALSE))</f>
        <v/>
      </c>
      <c r="O175" s="19" t="str">
        <f>IF(ISERROR(VLOOKUP($A175,'Second Round'!$B:$AZ,MATCH("Cycles",'Second Round'!$B$1:$AZ$1,0),FALSE)),"",VLOOKUP($A175,'Second Round'!$B:$AZ,MATCH("Cycles",'Second Round'!$B$1:$AZ$1,0),FALSE))</f>
        <v/>
      </c>
      <c r="P175" s="19" t="str" cm="1">
        <f t="array" ref="P175">IF(ISERROR(ABS((SUM(IF(ISERROR(VLOOKUP($A175,'First Round'!$B:$AZ,MATCH(_xlfn._xlws.FILTER('First Round'!$B$1:$AZ$1,((LEFT('First Round'!$B$1:$AZ$1,22)="BoltRotationAngleCycle"))),'First Round'!$B$1:$AL$1,0), FALSE)),0,VLOOKUP($A175,'First Round'!$B:$AZ,MATCH(_xlfn._xlws.FILTER('First Round'!$B$1:$AZ$1,((LEFT('First Round'!$B$1:$AZ$1,22)="BoltRotationAngleCycle"))),'First Round'!$B$1:$AL$1,0), FALSE)))) - $B175) &lt;= 2), "", ABS((SUM(IF(ISERROR(VLOOKUP($A175,'First Round'!$B:$AZ,MATCH(_xlfn._xlws.FILTER('First Round'!$B$1:$AZ$1,((LEFT('First Round'!$B$1:$AZ$1,22)="BoltRotationAngleCycle"))),'First Round'!$B$1:$AL$1,0), FALSE)),0,VLOOKUP($A175,'First Round'!$B:$AZ,MATCH(_xlfn._xlws.FILTER('First Round'!$B$1:$AZ$1,((LEFT('First Round'!$B$1:$AZ$1,22)="BoltRotationAngleCycle"))),'First Round'!$B$1:$AL$1,0), FALSE)))) - $B175) &lt;= VLOOKUP("sum_rounding_buffer", 'Failure Criteria'!$A$1:$B$9, 2, 0))</f>
        <v/>
      </c>
      <c r="Q175" s="19" t="str" cm="1">
        <f t="array" ref="Q175">IF(ISERROR(ABS((SUM(IF(ISERROR(VLOOKUP($A175,'Second Round'!$B:$AZ,MATCH(_xlfn._xlws.FILTER('Second Round'!$B$1:$AZ$1,((LEFT('Second Round'!$B$1:$AZ$1,22)="BoltRotationAngleCycle"))),'Second Round'!$B$1:$AL$1,0), FALSE)),0,VLOOKUP($A175,'Second Round'!$B:$AZ,MATCH(_xlfn._xlws.FILTER('Second Round'!$B$1:$AZ$1,((LEFT('Second Round'!$B$1:$AZ$1,22)="BoltRotationAngleCycle"))),'Second Round'!$B$1:$AL$1,0), FALSE)))) - $C175) &lt;= 2), "", ABS((SUM(IF(ISERROR(VLOOKUP($A175,'Second Round'!$B:$AZ,MATCH(_xlfn._xlws.FILTER('Second Round'!$B$1:$AZ$1,((LEFT('Second Round'!$B$1:$AZ$1,22)="BoltRotationAngleCycle"))),'Second Round'!$B$1:$AL$1,0), FALSE)),0,VLOOKUP($A175,'Second Round'!$B:$AZ,MATCH(_xlfn._xlws.FILTER('Second Round'!$B$1:$AZ$1,((LEFT('Second Round'!$B$1:$AZ$1,22)="BoltRotationAngleCycle"))),'Second Round'!$B$1:$AL$1,0), FALSE)))) - $C175) &lt;= VLOOKUP("sum_rounding_buffer", 'Failure Criteria'!$A$1:$B$9, 2, 0))</f>
        <v/>
      </c>
    </row>
    <row r="176" spans="1:17" x14ac:dyDescent="0.25">
      <c r="A176" s="17">
        <v>167</v>
      </c>
      <c r="B176" s="7" t="str">
        <f>IF(ISERROR(VLOOKUP($A176,'First Round'!$B:$AZ,MATCH("BoltRotationAngle",'First Round'!$B$1:$AZ$1,0),FALSE)),"",VLOOKUP($A176,'First Round'!$B:$AZ,MATCH("BoltRotationAngle",'First Round'!$B$1:$AZ$1,0),FALSE))</f>
        <v/>
      </c>
      <c r="C176" s="7" t="str">
        <f>IF(ISERROR(VLOOKUP($A176,'Second Round'!$B:$AZ,MATCH("BoltRotationAngle",'Second Round'!$B$1:$AZ$1,0),FALSE)),"",VLOOKUP($A176,'Second Round'!$B:$AZ,MATCH("BoltRotationAngle",'Second Round'!$B$1:$AZ$1,0),FALSE))</f>
        <v/>
      </c>
      <c r="D176" s="1" t="str">
        <f>IF(ISERROR(VLOOKUP($A176,'Second Round'!$B:$AZ,MATCH("BoltRotationAngleCycle1",'Second Round'!$B$1:$AZ$1,0),FALSE)),"",VLOOKUP($A176,'Second Round'!$B:$AZ,MATCH("BoltRotationAngleCycle1",'Second Round'!$B$1:$AZ$1,0),FALSE))</f>
        <v/>
      </c>
      <c r="E176" s="1" t="str">
        <f>IF(ISERROR(VLOOKUP($A176,'Second Round'!$B:$AZ,MATCH("BoltRotationAngleCycle2",'Second Round'!$B$1:$AZ$1,0),FALSE)),"",VLOOKUP($A176,'Second Round'!$B:$AZ,MATCH("BoltRotationAngleCycle2",'Second Round'!$B$1:$AZ$1,0),FALSE))</f>
        <v/>
      </c>
      <c r="F176" s="1" t="str" cm="1">
        <f t="array" ref="F176">IF(AND(J176&lt;&gt;"",C176&lt;&gt;""),SUM(IF(ISERROR(VLOOKUP($A176,'Second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Round'!$B$1:$AL$1,0),FALSE)),0,VLOOKUP($A176,'Second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76" s="4">
        <v>167</v>
      </c>
      <c r="I176" s="13" t="str">
        <f>IF(J176&lt;&gt;"",IF(L176="Low", "Fail", IF(OR(L176="High", M176="High", N176 &gt; 5, O176 &gt; 5, P176 = FALSE, Q176 = FALSE), "Alert", "Pass")),"")</f>
        <v/>
      </c>
      <c r="J176" s="2" t="str">
        <f t="shared" si="2"/>
        <v/>
      </c>
      <c r="L176" s="19" t="str">
        <f>IF(J176&lt;&gt;"",IF(J176&gt;=$J$7,IF(J176&gt;VLOOKUP("perbolt_rotation_high", 'Failure Criteria'!$A$1:$B$9, 2, 0)*$J$7, "High", "OK"),"Low"),"")</f>
        <v/>
      </c>
      <c r="M176" s="19" t="str">
        <f>IF(AND(F176&lt;&gt;"",J176&lt;&gt;""),IF(F176&gt;=VLOOKUP("rd2_cyc3_rotation_high", 'Failure Criteria'!$A$1:$B$9, 2, 0), "High", "OK"),"")</f>
        <v/>
      </c>
      <c r="N176" s="19" t="str">
        <f>IF(ISERROR(VLOOKUP($A176,'First Round'!$B:$AZ,MATCH("Cycles",'First Round'!$B$1:$AZ$1,0),FALSE)),"",VLOOKUP($A176,'First Round'!$B:$AZ,MATCH("Cycles",'First Round'!$B$1:$AZ$1,0),FALSE))</f>
        <v/>
      </c>
      <c r="O176" s="19" t="str">
        <f>IF(ISERROR(VLOOKUP($A176,'Second Round'!$B:$AZ,MATCH("Cycles",'Second Round'!$B$1:$AZ$1,0),FALSE)),"",VLOOKUP($A176,'Second Round'!$B:$AZ,MATCH("Cycles",'Second Round'!$B$1:$AZ$1,0),FALSE))</f>
        <v/>
      </c>
      <c r="P176" s="19" t="str" cm="1">
        <f t="array" ref="P176">IF(ISERROR(ABS((SUM(IF(ISERROR(VLOOKUP($A176,'First Round'!$B:$AZ,MATCH(_xlfn._xlws.FILTER('First Round'!$B$1:$AZ$1,((LEFT('First Round'!$B$1:$AZ$1,22)="BoltRotationAngleCycle"))),'First Round'!$B$1:$AL$1,0), FALSE)),0,VLOOKUP($A176,'First Round'!$B:$AZ,MATCH(_xlfn._xlws.FILTER('First Round'!$B$1:$AZ$1,((LEFT('First Round'!$B$1:$AZ$1,22)="BoltRotationAngleCycle"))),'First Round'!$B$1:$AL$1,0), FALSE)))) - $B176) &lt;= 2), "", ABS((SUM(IF(ISERROR(VLOOKUP($A176,'First Round'!$B:$AZ,MATCH(_xlfn._xlws.FILTER('First Round'!$B$1:$AZ$1,((LEFT('First Round'!$B$1:$AZ$1,22)="BoltRotationAngleCycle"))),'First Round'!$B$1:$AL$1,0), FALSE)),0,VLOOKUP($A176,'First Round'!$B:$AZ,MATCH(_xlfn._xlws.FILTER('First Round'!$B$1:$AZ$1,((LEFT('First Round'!$B$1:$AZ$1,22)="BoltRotationAngleCycle"))),'First Round'!$B$1:$AL$1,0), FALSE)))) - $B176) &lt;= VLOOKUP("sum_rounding_buffer", 'Failure Criteria'!$A$1:$B$9, 2, 0))</f>
        <v/>
      </c>
      <c r="Q176" s="19" t="str" cm="1">
        <f t="array" ref="Q176">IF(ISERROR(ABS((SUM(IF(ISERROR(VLOOKUP($A176,'Second Round'!$B:$AZ,MATCH(_xlfn._xlws.FILTER('Second Round'!$B$1:$AZ$1,((LEFT('Second Round'!$B$1:$AZ$1,22)="BoltRotationAngleCycle"))),'Second Round'!$B$1:$AL$1,0), FALSE)),0,VLOOKUP($A176,'Second Round'!$B:$AZ,MATCH(_xlfn._xlws.FILTER('Second Round'!$B$1:$AZ$1,((LEFT('Second Round'!$B$1:$AZ$1,22)="BoltRotationAngleCycle"))),'Second Round'!$B$1:$AL$1,0), FALSE)))) - $C176) &lt;= 2), "", ABS((SUM(IF(ISERROR(VLOOKUP($A176,'Second Round'!$B:$AZ,MATCH(_xlfn._xlws.FILTER('Second Round'!$B$1:$AZ$1,((LEFT('Second Round'!$B$1:$AZ$1,22)="BoltRotationAngleCycle"))),'Second Round'!$B$1:$AL$1,0), FALSE)),0,VLOOKUP($A176,'Second Round'!$B:$AZ,MATCH(_xlfn._xlws.FILTER('Second Round'!$B$1:$AZ$1,((LEFT('Second Round'!$B$1:$AZ$1,22)="BoltRotationAngleCycle"))),'Second Round'!$B$1:$AL$1,0), FALSE)))) - $C176) &lt;= VLOOKUP("sum_rounding_buffer", 'Failure Criteria'!$A$1:$B$9, 2, 0))</f>
        <v/>
      </c>
    </row>
    <row r="177" spans="1:17" x14ac:dyDescent="0.25">
      <c r="A177" s="17">
        <v>168</v>
      </c>
      <c r="B177" s="7" t="str">
        <f>IF(ISERROR(VLOOKUP($A177,'First Round'!$B:$AZ,MATCH("BoltRotationAngle",'First Round'!$B$1:$AZ$1,0),FALSE)),"",VLOOKUP($A177,'First Round'!$B:$AZ,MATCH("BoltRotationAngle",'First Round'!$B$1:$AZ$1,0),FALSE))</f>
        <v/>
      </c>
      <c r="C177" s="7" t="str">
        <f>IF(ISERROR(VLOOKUP($A177,'Second Round'!$B:$AZ,MATCH("BoltRotationAngle",'Second Round'!$B$1:$AZ$1,0),FALSE)),"",VLOOKUP($A177,'Second Round'!$B:$AZ,MATCH("BoltRotationAngle",'Second Round'!$B$1:$AZ$1,0),FALSE))</f>
        <v/>
      </c>
      <c r="D177" s="1" t="str">
        <f>IF(ISERROR(VLOOKUP($A177,'Second Round'!$B:$AZ,MATCH("BoltRotationAngleCycle1",'Second Round'!$B$1:$AZ$1,0),FALSE)),"",VLOOKUP($A177,'Second Round'!$B:$AZ,MATCH("BoltRotationAngleCycle1",'Second Round'!$B$1:$AZ$1,0),FALSE))</f>
        <v/>
      </c>
      <c r="E177" s="1" t="str">
        <f>IF(ISERROR(VLOOKUP($A177,'Second Round'!$B:$AZ,MATCH("BoltRotationAngleCycle2",'Second Round'!$B$1:$AZ$1,0),FALSE)),"",VLOOKUP($A177,'Second Round'!$B:$AZ,MATCH("BoltRotationAngleCycle2",'Second Round'!$B$1:$AZ$1,0),FALSE))</f>
        <v/>
      </c>
      <c r="F177" s="1" t="str" cm="1">
        <f t="array" ref="F177">IF(AND(J177&lt;&gt;"",C177&lt;&gt;""),SUM(IF(ISERROR(VLOOKUP($A177,'Second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Round'!$B$1:$AL$1,0),FALSE)),0,VLOOKUP($A177,'Second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77" s="4">
        <v>168</v>
      </c>
      <c r="I177" s="13" t="str">
        <f>IF(J177&lt;&gt;"",IF(L177="Low", "Fail", IF(OR(L177="High", M177="High", N177 &gt; 5, O177 &gt; 5, P177 = FALSE, Q177 = FALSE), "Alert", "Pass")),"")</f>
        <v/>
      </c>
      <c r="J177" s="2" t="str">
        <f t="shared" si="2"/>
        <v/>
      </c>
      <c r="L177" s="19" t="str">
        <f>IF(J177&lt;&gt;"",IF(J177&gt;=$J$7,IF(J177&gt;VLOOKUP("perbolt_rotation_high", 'Failure Criteria'!$A$1:$B$9, 2, 0)*$J$7, "High", "OK"),"Low"),"")</f>
        <v/>
      </c>
      <c r="M177" s="19" t="str">
        <f>IF(AND(F177&lt;&gt;"",J177&lt;&gt;""),IF(F177&gt;=VLOOKUP("rd2_cyc3_rotation_high", 'Failure Criteria'!$A$1:$B$9, 2, 0), "High", "OK"),"")</f>
        <v/>
      </c>
      <c r="N177" s="19" t="str">
        <f>IF(ISERROR(VLOOKUP($A177,'First Round'!$B:$AZ,MATCH("Cycles",'First Round'!$B$1:$AZ$1,0),FALSE)),"",VLOOKUP($A177,'First Round'!$B:$AZ,MATCH("Cycles",'First Round'!$B$1:$AZ$1,0),FALSE))</f>
        <v/>
      </c>
      <c r="O177" s="19" t="str">
        <f>IF(ISERROR(VLOOKUP($A177,'Second Round'!$B:$AZ,MATCH("Cycles",'Second Round'!$B$1:$AZ$1,0),FALSE)),"",VLOOKUP($A177,'Second Round'!$B:$AZ,MATCH("Cycles",'Second Round'!$B$1:$AZ$1,0),FALSE))</f>
        <v/>
      </c>
      <c r="P177" s="19" t="str" cm="1">
        <f t="array" ref="P177">IF(ISERROR(ABS((SUM(IF(ISERROR(VLOOKUP($A177,'First Round'!$B:$AZ,MATCH(_xlfn._xlws.FILTER('First Round'!$B$1:$AZ$1,((LEFT('First Round'!$B$1:$AZ$1,22)="BoltRotationAngleCycle"))),'First Round'!$B$1:$AL$1,0), FALSE)),0,VLOOKUP($A177,'First Round'!$B:$AZ,MATCH(_xlfn._xlws.FILTER('First Round'!$B$1:$AZ$1,((LEFT('First Round'!$B$1:$AZ$1,22)="BoltRotationAngleCycle"))),'First Round'!$B$1:$AL$1,0), FALSE)))) - $B177) &lt;= 2), "", ABS((SUM(IF(ISERROR(VLOOKUP($A177,'First Round'!$B:$AZ,MATCH(_xlfn._xlws.FILTER('First Round'!$B$1:$AZ$1,((LEFT('First Round'!$B$1:$AZ$1,22)="BoltRotationAngleCycle"))),'First Round'!$B$1:$AL$1,0), FALSE)),0,VLOOKUP($A177,'First Round'!$B:$AZ,MATCH(_xlfn._xlws.FILTER('First Round'!$B$1:$AZ$1,((LEFT('First Round'!$B$1:$AZ$1,22)="BoltRotationAngleCycle"))),'First Round'!$B$1:$AL$1,0), FALSE)))) - $B177) &lt;= VLOOKUP("sum_rounding_buffer", 'Failure Criteria'!$A$1:$B$9, 2, 0))</f>
        <v/>
      </c>
      <c r="Q177" s="19" t="str" cm="1">
        <f t="array" ref="Q177">IF(ISERROR(ABS((SUM(IF(ISERROR(VLOOKUP($A177,'Second Round'!$B:$AZ,MATCH(_xlfn._xlws.FILTER('Second Round'!$B$1:$AZ$1,((LEFT('Second Round'!$B$1:$AZ$1,22)="BoltRotationAngleCycle"))),'Second Round'!$B$1:$AL$1,0), FALSE)),0,VLOOKUP($A177,'Second Round'!$B:$AZ,MATCH(_xlfn._xlws.FILTER('Second Round'!$B$1:$AZ$1,((LEFT('Second Round'!$B$1:$AZ$1,22)="BoltRotationAngleCycle"))),'Second Round'!$B$1:$AL$1,0), FALSE)))) - $C177) &lt;= 2), "", ABS((SUM(IF(ISERROR(VLOOKUP($A177,'Second Round'!$B:$AZ,MATCH(_xlfn._xlws.FILTER('Second Round'!$B$1:$AZ$1,((LEFT('Second Round'!$B$1:$AZ$1,22)="BoltRotationAngleCycle"))),'Second Round'!$B$1:$AL$1,0), FALSE)),0,VLOOKUP($A177,'Second Round'!$B:$AZ,MATCH(_xlfn._xlws.FILTER('Second Round'!$B$1:$AZ$1,((LEFT('Second Round'!$B$1:$AZ$1,22)="BoltRotationAngleCycle"))),'Second Round'!$B$1:$AL$1,0), FALSE)))) - $C177) &lt;= VLOOKUP("sum_rounding_buffer", 'Failure Criteria'!$A$1:$B$9, 2, 0))</f>
        <v/>
      </c>
    </row>
    <row r="178" spans="1:17" x14ac:dyDescent="0.25">
      <c r="A178" s="17">
        <v>169</v>
      </c>
      <c r="B178" s="7" t="str">
        <f>IF(ISERROR(VLOOKUP($A178,'First Round'!$B:$AZ,MATCH("BoltRotationAngle",'First Round'!$B$1:$AZ$1,0),FALSE)),"",VLOOKUP($A178,'First Round'!$B:$AZ,MATCH("BoltRotationAngle",'First Round'!$B$1:$AZ$1,0),FALSE))</f>
        <v/>
      </c>
      <c r="C178" s="7" t="str">
        <f>IF(ISERROR(VLOOKUP($A178,'Second Round'!$B:$AZ,MATCH("BoltRotationAngle",'Second Round'!$B$1:$AZ$1,0),FALSE)),"",VLOOKUP($A178,'Second Round'!$B:$AZ,MATCH("BoltRotationAngle",'Second Round'!$B$1:$AZ$1,0),FALSE))</f>
        <v/>
      </c>
      <c r="D178" s="1" t="str">
        <f>IF(ISERROR(VLOOKUP($A178,'Second Round'!$B:$AZ,MATCH("BoltRotationAngleCycle1",'Second Round'!$B$1:$AZ$1,0),FALSE)),"",VLOOKUP($A178,'Second Round'!$B:$AZ,MATCH("BoltRotationAngleCycle1",'Second Round'!$B$1:$AZ$1,0),FALSE))</f>
        <v/>
      </c>
      <c r="E178" s="1" t="str">
        <f>IF(ISERROR(VLOOKUP($A178,'Second Round'!$B:$AZ,MATCH("BoltRotationAngleCycle2",'Second Round'!$B$1:$AZ$1,0),FALSE)),"",VLOOKUP($A178,'Second Round'!$B:$AZ,MATCH("BoltRotationAngleCycle2",'Second Round'!$B$1:$AZ$1,0),FALSE))</f>
        <v/>
      </c>
      <c r="F178" s="1" t="str" cm="1">
        <f t="array" ref="F178">IF(AND(J178&lt;&gt;"",C178&lt;&gt;""),SUM(IF(ISERROR(VLOOKUP($A178,'Second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Round'!$B$1:$AL$1,0),FALSE)),0,VLOOKUP($A178,'Second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78" s="4">
        <v>169</v>
      </c>
      <c r="I178" s="13" t="str">
        <f>IF(J178&lt;&gt;"",IF(L178="Low", "Fail", IF(OR(L178="High", M178="High", N178 &gt; 5, O178 &gt; 5, P178 = FALSE, Q178 = FALSE), "Alert", "Pass")),"")</f>
        <v/>
      </c>
      <c r="J178" s="2" t="str">
        <f t="shared" si="2"/>
        <v/>
      </c>
      <c r="L178" s="19" t="str">
        <f>IF(J178&lt;&gt;"",IF(J178&gt;=$J$7,IF(J178&gt;VLOOKUP("perbolt_rotation_high", 'Failure Criteria'!$A$1:$B$9, 2, 0)*$J$7, "High", "OK"),"Low"),"")</f>
        <v/>
      </c>
      <c r="M178" s="19" t="str">
        <f>IF(AND(F178&lt;&gt;"",J178&lt;&gt;""),IF(F178&gt;=VLOOKUP("rd2_cyc3_rotation_high", 'Failure Criteria'!$A$1:$B$9, 2, 0), "High", "OK"),"")</f>
        <v/>
      </c>
      <c r="N178" s="19" t="str">
        <f>IF(ISERROR(VLOOKUP($A178,'First Round'!$B:$AZ,MATCH("Cycles",'First Round'!$B$1:$AZ$1,0),FALSE)),"",VLOOKUP($A178,'First Round'!$B:$AZ,MATCH("Cycles",'First Round'!$B$1:$AZ$1,0),FALSE))</f>
        <v/>
      </c>
      <c r="O178" s="19" t="str">
        <f>IF(ISERROR(VLOOKUP($A178,'Second Round'!$B:$AZ,MATCH("Cycles",'Second Round'!$B$1:$AZ$1,0),FALSE)),"",VLOOKUP($A178,'Second Round'!$B:$AZ,MATCH("Cycles",'Second Round'!$B$1:$AZ$1,0),FALSE))</f>
        <v/>
      </c>
      <c r="P178" s="19" t="str" cm="1">
        <f t="array" ref="P178">IF(ISERROR(ABS((SUM(IF(ISERROR(VLOOKUP($A178,'First Round'!$B:$AZ,MATCH(_xlfn._xlws.FILTER('First Round'!$B$1:$AZ$1,((LEFT('First Round'!$B$1:$AZ$1,22)="BoltRotationAngleCycle"))),'First Round'!$B$1:$AL$1,0), FALSE)),0,VLOOKUP($A178,'First Round'!$B:$AZ,MATCH(_xlfn._xlws.FILTER('First Round'!$B$1:$AZ$1,((LEFT('First Round'!$B$1:$AZ$1,22)="BoltRotationAngleCycle"))),'First Round'!$B$1:$AL$1,0), FALSE)))) - $B178) &lt;= 2), "", ABS((SUM(IF(ISERROR(VLOOKUP($A178,'First Round'!$B:$AZ,MATCH(_xlfn._xlws.FILTER('First Round'!$B$1:$AZ$1,((LEFT('First Round'!$B$1:$AZ$1,22)="BoltRotationAngleCycle"))),'First Round'!$B$1:$AL$1,0), FALSE)),0,VLOOKUP($A178,'First Round'!$B:$AZ,MATCH(_xlfn._xlws.FILTER('First Round'!$B$1:$AZ$1,((LEFT('First Round'!$B$1:$AZ$1,22)="BoltRotationAngleCycle"))),'First Round'!$B$1:$AL$1,0), FALSE)))) - $B178) &lt;= VLOOKUP("sum_rounding_buffer", 'Failure Criteria'!$A$1:$B$9, 2, 0))</f>
        <v/>
      </c>
      <c r="Q178" s="19" t="str" cm="1">
        <f t="array" ref="Q178">IF(ISERROR(ABS((SUM(IF(ISERROR(VLOOKUP($A178,'Second Round'!$B:$AZ,MATCH(_xlfn._xlws.FILTER('Second Round'!$B$1:$AZ$1,((LEFT('Second Round'!$B$1:$AZ$1,22)="BoltRotationAngleCycle"))),'Second Round'!$B$1:$AL$1,0), FALSE)),0,VLOOKUP($A178,'Second Round'!$B:$AZ,MATCH(_xlfn._xlws.FILTER('Second Round'!$B$1:$AZ$1,((LEFT('Second Round'!$B$1:$AZ$1,22)="BoltRotationAngleCycle"))),'Second Round'!$B$1:$AL$1,0), FALSE)))) - $C178) &lt;= 2), "", ABS((SUM(IF(ISERROR(VLOOKUP($A178,'Second Round'!$B:$AZ,MATCH(_xlfn._xlws.FILTER('Second Round'!$B$1:$AZ$1,((LEFT('Second Round'!$B$1:$AZ$1,22)="BoltRotationAngleCycle"))),'Second Round'!$B$1:$AL$1,0), FALSE)),0,VLOOKUP($A178,'Second Round'!$B:$AZ,MATCH(_xlfn._xlws.FILTER('Second Round'!$B$1:$AZ$1,((LEFT('Second Round'!$B$1:$AZ$1,22)="BoltRotationAngleCycle"))),'Second Round'!$B$1:$AL$1,0), FALSE)))) - $C178) &lt;= VLOOKUP("sum_rounding_buffer", 'Failure Criteria'!$A$1:$B$9, 2, 0))</f>
        <v/>
      </c>
    </row>
    <row r="179" spans="1:17" x14ac:dyDescent="0.25">
      <c r="A179" s="17">
        <v>170</v>
      </c>
      <c r="B179" s="7" t="str">
        <f>IF(ISERROR(VLOOKUP($A179,'First Round'!$B:$AZ,MATCH("BoltRotationAngle",'First Round'!$B$1:$AZ$1,0),FALSE)),"",VLOOKUP($A179,'First Round'!$B:$AZ,MATCH("BoltRotationAngle",'First Round'!$B$1:$AZ$1,0),FALSE))</f>
        <v/>
      </c>
      <c r="C179" s="7" t="str">
        <f>IF(ISERROR(VLOOKUP($A179,'Second Round'!$B:$AZ,MATCH("BoltRotationAngle",'Second Round'!$B$1:$AZ$1,0),FALSE)),"",VLOOKUP($A179,'Second Round'!$B:$AZ,MATCH("BoltRotationAngle",'Second Round'!$B$1:$AZ$1,0),FALSE))</f>
        <v/>
      </c>
      <c r="D179" s="1" t="str">
        <f>IF(ISERROR(VLOOKUP($A179,'Second Round'!$B:$AZ,MATCH("BoltRotationAngleCycle1",'Second Round'!$B$1:$AZ$1,0),FALSE)),"",VLOOKUP($A179,'Second Round'!$B:$AZ,MATCH("BoltRotationAngleCycle1",'Second Round'!$B$1:$AZ$1,0),FALSE))</f>
        <v/>
      </c>
      <c r="E179" s="1" t="str">
        <f>IF(ISERROR(VLOOKUP($A179,'Second Round'!$B:$AZ,MATCH("BoltRotationAngleCycle2",'Second Round'!$B$1:$AZ$1,0),FALSE)),"",VLOOKUP($A179,'Second Round'!$B:$AZ,MATCH("BoltRotationAngleCycle2",'Second Round'!$B$1:$AZ$1,0),FALSE))</f>
        <v/>
      </c>
      <c r="F179" s="1" t="str" cm="1">
        <f t="array" ref="F179">IF(AND(J179&lt;&gt;"",C179&lt;&gt;""),SUM(IF(ISERROR(VLOOKUP($A179,'Second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Round'!$B$1:$AL$1,0),FALSE)),0,VLOOKUP($A179,'Second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79" s="4">
        <v>170</v>
      </c>
      <c r="I179" s="13" t="str">
        <f>IF(J179&lt;&gt;"",IF(L179="Low", "Fail", IF(OR(L179="High", M179="High", N179 &gt; 5, O179 &gt; 5, P179 = FALSE, Q179 = FALSE), "Alert", "Pass")),"")</f>
        <v/>
      </c>
      <c r="J179" s="2" t="str">
        <f t="shared" si="2"/>
        <v/>
      </c>
      <c r="L179" s="19" t="str">
        <f>IF(J179&lt;&gt;"",IF(J179&gt;=$J$7,IF(J179&gt;VLOOKUP("perbolt_rotation_high", 'Failure Criteria'!$A$1:$B$9, 2, 0)*$J$7, "High", "OK"),"Low"),"")</f>
        <v/>
      </c>
      <c r="M179" s="19" t="str">
        <f>IF(AND(F179&lt;&gt;"",J179&lt;&gt;""),IF(F179&gt;=VLOOKUP("rd2_cyc3_rotation_high", 'Failure Criteria'!$A$1:$B$9, 2, 0), "High", "OK"),"")</f>
        <v/>
      </c>
      <c r="N179" s="19" t="str">
        <f>IF(ISERROR(VLOOKUP($A179,'First Round'!$B:$AZ,MATCH("Cycles",'First Round'!$B$1:$AZ$1,0),FALSE)),"",VLOOKUP($A179,'First Round'!$B:$AZ,MATCH("Cycles",'First Round'!$B$1:$AZ$1,0),FALSE))</f>
        <v/>
      </c>
      <c r="O179" s="19" t="str">
        <f>IF(ISERROR(VLOOKUP($A179,'Second Round'!$B:$AZ,MATCH("Cycles",'Second Round'!$B$1:$AZ$1,0),FALSE)),"",VLOOKUP($A179,'Second Round'!$B:$AZ,MATCH("Cycles",'Second Round'!$B$1:$AZ$1,0),FALSE))</f>
        <v/>
      </c>
      <c r="P179" s="19" t="str" cm="1">
        <f t="array" ref="P179">IF(ISERROR(ABS((SUM(IF(ISERROR(VLOOKUP($A179,'First Round'!$B:$AZ,MATCH(_xlfn._xlws.FILTER('First Round'!$B$1:$AZ$1,((LEFT('First Round'!$B$1:$AZ$1,22)="BoltRotationAngleCycle"))),'First Round'!$B$1:$AL$1,0), FALSE)),0,VLOOKUP($A179,'First Round'!$B:$AZ,MATCH(_xlfn._xlws.FILTER('First Round'!$B$1:$AZ$1,((LEFT('First Round'!$B$1:$AZ$1,22)="BoltRotationAngleCycle"))),'First Round'!$B$1:$AL$1,0), FALSE)))) - $B179) &lt;= 2), "", ABS((SUM(IF(ISERROR(VLOOKUP($A179,'First Round'!$B:$AZ,MATCH(_xlfn._xlws.FILTER('First Round'!$B$1:$AZ$1,((LEFT('First Round'!$B$1:$AZ$1,22)="BoltRotationAngleCycle"))),'First Round'!$B$1:$AL$1,0), FALSE)),0,VLOOKUP($A179,'First Round'!$B:$AZ,MATCH(_xlfn._xlws.FILTER('First Round'!$B$1:$AZ$1,((LEFT('First Round'!$B$1:$AZ$1,22)="BoltRotationAngleCycle"))),'First Round'!$B$1:$AL$1,0), FALSE)))) - $B179) &lt;= VLOOKUP("sum_rounding_buffer", 'Failure Criteria'!$A$1:$B$9, 2, 0))</f>
        <v/>
      </c>
      <c r="Q179" s="19" t="str" cm="1">
        <f t="array" ref="Q179">IF(ISERROR(ABS((SUM(IF(ISERROR(VLOOKUP($A179,'Second Round'!$B:$AZ,MATCH(_xlfn._xlws.FILTER('Second Round'!$B$1:$AZ$1,((LEFT('Second Round'!$B$1:$AZ$1,22)="BoltRotationAngleCycle"))),'Second Round'!$B$1:$AL$1,0), FALSE)),0,VLOOKUP($A179,'Second Round'!$B:$AZ,MATCH(_xlfn._xlws.FILTER('Second Round'!$B$1:$AZ$1,((LEFT('Second Round'!$B$1:$AZ$1,22)="BoltRotationAngleCycle"))),'Second Round'!$B$1:$AL$1,0), FALSE)))) - $C179) &lt;= 2), "", ABS((SUM(IF(ISERROR(VLOOKUP($A179,'Second Round'!$B:$AZ,MATCH(_xlfn._xlws.FILTER('Second Round'!$B$1:$AZ$1,((LEFT('Second Round'!$B$1:$AZ$1,22)="BoltRotationAngleCycle"))),'Second Round'!$B$1:$AL$1,0), FALSE)),0,VLOOKUP($A179,'Second Round'!$B:$AZ,MATCH(_xlfn._xlws.FILTER('Second Round'!$B$1:$AZ$1,((LEFT('Second Round'!$B$1:$AZ$1,22)="BoltRotationAngleCycle"))),'Second Round'!$B$1:$AL$1,0), FALSE)))) - $C179) &lt;= VLOOKUP("sum_rounding_buffer", 'Failure Criteria'!$A$1:$B$9, 2, 0))</f>
        <v/>
      </c>
    </row>
    <row r="180" spans="1:17" x14ac:dyDescent="0.25">
      <c r="A180" s="17">
        <v>171</v>
      </c>
      <c r="B180" s="7" t="str">
        <f>IF(ISERROR(VLOOKUP($A180,'First Round'!$B:$AZ,MATCH("BoltRotationAngle",'First Round'!$B$1:$AZ$1,0),FALSE)),"",VLOOKUP($A180,'First Round'!$B:$AZ,MATCH("BoltRotationAngle",'First Round'!$B$1:$AZ$1,0),FALSE))</f>
        <v/>
      </c>
      <c r="C180" s="7" t="str">
        <f>IF(ISERROR(VLOOKUP($A180,'Second Round'!$B:$AZ,MATCH("BoltRotationAngle",'Second Round'!$B$1:$AZ$1,0),FALSE)),"",VLOOKUP($A180,'Second Round'!$B:$AZ,MATCH("BoltRotationAngle",'Second Round'!$B$1:$AZ$1,0),FALSE))</f>
        <v/>
      </c>
      <c r="D180" s="1" t="str">
        <f>IF(ISERROR(VLOOKUP($A180,'Second Round'!$B:$AZ,MATCH("BoltRotationAngleCycle1",'Second Round'!$B$1:$AZ$1,0),FALSE)),"",VLOOKUP($A180,'Second Round'!$B:$AZ,MATCH("BoltRotationAngleCycle1",'Second Round'!$B$1:$AZ$1,0),FALSE))</f>
        <v/>
      </c>
      <c r="E180" s="1" t="str">
        <f>IF(ISERROR(VLOOKUP($A180,'Second Round'!$B:$AZ,MATCH("BoltRotationAngleCycle2",'Second Round'!$B$1:$AZ$1,0),FALSE)),"",VLOOKUP($A180,'Second Round'!$B:$AZ,MATCH("BoltRotationAngleCycle2",'Second Round'!$B$1:$AZ$1,0),FALSE))</f>
        <v/>
      </c>
      <c r="F180" s="1" t="str" cm="1">
        <f t="array" ref="F180">IF(AND(J180&lt;&gt;"",C180&lt;&gt;""),SUM(IF(ISERROR(VLOOKUP($A180,'Second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Round'!$B$1:$AL$1,0),FALSE)),0,VLOOKUP($A180,'Second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80" s="4">
        <v>171</v>
      </c>
      <c r="I180" s="13" t="str">
        <f>IF(J180&lt;&gt;"",IF(L180="Low", "Fail", IF(OR(L180="High", M180="High", N180 &gt; 5, O180 &gt; 5, P180 = FALSE, Q180 = FALSE), "Alert", "Pass")),"")</f>
        <v/>
      </c>
      <c r="J180" s="2" t="str">
        <f t="shared" si="2"/>
        <v/>
      </c>
      <c r="L180" s="19" t="str">
        <f>IF(J180&lt;&gt;"",IF(J180&gt;=$J$7,IF(J180&gt;VLOOKUP("perbolt_rotation_high", 'Failure Criteria'!$A$1:$B$9, 2, 0)*$J$7, "High", "OK"),"Low"),"")</f>
        <v/>
      </c>
      <c r="M180" s="19" t="str">
        <f>IF(AND(F180&lt;&gt;"",J180&lt;&gt;""),IF(F180&gt;=VLOOKUP("rd2_cyc3_rotation_high", 'Failure Criteria'!$A$1:$B$9, 2, 0), "High", "OK"),"")</f>
        <v/>
      </c>
      <c r="N180" s="19" t="str">
        <f>IF(ISERROR(VLOOKUP($A180,'First Round'!$B:$AZ,MATCH("Cycles",'First Round'!$B$1:$AZ$1,0),FALSE)),"",VLOOKUP($A180,'First Round'!$B:$AZ,MATCH("Cycles",'First Round'!$B$1:$AZ$1,0),FALSE))</f>
        <v/>
      </c>
      <c r="O180" s="19" t="str">
        <f>IF(ISERROR(VLOOKUP($A180,'Second Round'!$B:$AZ,MATCH("Cycles",'Second Round'!$B$1:$AZ$1,0),FALSE)),"",VLOOKUP($A180,'Second Round'!$B:$AZ,MATCH("Cycles",'Second Round'!$B$1:$AZ$1,0),FALSE))</f>
        <v/>
      </c>
      <c r="P180" s="19" t="str" cm="1">
        <f t="array" ref="P180">IF(ISERROR(ABS((SUM(IF(ISERROR(VLOOKUP($A180,'First Round'!$B:$AZ,MATCH(_xlfn._xlws.FILTER('First Round'!$B$1:$AZ$1,((LEFT('First Round'!$B$1:$AZ$1,22)="BoltRotationAngleCycle"))),'First Round'!$B$1:$AL$1,0), FALSE)),0,VLOOKUP($A180,'First Round'!$B:$AZ,MATCH(_xlfn._xlws.FILTER('First Round'!$B$1:$AZ$1,((LEFT('First Round'!$B$1:$AZ$1,22)="BoltRotationAngleCycle"))),'First Round'!$B$1:$AL$1,0), FALSE)))) - $B180) &lt;= 2), "", ABS((SUM(IF(ISERROR(VLOOKUP($A180,'First Round'!$B:$AZ,MATCH(_xlfn._xlws.FILTER('First Round'!$B$1:$AZ$1,((LEFT('First Round'!$B$1:$AZ$1,22)="BoltRotationAngleCycle"))),'First Round'!$B$1:$AL$1,0), FALSE)),0,VLOOKUP($A180,'First Round'!$B:$AZ,MATCH(_xlfn._xlws.FILTER('First Round'!$B$1:$AZ$1,((LEFT('First Round'!$B$1:$AZ$1,22)="BoltRotationAngleCycle"))),'First Round'!$B$1:$AL$1,0), FALSE)))) - $B180) &lt;= VLOOKUP("sum_rounding_buffer", 'Failure Criteria'!$A$1:$B$9, 2, 0))</f>
        <v/>
      </c>
      <c r="Q180" s="19" t="str" cm="1">
        <f t="array" ref="Q180">IF(ISERROR(ABS((SUM(IF(ISERROR(VLOOKUP($A180,'Second Round'!$B:$AZ,MATCH(_xlfn._xlws.FILTER('Second Round'!$B$1:$AZ$1,((LEFT('Second Round'!$B$1:$AZ$1,22)="BoltRotationAngleCycle"))),'Second Round'!$B$1:$AL$1,0), FALSE)),0,VLOOKUP($A180,'Second Round'!$B:$AZ,MATCH(_xlfn._xlws.FILTER('Second Round'!$B$1:$AZ$1,((LEFT('Second Round'!$B$1:$AZ$1,22)="BoltRotationAngleCycle"))),'Second Round'!$B$1:$AL$1,0), FALSE)))) - $C180) &lt;= 2), "", ABS((SUM(IF(ISERROR(VLOOKUP($A180,'Second Round'!$B:$AZ,MATCH(_xlfn._xlws.FILTER('Second Round'!$B$1:$AZ$1,((LEFT('Second Round'!$B$1:$AZ$1,22)="BoltRotationAngleCycle"))),'Second Round'!$B$1:$AL$1,0), FALSE)),0,VLOOKUP($A180,'Second Round'!$B:$AZ,MATCH(_xlfn._xlws.FILTER('Second Round'!$B$1:$AZ$1,((LEFT('Second Round'!$B$1:$AZ$1,22)="BoltRotationAngleCycle"))),'Second Round'!$B$1:$AL$1,0), FALSE)))) - $C180) &lt;= VLOOKUP("sum_rounding_buffer", 'Failure Criteria'!$A$1:$B$9, 2, 0))</f>
        <v/>
      </c>
    </row>
    <row r="181" spans="1:17" x14ac:dyDescent="0.25">
      <c r="A181" s="17">
        <v>172</v>
      </c>
      <c r="B181" s="7" t="str">
        <f>IF(ISERROR(VLOOKUP($A181,'First Round'!$B:$AZ,MATCH("BoltRotationAngle",'First Round'!$B$1:$AZ$1,0),FALSE)),"",VLOOKUP($A181,'First Round'!$B:$AZ,MATCH("BoltRotationAngle",'First Round'!$B$1:$AZ$1,0),FALSE))</f>
        <v/>
      </c>
      <c r="C181" s="7" t="str">
        <f>IF(ISERROR(VLOOKUP($A181,'Second Round'!$B:$AZ,MATCH("BoltRotationAngle",'Second Round'!$B$1:$AZ$1,0),FALSE)),"",VLOOKUP($A181,'Second Round'!$B:$AZ,MATCH("BoltRotationAngle",'Second Round'!$B$1:$AZ$1,0),FALSE))</f>
        <v/>
      </c>
      <c r="D181" s="1" t="str">
        <f>IF(ISERROR(VLOOKUP($A181,'Second Round'!$B:$AZ,MATCH("BoltRotationAngleCycle1",'Second Round'!$B$1:$AZ$1,0),FALSE)),"",VLOOKUP($A181,'Second Round'!$B:$AZ,MATCH("BoltRotationAngleCycle1",'Second Round'!$B$1:$AZ$1,0),FALSE))</f>
        <v/>
      </c>
      <c r="E181" s="1" t="str">
        <f>IF(ISERROR(VLOOKUP($A181,'Second Round'!$B:$AZ,MATCH("BoltRotationAngleCycle2",'Second Round'!$B$1:$AZ$1,0),FALSE)),"",VLOOKUP($A181,'Second Round'!$B:$AZ,MATCH("BoltRotationAngleCycle2",'Second Round'!$B$1:$AZ$1,0),FALSE))</f>
        <v/>
      </c>
      <c r="F181" s="1" t="str" cm="1">
        <f t="array" ref="F181">IF(AND(J181&lt;&gt;"",C181&lt;&gt;""),SUM(IF(ISERROR(VLOOKUP($A181,'Second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Round'!$B$1:$AL$1,0),FALSE)),0,VLOOKUP($A181,'Second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81" s="4">
        <v>172</v>
      </c>
      <c r="I181" s="13" t="str">
        <f>IF(J181&lt;&gt;"",IF(L181="Low", "Fail", IF(OR(L181="High", M181="High", N181 &gt; 5, O181 &gt; 5, P181 = FALSE, Q181 = FALSE), "Alert", "Pass")),"")</f>
        <v/>
      </c>
      <c r="J181" s="2" t="str">
        <f t="shared" si="2"/>
        <v/>
      </c>
      <c r="L181" s="19" t="str">
        <f>IF(J181&lt;&gt;"",IF(J181&gt;=$J$7,IF(J181&gt;VLOOKUP("perbolt_rotation_high", 'Failure Criteria'!$A$1:$B$9, 2, 0)*$J$7, "High", "OK"),"Low"),"")</f>
        <v/>
      </c>
      <c r="M181" s="19" t="str">
        <f>IF(AND(F181&lt;&gt;"",J181&lt;&gt;""),IF(F181&gt;=VLOOKUP("rd2_cyc3_rotation_high", 'Failure Criteria'!$A$1:$B$9, 2, 0), "High", "OK"),"")</f>
        <v/>
      </c>
      <c r="N181" s="19" t="str">
        <f>IF(ISERROR(VLOOKUP($A181,'First Round'!$B:$AZ,MATCH("Cycles",'First Round'!$B$1:$AZ$1,0),FALSE)),"",VLOOKUP($A181,'First Round'!$B:$AZ,MATCH("Cycles",'First Round'!$B$1:$AZ$1,0),FALSE))</f>
        <v/>
      </c>
      <c r="O181" s="19" t="str">
        <f>IF(ISERROR(VLOOKUP($A181,'Second Round'!$B:$AZ,MATCH("Cycles",'Second Round'!$B$1:$AZ$1,0),FALSE)),"",VLOOKUP($A181,'Second Round'!$B:$AZ,MATCH("Cycles",'Second Round'!$B$1:$AZ$1,0),FALSE))</f>
        <v/>
      </c>
      <c r="P181" s="19" t="str" cm="1">
        <f t="array" ref="P181">IF(ISERROR(ABS((SUM(IF(ISERROR(VLOOKUP($A181,'First Round'!$B:$AZ,MATCH(_xlfn._xlws.FILTER('First Round'!$B$1:$AZ$1,((LEFT('First Round'!$B$1:$AZ$1,22)="BoltRotationAngleCycle"))),'First Round'!$B$1:$AL$1,0), FALSE)),0,VLOOKUP($A181,'First Round'!$B:$AZ,MATCH(_xlfn._xlws.FILTER('First Round'!$B$1:$AZ$1,((LEFT('First Round'!$B$1:$AZ$1,22)="BoltRotationAngleCycle"))),'First Round'!$B$1:$AL$1,0), FALSE)))) - $B181) &lt;= 2), "", ABS((SUM(IF(ISERROR(VLOOKUP($A181,'First Round'!$B:$AZ,MATCH(_xlfn._xlws.FILTER('First Round'!$B$1:$AZ$1,((LEFT('First Round'!$B$1:$AZ$1,22)="BoltRotationAngleCycle"))),'First Round'!$B$1:$AL$1,0), FALSE)),0,VLOOKUP($A181,'First Round'!$B:$AZ,MATCH(_xlfn._xlws.FILTER('First Round'!$B$1:$AZ$1,((LEFT('First Round'!$B$1:$AZ$1,22)="BoltRotationAngleCycle"))),'First Round'!$B$1:$AL$1,0), FALSE)))) - $B181) &lt;= VLOOKUP("sum_rounding_buffer", 'Failure Criteria'!$A$1:$B$9, 2, 0))</f>
        <v/>
      </c>
      <c r="Q181" s="19" t="str" cm="1">
        <f t="array" ref="Q181">IF(ISERROR(ABS((SUM(IF(ISERROR(VLOOKUP($A181,'Second Round'!$B:$AZ,MATCH(_xlfn._xlws.FILTER('Second Round'!$B$1:$AZ$1,((LEFT('Second Round'!$B$1:$AZ$1,22)="BoltRotationAngleCycle"))),'Second Round'!$B$1:$AL$1,0), FALSE)),0,VLOOKUP($A181,'Second Round'!$B:$AZ,MATCH(_xlfn._xlws.FILTER('Second Round'!$B$1:$AZ$1,((LEFT('Second Round'!$B$1:$AZ$1,22)="BoltRotationAngleCycle"))),'Second Round'!$B$1:$AL$1,0), FALSE)))) - $C181) &lt;= 2), "", ABS((SUM(IF(ISERROR(VLOOKUP($A181,'Second Round'!$B:$AZ,MATCH(_xlfn._xlws.FILTER('Second Round'!$B$1:$AZ$1,((LEFT('Second Round'!$B$1:$AZ$1,22)="BoltRotationAngleCycle"))),'Second Round'!$B$1:$AL$1,0), FALSE)),0,VLOOKUP($A181,'Second Round'!$B:$AZ,MATCH(_xlfn._xlws.FILTER('Second Round'!$B$1:$AZ$1,((LEFT('Second Round'!$B$1:$AZ$1,22)="BoltRotationAngleCycle"))),'Second Round'!$B$1:$AL$1,0), FALSE)))) - $C181) &lt;= VLOOKUP("sum_rounding_buffer", 'Failure Criteria'!$A$1:$B$9, 2, 0))</f>
        <v/>
      </c>
    </row>
    <row r="182" spans="1:17" x14ac:dyDescent="0.25">
      <c r="A182" s="17">
        <v>173</v>
      </c>
      <c r="B182" s="7" t="str">
        <f>IF(ISERROR(VLOOKUP($A182,'First Round'!$B:$AZ,MATCH("BoltRotationAngle",'First Round'!$B$1:$AZ$1,0),FALSE)),"",VLOOKUP($A182,'First Round'!$B:$AZ,MATCH("BoltRotationAngle",'First Round'!$B$1:$AZ$1,0),FALSE))</f>
        <v/>
      </c>
      <c r="C182" s="7" t="str">
        <f>IF(ISERROR(VLOOKUP($A182,'Second Round'!$B:$AZ,MATCH("BoltRotationAngle",'Second Round'!$B$1:$AZ$1,0),FALSE)),"",VLOOKUP($A182,'Second Round'!$B:$AZ,MATCH("BoltRotationAngle",'Second Round'!$B$1:$AZ$1,0),FALSE))</f>
        <v/>
      </c>
      <c r="D182" s="1" t="str">
        <f>IF(ISERROR(VLOOKUP($A182,'Second Round'!$B:$AZ,MATCH("BoltRotationAngleCycle1",'Second Round'!$B$1:$AZ$1,0),FALSE)),"",VLOOKUP($A182,'Second Round'!$B:$AZ,MATCH("BoltRotationAngleCycle1",'Second Round'!$B$1:$AZ$1,0),FALSE))</f>
        <v/>
      </c>
      <c r="E182" s="1" t="str">
        <f>IF(ISERROR(VLOOKUP($A182,'Second Round'!$B:$AZ,MATCH("BoltRotationAngleCycle2",'Second Round'!$B$1:$AZ$1,0),FALSE)),"",VLOOKUP($A182,'Second Round'!$B:$AZ,MATCH("BoltRotationAngleCycle2",'Second Round'!$B$1:$AZ$1,0),FALSE))</f>
        <v/>
      </c>
      <c r="F182" s="1" t="str" cm="1">
        <f t="array" ref="F182">IF(AND(J182&lt;&gt;"",C182&lt;&gt;""),SUM(IF(ISERROR(VLOOKUP($A182,'Second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Round'!$B$1:$AL$1,0),FALSE)),0,VLOOKUP($A182,'Second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82" s="4">
        <v>173</v>
      </c>
      <c r="I182" s="13" t="str">
        <f>IF(J182&lt;&gt;"",IF(L182="Low", "Fail", IF(OR(L182="High", M182="High", N182 &gt; 5, O182 &gt; 5, P182 = FALSE, Q182 = FALSE), "Alert", "Pass")),"")</f>
        <v/>
      </c>
      <c r="J182" s="2" t="str">
        <f t="shared" si="2"/>
        <v/>
      </c>
      <c r="L182" s="19" t="str">
        <f>IF(J182&lt;&gt;"",IF(J182&gt;=$J$7,IF(J182&gt;VLOOKUP("perbolt_rotation_high", 'Failure Criteria'!$A$1:$B$9, 2, 0)*$J$7, "High", "OK"),"Low"),"")</f>
        <v/>
      </c>
      <c r="M182" s="19" t="str">
        <f>IF(AND(F182&lt;&gt;"",J182&lt;&gt;""),IF(F182&gt;=VLOOKUP("rd2_cyc3_rotation_high", 'Failure Criteria'!$A$1:$B$9, 2, 0), "High", "OK"),"")</f>
        <v/>
      </c>
      <c r="N182" s="19" t="str">
        <f>IF(ISERROR(VLOOKUP($A182,'First Round'!$B:$AZ,MATCH("Cycles",'First Round'!$B$1:$AZ$1,0),FALSE)),"",VLOOKUP($A182,'First Round'!$B:$AZ,MATCH("Cycles",'First Round'!$B$1:$AZ$1,0),FALSE))</f>
        <v/>
      </c>
      <c r="O182" s="19" t="str">
        <f>IF(ISERROR(VLOOKUP($A182,'Second Round'!$B:$AZ,MATCH("Cycles",'Second Round'!$B$1:$AZ$1,0),FALSE)),"",VLOOKUP($A182,'Second Round'!$B:$AZ,MATCH("Cycles",'Second Round'!$B$1:$AZ$1,0),FALSE))</f>
        <v/>
      </c>
      <c r="P182" s="19" t="str" cm="1">
        <f t="array" ref="P182">IF(ISERROR(ABS((SUM(IF(ISERROR(VLOOKUP($A182,'First Round'!$B:$AZ,MATCH(_xlfn._xlws.FILTER('First Round'!$B$1:$AZ$1,((LEFT('First Round'!$B$1:$AZ$1,22)="BoltRotationAngleCycle"))),'First Round'!$B$1:$AL$1,0), FALSE)),0,VLOOKUP($A182,'First Round'!$B:$AZ,MATCH(_xlfn._xlws.FILTER('First Round'!$B$1:$AZ$1,((LEFT('First Round'!$B$1:$AZ$1,22)="BoltRotationAngleCycle"))),'First Round'!$B$1:$AL$1,0), FALSE)))) - $B182) &lt;= 2), "", ABS((SUM(IF(ISERROR(VLOOKUP($A182,'First Round'!$B:$AZ,MATCH(_xlfn._xlws.FILTER('First Round'!$B$1:$AZ$1,((LEFT('First Round'!$B$1:$AZ$1,22)="BoltRotationAngleCycle"))),'First Round'!$B$1:$AL$1,0), FALSE)),0,VLOOKUP($A182,'First Round'!$B:$AZ,MATCH(_xlfn._xlws.FILTER('First Round'!$B$1:$AZ$1,((LEFT('First Round'!$B$1:$AZ$1,22)="BoltRotationAngleCycle"))),'First Round'!$B$1:$AL$1,0), FALSE)))) - $B182) &lt;= VLOOKUP("sum_rounding_buffer", 'Failure Criteria'!$A$1:$B$9, 2, 0))</f>
        <v/>
      </c>
      <c r="Q182" s="19" t="str" cm="1">
        <f t="array" ref="Q182">IF(ISERROR(ABS((SUM(IF(ISERROR(VLOOKUP($A182,'Second Round'!$B:$AZ,MATCH(_xlfn._xlws.FILTER('Second Round'!$B$1:$AZ$1,((LEFT('Second Round'!$B$1:$AZ$1,22)="BoltRotationAngleCycle"))),'Second Round'!$B$1:$AL$1,0), FALSE)),0,VLOOKUP($A182,'Second Round'!$B:$AZ,MATCH(_xlfn._xlws.FILTER('Second Round'!$B$1:$AZ$1,((LEFT('Second Round'!$B$1:$AZ$1,22)="BoltRotationAngleCycle"))),'Second Round'!$B$1:$AL$1,0), FALSE)))) - $C182) &lt;= 2), "", ABS((SUM(IF(ISERROR(VLOOKUP($A182,'Second Round'!$B:$AZ,MATCH(_xlfn._xlws.FILTER('Second Round'!$B$1:$AZ$1,((LEFT('Second Round'!$B$1:$AZ$1,22)="BoltRotationAngleCycle"))),'Second Round'!$B$1:$AL$1,0), FALSE)),0,VLOOKUP($A182,'Second Round'!$B:$AZ,MATCH(_xlfn._xlws.FILTER('Second Round'!$B$1:$AZ$1,((LEFT('Second Round'!$B$1:$AZ$1,22)="BoltRotationAngleCycle"))),'Second Round'!$B$1:$AL$1,0), FALSE)))) - $C182) &lt;= VLOOKUP("sum_rounding_buffer", 'Failure Criteria'!$A$1:$B$9, 2, 0))</f>
        <v/>
      </c>
    </row>
    <row r="183" spans="1:17" x14ac:dyDescent="0.25">
      <c r="A183" s="17">
        <v>174</v>
      </c>
      <c r="B183" s="7" t="str">
        <f>IF(ISERROR(VLOOKUP($A183,'First Round'!$B:$AZ,MATCH("BoltRotationAngle",'First Round'!$B$1:$AZ$1,0),FALSE)),"",VLOOKUP($A183,'First Round'!$B:$AZ,MATCH("BoltRotationAngle",'First Round'!$B$1:$AZ$1,0),FALSE))</f>
        <v/>
      </c>
      <c r="C183" s="7" t="str">
        <f>IF(ISERROR(VLOOKUP($A183,'Second Round'!$B:$AZ,MATCH("BoltRotationAngle",'Second Round'!$B$1:$AZ$1,0),FALSE)),"",VLOOKUP($A183,'Second Round'!$B:$AZ,MATCH("BoltRotationAngle",'Second Round'!$B$1:$AZ$1,0),FALSE))</f>
        <v/>
      </c>
      <c r="D183" s="1" t="str">
        <f>IF(ISERROR(VLOOKUP($A183,'Second Round'!$B:$AZ,MATCH("BoltRotationAngleCycle1",'Second Round'!$B$1:$AZ$1,0),FALSE)),"",VLOOKUP($A183,'Second Round'!$B:$AZ,MATCH("BoltRotationAngleCycle1",'Second Round'!$B$1:$AZ$1,0),FALSE))</f>
        <v/>
      </c>
      <c r="E183" s="1" t="str">
        <f>IF(ISERROR(VLOOKUP($A183,'Second Round'!$B:$AZ,MATCH("BoltRotationAngleCycle2",'Second Round'!$B$1:$AZ$1,0),FALSE)),"",VLOOKUP($A183,'Second Round'!$B:$AZ,MATCH("BoltRotationAngleCycle2",'Second Round'!$B$1:$AZ$1,0),FALSE))</f>
        <v/>
      </c>
      <c r="F183" s="1" t="str" cm="1">
        <f t="array" ref="F183">IF(AND(J183&lt;&gt;"",C183&lt;&gt;""),SUM(IF(ISERROR(VLOOKUP($A183,'Second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Round'!$B$1:$AL$1,0),FALSE)),0,VLOOKUP($A183,'Second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83" s="4">
        <v>174</v>
      </c>
      <c r="I183" s="13" t="str">
        <f>IF(J183&lt;&gt;"",IF(L183="Low", "Fail", IF(OR(L183="High", M183="High", N183 &gt; 5, O183 &gt; 5, P183 = FALSE, Q183 = FALSE), "Alert", "Pass")),"")</f>
        <v/>
      </c>
      <c r="J183" s="2" t="str">
        <f t="shared" si="2"/>
        <v/>
      </c>
      <c r="L183" s="19" t="str">
        <f>IF(J183&lt;&gt;"",IF(J183&gt;=$J$7,IF(J183&gt;VLOOKUP("perbolt_rotation_high", 'Failure Criteria'!$A$1:$B$9, 2, 0)*$J$7, "High", "OK"),"Low"),"")</f>
        <v/>
      </c>
      <c r="M183" s="19" t="str">
        <f>IF(AND(F183&lt;&gt;"",J183&lt;&gt;""),IF(F183&gt;=VLOOKUP("rd2_cyc3_rotation_high", 'Failure Criteria'!$A$1:$B$9, 2, 0), "High", "OK"),"")</f>
        <v/>
      </c>
      <c r="N183" s="19" t="str">
        <f>IF(ISERROR(VLOOKUP($A183,'First Round'!$B:$AZ,MATCH("Cycles",'First Round'!$B$1:$AZ$1,0),FALSE)),"",VLOOKUP($A183,'First Round'!$B:$AZ,MATCH("Cycles",'First Round'!$B$1:$AZ$1,0),FALSE))</f>
        <v/>
      </c>
      <c r="O183" s="19" t="str">
        <f>IF(ISERROR(VLOOKUP($A183,'Second Round'!$B:$AZ,MATCH("Cycles",'Second Round'!$B$1:$AZ$1,0),FALSE)),"",VLOOKUP($A183,'Second Round'!$B:$AZ,MATCH("Cycles",'Second Round'!$B$1:$AZ$1,0),FALSE))</f>
        <v/>
      </c>
      <c r="P183" s="19" t="str" cm="1">
        <f t="array" ref="P183">IF(ISERROR(ABS((SUM(IF(ISERROR(VLOOKUP($A183,'First Round'!$B:$AZ,MATCH(_xlfn._xlws.FILTER('First Round'!$B$1:$AZ$1,((LEFT('First Round'!$B$1:$AZ$1,22)="BoltRotationAngleCycle"))),'First Round'!$B$1:$AL$1,0), FALSE)),0,VLOOKUP($A183,'First Round'!$B:$AZ,MATCH(_xlfn._xlws.FILTER('First Round'!$B$1:$AZ$1,((LEFT('First Round'!$B$1:$AZ$1,22)="BoltRotationAngleCycle"))),'First Round'!$B$1:$AL$1,0), FALSE)))) - $B183) &lt;= 2), "", ABS((SUM(IF(ISERROR(VLOOKUP($A183,'First Round'!$B:$AZ,MATCH(_xlfn._xlws.FILTER('First Round'!$B$1:$AZ$1,((LEFT('First Round'!$B$1:$AZ$1,22)="BoltRotationAngleCycle"))),'First Round'!$B$1:$AL$1,0), FALSE)),0,VLOOKUP($A183,'First Round'!$B:$AZ,MATCH(_xlfn._xlws.FILTER('First Round'!$B$1:$AZ$1,((LEFT('First Round'!$B$1:$AZ$1,22)="BoltRotationAngleCycle"))),'First Round'!$B$1:$AL$1,0), FALSE)))) - $B183) &lt;= VLOOKUP("sum_rounding_buffer", 'Failure Criteria'!$A$1:$B$9, 2, 0))</f>
        <v/>
      </c>
      <c r="Q183" s="19" t="str" cm="1">
        <f t="array" ref="Q183">IF(ISERROR(ABS((SUM(IF(ISERROR(VLOOKUP($A183,'Second Round'!$B:$AZ,MATCH(_xlfn._xlws.FILTER('Second Round'!$B$1:$AZ$1,((LEFT('Second Round'!$B$1:$AZ$1,22)="BoltRotationAngleCycle"))),'Second Round'!$B$1:$AL$1,0), FALSE)),0,VLOOKUP($A183,'Second Round'!$B:$AZ,MATCH(_xlfn._xlws.FILTER('Second Round'!$B$1:$AZ$1,((LEFT('Second Round'!$B$1:$AZ$1,22)="BoltRotationAngleCycle"))),'Second Round'!$B$1:$AL$1,0), FALSE)))) - $C183) &lt;= 2), "", ABS((SUM(IF(ISERROR(VLOOKUP($A183,'Second Round'!$B:$AZ,MATCH(_xlfn._xlws.FILTER('Second Round'!$B$1:$AZ$1,((LEFT('Second Round'!$B$1:$AZ$1,22)="BoltRotationAngleCycle"))),'Second Round'!$B$1:$AL$1,0), FALSE)),0,VLOOKUP($A183,'Second Round'!$B:$AZ,MATCH(_xlfn._xlws.FILTER('Second Round'!$B$1:$AZ$1,((LEFT('Second Round'!$B$1:$AZ$1,22)="BoltRotationAngleCycle"))),'Second Round'!$B$1:$AL$1,0), FALSE)))) - $C183) &lt;= VLOOKUP("sum_rounding_buffer", 'Failure Criteria'!$A$1:$B$9, 2, 0))</f>
        <v/>
      </c>
    </row>
    <row r="184" spans="1:17" x14ac:dyDescent="0.25">
      <c r="A184" s="17">
        <v>175</v>
      </c>
      <c r="B184" s="7" t="str">
        <f>IF(ISERROR(VLOOKUP($A184,'First Round'!$B:$AZ,MATCH("BoltRotationAngle",'First Round'!$B$1:$AZ$1,0),FALSE)),"",VLOOKUP($A184,'First Round'!$B:$AZ,MATCH("BoltRotationAngle",'First Round'!$B$1:$AZ$1,0),FALSE))</f>
        <v/>
      </c>
      <c r="C184" s="7" t="str">
        <f>IF(ISERROR(VLOOKUP($A184,'Second Round'!$B:$AZ,MATCH("BoltRotationAngle",'Second Round'!$B$1:$AZ$1,0),FALSE)),"",VLOOKUP($A184,'Second Round'!$B:$AZ,MATCH("BoltRotationAngle",'Second Round'!$B$1:$AZ$1,0),FALSE))</f>
        <v/>
      </c>
      <c r="D184" s="1" t="str">
        <f>IF(ISERROR(VLOOKUP($A184,'Second Round'!$B:$AZ,MATCH("BoltRotationAngleCycle1",'Second Round'!$B$1:$AZ$1,0),FALSE)),"",VLOOKUP($A184,'Second Round'!$B:$AZ,MATCH("BoltRotationAngleCycle1",'Second Round'!$B$1:$AZ$1,0),FALSE))</f>
        <v/>
      </c>
      <c r="E184" s="1" t="str">
        <f>IF(ISERROR(VLOOKUP($A184,'Second Round'!$B:$AZ,MATCH("BoltRotationAngleCycle2",'Second Round'!$B$1:$AZ$1,0),FALSE)),"",VLOOKUP($A184,'Second Round'!$B:$AZ,MATCH("BoltRotationAngleCycle2",'Second Round'!$B$1:$AZ$1,0),FALSE))</f>
        <v/>
      </c>
      <c r="F184" s="1" t="str" cm="1">
        <f t="array" ref="F184">IF(AND(J184&lt;&gt;"",C184&lt;&gt;""),SUM(IF(ISERROR(VLOOKUP($A184,'Second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Round'!$B$1:$AL$1,0),FALSE)),0,VLOOKUP($A184,'Second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84" s="4">
        <v>175</v>
      </c>
      <c r="I184" s="13" t="str">
        <f>IF(J184&lt;&gt;"",IF(L184="Low", "Fail", IF(OR(L184="High", M184="High", N184 &gt; 5, O184 &gt; 5, P184 = FALSE, Q184 = FALSE), "Alert", "Pass")),"")</f>
        <v/>
      </c>
      <c r="J184" s="2" t="str">
        <f t="shared" si="2"/>
        <v/>
      </c>
      <c r="L184" s="19" t="str">
        <f>IF(J184&lt;&gt;"",IF(J184&gt;=$J$7,IF(J184&gt;VLOOKUP("perbolt_rotation_high", 'Failure Criteria'!$A$1:$B$9, 2, 0)*$J$7, "High", "OK"),"Low"),"")</f>
        <v/>
      </c>
      <c r="M184" s="19" t="str">
        <f>IF(AND(F184&lt;&gt;"",J184&lt;&gt;""),IF(F184&gt;=VLOOKUP("rd2_cyc3_rotation_high", 'Failure Criteria'!$A$1:$B$9, 2, 0), "High", "OK"),"")</f>
        <v/>
      </c>
      <c r="N184" s="19" t="str">
        <f>IF(ISERROR(VLOOKUP($A184,'First Round'!$B:$AZ,MATCH("Cycles",'First Round'!$B$1:$AZ$1,0),FALSE)),"",VLOOKUP($A184,'First Round'!$B:$AZ,MATCH("Cycles",'First Round'!$B$1:$AZ$1,0),FALSE))</f>
        <v/>
      </c>
      <c r="O184" s="19" t="str">
        <f>IF(ISERROR(VLOOKUP($A184,'Second Round'!$B:$AZ,MATCH("Cycles",'Second Round'!$B$1:$AZ$1,0),FALSE)),"",VLOOKUP($A184,'Second Round'!$B:$AZ,MATCH("Cycles",'Second Round'!$B$1:$AZ$1,0),FALSE))</f>
        <v/>
      </c>
      <c r="P184" s="19" t="str" cm="1">
        <f t="array" ref="P184">IF(ISERROR(ABS((SUM(IF(ISERROR(VLOOKUP($A184,'First Round'!$B:$AZ,MATCH(_xlfn._xlws.FILTER('First Round'!$B$1:$AZ$1,((LEFT('First Round'!$B$1:$AZ$1,22)="BoltRotationAngleCycle"))),'First Round'!$B$1:$AL$1,0), FALSE)),0,VLOOKUP($A184,'First Round'!$B:$AZ,MATCH(_xlfn._xlws.FILTER('First Round'!$B$1:$AZ$1,((LEFT('First Round'!$B$1:$AZ$1,22)="BoltRotationAngleCycle"))),'First Round'!$B$1:$AL$1,0), FALSE)))) - $B184) &lt;= 2), "", ABS((SUM(IF(ISERROR(VLOOKUP($A184,'First Round'!$B:$AZ,MATCH(_xlfn._xlws.FILTER('First Round'!$B$1:$AZ$1,((LEFT('First Round'!$B$1:$AZ$1,22)="BoltRotationAngleCycle"))),'First Round'!$B$1:$AL$1,0), FALSE)),0,VLOOKUP($A184,'First Round'!$B:$AZ,MATCH(_xlfn._xlws.FILTER('First Round'!$B$1:$AZ$1,((LEFT('First Round'!$B$1:$AZ$1,22)="BoltRotationAngleCycle"))),'First Round'!$B$1:$AL$1,0), FALSE)))) - $B184) &lt;= VLOOKUP("sum_rounding_buffer", 'Failure Criteria'!$A$1:$B$9, 2, 0))</f>
        <v/>
      </c>
      <c r="Q184" s="19" t="str" cm="1">
        <f t="array" ref="Q184">IF(ISERROR(ABS((SUM(IF(ISERROR(VLOOKUP($A184,'Second Round'!$B:$AZ,MATCH(_xlfn._xlws.FILTER('Second Round'!$B$1:$AZ$1,((LEFT('Second Round'!$B$1:$AZ$1,22)="BoltRotationAngleCycle"))),'Second Round'!$B$1:$AL$1,0), FALSE)),0,VLOOKUP($A184,'Second Round'!$B:$AZ,MATCH(_xlfn._xlws.FILTER('Second Round'!$B$1:$AZ$1,((LEFT('Second Round'!$B$1:$AZ$1,22)="BoltRotationAngleCycle"))),'Second Round'!$B$1:$AL$1,0), FALSE)))) - $C184) &lt;= 2), "", ABS((SUM(IF(ISERROR(VLOOKUP($A184,'Second Round'!$B:$AZ,MATCH(_xlfn._xlws.FILTER('Second Round'!$B$1:$AZ$1,((LEFT('Second Round'!$B$1:$AZ$1,22)="BoltRotationAngleCycle"))),'Second Round'!$B$1:$AL$1,0), FALSE)),0,VLOOKUP($A184,'Second Round'!$B:$AZ,MATCH(_xlfn._xlws.FILTER('Second Round'!$B$1:$AZ$1,((LEFT('Second Round'!$B$1:$AZ$1,22)="BoltRotationAngleCycle"))),'Second Round'!$B$1:$AL$1,0), FALSE)))) - $C184) &lt;= VLOOKUP("sum_rounding_buffer", 'Failure Criteria'!$A$1:$B$9, 2, 0))</f>
        <v/>
      </c>
    </row>
    <row r="185" spans="1:17" x14ac:dyDescent="0.25">
      <c r="A185" s="17">
        <v>176</v>
      </c>
      <c r="B185" s="7" t="str">
        <f>IF(ISERROR(VLOOKUP($A185,'First Round'!$B:$AZ,MATCH("BoltRotationAngle",'First Round'!$B$1:$AZ$1,0),FALSE)),"",VLOOKUP($A185,'First Round'!$B:$AZ,MATCH("BoltRotationAngle",'First Round'!$B$1:$AZ$1,0),FALSE))</f>
        <v/>
      </c>
      <c r="C185" s="7" t="str">
        <f>IF(ISERROR(VLOOKUP($A185,'Second Round'!$B:$AZ,MATCH("BoltRotationAngle",'Second Round'!$B$1:$AZ$1,0),FALSE)),"",VLOOKUP($A185,'Second Round'!$B:$AZ,MATCH("BoltRotationAngle",'Second Round'!$B$1:$AZ$1,0),FALSE))</f>
        <v/>
      </c>
      <c r="D185" s="1" t="str">
        <f>IF(ISERROR(VLOOKUP($A185,'Second Round'!$B:$AZ,MATCH("BoltRotationAngleCycle1",'Second Round'!$B$1:$AZ$1,0),FALSE)),"",VLOOKUP($A185,'Second Round'!$B:$AZ,MATCH("BoltRotationAngleCycle1",'Second Round'!$B$1:$AZ$1,0),FALSE))</f>
        <v/>
      </c>
      <c r="E185" s="1" t="str">
        <f>IF(ISERROR(VLOOKUP($A185,'Second Round'!$B:$AZ,MATCH("BoltRotationAngleCycle2",'Second Round'!$B$1:$AZ$1,0),FALSE)),"",VLOOKUP($A185,'Second Round'!$B:$AZ,MATCH("BoltRotationAngleCycle2",'Second Round'!$B$1:$AZ$1,0),FALSE))</f>
        <v/>
      </c>
      <c r="F185" s="1" t="str" cm="1">
        <f t="array" ref="F185">IF(AND(J185&lt;&gt;"",C185&lt;&gt;""),SUM(IF(ISERROR(VLOOKUP($A185,'Second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Round'!$B$1:$AL$1,0),FALSE)),0,VLOOKUP($A185,'Second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85" s="4">
        <v>176</v>
      </c>
      <c r="I185" s="13" t="str">
        <f>IF(J185&lt;&gt;"",IF(L185="Low", "Fail", IF(OR(L185="High", M185="High", N185 &gt; 5, O185 &gt; 5, P185 = FALSE, Q185 = FALSE), "Alert", "Pass")),"")</f>
        <v/>
      </c>
      <c r="J185" s="2" t="str">
        <f t="shared" si="2"/>
        <v/>
      </c>
      <c r="L185" s="19" t="str">
        <f>IF(J185&lt;&gt;"",IF(J185&gt;=$J$7,IF(J185&gt;VLOOKUP("perbolt_rotation_high", 'Failure Criteria'!$A$1:$B$9, 2, 0)*$J$7, "High", "OK"),"Low"),"")</f>
        <v/>
      </c>
      <c r="M185" s="19" t="str">
        <f>IF(AND(F185&lt;&gt;"",J185&lt;&gt;""),IF(F185&gt;=VLOOKUP("rd2_cyc3_rotation_high", 'Failure Criteria'!$A$1:$B$9, 2, 0), "High", "OK"),"")</f>
        <v/>
      </c>
      <c r="N185" s="19" t="str">
        <f>IF(ISERROR(VLOOKUP($A185,'First Round'!$B:$AZ,MATCH("Cycles",'First Round'!$B$1:$AZ$1,0),FALSE)),"",VLOOKUP($A185,'First Round'!$B:$AZ,MATCH("Cycles",'First Round'!$B$1:$AZ$1,0),FALSE))</f>
        <v/>
      </c>
      <c r="O185" s="19" t="str">
        <f>IF(ISERROR(VLOOKUP($A185,'Second Round'!$B:$AZ,MATCH("Cycles",'Second Round'!$B$1:$AZ$1,0),FALSE)),"",VLOOKUP($A185,'Second Round'!$B:$AZ,MATCH("Cycles",'Second Round'!$B$1:$AZ$1,0),FALSE))</f>
        <v/>
      </c>
      <c r="P185" s="19" t="str" cm="1">
        <f t="array" ref="P185">IF(ISERROR(ABS((SUM(IF(ISERROR(VLOOKUP($A185,'First Round'!$B:$AZ,MATCH(_xlfn._xlws.FILTER('First Round'!$B$1:$AZ$1,((LEFT('First Round'!$B$1:$AZ$1,22)="BoltRotationAngleCycle"))),'First Round'!$B$1:$AL$1,0), FALSE)),0,VLOOKUP($A185,'First Round'!$B:$AZ,MATCH(_xlfn._xlws.FILTER('First Round'!$B$1:$AZ$1,((LEFT('First Round'!$B$1:$AZ$1,22)="BoltRotationAngleCycle"))),'First Round'!$B$1:$AL$1,0), FALSE)))) - $B185) &lt;= 2), "", ABS((SUM(IF(ISERROR(VLOOKUP($A185,'First Round'!$B:$AZ,MATCH(_xlfn._xlws.FILTER('First Round'!$B$1:$AZ$1,((LEFT('First Round'!$B$1:$AZ$1,22)="BoltRotationAngleCycle"))),'First Round'!$B$1:$AL$1,0), FALSE)),0,VLOOKUP($A185,'First Round'!$B:$AZ,MATCH(_xlfn._xlws.FILTER('First Round'!$B$1:$AZ$1,((LEFT('First Round'!$B$1:$AZ$1,22)="BoltRotationAngleCycle"))),'First Round'!$B$1:$AL$1,0), FALSE)))) - $B185) &lt;= VLOOKUP("sum_rounding_buffer", 'Failure Criteria'!$A$1:$B$9, 2, 0))</f>
        <v/>
      </c>
      <c r="Q185" s="19" t="str" cm="1">
        <f t="array" ref="Q185">IF(ISERROR(ABS((SUM(IF(ISERROR(VLOOKUP($A185,'Second Round'!$B:$AZ,MATCH(_xlfn._xlws.FILTER('Second Round'!$B$1:$AZ$1,((LEFT('Second Round'!$B$1:$AZ$1,22)="BoltRotationAngleCycle"))),'Second Round'!$B$1:$AL$1,0), FALSE)),0,VLOOKUP($A185,'Second Round'!$B:$AZ,MATCH(_xlfn._xlws.FILTER('Second Round'!$B$1:$AZ$1,((LEFT('Second Round'!$B$1:$AZ$1,22)="BoltRotationAngleCycle"))),'Second Round'!$B$1:$AL$1,0), FALSE)))) - $C185) &lt;= 2), "", ABS((SUM(IF(ISERROR(VLOOKUP($A185,'Second Round'!$B:$AZ,MATCH(_xlfn._xlws.FILTER('Second Round'!$B$1:$AZ$1,((LEFT('Second Round'!$B$1:$AZ$1,22)="BoltRotationAngleCycle"))),'Second Round'!$B$1:$AL$1,0), FALSE)),0,VLOOKUP($A185,'Second Round'!$B:$AZ,MATCH(_xlfn._xlws.FILTER('Second Round'!$B$1:$AZ$1,((LEFT('Second Round'!$B$1:$AZ$1,22)="BoltRotationAngleCycle"))),'Second Round'!$B$1:$AL$1,0), FALSE)))) - $C185) &lt;= VLOOKUP("sum_rounding_buffer", 'Failure Criteria'!$A$1:$B$9, 2, 0))</f>
        <v/>
      </c>
    </row>
    <row r="186" spans="1:17" x14ac:dyDescent="0.25">
      <c r="A186" s="17">
        <v>177</v>
      </c>
      <c r="B186" s="7" t="str">
        <f>IF(ISERROR(VLOOKUP($A186,'First Round'!$B:$AZ,MATCH("BoltRotationAngle",'First Round'!$B$1:$AZ$1,0),FALSE)),"",VLOOKUP($A186,'First Round'!$B:$AZ,MATCH("BoltRotationAngle",'First Round'!$B$1:$AZ$1,0),FALSE))</f>
        <v/>
      </c>
      <c r="C186" s="7" t="str">
        <f>IF(ISERROR(VLOOKUP($A186,'Second Round'!$B:$AZ,MATCH("BoltRotationAngle",'Second Round'!$B$1:$AZ$1,0),FALSE)),"",VLOOKUP($A186,'Second Round'!$B:$AZ,MATCH("BoltRotationAngle",'Second Round'!$B$1:$AZ$1,0),FALSE))</f>
        <v/>
      </c>
      <c r="D186" s="1" t="str">
        <f>IF(ISERROR(VLOOKUP($A186,'Second Round'!$B:$AZ,MATCH("BoltRotationAngleCycle1",'Second Round'!$B$1:$AZ$1,0),FALSE)),"",VLOOKUP($A186,'Second Round'!$B:$AZ,MATCH("BoltRotationAngleCycle1",'Second Round'!$B$1:$AZ$1,0),FALSE))</f>
        <v/>
      </c>
      <c r="E186" s="1" t="str">
        <f>IF(ISERROR(VLOOKUP($A186,'Second Round'!$B:$AZ,MATCH("BoltRotationAngleCycle2",'Second Round'!$B$1:$AZ$1,0),FALSE)),"",VLOOKUP($A186,'Second Round'!$B:$AZ,MATCH("BoltRotationAngleCycle2",'Second Round'!$B$1:$AZ$1,0),FALSE))</f>
        <v/>
      </c>
      <c r="F186" s="1" t="str" cm="1">
        <f t="array" ref="F186">IF(AND(J186&lt;&gt;"",C186&lt;&gt;""),SUM(IF(ISERROR(VLOOKUP($A186,'Second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Round'!$B$1:$AL$1,0),FALSE)),0,VLOOKUP($A186,'Second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86" s="4">
        <v>177</v>
      </c>
      <c r="I186" s="13" t="str">
        <f>IF(J186&lt;&gt;"",IF(L186="Low", "Fail", IF(OR(L186="High", M186="High", N186 &gt; 5, O186 &gt; 5, P186 = FALSE, Q186 = FALSE), "Alert", "Pass")),"")</f>
        <v/>
      </c>
      <c r="J186" s="2" t="str">
        <f t="shared" si="2"/>
        <v/>
      </c>
      <c r="L186" s="19" t="str">
        <f>IF(J186&lt;&gt;"",IF(J186&gt;=$J$7,IF(J186&gt;VLOOKUP("perbolt_rotation_high", 'Failure Criteria'!$A$1:$B$9, 2, 0)*$J$7, "High", "OK"),"Low"),"")</f>
        <v/>
      </c>
      <c r="M186" s="19" t="str">
        <f>IF(AND(F186&lt;&gt;"",J186&lt;&gt;""),IF(F186&gt;=VLOOKUP("rd2_cyc3_rotation_high", 'Failure Criteria'!$A$1:$B$9, 2, 0), "High", "OK"),"")</f>
        <v/>
      </c>
      <c r="N186" s="19" t="str">
        <f>IF(ISERROR(VLOOKUP($A186,'First Round'!$B:$AZ,MATCH("Cycles",'First Round'!$B$1:$AZ$1,0),FALSE)),"",VLOOKUP($A186,'First Round'!$B:$AZ,MATCH("Cycles",'First Round'!$B$1:$AZ$1,0),FALSE))</f>
        <v/>
      </c>
      <c r="O186" s="19" t="str">
        <f>IF(ISERROR(VLOOKUP($A186,'Second Round'!$B:$AZ,MATCH("Cycles",'Second Round'!$B$1:$AZ$1,0),FALSE)),"",VLOOKUP($A186,'Second Round'!$B:$AZ,MATCH("Cycles",'Second Round'!$B$1:$AZ$1,0),FALSE))</f>
        <v/>
      </c>
      <c r="P186" s="19" t="str" cm="1">
        <f t="array" ref="P186">IF(ISERROR(ABS((SUM(IF(ISERROR(VLOOKUP($A186,'First Round'!$B:$AZ,MATCH(_xlfn._xlws.FILTER('First Round'!$B$1:$AZ$1,((LEFT('First Round'!$B$1:$AZ$1,22)="BoltRotationAngleCycle"))),'First Round'!$B$1:$AL$1,0), FALSE)),0,VLOOKUP($A186,'First Round'!$B:$AZ,MATCH(_xlfn._xlws.FILTER('First Round'!$B$1:$AZ$1,((LEFT('First Round'!$B$1:$AZ$1,22)="BoltRotationAngleCycle"))),'First Round'!$B$1:$AL$1,0), FALSE)))) - $B186) &lt;= 2), "", ABS((SUM(IF(ISERROR(VLOOKUP($A186,'First Round'!$B:$AZ,MATCH(_xlfn._xlws.FILTER('First Round'!$B$1:$AZ$1,((LEFT('First Round'!$B$1:$AZ$1,22)="BoltRotationAngleCycle"))),'First Round'!$B$1:$AL$1,0), FALSE)),0,VLOOKUP($A186,'First Round'!$B:$AZ,MATCH(_xlfn._xlws.FILTER('First Round'!$B$1:$AZ$1,((LEFT('First Round'!$B$1:$AZ$1,22)="BoltRotationAngleCycle"))),'First Round'!$B$1:$AL$1,0), FALSE)))) - $B186) &lt;= VLOOKUP("sum_rounding_buffer", 'Failure Criteria'!$A$1:$B$9, 2, 0))</f>
        <v/>
      </c>
      <c r="Q186" s="19" t="str" cm="1">
        <f t="array" ref="Q186">IF(ISERROR(ABS((SUM(IF(ISERROR(VLOOKUP($A186,'Second Round'!$B:$AZ,MATCH(_xlfn._xlws.FILTER('Second Round'!$B$1:$AZ$1,((LEFT('Second Round'!$B$1:$AZ$1,22)="BoltRotationAngleCycle"))),'Second Round'!$B$1:$AL$1,0), FALSE)),0,VLOOKUP($A186,'Second Round'!$B:$AZ,MATCH(_xlfn._xlws.FILTER('Second Round'!$B$1:$AZ$1,((LEFT('Second Round'!$B$1:$AZ$1,22)="BoltRotationAngleCycle"))),'Second Round'!$B$1:$AL$1,0), FALSE)))) - $C186) &lt;= 2), "", ABS((SUM(IF(ISERROR(VLOOKUP($A186,'Second Round'!$B:$AZ,MATCH(_xlfn._xlws.FILTER('Second Round'!$B$1:$AZ$1,((LEFT('Second Round'!$B$1:$AZ$1,22)="BoltRotationAngleCycle"))),'Second Round'!$B$1:$AL$1,0), FALSE)),0,VLOOKUP($A186,'Second Round'!$B:$AZ,MATCH(_xlfn._xlws.FILTER('Second Round'!$B$1:$AZ$1,((LEFT('Second Round'!$B$1:$AZ$1,22)="BoltRotationAngleCycle"))),'Second Round'!$B$1:$AL$1,0), FALSE)))) - $C186) &lt;= VLOOKUP("sum_rounding_buffer", 'Failure Criteria'!$A$1:$B$9, 2, 0))</f>
        <v/>
      </c>
    </row>
    <row r="187" spans="1:17" x14ac:dyDescent="0.25">
      <c r="A187" s="17">
        <v>178</v>
      </c>
      <c r="B187" s="7" t="str">
        <f>IF(ISERROR(VLOOKUP($A187,'First Round'!$B:$AZ,MATCH("BoltRotationAngle",'First Round'!$B$1:$AZ$1,0),FALSE)),"",VLOOKUP($A187,'First Round'!$B:$AZ,MATCH("BoltRotationAngle",'First Round'!$B$1:$AZ$1,0),FALSE))</f>
        <v/>
      </c>
      <c r="C187" s="7" t="str">
        <f>IF(ISERROR(VLOOKUP($A187,'Second Round'!$B:$AZ,MATCH("BoltRotationAngle",'Second Round'!$B$1:$AZ$1,0),FALSE)),"",VLOOKUP($A187,'Second Round'!$B:$AZ,MATCH("BoltRotationAngle",'Second Round'!$B$1:$AZ$1,0),FALSE))</f>
        <v/>
      </c>
      <c r="D187" s="1" t="str">
        <f>IF(ISERROR(VLOOKUP($A187,'Second Round'!$B:$AZ,MATCH("BoltRotationAngleCycle1",'Second Round'!$B$1:$AZ$1,0),FALSE)),"",VLOOKUP($A187,'Second Round'!$B:$AZ,MATCH("BoltRotationAngleCycle1",'Second Round'!$B$1:$AZ$1,0),FALSE))</f>
        <v/>
      </c>
      <c r="E187" s="1" t="str">
        <f>IF(ISERROR(VLOOKUP($A187,'Second Round'!$B:$AZ,MATCH("BoltRotationAngleCycle2",'Second Round'!$B$1:$AZ$1,0),FALSE)),"",VLOOKUP($A187,'Second Round'!$B:$AZ,MATCH("BoltRotationAngleCycle2",'Second Round'!$B$1:$AZ$1,0),FALSE))</f>
        <v/>
      </c>
      <c r="F187" s="1" t="str" cm="1">
        <f t="array" ref="F187">IF(AND(J187&lt;&gt;"",C187&lt;&gt;""),SUM(IF(ISERROR(VLOOKUP($A187,'Second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Round'!$B$1:$AL$1,0),FALSE)),0,VLOOKUP($A187,'Second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87" s="4">
        <v>178</v>
      </c>
      <c r="I187" s="13" t="str">
        <f>IF(J187&lt;&gt;"",IF(L187="Low", "Fail", IF(OR(L187="High", M187="High", N187 &gt; 5, O187 &gt; 5, P187 = FALSE, Q187 = FALSE), "Alert", "Pass")),"")</f>
        <v/>
      </c>
      <c r="J187" s="2" t="str">
        <f t="shared" si="2"/>
        <v/>
      </c>
      <c r="L187" s="19" t="str">
        <f>IF(J187&lt;&gt;"",IF(J187&gt;=$J$7,IF(J187&gt;VLOOKUP("perbolt_rotation_high", 'Failure Criteria'!$A$1:$B$9, 2, 0)*$J$7, "High", "OK"),"Low"),"")</f>
        <v/>
      </c>
      <c r="M187" s="19" t="str">
        <f>IF(AND(F187&lt;&gt;"",J187&lt;&gt;""),IF(F187&gt;=VLOOKUP("rd2_cyc3_rotation_high", 'Failure Criteria'!$A$1:$B$9, 2, 0), "High", "OK"),"")</f>
        <v/>
      </c>
      <c r="N187" s="19" t="str">
        <f>IF(ISERROR(VLOOKUP($A187,'First Round'!$B:$AZ,MATCH("Cycles",'First Round'!$B$1:$AZ$1,0),FALSE)),"",VLOOKUP($A187,'First Round'!$B:$AZ,MATCH("Cycles",'First Round'!$B$1:$AZ$1,0),FALSE))</f>
        <v/>
      </c>
      <c r="O187" s="19" t="str">
        <f>IF(ISERROR(VLOOKUP($A187,'Second Round'!$B:$AZ,MATCH("Cycles",'Second Round'!$B$1:$AZ$1,0),FALSE)),"",VLOOKUP($A187,'Second Round'!$B:$AZ,MATCH("Cycles",'Second Round'!$B$1:$AZ$1,0),FALSE))</f>
        <v/>
      </c>
      <c r="P187" s="19" t="str" cm="1">
        <f t="array" ref="P187">IF(ISERROR(ABS((SUM(IF(ISERROR(VLOOKUP($A187,'First Round'!$B:$AZ,MATCH(_xlfn._xlws.FILTER('First Round'!$B$1:$AZ$1,((LEFT('First Round'!$B$1:$AZ$1,22)="BoltRotationAngleCycle"))),'First Round'!$B$1:$AL$1,0), FALSE)),0,VLOOKUP($A187,'First Round'!$B:$AZ,MATCH(_xlfn._xlws.FILTER('First Round'!$B$1:$AZ$1,((LEFT('First Round'!$B$1:$AZ$1,22)="BoltRotationAngleCycle"))),'First Round'!$B$1:$AL$1,0), FALSE)))) - $B187) &lt;= 2), "", ABS((SUM(IF(ISERROR(VLOOKUP($A187,'First Round'!$B:$AZ,MATCH(_xlfn._xlws.FILTER('First Round'!$B$1:$AZ$1,((LEFT('First Round'!$B$1:$AZ$1,22)="BoltRotationAngleCycle"))),'First Round'!$B$1:$AL$1,0), FALSE)),0,VLOOKUP($A187,'First Round'!$B:$AZ,MATCH(_xlfn._xlws.FILTER('First Round'!$B$1:$AZ$1,((LEFT('First Round'!$B$1:$AZ$1,22)="BoltRotationAngleCycle"))),'First Round'!$B$1:$AL$1,0), FALSE)))) - $B187) &lt;= VLOOKUP("sum_rounding_buffer", 'Failure Criteria'!$A$1:$B$9, 2, 0))</f>
        <v/>
      </c>
      <c r="Q187" s="19" t="str" cm="1">
        <f t="array" ref="Q187">IF(ISERROR(ABS((SUM(IF(ISERROR(VLOOKUP($A187,'Second Round'!$B:$AZ,MATCH(_xlfn._xlws.FILTER('Second Round'!$B$1:$AZ$1,((LEFT('Second Round'!$B$1:$AZ$1,22)="BoltRotationAngleCycle"))),'Second Round'!$B$1:$AL$1,0), FALSE)),0,VLOOKUP($A187,'Second Round'!$B:$AZ,MATCH(_xlfn._xlws.FILTER('Second Round'!$B$1:$AZ$1,((LEFT('Second Round'!$B$1:$AZ$1,22)="BoltRotationAngleCycle"))),'Second Round'!$B$1:$AL$1,0), FALSE)))) - $C187) &lt;= 2), "", ABS((SUM(IF(ISERROR(VLOOKUP($A187,'Second Round'!$B:$AZ,MATCH(_xlfn._xlws.FILTER('Second Round'!$B$1:$AZ$1,((LEFT('Second Round'!$B$1:$AZ$1,22)="BoltRotationAngleCycle"))),'Second Round'!$B$1:$AL$1,0), FALSE)),0,VLOOKUP($A187,'Second Round'!$B:$AZ,MATCH(_xlfn._xlws.FILTER('Second Round'!$B$1:$AZ$1,((LEFT('Second Round'!$B$1:$AZ$1,22)="BoltRotationAngleCycle"))),'Second Round'!$B$1:$AL$1,0), FALSE)))) - $C187) &lt;= VLOOKUP("sum_rounding_buffer", 'Failure Criteria'!$A$1:$B$9, 2, 0))</f>
        <v/>
      </c>
    </row>
    <row r="188" spans="1:17" x14ac:dyDescent="0.25">
      <c r="A188" s="17">
        <v>179</v>
      </c>
      <c r="B188" s="7" t="str">
        <f>IF(ISERROR(VLOOKUP($A188,'First Round'!$B:$AZ,MATCH("BoltRotationAngle",'First Round'!$B$1:$AZ$1,0),FALSE)),"",VLOOKUP($A188,'First Round'!$B:$AZ,MATCH("BoltRotationAngle",'First Round'!$B$1:$AZ$1,0),FALSE))</f>
        <v/>
      </c>
      <c r="C188" s="7" t="str">
        <f>IF(ISERROR(VLOOKUP($A188,'Second Round'!$B:$AZ,MATCH("BoltRotationAngle",'Second Round'!$B$1:$AZ$1,0),FALSE)),"",VLOOKUP($A188,'Second Round'!$B:$AZ,MATCH("BoltRotationAngle",'Second Round'!$B$1:$AZ$1,0),FALSE))</f>
        <v/>
      </c>
      <c r="D188" s="1" t="str">
        <f>IF(ISERROR(VLOOKUP($A188,'Second Round'!$B:$AZ,MATCH("BoltRotationAngleCycle1",'Second Round'!$B$1:$AZ$1,0),FALSE)),"",VLOOKUP($A188,'Second Round'!$B:$AZ,MATCH("BoltRotationAngleCycle1",'Second Round'!$B$1:$AZ$1,0),FALSE))</f>
        <v/>
      </c>
      <c r="E188" s="1" t="str">
        <f>IF(ISERROR(VLOOKUP($A188,'Second Round'!$B:$AZ,MATCH("BoltRotationAngleCycle2",'Second Round'!$B$1:$AZ$1,0),FALSE)),"",VLOOKUP($A188,'Second Round'!$B:$AZ,MATCH("BoltRotationAngleCycle2",'Second Round'!$B$1:$AZ$1,0),FALSE))</f>
        <v/>
      </c>
      <c r="F188" s="1" t="str" cm="1">
        <f t="array" ref="F188">IF(AND(J188&lt;&gt;"",C188&lt;&gt;""),SUM(IF(ISERROR(VLOOKUP($A188,'Second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Round'!$B$1:$AL$1,0),FALSE)),0,VLOOKUP($A188,'Second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88" s="4">
        <v>179</v>
      </c>
      <c r="I188" s="13" t="str">
        <f>IF(J188&lt;&gt;"",IF(L188="Low", "Fail", IF(OR(L188="High", M188="High", N188 &gt; 5, O188 &gt; 5, P188 = FALSE, Q188 = FALSE), "Alert", "Pass")),"")</f>
        <v/>
      </c>
      <c r="J188" s="2" t="str">
        <f t="shared" si="2"/>
        <v/>
      </c>
      <c r="L188" s="19" t="str">
        <f>IF(J188&lt;&gt;"",IF(J188&gt;=$J$7,IF(J188&gt;VLOOKUP("perbolt_rotation_high", 'Failure Criteria'!$A$1:$B$9, 2, 0)*$J$7, "High", "OK"),"Low"),"")</f>
        <v/>
      </c>
      <c r="M188" s="19" t="str">
        <f>IF(AND(F188&lt;&gt;"",J188&lt;&gt;""),IF(F188&gt;=VLOOKUP("rd2_cyc3_rotation_high", 'Failure Criteria'!$A$1:$B$9, 2, 0), "High", "OK"),"")</f>
        <v/>
      </c>
      <c r="N188" s="19" t="str">
        <f>IF(ISERROR(VLOOKUP($A188,'First Round'!$B:$AZ,MATCH("Cycles",'First Round'!$B$1:$AZ$1,0),FALSE)),"",VLOOKUP($A188,'First Round'!$B:$AZ,MATCH("Cycles",'First Round'!$B$1:$AZ$1,0),FALSE))</f>
        <v/>
      </c>
      <c r="O188" s="19" t="str">
        <f>IF(ISERROR(VLOOKUP($A188,'Second Round'!$B:$AZ,MATCH("Cycles",'Second Round'!$B$1:$AZ$1,0),FALSE)),"",VLOOKUP($A188,'Second Round'!$B:$AZ,MATCH("Cycles",'Second Round'!$B$1:$AZ$1,0),FALSE))</f>
        <v/>
      </c>
      <c r="P188" s="19" t="str" cm="1">
        <f t="array" ref="P188">IF(ISERROR(ABS((SUM(IF(ISERROR(VLOOKUP($A188,'First Round'!$B:$AZ,MATCH(_xlfn._xlws.FILTER('First Round'!$B$1:$AZ$1,((LEFT('First Round'!$B$1:$AZ$1,22)="BoltRotationAngleCycle"))),'First Round'!$B$1:$AL$1,0), FALSE)),0,VLOOKUP($A188,'First Round'!$B:$AZ,MATCH(_xlfn._xlws.FILTER('First Round'!$B$1:$AZ$1,((LEFT('First Round'!$B$1:$AZ$1,22)="BoltRotationAngleCycle"))),'First Round'!$B$1:$AL$1,0), FALSE)))) - $B188) &lt;= 2), "", ABS((SUM(IF(ISERROR(VLOOKUP($A188,'First Round'!$B:$AZ,MATCH(_xlfn._xlws.FILTER('First Round'!$B$1:$AZ$1,((LEFT('First Round'!$B$1:$AZ$1,22)="BoltRotationAngleCycle"))),'First Round'!$B$1:$AL$1,0), FALSE)),0,VLOOKUP($A188,'First Round'!$B:$AZ,MATCH(_xlfn._xlws.FILTER('First Round'!$B$1:$AZ$1,((LEFT('First Round'!$B$1:$AZ$1,22)="BoltRotationAngleCycle"))),'First Round'!$B$1:$AL$1,0), FALSE)))) - $B188) &lt;= VLOOKUP("sum_rounding_buffer", 'Failure Criteria'!$A$1:$B$9, 2, 0))</f>
        <v/>
      </c>
      <c r="Q188" s="19" t="str" cm="1">
        <f t="array" ref="Q188">IF(ISERROR(ABS((SUM(IF(ISERROR(VLOOKUP($A188,'Second Round'!$B:$AZ,MATCH(_xlfn._xlws.FILTER('Second Round'!$B$1:$AZ$1,((LEFT('Second Round'!$B$1:$AZ$1,22)="BoltRotationAngleCycle"))),'Second Round'!$B$1:$AL$1,0), FALSE)),0,VLOOKUP($A188,'Second Round'!$B:$AZ,MATCH(_xlfn._xlws.FILTER('Second Round'!$B$1:$AZ$1,((LEFT('Second Round'!$B$1:$AZ$1,22)="BoltRotationAngleCycle"))),'Second Round'!$B$1:$AL$1,0), FALSE)))) - $C188) &lt;= 2), "", ABS((SUM(IF(ISERROR(VLOOKUP($A188,'Second Round'!$B:$AZ,MATCH(_xlfn._xlws.FILTER('Second Round'!$B$1:$AZ$1,((LEFT('Second Round'!$B$1:$AZ$1,22)="BoltRotationAngleCycle"))),'Second Round'!$B$1:$AL$1,0), FALSE)),0,VLOOKUP($A188,'Second Round'!$B:$AZ,MATCH(_xlfn._xlws.FILTER('Second Round'!$B$1:$AZ$1,((LEFT('Second Round'!$B$1:$AZ$1,22)="BoltRotationAngleCycle"))),'Second Round'!$B$1:$AL$1,0), FALSE)))) - $C188) &lt;= VLOOKUP("sum_rounding_buffer", 'Failure Criteria'!$A$1:$B$9, 2, 0))</f>
        <v/>
      </c>
    </row>
    <row r="189" spans="1:17" x14ac:dyDescent="0.25">
      <c r="A189" s="17">
        <v>180</v>
      </c>
      <c r="B189" s="7" t="str">
        <f>IF(ISERROR(VLOOKUP($A189,'First Round'!$B:$AZ,MATCH("BoltRotationAngle",'First Round'!$B$1:$AZ$1,0),FALSE)),"",VLOOKUP($A189,'First Round'!$B:$AZ,MATCH("BoltRotationAngle",'First Round'!$B$1:$AZ$1,0),FALSE))</f>
        <v/>
      </c>
      <c r="C189" s="7" t="str">
        <f>IF(ISERROR(VLOOKUP($A189,'Second Round'!$B:$AZ,MATCH("BoltRotationAngle",'Second Round'!$B$1:$AZ$1,0),FALSE)),"",VLOOKUP($A189,'Second Round'!$B:$AZ,MATCH("BoltRotationAngle",'Second Round'!$B$1:$AZ$1,0),FALSE))</f>
        <v/>
      </c>
      <c r="D189" s="1" t="str">
        <f>IF(ISERROR(VLOOKUP($A189,'Second Round'!$B:$AZ,MATCH("BoltRotationAngleCycle1",'Second Round'!$B$1:$AZ$1,0),FALSE)),"",VLOOKUP($A189,'Second Round'!$B:$AZ,MATCH("BoltRotationAngleCycle1",'Second Round'!$B$1:$AZ$1,0),FALSE))</f>
        <v/>
      </c>
      <c r="E189" s="1" t="str">
        <f>IF(ISERROR(VLOOKUP($A189,'Second Round'!$B:$AZ,MATCH("BoltRotationAngleCycle2",'Second Round'!$B$1:$AZ$1,0),FALSE)),"",VLOOKUP($A189,'Second Round'!$B:$AZ,MATCH("BoltRotationAngleCycle2",'Second Round'!$B$1:$AZ$1,0),FALSE))</f>
        <v/>
      </c>
      <c r="F189" s="1" t="str" cm="1">
        <f t="array" ref="F189">IF(AND(J189&lt;&gt;"",C189&lt;&gt;""),SUM(IF(ISERROR(VLOOKUP($A189,'Second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Round'!$B$1:$AL$1,0),FALSE)),0,VLOOKUP($A189,'Second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89" s="4">
        <v>180</v>
      </c>
      <c r="I189" s="13" t="str">
        <f>IF(J189&lt;&gt;"",IF(L189="Low", "Fail", IF(OR(L189="High", M189="High", N189 &gt; 5, O189 &gt; 5, P189 = FALSE, Q189 = FALSE), "Alert", "Pass")),"")</f>
        <v/>
      </c>
      <c r="J189" s="2" t="str">
        <f t="shared" si="2"/>
        <v/>
      </c>
      <c r="L189" s="19" t="str">
        <f>IF(J189&lt;&gt;"",IF(J189&gt;=$J$7,IF(J189&gt;VLOOKUP("perbolt_rotation_high", 'Failure Criteria'!$A$1:$B$9, 2, 0)*$J$7, "High", "OK"),"Low"),"")</f>
        <v/>
      </c>
      <c r="M189" s="19" t="str">
        <f>IF(AND(F189&lt;&gt;"",J189&lt;&gt;""),IF(F189&gt;=VLOOKUP("rd2_cyc3_rotation_high", 'Failure Criteria'!$A$1:$B$9, 2, 0), "High", "OK"),"")</f>
        <v/>
      </c>
      <c r="N189" s="19" t="str">
        <f>IF(ISERROR(VLOOKUP($A189,'First Round'!$B:$AZ,MATCH("Cycles",'First Round'!$B$1:$AZ$1,0),FALSE)),"",VLOOKUP($A189,'First Round'!$B:$AZ,MATCH("Cycles",'First Round'!$B$1:$AZ$1,0),FALSE))</f>
        <v/>
      </c>
      <c r="O189" s="19" t="str">
        <f>IF(ISERROR(VLOOKUP($A189,'Second Round'!$B:$AZ,MATCH("Cycles",'Second Round'!$B$1:$AZ$1,0),FALSE)),"",VLOOKUP($A189,'Second Round'!$B:$AZ,MATCH("Cycles",'Second Round'!$B$1:$AZ$1,0),FALSE))</f>
        <v/>
      </c>
      <c r="P189" s="19" t="str" cm="1">
        <f t="array" ref="P189">IF(ISERROR(ABS((SUM(IF(ISERROR(VLOOKUP($A189,'First Round'!$B:$AZ,MATCH(_xlfn._xlws.FILTER('First Round'!$B$1:$AZ$1,((LEFT('First Round'!$B$1:$AZ$1,22)="BoltRotationAngleCycle"))),'First Round'!$B$1:$AL$1,0), FALSE)),0,VLOOKUP($A189,'First Round'!$B:$AZ,MATCH(_xlfn._xlws.FILTER('First Round'!$B$1:$AZ$1,((LEFT('First Round'!$B$1:$AZ$1,22)="BoltRotationAngleCycle"))),'First Round'!$B$1:$AL$1,0), FALSE)))) - $B189) &lt;= 2), "", ABS((SUM(IF(ISERROR(VLOOKUP($A189,'First Round'!$B:$AZ,MATCH(_xlfn._xlws.FILTER('First Round'!$B$1:$AZ$1,((LEFT('First Round'!$B$1:$AZ$1,22)="BoltRotationAngleCycle"))),'First Round'!$B$1:$AL$1,0), FALSE)),0,VLOOKUP($A189,'First Round'!$B:$AZ,MATCH(_xlfn._xlws.FILTER('First Round'!$B$1:$AZ$1,((LEFT('First Round'!$B$1:$AZ$1,22)="BoltRotationAngleCycle"))),'First Round'!$B$1:$AL$1,0), FALSE)))) - $B189) &lt;= VLOOKUP("sum_rounding_buffer", 'Failure Criteria'!$A$1:$B$9, 2, 0))</f>
        <v/>
      </c>
      <c r="Q189" s="19" t="str" cm="1">
        <f t="array" ref="Q189">IF(ISERROR(ABS((SUM(IF(ISERROR(VLOOKUP($A189,'Second Round'!$B:$AZ,MATCH(_xlfn._xlws.FILTER('Second Round'!$B$1:$AZ$1,((LEFT('Second Round'!$B$1:$AZ$1,22)="BoltRotationAngleCycle"))),'Second Round'!$B$1:$AL$1,0), FALSE)),0,VLOOKUP($A189,'Second Round'!$B:$AZ,MATCH(_xlfn._xlws.FILTER('Second Round'!$B$1:$AZ$1,((LEFT('Second Round'!$B$1:$AZ$1,22)="BoltRotationAngleCycle"))),'Second Round'!$B$1:$AL$1,0), FALSE)))) - $C189) &lt;= 2), "", ABS((SUM(IF(ISERROR(VLOOKUP($A189,'Second Round'!$B:$AZ,MATCH(_xlfn._xlws.FILTER('Second Round'!$B$1:$AZ$1,((LEFT('Second Round'!$B$1:$AZ$1,22)="BoltRotationAngleCycle"))),'Second Round'!$B$1:$AL$1,0), FALSE)),0,VLOOKUP($A189,'Second Round'!$B:$AZ,MATCH(_xlfn._xlws.FILTER('Second Round'!$B$1:$AZ$1,((LEFT('Second Round'!$B$1:$AZ$1,22)="BoltRotationAngleCycle"))),'Second Round'!$B$1:$AL$1,0), FALSE)))) - $C189) &lt;= VLOOKUP("sum_rounding_buffer", 'Failure Criteria'!$A$1:$B$9, 2, 0))</f>
        <v/>
      </c>
    </row>
    <row r="190" spans="1:17" x14ac:dyDescent="0.25">
      <c r="A190" s="17">
        <v>181</v>
      </c>
      <c r="B190" s="7" t="str">
        <f>IF(ISERROR(VLOOKUP($A190,'First Round'!$B:$AZ,MATCH("BoltRotationAngle",'First Round'!$B$1:$AZ$1,0),FALSE)),"",VLOOKUP($A190,'First Round'!$B:$AZ,MATCH("BoltRotationAngle",'First Round'!$B$1:$AZ$1,0),FALSE))</f>
        <v/>
      </c>
      <c r="C190" s="7" t="str">
        <f>IF(ISERROR(VLOOKUP($A190,'Second Round'!$B:$AZ,MATCH("BoltRotationAngle",'Second Round'!$B$1:$AZ$1,0),FALSE)),"",VLOOKUP($A190,'Second Round'!$B:$AZ,MATCH("BoltRotationAngle",'Second Round'!$B$1:$AZ$1,0),FALSE))</f>
        <v/>
      </c>
      <c r="D190" s="1" t="str">
        <f>IF(ISERROR(VLOOKUP($A190,'Second Round'!$B:$AZ,MATCH("BoltRotationAngleCycle1",'Second Round'!$B$1:$AZ$1,0),FALSE)),"",VLOOKUP($A190,'Second Round'!$B:$AZ,MATCH("BoltRotationAngleCycle1",'Second Round'!$B$1:$AZ$1,0),FALSE))</f>
        <v/>
      </c>
      <c r="E190" s="1" t="str">
        <f>IF(ISERROR(VLOOKUP($A190,'Second Round'!$B:$AZ,MATCH("BoltRotationAngleCycle2",'Second Round'!$B$1:$AZ$1,0),FALSE)),"",VLOOKUP($A190,'Second Round'!$B:$AZ,MATCH("BoltRotationAngleCycle2",'Second Round'!$B$1:$AZ$1,0),FALSE))</f>
        <v/>
      </c>
      <c r="F190" s="1" t="str" cm="1">
        <f t="array" ref="F190">IF(AND(J190&lt;&gt;"",C190&lt;&gt;""),SUM(IF(ISERROR(VLOOKUP($A190,'Second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Round'!$B$1:$AL$1,0),FALSE)),0,VLOOKUP($A190,'Second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90" s="4">
        <v>181</v>
      </c>
      <c r="I190" s="13" t="str">
        <f>IF(J190&lt;&gt;"",IF(L190="Low", "Fail", IF(OR(L190="High", M190="High", N190 &gt; 5, O190 &gt; 5, P190 = FALSE, Q190 = FALSE), "Alert", "Pass")),"")</f>
        <v/>
      </c>
      <c r="J190" s="2" t="str">
        <f t="shared" si="2"/>
        <v/>
      </c>
      <c r="L190" s="19" t="str">
        <f>IF(J190&lt;&gt;"",IF(J190&gt;=$J$7,IF(J190&gt;VLOOKUP("perbolt_rotation_high", 'Failure Criteria'!$A$1:$B$9, 2, 0)*$J$7, "High", "OK"),"Low"),"")</f>
        <v/>
      </c>
      <c r="M190" s="19" t="str">
        <f>IF(AND(F190&lt;&gt;"",J190&lt;&gt;""),IF(F190&gt;=VLOOKUP("rd2_cyc3_rotation_high", 'Failure Criteria'!$A$1:$B$9, 2, 0), "High", "OK"),"")</f>
        <v/>
      </c>
      <c r="N190" s="19" t="str">
        <f>IF(ISERROR(VLOOKUP($A190,'First Round'!$B:$AZ,MATCH("Cycles",'First Round'!$B$1:$AZ$1,0),FALSE)),"",VLOOKUP($A190,'First Round'!$B:$AZ,MATCH("Cycles",'First Round'!$B$1:$AZ$1,0),FALSE))</f>
        <v/>
      </c>
      <c r="O190" s="19" t="str">
        <f>IF(ISERROR(VLOOKUP($A190,'Second Round'!$B:$AZ,MATCH("Cycles",'Second Round'!$B$1:$AZ$1,0),FALSE)),"",VLOOKUP($A190,'Second Round'!$B:$AZ,MATCH("Cycles",'Second Round'!$B$1:$AZ$1,0),FALSE))</f>
        <v/>
      </c>
      <c r="P190" s="19" t="str" cm="1">
        <f t="array" ref="P190">IF(ISERROR(ABS((SUM(IF(ISERROR(VLOOKUP($A190,'First Round'!$B:$AZ,MATCH(_xlfn._xlws.FILTER('First Round'!$B$1:$AZ$1,((LEFT('First Round'!$B$1:$AZ$1,22)="BoltRotationAngleCycle"))),'First Round'!$B$1:$AL$1,0), FALSE)),0,VLOOKUP($A190,'First Round'!$B:$AZ,MATCH(_xlfn._xlws.FILTER('First Round'!$B$1:$AZ$1,((LEFT('First Round'!$B$1:$AZ$1,22)="BoltRotationAngleCycle"))),'First Round'!$B$1:$AL$1,0), FALSE)))) - $B190) &lt;= 2), "", ABS((SUM(IF(ISERROR(VLOOKUP($A190,'First Round'!$B:$AZ,MATCH(_xlfn._xlws.FILTER('First Round'!$B$1:$AZ$1,((LEFT('First Round'!$B$1:$AZ$1,22)="BoltRotationAngleCycle"))),'First Round'!$B$1:$AL$1,0), FALSE)),0,VLOOKUP($A190,'First Round'!$B:$AZ,MATCH(_xlfn._xlws.FILTER('First Round'!$B$1:$AZ$1,((LEFT('First Round'!$B$1:$AZ$1,22)="BoltRotationAngleCycle"))),'First Round'!$B$1:$AL$1,0), FALSE)))) - $B190) &lt;= VLOOKUP("sum_rounding_buffer", 'Failure Criteria'!$A$1:$B$9, 2, 0))</f>
        <v/>
      </c>
      <c r="Q190" s="19" t="str" cm="1">
        <f t="array" ref="Q190">IF(ISERROR(ABS((SUM(IF(ISERROR(VLOOKUP($A190,'Second Round'!$B:$AZ,MATCH(_xlfn._xlws.FILTER('Second Round'!$B$1:$AZ$1,((LEFT('Second Round'!$B$1:$AZ$1,22)="BoltRotationAngleCycle"))),'Second Round'!$B$1:$AL$1,0), FALSE)),0,VLOOKUP($A190,'Second Round'!$B:$AZ,MATCH(_xlfn._xlws.FILTER('Second Round'!$B$1:$AZ$1,((LEFT('Second Round'!$B$1:$AZ$1,22)="BoltRotationAngleCycle"))),'Second Round'!$B$1:$AL$1,0), FALSE)))) - $C190) &lt;= 2), "", ABS((SUM(IF(ISERROR(VLOOKUP($A190,'Second Round'!$B:$AZ,MATCH(_xlfn._xlws.FILTER('Second Round'!$B$1:$AZ$1,((LEFT('Second Round'!$B$1:$AZ$1,22)="BoltRotationAngleCycle"))),'Second Round'!$B$1:$AL$1,0), FALSE)),0,VLOOKUP($A190,'Second Round'!$B:$AZ,MATCH(_xlfn._xlws.FILTER('Second Round'!$B$1:$AZ$1,((LEFT('Second Round'!$B$1:$AZ$1,22)="BoltRotationAngleCycle"))),'Second Round'!$B$1:$AL$1,0), FALSE)))) - $C190) &lt;= VLOOKUP("sum_rounding_buffer", 'Failure Criteria'!$A$1:$B$9, 2, 0))</f>
        <v/>
      </c>
    </row>
    <row r="191" spans="1:17" x14ac:dyDescent="0.25">
      <c r="A191" s="17">
        <v>182</v>
      </c>
      <c r="B191" s="7" t="str">
        <f>IF(ISERROR(VLOOKUP($A191,'First Round'!$B:$AZ,MATCH("BoltRotationAngle",'First Round'!$B$1:$AZ$1,0),FALSE)),"",VLOOKUP($A191,'First Round'!$B:$AZ,MATCH("BoltRotationAngle",'First Round'!$B$1:$AZ$1,0),FALSE))</f>
        <v/>
      </c>
      <c r="C191" s="7" t="str">
        <f>IF(ISERROR(VLOOKUP($A191,'Second Round'!$B:$AZ,MATCH("BoltRotationAngle",'Second Round'!$B$1:$AZ$1,0),FALSE)),"",VLOOKUP($A191,'Second Round'!$B:$AZ,MATCH("BoltRotationAngle",'Second Round'!$B$1:$AZ$1,0),FALSE))</f>
        <v/>
      </c>
      <c r="D191" s="1" t="str">
        <f>IF(ISERROR(VLOOKUP($A191,'Second Round'!$B:$AZ,MATCH("BoltRotationAngleCycle1",'Second Round'!$B$1:$AZ$1,0),FALSE)),"",VLOOKUP($A191,'Second Round'!$B:$AZ,MATCH("BoltRotationAngleCycle1",'Second Round'!$B$1:$AZ$1,0),FALSE))</f>
        <v/>
      </c>
      <c r="E191" s="1" t="str">
        <f>IF(ISERROR(VLOOKUP($A191,'Second Round'!$B:$AZ,MATCH("BoltRotationAngleCycle2",'Second Round'!$B$1:$AZ$1,0),FALSE)),"",VLOOKUP($A191,'Second Round'!$B:$AZ,MATCH("BoltRotationAngleCycle2",'Second Round'!$B$1:$AZ$1,0),FALSE))</f>
        <v/>
      </c>
      <c r="F191" s="1" t="str" cm="1">
        <f t="array" ref="F191">IF(AND(J191&lt;&gt;"",C191&lt;&gt;""),SUM(IF(ISERROR(VLOOKUP($A191,'Second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Round'!$B$1:$AL$1,0),FALSE)),0,VLOOKUP($A191,'Second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91" s="4">
        <v>182</v>
      </c>
      <c r="I191" s="13" t="str">
        <f>IF(J191&lt;&gt;"",IF(L191="Low", "Fail", IF(OR(L191="High", M191="High", N191 &gt; 5, O191 &gt; 5, P191 = FALSE, Q191 = FALSE), "Alert", "Pass")),"")</f>
        <v/>
      </c>
      <c r="J191" s="2" t="str">
        <f t="shared" si="2"/>
        <v/>
      </c>
      <c r="L191" s="19" t="str">
        <f>IF(J191&lt;&gt;"",IF(J191&gt;=$J$7,IF(J191&gt;VLOOKUP("perbolt_rotation_high", 'Failure Criteria'!$A$1:$B$9, 2, 0)*$J$7, "High", "OK"),"Low"),"")</f>
        <v/>
      </c>
      <c r="M191" s="19" t="str">
        <f>IF(AND(F191&lt;&gt;"",J191&lt;&gt;""),IF(F191&gt;=VLOOKUP("rd2_cyc3_rotation_high", 'Failure Criteria'!$A$1:$B$9, 2, 0), "High", "OK"),"")</f>
        <v/>
      </c>
      <c r="N191" s="19" t="str">
        <f>IF(ISERROR(VLOOKUP($A191,'First Round'!$B:$AZ,MATCH("Cycles",'First Round'!$B$1:$AZ$1,0),FALSE)),"",VLOOKUP($A191,'First Round'!$B:$AZ,MATCH("Cycles",'First Round'!$B$1:$AZ$1,0),FALSE))</f>
        <v/>
      </c>
      <c r="O191" s="19" t="str">
        <f>IF(ISERROR(VLOOKUP($A191,'Second Round'!$B:$AZ,MATCH("Cycles",'Second Round'!$B$1:$AZ$1,0),FALSE)),"",VLOOKUP($A191,'Second Round'!$B:$AZ,MATCH("Cycles",'Second Round'!$B$1:$AZ$1,0),FALSE))</f>
        <v/>
      </c>
      <c r="P191" s="19" t="str" cm="1">
        <f t="array" ref="P191">IF(ISERROR(ABS((SUM(IF(ISERROR(VLOOKUP($A191,'First Round'!$B:$AZ,MATCH(_xlfn._xlws.FILTER('First Round'!$B$1:$AZ$1,((LEFT('First Round'!$B$1:$AZ$1,22)="BoltRotationAngleCycle"))),'First Round'!$B$1:$AL$1,0), FALSE)),0,VLOOKUP($A191,'First Round'!$B:$AZ,MATCH(_xlfn._xlws.FILTER('First Round'!$B$1:$AZ$1,((LEFT('First Round'!$B$1:$AZ$1,22)="BoltRotationAngleCycle"))),'First Round'!$B$1:$AL$1,0), FALSE)))) - $B191) &lt;= 2), "", ABS((SUM(IF(ISERROR(VLOOKUP($A191,'First Round'!$B:$AZ,MATCH(_xlfn._xlws.FILTER('First Round'!$B$1:$AZ$1,((LEFT('First Round'!$B$1:$AZ$1,22)="BoltRotationAngleCycle"))),'First Round'!$B$1:$AL$1,0), FALSE)),0,VLOOKUP($A191,'First Round'!$B:$AZ,MATCH(_xlfn._xlws.FILTER('First Round'!$B$1:$AZ$1,((LEFT('First Round'!$B$1:$AZ$1,22)="BoltRotationAngleCycle"))),'First Round'!$B$1:$AL$1,0), FALSE)))) - $B191) &lt;= VLOOKUP("sum_rounding_buffer", 'Failure Criteria'!$A$1:$B$9, 2, 0))</f>
        <v/>
      </c>
      <c r="Q191" s="19" t="str" cm="1">
        <f t="array" ref="Q191">IF(ISERROR(ABS((SUM(IF(ISERROR(VLOOKUP($A191,'Second Round'!$B:$AZ,MATCH(_xlfn._xlws.FILTER('Second Round'!$B$1:$AZ$1,((LEFT('Second Round'!$B$1:$AZ$1,22)="BoltRotationAngleCycle"))),'Second Round'!$B$1:$AL$1,0), FALSE)),0,VLOOKUP($A191,'Second Round'!$B:$AZ,MATCH(_xlfn._xlws.FILTER('Second Round'!$B$1:$AZ$1,((LEFT('Second Round'!$B$1:$AZ$1,22)="BoltRotationAngleCycle"))),'Second Round'!$B$1:$AL$1,0), FALSE)))) - $C191) &lt;= 2), "", ABS((SUM(IF(ISERROR(VLOOKUP($A191,'Second Round'!$B:$AZ,MATCH(_xlfn._xlws.FILTER('Second Round'!$B$1:$AZ$1,((LEFT('Second Round'!$B$1:$AZ$1,22)="BoltRotationAngleCycle"))),'Second Round'!$B$1:$AL$1,0), FALSE)),0,VLOOKUP($A191,'Second Round'!$B:$AZ,MATCH(_xlfn._xlws.FILTER('Second Round'!$B$1:$AZ$1,((LEFT('Second Round'!$B$1:$AZ$1,22)="BoltRotationAngleCycle"))),'Second Round'!$B$1:$AL$1,0), FALSE)))) - $C191) &lt;= VLOOKUP("sum_rounding_buffer", 'Failure Criteria'!$A$1:$B$9, 2, 0))</f>
        <v/>
      </c>
    </row>
    <row r="192" spans="1:17" x14ac:dyDescent="0.25">
      <c r="A192" s="17">
        <v>183</v>
      </c>
      <c r="B192" s="7" t="str">
        <f>IF(ISERROR(VLOOKUP($A192,'First Round'!$B:$AZ,MATCH("BoltRotationAngle",'First Round'!$B$1:$AZ$1,0),FALSE)),"",VLOOKUP($A192,'First Round'!$B:$AZ,MATCH("BoltRotationAngle",'First Round'!$B$1:$AZ$1,0),FALSE))</f>
        <v/>
      </c>
      <c r="C192" s="7" t="str">
        <f>IF(ISERROR(VLOOKUP($A192,'Second Round'!$B:$AZ,MATCH("BoltRotationAngle",'Second Round'!$B$1:$AZ$1,0),FALSE)),"",VLOOKUP($A192,'Second Round'!$B:$AZ,MATCH("BoltRotationAngle",'Second Round'!$B$1:$AZ$1,0),FALSE))</f>
        <v/>
      </c>
      <c r="D192" s="1" t="str">
        <f>IF(ISERROR(VLOOKUP($A192,'Second Round'!$B:$AZ,MATCH("BoltRotationAngleCycle1",'Second Round'!$B$1:$AZ$1,0),FALSE)),"",VLOOKUP($A192,'Second Round'!$B:$AZ,MATCH("BoltRotationAngleCycle1",'Second Round'!$B$1:$AZ$1,0),FALSE))</f>
        <v/>
      </c>
      <c r="E192" s="1" t="str">
        <f>IF(ISERROR(VLOOKUP($A192,'Second Round'!$B:$AZ,MATCH("BoltRotationAngleCycle2",'Second Round'!$B$1:$AZ$1,0),FALSE)),"",VLOOKUP($A192,'Second Round'!$B:$AZ,MATCH("BoltRotationAngleCycle2",'Second Round'!$B$1:$AZ$1,0),FALSE))</f>
        <v/>
      </c>
      <c r="F192" s="1" t="str" cm="1">
        <f t="array" ref="F192">IF(AND(J192&lt;&gt;"",C192&lt;&gt;""),SUM(IF(ISERROR(VLOOKUP($A192,'Second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Round'!$B$1:$AL$1,0),FALSE)),0,VLOOKUP($A192,'Second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92" s="4">
        <v>183</v>
      </c>
      <c r="I192" s="13" t="str">
        <f>IF(J192&lt;&gt;"",IF(L192="Low", "Fail", IF(OR(L192="High", M192="High", N192 &gt; 5, O192 &gt; 5, P192 = FALSE, Q192 = FALSE), "Alert", "Pass")),"")</f>
        <v/>
      </c>
      <c r="J192" s="2" t="str">
        <f t="shared" si="2"/>
        <v/>
      </c>
      <c r="L192" s="19" t="str">
        <f>IF(J192&lt;&gt;"",IF(J192&gt;=$J$7,IF(J192&gt;VLOOKUP("perbolt_rotation_high", 'Failure Criteria'!$A$1:$B$9, 2, 0)*$J$7, "High", "OK"),"Low"),"")</f>
        <v/>
      </c>
      <c r="M192" s="19" t="str">
        <f>IF(AND(F192&lt;&gt;"",J192&lt;&gt;""),IF(F192&gt;=VLOOKUP("rd2_cyc3_rotation_high", 'Failure Criteria'!$A$1:$B$9, 2, 0), "High", "OK"),"")</f>
        <v/>
      </c>
      <c r="N192" s="19" t="str">
        <f>IF(ISERROR(VLOOKUP($A192,'First Round'!$B:$AZ,MATCH("Cycles",'First Round'!$B$1:$AZ$1,0),FALSE)),"",VLOOKUP($A192,'First Round'!$B:$AZ,MATCH("Cycles",'First Round'!$B$1:$AZ$1,0),FALSE))</f>
        <v/>
      </c>
      <c r="O192" s="19" t="str">
        <f>IF(ISERROR(VLOOKUP($A192,'Second Round'!$B:$AZ,MATCH("Cycles",'Second Round'!$B$1:$AZ$1,0),FALSE)),"",VLOOKUP($A192,'Second Round'!$B:$AZ,MATCH("Cycles",'Second Round'!$B$1:$AZ$1,0),FALSE))</f>
        <v/>
      </c>
      <c r="P192" s="19" t="str" cm="1">
        <f t="array" ref="P192">IF(ISERROR(ABS((SUM(IF(ISERROR(VLOOKUP($A192,'First Round'!$B:$AZ,MATCH(_xlfn._xlws.FILTER('First Round'!$B$1:$AZ$1,((LEFT('First Round'!$B$1:$AZ$1,22)="BoltRotationAngleCycle"))),'First Round'!$B$1:$AL$1,0), FALSE)),0,VLOOKUP($A192,'First Round'!$B:$AZ,MATCH(_xlfn._xlws.FILTER('First Round'!$B$1:$AZ$1,((LEFT('First Round'!$B$1:$AZ$1,22)="BoltRotationAngleCycle"))),'First Round'!$B$1:$AL$1,0), FALSE)))) - $B192) &lt;= 2), "", ABS((SUM(IF(ISERROR(VLOOKUP($A192,'First Round'!$B:$AZ,MATCH(_xlfn._xlws.FILTER('First Round'!$B$1:$AZ$1,((LEFT('First Round'!$B$1:$AZ$1,22)="BoltRotationAngleCycle"))),'First Round'!$B$1:$AL$1,0), FALSE)),0,VLOOKUP($A192,'First Round'!$B:$AZ,MATCH(_xlfn._xlws.FILTER('First Round'!$B$1:$AZ$1,((LEFT('First Round'!$B$1:$AZ$1,22)="BoltRotationAngleCycle"))),'First Round'!$B$1:$AL$1,0), FALSE)))) - $B192) &lt;= VLOOKUP("sum_rounding_buffer", 'Failure Criteria'!$A$1:$B$9, 2, 0))</f>
        <v/>
      </c>
      <c r="Q192" s="19" t="str" cm="1">
        <f t="array" ref="Q192">IF(ISERROR(ABS((SUM(IF(ISERROR(VLOOKUP($A192,'Second Round'!$B:$AZ,MATCH(_xlfn._xlws.FILTER('Second Round'!$B$1:$AZ$1,((LEFT('Second Round'!$B$1:$AZ$1,22)="BoltRotationAngleCycle"))),'Second Round'!$B$1:$AL$1,0), FALSE)),0,VLOOKUP($A192,'Second Round'!$B:$AZ,MATCH(_xlfn._xlws.FILTER('Second Round'!$B$1:$AZ$1,((LEFT('Second Round'!$B$1:$AZ$1,22)="BoltRotationAngleCycle"))),'Second Round'!$B$1:$AL$1,0), FALSE)))) - $C192) &lt;= 2), "", ABS((SUM(IF(ISERROR(VLOOKUP($A192,'Second Round'!$B:$AZ,MATCH(_xlfn._xlws.FILTER('Second Round'!$B$1:$AZ$1,((LEFT('Second Round'!$B$1:$AZ$1,22)="BoltRotationAngleCycle"))),'Second Round'!$B$1:$AL$1,0), FALSE)),0,VLOOKUP($A192,'Second Round'!$B:$AZ,MATCH(_xlfn._xlws.FILTER('Second Round'!$B$1:$AZ$1,((LEFT('Second Round'!$B$1:$AZ$1,22)="BoltRotationAngleCycle"))),'Second Round'!$B$1:$AL$1,0), FALSE)))) - $C192) &lt;= VLOOKUP("sum_rounding_buffer", 'Failure Criteria'!$A$1:$B$9, 2, 0))</f>
        <v/>
      </c>
    </row>
    <row r="193" spans="1:17" x14ac:dyDescent="0.25">
      <c r="A193" s="17">
        <v>184</v>
      </c>
      <c r="B193" s="7" t="str">
        <f>IF(ISERROR(VLOOKUP($A193,'First Round'!$B:$AZ,MATCH("BoltRotationAngle",'First Round'!$B$1:$AZ$1,0),FALSE)),"",VLOOKUP($A193,'First Round'!$B:$AZ,MATCH("BoltRotationAngle",'First Round'!$B$1:$AZ$1,0),FALSE))</f>
        <v/>
      </c>
      <c r="C193" s="7" t="str">
        <f>IF(ISERROR(VLOOKUP($A193,'Second Round'!$B:$AZ,MATCH("BoltRotationAngle",'Second Round'!$B$1:$AZ$1,0),FALSE)),"",VLOOKUP($A193,'Second Round'!$B:$AZ,MATCH("BoltRotationAngle",'Second Round'!$B$1:$AZ$1,0),FALSE))</f>
        <v/>
      </c>
      <c r="D193" s="1" t="str">
        <f>IF(ISERROR(VLOOKUP($A193,'Second Round'!$B:$AZ,MATCH("BoltRotationAngleCycle1",'Second Round'!$B$1:$AZ$1,0),FALSE)),"",VLOOKUP($A193,'Second Round'!$B:$AZ,MATCH("BoltRotationAngleCycle1",'Second Round'!$B$1:$AZ$1,0),FALSE))</f>
        <v/>
      </c>
      <c r="E193" s="1" t="str">
        <f>IF(ISERROR(VLOOKUP($A193,'Second Round'!$B:$AZ,MATCH("BoltRotationAngleCycle2",'Second Round'!$B$1:$AZ$1,0),FALSE)),"",VLOOKUP($A193,'Second Round'!$B:$AZ,MATCH("BoltRotationAngleCycle2",'Second Round'!$B$1:$AZ$1,0),FALSE))</f>
        <v/>
      </c>
      <c r="F193" s="1" t="str" cm="1">
        <f t="array" ref="F193">IF(AND(J193&lt;&gt;"",C193&lt;&gt;""),SUM(IF(ISERROR(VLOOKUP($A193,'Second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Round'!$B$1:$AL$1,0),FALSE)),0,VLOOKUP($A193,'Second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93" s="4">
        <v>184</v>
      </c>
      <c r="I193" s="13" t="str">
        <f>IF(J193&lt;&gt;"",IF(L193="Low", "Fail", IF(OR(L193="High", M193="High", N193 &gt; 5, O193 &gt; 5, P193 = FALSE, Q193 = FALSE), "Alert", "Pass")),"")</f>
        <v/>
      </c>
      <c r="J193" s="2" t="str">
        <f t="shared" si="2"/>
        <v/>
      </c>
      <c r="L193" s="19" t="str">
        <f>IF(J193&lt;&gt;"",IF(J193&gt;=$J$7,IF(J193&gt;VLOOKUP("perbolt_rotation_high", 'Failure Criteria'!$A$1:$B$9, 2, 0)*$J$7, "High", "OK"),"Low"),"")</f>
        <v/>
      </c>
      <c r="M193" s="19" t="str">
        <f>IF(AND(F193&lt;&gt;"",J193&lt;&gt;""),IF(F193&gt;=VLOOKUP("rd2_cyc3_rotation_high", 'Failure Criteria'!$A$1:$B$9, 2, 0), "High", "OK"),"")</f>
        <v/>
      </c>
      <c r="N193" s="19" t="str">
        <f>IF(ISERROR(VLOOKUP($A193,'First Round'!$B:$AZ,MATCH("Cycles",'First Round'!$B$1:$AZ$1,0),FALSE)),"",VLOOKUP($A193,'First Round'!$B:$AZ,MATCH("Cycles",'First Round'!$B$1:$AZ$1,0),FALSE))</f>
        <v/>
      </c>
      <c r="O193" s="19" t="str">
        <f>IF(ISERROR(VLOOKUP($A193,'Second Round'!$B:$AZ,MATCH("Cycles",'Second Round'!$B$1:$AZ$1,0),FALSE)),"",VLOOKUP($A193,'Second Round'!$B:$AZ,MATCH("Cycles",'Second Round'!$B$1:$AZ$1,0),FALSE))</f>
        <v/>
      </c>
      <c r="P193" s="19" t="str" cm="1">
        <f t="array" ref="P193">IF(ISERROR(ABS((SUM(IF(ISERROR(VLOOKUP($A193,'First Round'!$B:$AZ,MATCH(_xlfn._xlws.FILTER('First Round'!$B$1:$AZ$1,((LEFT('First Round'!$B$1:$AZ$1,22)="BoltRotationAngleCycle"))),'First Round'!$B$1:$AL$1,0), FALSE)),0,VLOOKUP($A193,'First Round'!$B:$AZ,MATCH(_xlfn._xlws.FILTER('First Round'!$B$1:$AZ$1,((LEFT('First Round'!$B$1:$AZ$1,22)="BoltRotationAngleCycle"))),'First Round'!$B$1:$AL$1,0), FALSE)))) - $B193) &lt;= 2), "", ABS((SUM(IF(ISERROR(VLOOKUP($A193,'First Round'!$B:$AZ,MATCH(_xlfn._xlws.FILTER('First Round'!$B$1:$AZ$1,((LEFT('First Round'!$B$1:$AZ$1,22)="BoltRotationAngleCycle"))),'First Round'!$B$1:$AL$1,0), FALSE)),0,VLOOKUP($A193,'First Round'!$B:$AZ,MATCH(_xlfn._xlws.FILTER('First Round'!$B$1:$AZ$1,((LEFT('First Round'!$B$1:$AZ$1,22)="BoltRotationAngleCycle"))),'First Round'!$B$1:$AL$1,0), FALSE)))) - $B193) &lt;= VLOOKUP("sum_rounding_buffer", 'Failure Criteria'!$A$1:$B$9, 2, 0))</f>
        <v/>
      </c>
      <c r="Q193" s="19" t="str" cm="1">
        <f t="array" ref="Q193">IF(ISERROR(ABS((SUM(IF(ISERROR(VLOOKUP($A193,'Second Round'!$B:$AZ,MATCH(_xlfn._xlws.FILTER('Second Round'!$B$1:$AZ$1,((LEFT('Second Round'!$B$1:$AZ$1,22)="BoltRotationAngleCycle"))),'Second Round'!$B$1:$AL$1,0), FALSE)),0,VLOOKUP($A193,'Second Round'!$B:$AZ,MATCH(_xlfn._xlws.FILTER('Second Round'!$B$1:$AZ$1,((LEFT('Second Round'!$B$1:$AZ$1,22)="BoltRotationAngleCycle"))),'Second Round'!$B$1:$AL$1,0), FALSE)))) - $C193) &lt;= 2), "", ABS((SUM(IF(ISERROR(VLOOKUP($A193,'Second Round'!$B:$AZ,MATCH(_xlfn._xlws.FILTER('Second Round'!$B$1:$AZ$1,((LEFT('Second Round'!$B$1:$AZ$1,22)="BoltRotationAngleCycle"))),'Second Round'!$B$1:$AL$1,0), FALSE)),0,VLOOKUP($A193,'Second Round'!$B:$AZ,MATCH(_xlfn._xlws.FILTER('Second Round'!$B$1:$AZ$1,((LEFT('Second Round'!$B$1:$AZ$1,22)="BoltRotationAngleCycle"))),'Second Round'!$B$1:$AL$1,0), FALSE)))) - $C193) &lt;= VLOOKUP("sum_rounding_buffer", 'Failure Criteria'!$A$1:$B$9, 2, 0))</f>
        <v/>
      </c>
    </row>
    <row r="194" spans="1:17" x14ac:dyDescent="0.25">
      <c r="A194" s="17">
        <v>185</v>
      </c>
      <c r="B194" s="7" t="str">
        <f>IF(ISERROR(VLOOKUP($A194,'First Round'!$B:$AZ,MATCH("BoltRotationAngle",'First Round'!$B$1:$AZ$1,0),FALSE)),"",VLOOKUP($A194,'First Round'!$B:$AZ,MATCH("BoltRotationAngle",'First Round'!$B$1:$AZ$1,0),FALSE))</f>
        <v/>
      </c>
      <c r="C194" s="7" t="str">
        <f>IF(ISERROR(VLOOKUP($A194,'Second Round'!$B:$AZ,MATCH("BoltRotationAngle",'Second Round'!$B$1:$AZ$1,0),FALSE)),"",VLOOKUP($A194,'Second Round'!$B:$AZ,MATCH("BoltRotationAngle",'Second Round'!$B$1:$AZ$1,0),FALSE))</f>
        <v/>
      </c>
      <c r="D194" s="1" t="str">
        <f>IF(ISERROR(VLOOKUP($A194,'Second Round'!$B:$AZ,MATCH("BoltRotationAngleCycle1",'Second Round'!$B$1:$AZ$1,0),FALSE)),"",VLOOKUP($A194,'Second Round'!$B:$AZ,MATCH("BoltRotationAngleCycle1",'Second Round'!$B$1:$AZ$1,0),FALSE))</f>
        <v/>
      </c>
      <c r="E194" s="1" t="str">
        <f>IF(ISERROR(VLOOKUP($A194,'Second Round'!$B:$AZ,MATCH("BoltRotationAngleCycle2",'Second Round'!$B$1:$AZ$1,0),FALSE)),"",VLOOKUP($A194,'Second Round'!$B:$AZ,MATCH("BoltRotationAngleCycle2",'Second Round'!$B$1:$AZ$1,0),FALSE))</f>
        <v/>
      </c>
      <c r="F194" s="1" t="str" cm="1">
        <f t="array" ref="F194">IF(AND(J194&lt;&gt;"",C194&lt;&gt;""),SUM(IF(ISERROR(VLOOKUP($A194,'Second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Round'!$B$1:$AL$1,0),FALSE)),0,VLOOKUP($A194,'Second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94" s="4">
        <v>185</v>
      </c>
      <c r="I194" s="13" t="str">
        <f>IF(J194&lt;&gt;"",IF(L194="Low", "Fail", IF(OR(L194="High", M194="High", N194 &gt; 5, O194 &gt; 5, P194 = FALSE, Q194 = FALSE), "Alert", "Pass")),"")</f>
        <v/>
      </c>
      <c r="J194" s="2" t="str">
        <f t="shared" si="2"/>
        <v/>
      </c>
      <c r="L194" s="19" t="str">
        <f>IF(J194&lt;&gt;"",IF(J194&gt;=$J$7,IF(J194&gt;VLOOKUP("perbolt_rotation_high", 'Failure Criteria'!$A$1:$B$9, 2, 0)*$J$7, "High", "OK"),"Low"),"")</f>
        <v/>
      </c>
      <c r="M194" s="19" t="str">
        <f>IF(AND(F194&lt;&gt;"",J194&lt;&gt;""),IF(F194&gt;=VLOOKUP("rd2_cyc3_rotation_high", 'Failure Criteria'!$A$1:$B$9, 2, 0), "High", "OK"),"")</f>
        <v/>
      </c>
      <c r="N194" s="19" t="str">
        <f>IF(ISERROR(VLOOKUP($A194,'First Round'!$B:$AZ,MATCH("Cycles",'First Round'!$B$1:$AZ$1,0),FALSE)),"",VLOOKUP($A194,'First Round'!$B:$AZ,MATCH("Cycles",'First Round'!$B$1:$AZ$1,0),FALSE))</f>
        <v/>
      </c>
      <c r="O194" s="19" t="str">
        <f>IF(ISERROR(VLOOKUP($A194,'Second Round'!$B:$AZ,MATCH("Cycles",'Second Round'!$B$1:$AZ$1,0),FALSE)),"",VLOOKUP($A194,'Second Round'!$B:$AZ,MATCH("Cycles",'Second Round'!$B$1:$AZ$1,0),FALSE))</f>
        <v/>
      </c>
      <c r="P194" s="19" t="str" cm="1">
        <f t="array" ref="P194">IF(ISERROR(ABS((SUM(IF(ISERROR(VLOOKUP($A194,'First Round'!$B:$AZ,MATCH(_xlfn._xlws.FILTER('First Round'!$B$1:$AZ$1,((LEFT('First Round'!$B$1:$AZ$1,22)="BoltRotationAngleCycle"))),'First Round'!$B$1:$AL$1,0), FALSE)),0,VLOOKUP($A194,'First Round'!$B:$AZ,MATCH(_xlfn._xlws.FILTER('First Round'!$B$1:$AZ$1,((LEFT('First Round'!$B$1:$AZ$1,22)="BoltRotationAngleCycle"))),'First Round'!$B$1:$AL$1,0), FALSE)))) - $B194) &lt;= 2), "", ABS((SUM(IF(ISERROR(VLOOKUP($A194,'First Round'!$B:$AZ,MATCH(_xlfn._xlws.FILTER('First Round'!$B$1:$AZ$1,((LEFT('First Round'!$B$1:$AZ$1,22)="BoltRotationAngleCycle"))),'First Round'!$B$1:$AL$1,0), FALSE)),0,VLOOKUP($A194,'First Round'!$B:$AZ,MATCH(_xlfn._xlws.FILTER('First Round'!$B$1:$AZ$1,((LEFT('First Round'!$B$1:$AZ$1,22)="BoltRotationAngleCycle"))),'First Round'!$B$1:$AL$1,0), FALSE)))) - $B194) &lt;= VLOOKUP("sum_rounding_buffer", 'Failure Criteria'!$A$1:$B$9, 2, 0))</f>
        <v/>
      </c>
      <c r="Q194" s="19" t="str" cm="1">
        <f t="array" ref="Q194">IF(ISERROR(ABS((SUM(IF(ISERROR(VLOOKUP($A194,'Second Round'!$B:$AZ,MATCH(_xlfn._xlws.FILTER('Second Round'!$B$1:$AZ$1,((LEFT('Second Round'!$B$1:$AZ$1,22)="BoltRotationAngleCycle"))),'Second Round'!$B$1:$AL$1,0), FALSE)),0,VLOOKUP($A194,'Second Round'!$B:$AZ,MATCH(_xlfn._xlws.FILTER('Second Round'!$B$1:$AZ$1,((LEFT('Second Round'!$B$1:$AZ$1,22)="BoltRotationAngleCycle"))),'Second Round'!$B$1:$AL$1,0), FALSE)))) - $C194) &lt;= 2), "", ABS((SUM(IF(ISERROR(VLOOKUP($A194,'Second Round'!$B:$AZ,MATCH(_xlfn._xlws.FILTER('Second Round'!$B$1:$AZ$1,((LEFT('Second Round'!$B$1:$AZ$1,22)="BoltRotationAngleCycle"))),'Second Round'!$B$1:$AL$1,0), FALSE)),0,VLOOKUP($A194,'Second Round'!$B:$AZ,MATCH(_xlfn._xlws.FILTER('Second Round'!$B$1:$AZ$1,((LEFT('Second Round'!$B$1:$AZ$1,22)="BoltRotationAngleCycle"))),'Second Round'!$B$1:$AL$1,0), FALSE)))) - $C194) &lt;= VLOOKUP("sum_rounding_buffer", 'Failure Criteria'!$A$1:$B$9, 2, 0))</f>
        <v/>
      </c>
    </row>
    <row r="195" spans="1:17" x14ac:dyDescent="0.25">
      <c r="A195" s="17">
        <v>186</v>
      </c>
      <c r="B195" s="7" t="str">
        <f>IF(ISERROR(VLOOKUP($A195,'First Round'!$B:$AZ,MATCH("BoltRotationAngle",'First Round'!$B$1:$AZ$1,0),FALSE)),"",VLOOKUP($A195,'First Round'!$B:$AZ,MATCH("BoltRotationAngle",'First Round'!$B$1:$AZ$1,0),FALSE))</f>
        <v/>
      </c>
      <c r="C195" s="7" t="str">
        <f>IF(ISERROR(VLOOKUP($A195,'Second Round'!$B:$AZ,MATCH("BoltRotationAngle",'Second Round'!$B$1:$AZ$1,0),FALSE)),"",VLOOKUP($A195,'Second Round'!$B:$AZ,MATCH("BoltRotationAngle",'Second Round'!$B$1:$AZ$1,0),FALSE))</f>
        <v/>
      </c>
      <c r="D195" s="1" t="str">
        <f>IF(ISERROR(VLOOKUP($A195,'Second Round'!$B:$AZ,MATCH("BoltRotationAngleCycle1",'Second Round'!$B$1:$AZ$1,0),FALSE)),"",VLOOKUP($A195,'Second Round'!$B:$AZ,MATCH("BoltRotationAngleCycle1",'Second Round'!$B$1:$AZ$1,0),FALSE))</f>
        <v/>
      </c>
      <c r="E195" s="1" t="str">
        <f>IF(ISERROR(VLOOKUP($A195,'Second Round'!$B:$AZ,MATCH("BoltRotationAngleCycle2",'Second Round'!$B$1:$AZ$1,0),FALSE)),"",VLOOKUP($A195,'Second Round'!$B:$AZ,MATCH("BoltRotationAngleCycle2",'Second Round'!$B$1:$AZ$1,0),FALSE))</f>
        <v/>
      </c>
      <c r="F195" s="1" t="str" cm="1">
        <f t="array" ref="F195">IF(AND(J195&lt;&gt;"",C195&lt;&gt;""),SUM(IF(ISERROR(VLOOKUP($A195,'Second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Round'!$B$1:$AL$1,0),FALSE)),0,VLOOKUP($A195,'Second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95" s="4">
        <v>186</v>
      </c>
      <c r="I195" s="13" t="str">
        <f>IF(J195&lt;&gt;"",IF(L195="Low", "Fail", IF(OR(L195="High", M195="High", N195 &gt; 5, O195 &gt; 5, P195 = FALSE, Q195 = FALSE), "Alert", "Pass")),"")</f>
        <v/>
      </c>
      <c r="J195" s="2" t="str">
        <f t="shared" si="2"/>
        <v/>
      </c>
      <c r="L195" s="19" t="str">
        <f>IF(J195&lt;&gt;"",IF(J195&gt;=$J$7,IF(J195&gt;VLOOKUP("perbolt_rotation_high", 'Failure Criteria'!$A$1:$B$9, 2, 0)*$J$7, "High", "OK"),"Low"),"")</f>
        <v/>
      </c>
      <c r="M195" s="19" t="str">
        <f>IF(AND(F195&lt;&gt;"",J195&lt;&gt;""),IF(F195&gt;=VLOOKUP("rd2_cyc3_rotation_high", 'Failure Criteria'!$A$1:$B$9, 2, 0), "High", "OK"),"")</f>
        <v/>
      </c>
      <c r="N195" s="19" t="str">
        <f>IF(ISERROR(VLOOKUP($A195,'First Round'!$B:$AZ,MATCH("Cycles",'First Round'!$B$1:$AZ$1,0),FALSE)),"",VLOOKUP($A195,'First Round'!$B:$AZ,MATCH("Cycles",'First Round'!$B$1:$AZ$1,0),FALSE))</f>
        <v/>
      </c>
      <c r="O195" s="19" t="str">
        <f>IF(ISERROR(VLOOKUP($A195,'Second Round'!$B:$AZ,MATCH("Cycles",'Second Round'!$B$1:$AZ$1,0),FALSE)),"",VLOOKUP($A195,'Second Round'!$B:$AZ,MATCH("Cycles",'Second Round'!$B$1:$AZ$1,0),FALSE))</f>
        <v/>
      </c>
      <c r="P195" s="19" t="str" cm="1">
        <f t="array" ref="P195">IF(ISERROR(ABS((SUM(IF(ISERROR(VLOOKUP($A195,'First Round'!$B:$AZ,MATCH(_xlfn._xlws.FILTER('First Round'!$B$1:$AZ$1,((LEFT('First Round'!$B$1:$AZ$1,22)="BoltRotationAngleCycle"))),'First Round'!$B$1:$AL$1,0), FALSE)),0,VLOOKUP($A195,'First Round'!$B:$AZ,MATCH(_xlfn._xlws.FILTER('First Round'!$B$1:$AZ$1,((LEFT('First Round'!$B$1:$AZ$1,22)="BoltRotationAngleCycle"))),'First Round'!$B$1:$AL$1,0), FALSE)))) - $B195) &lt;= 2), "", ABS((SUM(IF(ISERROR(VLOOKUP($A195,'First Round'!$B:$AZ,MATCH(_xlfn._xlws.FILTER('First Round'!$B$1:$AZ$1,((LEFT('First Round'!$B$1:$AZ$1,22)="BoltRotationAngleCycle"))),'First Round'!$B$1:$AL$1,0), FALSE)),0,VLOOKUP($A195,'First Round'!$B:$AZ,MATCH(_xlfn._xlws.FILTER('First Round'!$B$1:$AZ$1,((LEFT('First Round'!$B$1:$AZ$1,22)="BoltRotationAngleCycle"))),'First Round'!$B$1:$AL$1,0), FALSE)))) - $B195) &lt;= VLOOKUP("sum_rounding_buffer", 'Failure Criteria'!$A$1:$B$9, 2, 0))</f>
        <v/>
      </c>
      <c r="Q195" s="19" t="str" cm="1">
        <f t="array" ref="Q195">IF(ISERROR(ABS((SUM(IF(ISERROR(VLOOKUP($A195,'Second Round'!$B:$AZ,MATCH(_xlfn._xlws.FILTER('Second Round'!$B$1:$AZ$1,((LEFT('Second Round'!$B$1:$AZ$1,22)="BoltRotationAngleCycle"))),'Second Round'!$B$1:$AL$1,0), FALSE)),0,VLOOKUP($A195,'Second Round'!$B:$AZ,MATCH(_xlfn._xlws.FILTER('Second Round'!$B$1:$AZ$1,((LEFT('Second Round'!$B$1:$AZ$1,22)="BoltRotationAngleCycle"))),'Second Round'!$B$1:$AL$1,0), FALSE)))) - $C195) &lt;= 2), "", ABS((SUM(IF(ISERROR(VLOOKUP($A195,'Second Round'!$B:$AZ,MATCH(_xlfn._xlws.FILTER('Second Round'!$B$1:$AZ$1,((LEFT('Second Round'!$B$1:$AZ$1,22)="BoltRotationAngleCycle"))),'Second Round'!$B$1:$AL$1,0), FALSE)),0,VLOOKUP($A195,'Second Round'!$B:$AZ,MATCH(_xlfn._xlws.FILTER('Second Round'!$B$1:$AZ$1,((LEFT('Second Round'!$B$1:$AZ$1,22)="BoltRotationAngleCycle"))),'Second Round'!$B$1:$AL$1,0), FALSE)))) - $C195) &lt;= VLOOKUP("sum_rounding_buffer", 'Failure Criteria'!$A$1:$B$9, 2, 0))</f>
        <v/>
      </c>
    </row>
    <row r="196" spans="1:17" x14ac:dyDescent="0.25">
      <c r="A196" s="17">
        <v>187</v>
      </c>
      <c r="B196" s="7" t="str">
        <f>IF(ISERROR(VLOOKUP($A196,'First Round'!$B:$AZ,MATCH("BoltRotationAngle",'First Round'!$B$1:$AZ$1,0),FALSE)),"",VLOOKUP($A196,'First Round'!$B:$AZ,MATCH("BoltRotationAngle",'First Round'!$B$1:$AZ$1,0),FALSE))</f>
        <v/>
      </c>
      <c r="C196" s="7" t="str">
        <f>IF(ISERROR(VLOOKUP($A196,'Second Round'!$B:$AZ,MATCH("BoltRotationAngle",'Second Round'!$B$1:$AZ$1,0),FALSE)),"",VLOOKUP($A196,'Second Round'!$B:$AZ,MATCH("BoltRotationAngle",'Second Round'!$B$1:$AZ$1,0),FALSE))</f>
        <v/>
      </c>
      <c r="D196" s="1" t="str">
        <f>IF(ISERROR(VLOOKUP($A196,'Second Round'!$B:$AZ,MATCH("BoltRotationAngleCycle1",'Second Round'!$B$1:$AZ$1,0),FALSE)),"",VLOOKUP($A196,'Second Round'!$B:$AZ,MATCH("BoltRotationAngleCycle1",'Second Round'!$B$1:$AZ$1,0),FALSE))</f>
        <v/>
      </c>
      <c r="E196" s="1" t="str">
        <f>IF(ISERROR(VLOOKUP($A196,'Second Round'!$B:$AZ,MATCH("BoltRotationAngleCycle2",'Second Round'!$B$1:$AZ$1,0),FALSE)),"",VLOOKUP($A196,'Second Round'!$B:$AZ,MATCH("BoltRotationAngleCycle2",'Second Round'!$B$1:$AZ$1,0),FALSE))</f>
        <v/>
      </c>
      <c r="F196" s="1" t="str" cm="1">
        <f t="array" ref="F196">IF(AND(J196&lt;&gt;"",C196&lt;&gt;""),SUM(IF(ISERROR(VLOOKUP($A196,'Second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Round'!$B$1:$AL$1,0),FALSE)),0,VLOOKUP($A196,'Second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96" s="4">
        <v>187</v>
      </c>
      <c r="I196" s="13" t="str">
        <f>IF(J196&lt;&gt;"",IF(L196="Low", "Fail", IF(OR(L196="High", M196="High", N196 &gt; 5, O196 &gt; 5, P196 = FALSE, Q196 = FALSE), "Alert", "Pass")),"")</f>
        <v/>
      </c>
      <c r="J196" s="2" t="str">
        <f t="shared" si="2"/>
        <v/>
      </c>
      <c r="L196" s="19" t="str">
        <f>IF(J196&lt;&gt;"",IF(J196&gt;=$J$7,IF(J196&gt;VLOOKUP("perbolt_rotation_high", 'Failure Criteria'!$A$1:$B$9, 2, 0)*$J$7, "High", "OK"),"Low"),"")</f>
        <v/>
      </c>
      <c r="M196" s="19" t="str">
        <f>IF(AND(F196&lt;&gt;"",J196&lt;&gt;""),IF(F196&gt;=VLOOKUP("rd2_cyc3_rotation_high", 'Failure Criteria'!$A$1:$B$9, 2, 0), "High", "OK"),"")</f>
        <v/>
      </c>
      <c r="N196" s="19" t="str">
        <f>IF(ISERROR(VLOOKUP($A196,'First Round'!$B:$AZ,MATCH("Cycles",'First Round'!$B$1:$AZ$1,0),FALSE)),"",VLOOKUP($A196,'First Round'!$B:$AZ,MATCH("Cycles",'First Round'!$B$1:$AZ$1,0),FALSE))</f>
        <v/>
      </c>
      <c r="O196" s="19" t="str">
        <f>IF(ISERROR(VLOOKUP($A196,'Second Round'!$B:$AZ,MATCH("Cycles",'Second Round'!$B$1:$AZ$1,0),FALSE)),"",VLOOKUP($A196,'Second Round'!$B:$AZ,MATCH("Cycles",'Second Round'!$B$1:$AZ$1,0),FALSE))</f>
        <v/>
      </c>
      <c r="P196" s="19" t="str" cm="1">
        <f t="array" ref="P196">IF(ISERROR(ABS((SUM(IF(ISERROR(VLOOKUP($A196,'First Round'!$B:$AZ,MATCH(_xlfn._xlws.FILTER('First Round'!$B$1:$AZ$1,((LEFT('First Round'!$B$1:$AZ$1,22)="BoltRotationAngleCycle"))),'First Round'!$B$1:$AL$1,0), FALSE)),0,VLOOKUP($A196,'First Round'!$B:$AZ,MATCH(_xlfn._xlws.FILTER('First Round'!$B$1:$AZ$1,((LEFT('First Round'!$B$1:$AZ$1,22)="BoltRotationAngleCycle"))),'First Round'!$B$1:$AL$1,0), FALSE)))) - $B196) &lt;= 2), "", ABS((SUM(IF(ISERROR(VLOOKUP($A196,'First Round'!$B:$AZ,MATCH(_xlfn._xlws.FILTER('First Round'!$B$1:$AZ$1,((LEFT('First Round'!$B$1:$AZ$1,22)="BoltRotationAngleCycle"))),'First Round'!$B$1:$AL$1,0), FALSE)),0,VLOOKUP($A196,'First Round'!$B:$AZ,MATCH(_xlfn._xlws.FILTER('First Round'!$B$1:$AZ$1,((LEFT('First Round'!$B$1:$AZ$1,22)="BoltRotationAngleCycle"))),'First Round'!$B$1:$AL$1,0), FALSE)))) - $B196) &lt;= VLOOKUP("sum_rounding_buffer", 'Failure Criteria'!$A$1:$B$9, 2, 0))</f>
        <v/>
      </c>
      <c r="Q196" s="19" t="str" cm="1">
        <f t="array" ref="Q196">IF(ISERROR(ABS((SUM(IF(ISERROR(VLOOKUP($A196,'Second Round'!$B:$AZ,MATCH(_xlfn._xlws.FILTER('Second Round'!$B$1:$AZ$1,((LEFT('Second Round'!$B$1:$AZ$1,22)="BoltRotationAngleCycle"))),'Second Round'!$B$1:$AL$1,0), FALSE)),0,VLOOKUP($A196,'Second Round'!$B:$AZ,MATCH(_xlfn._xlws.FILTER('Second Round'!$B$1:$AZ$1,((LEFT('Second Round'!$B$1:$AZ$1,22)="BoltRotationAngleCycle"))),'Second Round'!$B$1:$AL$1,0), FALSE)))) - $C196) &lt;= 2), "", ABS((SUM(IF(ISERROR(VLOOKUP($A196,'Second Round'!$B:$AZ,MATCH(_xlfn._xlws.FILTER('Second Round'!$B$1:$AZ$1,((LEFT('Second Round'!$B$1:$AZ$1,22)="BoltRotationAngleCycle"))),'Second Round'!$B$1:$AL$1,0), FALSE)),0,VLOOKUP($A196,'Second Round'!$B:$AZ,MATCH(_xlfn._xlws.FILTER('Second Round'!$B$1:$AZ$1,((LEFT('Second Round'!$B$1:$AZ$1,22)="BoltRotationAngleCycle"))),'Second Round'!$B$1:$AL$1,0), FALSE)))) - $C196) &lt;= VLOOKUP("sum_rounding_buffer", 'Failure Criteria'!$A$1:$B$9, 2, 0))</f>
        <v/>
      </c>
    </row>
    <row r="197" spans="1:17" x14ac:dyDescent="0.25">
      <c r="A197" s="17">
        <v>188</v>
      </c>
      <c r="B197" s="7" t="str">
        <f>IF(ISERROR(VLOOKUP($A197,'First Round'!$B:$AZ,MATCH("BoltRotationAngle",'First Round'!$B$1:$AZ$1,0),FALSE)),"",VLOOKUP($A197,'First Round'!$B:$AZ,MATCH("BoltRotationAngle",'First Round'!$B$1:$AZ$1,0),FALSE))</f>
        <v/>
      </c>
      <c r="C197" s="7" t="str">
        <f>IF(ISERROR(VLOOKUP($A197,'Second Round'!$B:$AZ,MATCH("BoltRotationAngle",'Second Round'!$B$1:$AZ$1,0),FALSE)),"",VLOOKUP($A197,'Second Round'!$B:$AZ,MATCH("BoltRotationAngle",'Second Round'!$B$1:$AZ$1,0),FALSE))</f>
        <v/>
      </c>
      <c r="D197" s="1" t="str">
        <f>IF(ISERROR(VLOOKUP($A197,'Second Round'!$B:$AZ,MATCH("BoltRotationAngleCycle1",'Second Round'!$B$1:$AZ$1,0),FALSE)),"",VLOOKUP($A197,'Second Round'!$B:$AZ,MATCH("BoltRotationAngleCycle1",'Second Round'!$B$1:$AZ$1,0),FALSE))</f>
        <v/>
      </c>
      <c r="E197" s="1" t="str">
        <f>IF(ISERROR(VLOOKUP($A197,'Second Round'!$B:$AZ,MATCH("BoltRotationAngleCycle2",'Second Round'!$B$1:$AZ$1,0),FALSE)),"",VLOOKUP($A197,'Second Round'!$B:$AZ,MATCH("BoltRotationAngleCycle2",'Second Round'!$B$1:$AZ$1,0),FALSE))</f>
        <v/>
      </c>
      <c r="F197" s="1" t="str" cm="1">
        <f t="array" ref="F197">IF(AND(J197&lt;&gt;"",C197&lt;&gt;""),SUM(IF(ISERROR(VLOOKUP($A197,'Second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Round'!$B$1:$AL$1,0),FALSE)),0,VLOOKUP($A197,'Second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97" s="4">
        <v>188</v>
      </c>
      <c r="I197" s="13" t="str">
        <f>IF(J197&lt;&gt;"",IF(L197="Low", "Fail", IF(OR(L197="High", M197="High", N197 &gt; 5, O197 &gt; 5, P197 = FALSE, Q197 = FALSE), "Alert", "Pass")),"")</f>
        <v/>
      </c>
      <c r="J197" s="2" t="str">
        <f t="shared" si="2"/>
        <v/>
      </c>
      <c r="L197" s="19" t="str">
        <f>IF(J197&lt;&gt;"",IF(J197&gt;=$J$7,IF(J197&gt;VLOOKUP("perbolt_rotation_high", 'Failure Criteria'!$A$1:$B$9, 2, 0)*$J$7, "High", "OK"),"Low"),"")</f>
        <v/>
      </c>
      <c r="M197" s="19" t="str">
        <f>IF(AND(F197&lt;&gt;"",J197&lt;&gt;""),IF(F197&gt;=VLOOKUP("rd2_cyc3_rotation_high", 'Failure Criteria'!$A$1:$B$9, 2, 0), "High", "OK"),"")</f>
        <v/>
      </c>
      <c r="N197" s="19" t="str">
        <f>IF(ISERROR(VLOOKUP($A197,'First Round'!$B:$AZ,MATCH("Cycles",'First Round'!$B$1:$AZ$1,0),FALSE)),"",VLOOKUP($A197,'First Round'!$B:$AZ,MATCH("Cycles",'First Round'!$B$1:$AZ$1,0),FALSE))</f>
        <v/>
      </c>
      <c r="O197" s="19" t="str">
        <f>IF(ISERROR(VLOOKUP($A197,'Second Round'!$B:$AZ,MATCH("Cycles",'Second Round'!$B$1:$AZ$1,0),FALSE)),"",VLOOKUP($A197,'Second Round'!$B:$AZ,MATCH("Cycles",'Second Round'!$B$1:$AZ$1,0),FALSE))</f>
        <v/>
      </c>
      <c r="P197" s="19" t="str" cm="1">
        <f t="array" ref="P197">IF(ISERROR(ABS((SUM(IF(ISERROR(VLOOKUP($A197,'First Round'!$B:$AZ,MATCH(_xlfn._xlws.FILTER('First Round'!$B$1:$AZ$1,((LEFT('First Round'!$B$1:$AZ$1,22)="BoltRotationAngleCycle"))),'First Round'!$B$1:$AL$1,0), FALSE)),0,VLOOKUP($A197,'First Round'!$B:$AZ,MATCH(_xlfn._xlws.FILTER('First Round'!$B$1:$AZ$1,((LEFT('First Round'!$B$1:$AZ$1,22)="BoltRotationAngleCycle"))),'First Round'!$B$1:$AL$1,0), FALSE)))) - $B197) &lt;= 2), "", ABS((SUM(IF(ISERROR(VLOOKUP($A197,'First Round'!$B:$AZ,MATCH(_xlfn._xlws.FILTER('First Round'!$B$1:$AZ$1,((LEFT('First Round'!$B$1:$AZ$1,22)="BoltRotationAngleCycle"))),'First Round'!$B$1:$AL$1,0), FALSE)),0,VLOOKUP($A197,'First Round'!$B:$AZ,MATCH(_xlfn._xlws.FILTER('First Round'!$B$1:$AZ$1,((LEFT('First Round'!$B$1:$AZ$1,22)="BoltRotationAngleCycle"))),'First Round'!$B$1:$AL$1,0), FALSE)))) - $B197) &lt;= VLOOKUP("sum_rounding_buffer", 'Failure Criteria'!$A$1:$B$9, 2, 0))</f>
        <v/>
      </c>
      <c r="Q197" s="19" t="str" cm="1">
        <f t="array" ref="Q197">IF(ISERROR(ABS((SUM(IF(ISERROR(VLOOKUP($A197,'Second Round'!$B:$AZ,MATCH(_xlfn._xlws.FILTER('Second Round'!$B$1:$AZ$1,((LEFT('Second Round'!$B$1:$AZ$1,22)="BoltRotationAngleCycle"))),'Second Round'!$B$1:$AL$1,0), FALSE)),0,VLOOKUP($A197,'Second Round'!$B:$AZ,MATCH(_xlfn._xlws.FILTER('Second Round'!$B$1:$AZ$1,((LEFT('Second Round'!$B$1:$AZ$1,22)="BoltRotationAngleCycle"))),'Second Round'!$B$1:$AL$1,0), FALSE)))) - $C197) &lt;= 2), "", ABS((SUM(IF(ISERROR(VLOOKUP($A197,'Second Round'!$B:$AZ,MATCH(_xlfn._xlws.FILTER('Second Round'!$B$1:$AZ$1,((LEFT('Second Round'!$B$1:$AZ$1,22)="BoltRotationAngleCycle"))),'Second Round'!$B$1:$AL$1,0), FALSE)),0,VLOOKUP($A197,'Second Round'!$B:$AZ,MATCH(_xlfn._xlws.FILTER('Second Round'!$B$1:$AZ$1,((LEFT('Second Round'!$B$1:$AZ$1,22)="BoltRotationAngleCycle"))),'Second Round'!$B$1:$AL$1,0), FALSE)))) - $C197) &lt;= VLOOKUP("sum_rounding_buffer", 'Failure Criteria'!$A$1:$B$9, 2, 0))</f>
        <v/>
      </c>
    </row>
    <row r="198" spans="1:17" x14ac:dyDescent="0.25">
      <c r="A198" s="17">
        <v>189</v>
      </c>
      <c r="B198" s="7" t="str">
        <f>IF(ISERROR(VLOOKUP($A198,'First Round'!$B:$AZ,MATCH("BoltRotationAngle",'First Round'!$B$1:$AZ$1,0),FALSE)),"",VLOOKUP($A198,'First Round'!$B:$AZ,MATCH("BoltRotationAngle",'First Round'!$B$1:$AZ$1,0),FALSE))</f>
        <v/>
      </c>
      <c r="C198" s="7" t="str">
        <f>IF(ISERROR(VLOOKUP($A198,'Second Round'!$B:$AZ,MATCH("BoltRotationAngle",'Second Round'!$B$1:$AZ$1,0),FALSE)),"",VLOOKUP($A198,'Second Round'!$B:$AZ,MATCH("BoltRotationAngle",'Second Round'!$B$1:$AZ$1,0),FALSE))</f>
        <v/>
      </c>
      <c r="D198" s="1" t="str">
        <f>IF(ISERROR(VLOOKUP($A198,'Second Round'!$B:$AZ,MATCH("BoltRotationAngleCycle1",'Second Round'!$B$1:$AZ$1,0),FALSE)),"",VLOOKUP($A198,'Second Round'!$B:$AZ,MATCH("BoltRotationAngleCycle1",'Second Round'!$B$1:$AZ$1,0),FALSE))</f>
        <v/>
      </c>
      <c r="E198" s="1" t="str">
        <f>IF(ISERROR(VLOOKUP($A198,'Second Round'!$B:$AZ,MATCH("BoltRotationAngleCycle2",'Second Round'!$B$1:$AZ$1,0),FALSE)),"",VLOOKUP($A198,'Second Round'!$B:$AZ,MATCH("BoltRotationAngleCycle2",'Second Round'!$B$1:$AZ$1,0),FALSE))</f>
        <v/>
      </c>
      <c r="F198" s="1" t="str" cm="1">
        <f t="array" ref="F198">IF(AND(J198&lt;&gt;"",C198&lt;&gt;""),SUM(IF(ISERROR(VLOOKUP($A198,'Second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Round'!$B$1:$AL$1,0),FALSE)),0,VLOOKUP($A198,'Second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98" s="4">
        <v>189</v>
      </c>
      <c r="I198" s="13" t="str">
        <f>IF(J198&lt;&gt;"",IF(L198="Low", "Fail", IF(OR(L198="High", M198="High", N198 &gt; 5, O198 &gt; 5, P198 = FALSE, Q198 = FALSE), "Alert", "Pass")),"")</f>
        <v/>
      </c>
      <c r="J198" s="2" t="str">
        <f t="shared" si="2"/>
        <v/>
      </c>
      <c r="L198" s="19" t="str">
        <f>IF(J198&lt;&gt;"",IF(J198&gt;=$J$7,IF(J198&gt;VLOOKUP("perbolt_rotation_high", 'Failure Criteria'!$A$1:$B$9, 2, 0)*$J$7, "High", "OK"),"Low"),"")</f>
        <v/>
      </c>
      <c r="M198" s="19" t="str">
        <f>IF(AND(F198&lt;&gt;"",J198&lt;&gt;""),IF(F198&gt;=VLOOKUP("rd2_cyc3_rotation_high", 'Failure Criteria'!$A$1:$B$9, 2, 0), "High", "OK"),"")</f>
        <v/>
      </c>
      <c r="N198" s="19" t="str">
        <f>IF(ISERROR(VLOOKUP($A198,'First Round'!$B:$AZ,MATCH("Cycles",'First Round'!$B$1:$AZ$1,0),FALSE)),"",VLOOKUP($A198,'First Round'!$B:$AZ,MATCH("Cycles",'First Round'!$B$1:$AZ$1,0),FALSE))</f>
        <v/>
      </c>
      <c r="O198" s="19" t="str">
        <f>IF(ISERROR(VLOOKUP($A198,'Second Round'!$B:$AZ,MATCH("Cycles",'Second Round'!$B$1:$AZ$1,0),FALSE)),"",VLOOKUP($A198,'Second Round'!$B:$AZ,MATCH("Cycles",'Second Round'!$B$1:$AZ$1,0),FALSE))</f>
        <v/>
      </c>
      <c r="P198" s="19" t="str" cm="1">
        <f t="array" ref="P198">IF(ISERROR(ABS((SUM(IF(ISERROR(VLOOKUP($A198,'First Round'!$B:$AZ,MATCH(_xlfn._xlws.FILTER('First Round'!$B$1:$AZ$1,((LEFT('First Round'!$B$1:$AZ$1,22)="BoltRotationAngleCycle"))),'First Round'!$B$1:$AL$1,0), FALSE)),0,VLOOKUP($A198,'First Round'!$B:$AZ,MATCH(_xlfn._xlws.FILTER('First Round'!$B$1:$AZ$1,((LEFT('First Round'!$B$1:$AZ$1,22)="BoltRotationAngleCycle"))),'First Round'!$B$1:$AL$1,0), FALSE)))) - $B198) &lt;= 2), "", ABS((SUM(IF(ISERROR(VLOOKUP($A198,'First Round'!$B:$AZ,MATCH(_xlfn._xlws.FILTER('First Round'!$B$1:$AZ$1,((LEFT('First Round'!$B$1:$AZ$1,22)="BoltRotationAngleCycle"))),'First Round'!$B$1:$AL$1,0), FALSE)),0,VLOOKUP($A198,'First Round'!$B:$AZ,MATCH(_xlfn._xlws.FILTER('First Round'!$B$1:$AZ$1,((LEFT('First Round'!$B$1:$AZ$1,22)="BoltRotationAngleCycle"))),'First Round'!$B$1:$AL$1,0), FALSE)))) - $B198) &lt;= VLOOKUP("sum_rounding_buffer", 'Failure Criteria'!$A$1:$B$9, 2, 0))</f>
        <v/>
      </c>
      <c r="Q198" s="19" t="str" cm="1">
        <f t="array" ref="Q198">IF(ISERROR(ABS((SUM(IF(ISERROR(VLOOKUP($A198,'Second Round'!$B:$AZ,MATCH(_xlfn._xlws.FILTER('Second Round'!$B$1:$AZ$1,((LEFT('Second Round'!$B$1:$AZ$1,22)="BoltRotationAngleCycle"))),'Second Round'!$B$1:$AL$1,0), FALSE)),0,VLOOKUP($A198,'Second Round'!$B:$AZ,MATCH(_xlfn._xlws.FILTER('Second Round'!$B$1:$AZ$1,((LEFT('Second Round'!$B$1:$AZ$1,22)="BoltRotationAngleCycle"))),'Second Round'!$B$1:$AL$1,0), FALSE)))) - $C198) &lt;= 2), "", ABS((SUM(IF(ISERROR(VLOOKUP($A198,'Second Round'!$B:$AZ,MATCH(_xlfn._xlws.FILTER('Second Round'!$B$1:$AZ$1,((LEFT('Second Round'!$B$1:$AZ$1,22)="BoltRotationAngleCycle"))),'Second Round'!$B$1:$AL$1,0), FALSE)),0,VLOOKUP($A198,'Second Round'!$B:$AZ,MATCH(_xlfn._xlws.FILTER('Second Round'!$B$1:$AZ$1,((LEFT('Second Round'!$B$1:$AZ$1,22)="BoltRotationAngleCycle"))),'Second Round'!$B$1:$AL$1,0), FALSE)))) - $C198) &lt;= VLOOKUP("sum_rounding_buffer", 'Failure Criteria'!$A$1:$B$9, 2, 0))</f>
        <v/>
      </c>
    </row>
    <row r="199" spans="1:17" x14ac:dyDescent="0.25">
      <c r="A199" s="17">
        <v>190</v>
      </c>
      <c r="B199" s="7" t="str">
        <f>IF(ISERROR(VLOOKUP($A199,'First Round'!$B:$AZ,MATCH("BoltRotationAngle",'First Round'!$B$1:$AZ$1,0),FALSE)),"",VLOOKUP($A199,'First Round'!$B:$AZ,MATCH("BoltRotationAngle",'First Round'!$B$1:$AZ$1,0),FALSE))</f>
        <v/>
      </c>
      <c r="C199" s="7" t="str">
        <f>IF(ISERROR(VLOOKUP($A199,'Second Round'!$B:$AZ,MATCH("BoltRotationAngle",'Second Round'!$B$1:$AZ$1,0),FALSE)),"",VLOOKUP($A199,'Second Round'!$B:$AZ,MATCH("BoltRotationAngle",'Second Round'!$B$1:$AZ$1,0),FALSE))</f>
        <v/>
      </c>
      <c r="D199" s="1" t="str">
        <f>IF(ISERROR(VLOOKUP($A199,'Second Round'!$B:$AZ,MATCH("BoltRotationAngleCycle1",'Second Round'!$B$1:$AZ$1,0),FALSE)),"",VLOOKUP($A199,'Second Round'!$B:$AZ,MATCH("BoltRotationAngleCycle1",'Second Round'!$B$1:$AZ$1,0),FALSE))</f>
        <v/>
      </c>
      <c r="E199" s="1" t="str">
        <f>IF(ISERROR(VLOOKUP($A199,'Second Round'!$B:$AZ,MATCH("BoltRotationAngleCycle2",'Second Round'!$B$1:$AZ$1,0),FALSE)),"",VLOOKUP($A199,'Second Round'!$B:$AZ,MATCH("BoltRotationAngleCycle2",'Second Round'!$B$1:$AZ$1,0),FALSE))</f>
        <v/>
      </c>
      <c r="F199" s="1" t="str" cm="1">
        <f t="array" ref="F199">IF(AND(J199&lt;&gt;"",C199&lt;&gt;""),SUM(IF(ISERROR(VLOOKUP($A199,'Second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Round'!$B$1:$AL$1,0),FALSE)),0,VLOOKUP($A199,'Second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199" s="4">
        <v>190</v>
      </c>
      <c r="I199" s="13" t="str">
        <f>IF(J199&lt;&gt;"",IF(L199="Low", "Fail", IF(OR(L199="High", M199="High", N199 &gt; 5, O199 &gt; 5, P199 = FALSE, Q199 = FALSE), "Alert", "Pass")),"")</f>
        <v/>
      </c>
      <c r="J199" s="2" t="str">
        <f t="shared" si="2"/>
        <v/>
      </c>
      <c r="L199" s="19" t="str">
        <f>IF(J199&lt;&gt;"",IF(J199&gt;=$J$7,IF(J199&gt;VLOOKUP("perbolt_rotation_high", 'Failure Criteria'!$A$1:$B$9, 2, 0)*$J$7, "High", "OK"),"Low"),"")</f>
        <v/>
      </c>
      <c r="M199" s="19" t="str">
        <f>IF(AND(F199&lt;&gt;"",J199&lt;&gt;""),IF(F199&gt;=VLOOKUP("rd2_cyc3_rotation_high", 'Failure Criteria'!$A$1:$B$9, 2, 0), "High", "OK"),"")</f>
        <v/>
      </c>
      <c r="N199" s="19" t="str">
        <f>IF(ISERROR(VLOOKUP($A199,'First Round'!$B:$AZ,MATCH("Cycles",'First Round'!$B$1:$AZ$1,0),FALSE)),"",VLOOKUP($A199,'First Round'!$B:$AZ,MATCH("Cycles",'First Round'!$B$1:$AZ$1,0),FALSE))</f>
        <v/>
      </c>
      <c r="O199" s="19" t="str">
        <f>IF(ISERROR(VLOOKUP($A199,'Second Round'!$B:$AZ,MATCH("Cycles",'Second Round'!$B$1:$AZ$1,0),FALSE)),"",VLOOKUP($A199,'Second Round'!$B:$AZ,MATCH("Cycles",'Second Round'!$B$1:$AZ$1,0),FALSE))</f>
        <v/>
      </c>
      <c r="P199" s="19" t="str" cm="1">
        <f t="array" ref="P199">IF(ISERROR(ABS((SUM(IF(ISERROR(VLOOKUP($A199,'First Round'!$B:$AZ,MATCH(_xlfn._xlws.FILTER('First Round'!$B$1:$AZ$1,((LEFT('First Round'!$B$1:$AZ$1,22)="BoltRotationAngleCycle"))),'First Round'!$B$1:$AL$1,0), FALSE)),0,VLOOKUP($A199,'First Round'!$B:$AZ,MATCH(_xlfn._xlws.FILTER('First Round'!$B$1:$AZ$1,((LEFT('First Round'!$B$1:$AZ$1,22)="BoltRotationAngleCycle"))),'First Round'!$B$1:$AL$1,0), FALSE)))) - $B199) &lt;= 2), "", ABS((SUM(IF(ISERROR(VLOOKUP($A199,'First Round'!$B:$AZ,MATCH(_xlfn._xlws.FILTER('First Round'!$B$1:$AZ$1,((LEFT('First Round'!$B$1:$AZ$1,22)="BoltRotationAngleCycle"))),'First Round'!$B$1:$AL$1,0), FALSE)),0,VLOOKUP($A199,'First Round'!$B:$AZ,MATCH(_xlfn._xlws.FILTER('First Round'!$B$1:$AZ$1,((LEFT('First Round'!$B$1:$AZ$1,22)="BoltRotationAngleCycle"))),'First Round'!$B$1:$AL$1,0), FALSE)))) - $B199) &lt;= VLOOKUP("sum_rounding_buffer", 'Failure Criteria'!$A$1:$B$9, 2, 0))</f>
        <v/>
      </c>
      <c r="Q199" s="19" t="str" cm="1">
        <f t="array" ref="Q199">IF(ISERROR(ABS((SUM(IF(ISERROR(VLOOKUP($A199,'Second Round'!$B:$AZ,MATCH(_xlfn._xlws.FILTER('Second Round'!$B$1:$AZ$1,((LEFT('Second Round'!$B$1:$AZ$1,22)="BoltRotationAngleCycle"))),'Second Round'!$B$1:$AL$1,0), FALSE)),0,VLOOKUP($A199,'Second Round'!$B:$AZ,MATCH(_xlfn._xlws.FILTER('Second Round'!$B$1:$AZ$1,((LEFT('Second Round'!$B$1:$AZ$1,22)="BoltRotationAngleCycle"))),'Second Round'!$B$1:$AL$1,0), FALSE)))) - $C199) &lt;= 2), "", ABS((SUM(IF(ISERROR(VLOOKUP($A199,'Second Round'!$B:$AZ,MATCH(_xlfn._xlws.FILTER('Second Round'!$B$1:$AZ$1,((LEFT('Second Round'!$B$1:$AZ$1,22)="BoltRotationAngleCycle"))),'Second Round'!$B$1:$AL$1,0), FALSE)),0,VLOOKUP($A199,'Second Round'!$B:$AZ,MATCH(_xlfn._xlws.FILTER('Second Round'!$B$1:$AZ$1,((LEFT('Second Round'!$B$1:$AZ$1,22)="BoltRotationAngleCycle"))),'Second Round'!$B$1:$AL$1,0), FALSE)))) - $C199) &lt;= VLOOKUP("sum_rounding_buffer", 'Failure Criteria'!$A$1:$B$9, 2, 0))</f>
        <v/>
      </c>
    </row>
    <row r="200" spans="1:17" x14ac:dyDescent="0.25">
      <c r="A200" s="17">
        <v>191</v>
      </c>
      <c r="B200" s="7" t="str">
        <f>IF(ISERROR(VLOOKUP($A200,'First Round'!$B:$AZ,MATCH("BoltRotationAngle",'First Round'!$B$1:$AZ$1,0),FALSE)),"",VLOOKUP($A200,'First Round'!$B:$AZ,MATCH("BoltRotationAngle",'First Round'!$B$1:$AZ$1,0),FALSE))</f>
        <v/>
      </c>
      <c r="C200" s="7" t="str">
        <f>IF(ISERROR(VLOOKUP($A200,'Second Round'!$B:$AZ,MATCH("BoltRotationAngle",'Second Round'!$B$1:$AZ$1,0),FALSE)),"",VLOOKUP($A200,'Second Round'!$B:$AZ,MATCH("BoltRotationAngle",'Second Round'!$B$1:$AZ$1,0),FALSE))</f>
        <v/>
      </c>
      <c r="D200" s="1" t="str">
        <f>IF(ISERROR(VLOOKUP($A200,'Second Round'!$B:$AZ,MATCH("BoltRotationAngleCycle1",'Second Round'!$B$1:$AZ$1,0),FALSE)),"",VLOOKUP($A200,'Second Round'!$B:$AZ,MATCH("BoltRotationAngleCycle1",'Second Round'!$B$1:$AZ$1,0),FALSE))</f>
        <v/>
      </c>
      <c r="E200" s="1" t="str">
        <f>IF(ISERROR(VLOOKUP($A200,'Second Round'!$B:$AZ,MATCH("BoltRotationAngleCycle2",'Second Round'!$B$1:$AZ$1,0),FALSE)),"",VLOOKUP($A200,'Second Round'!$B:$AZ,MATCH("BoltRotationAngleCycle2",'Second Round'!$B$1:$AZ$1,0),FALSE))</f>
        <v/>
      </c>
      <c r="F200" s="1" t="str" cm="1">
        <f t="array" ref="F200">IF(AND(J200&lt;&gt;"",C200&lt;&gt;""),SUM(IF(ISERROR(VLOOKUP($A200,'Second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Round'!$B$1:$AL$1,0),FALSE)),0,VLOOKUP($A200,'Second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00" s="4">
        <v>191</v>
      </c>
      <c r="I200" s="13" t="str">
        <f>IF(J200&lt;&gt;"",IF(L200="Low", "Fail", IF(OR(L200="High", M200="High", N200 &gt; 5, O200 &gt; 5, P200 = FALSE, Q200 = FALSE), "Alert", "Pass")),"")</f>
        <v/>
      </c>
      <c r="J200" s="2" t="str">
        <f t="shared" si="2"/>
        <v/>
      </c>
      <c r="L200" s="19" t="str">
        <f>IF(J200&lt;&gt;"",IF(J200&gt;=$J$7,IF(J200&gt;VLOOKUP("perbolt_rotation_high", 'Failure Criteria'!$A$1:$B$9, 2, 0)*$J$7, "High", "OK"),"Low"),"")</f>
        <v/>
      </c>
      <c r="M200" s="19" t="str">
        <f>IF(AND(F200&lt;&gt;"",J200&lt;&gt;""),IF(F200&gt;=VLOOKUP("rd2_cyc3_rotation_high", 'Failure Criteria'!$A$1:$B$9, 2, 0), "High", "OK"),"")</f>
        <v/>
      </c>
      <c r="N200" s="19" t="str">
        <f>IF(ISERROR(VLOOKUP($A200,'First Round'!$B:$AZ,MATCH("Cycles",'First Round'!$B$1:$AZ$1,0),FALSE)),"",VLOOKUP($A200,'First Round'!$B:$AZ,MATCH("Cycles",'First Round'!$B$1:$AZ$1,0),FALSE))</f>
        <v/>
      </c>
      <c r="O200" s="19" t="str">
        <f>IF(ISERROR(VLOOKUP($A200,'Second Round'!$B:$AZ,MATCH("Cycles",'Second Round'!$B$1:$AZ$1,0),FALSE)),"",VLOOKUP($A200,'Second Round'!$B:$AZ,MATCH("Cycles",'Second Round'!$B$1:$AZ$1,0),FALSE))</f>
        <v/>
      </c>
      <c r="P200" s="19" t="str" cm="1">
        <f t="array" ref="P200">IF(ISERROR(ABS((SUM(IF(ISERROR(VLOOKUP($A200,'First Round'!$B:$AZ,MATCH(_xlfn._xlws.FILTER('First Round'!$B$1:$AZ$1,((LEFT('First Round'!$B$1:$AZ$1,22)="BoltRotationAngleCycle"))),'First Round'!$B$1:$AL$1,0), FALSE)),0,VLOOKUP($A200,'First Round'!$B:$AZ,MATCH(_xlfn._xlws.FILTER('First Round'!$B$1:$AZ$1,((LEFT('First Round'!$B$1:$AZ$1,22)="BoltRotationAngleCycle"))),'First Round'!$B$1:$AL$1,0), FALSE)))) - $B200) &lt;= 2), "", ABS((SUM(IF(ISERROR(VLOOKUP($A200,'First Round'!$B:$AZ,MATCH(_xlfn._xlws.FILTER('First Round'!$B$1:$AZ$1,((LEFT('First Round'!$B$1:$AZ$1,22)="BoltRotationAngleCycle"))),'First Round'!$B$1:$AL$1,0), FALSE)),0,VLOOKUP($A200,'First Round'!$B:$AZ,MATCH(_xlfn._xlws.FILTER('First Round'!$B$1:$AZ$1,((LEFT('First Round'!$B$1:$AZ$1,22)="BoltRotationAngleCycle"))),'First Round'!$B$1:$AL$1,0), FALSE)))) - $B200) &lt;= VLOOKUP("sum_rounding_buffer", 'Failure Criteria'!$A$1:$B$9, 2, 0))</f>
        <v/>
      </c>
      <c r="Q200" s="19" t="str" cm="1">
        <f t="array" ref="Q200">IF(ISERROR(ABS((SUM(IF(ISERROR(VLOOKUP($A200,'Second Round'!$B:$AZ,MATCH(_xlfn._xlws.FILTER('Second Round'!$B$1:$AZ$1,((LEFT('Second Round'!$B$1:$AZ$1,22)="BoltRotationAngleCycle"))),'Second Round'!$B$1:$AL$1,0), FALSE)),0,VLOOKUP($A200,'Second Round'!$B:$AZ,MATCH(_xlfn._xlws.FILTER('Second Round'!$B$1:$AZ$1,((LEFT('Second Round'!$B$1:$AZ$1,22)="BoltRotationAngleCycle"))),'Second Round'!$B$1:$AL$1,0), FALSE)))) - $C200) &lt;= 2), "", ABS((SUM(IF(ISERROR(VLOOKUP($A200,'Second Round'!$B:$AZ,MATCH(_xlfn._xlws.FILTER('Second Round'!$B$1:$AZ$1,((LEFT('Second Round'!$B$1:$AZ$1,22)="BoltRotationAngleCycle"))),'Second Round'!$B$1:$AL$1,0), FALSE)),0,VLOOKUP($A200,'Second Round'!$B:$AZ,MATCH(_xlfn._xlws.FILTER('Second Round'!$B$1:$AZ$1,((LEFT('Second Round'!$B$1:$AZ$1,22)="BoltRotationAngleCycle"))),'Second Round'!$B$1:$AL$1,0), FALSE)))) - $C200) &lt;= VLOOKUP("sum_rounding_buffer", 'Failure Criteria'!$A$1:$B$9, 2, 0))</f>
        <v/>
      </c>
    </row>
    <row r="201" spans="1:17" x14ac:dyDescent="0.25">
      <c r="A201" s="17">
        <v>192</v>
      </c>
      <c r="B201" s="7" t="str">
        <f>IF(ISERROR(VLOOKUP($A201,'First Round'!$B:$AZ,MATCH("BoltRotationAngle",'First Round'!$B$1:$AZ$1,0),FALSE)),"",VLOOKUP($A201,'First Round'!$B:$AZ,MATCH("BoltRotationAngle",'First Round'!$B$1:$AZ$1,0),FALSE))</f>
        <v/>
      </c>
      <c r="C201" s="7" t="str">
        <f>IF(ISERROR(VLOOKUP($A201,'Second Round'!$B:$AZ,MATCH("BoltRotationAngle",'Second Round'!$B$1:$AZ$1,0),FALSE)),"",VLOOKUP($A201,'Second Round'!$B:$AZ,MATCH("BoltRotationAngle",'Second Round'!$B$1:$AZ$1,0),FALSE))</f>
        <v/>
      </c>
      <c r="D201" s="1" t="str">
        <f>IF(ISERROR(VLOOKUP($A201,'Second Round'!$B:$AZ,MATCH("BoltRotationAngleCycle1",'Second Round'!$B$1:$AZ$1,0),FALSE)),"",VLOOKUP($A201,'Second Round'!$B:$AZ,MATCH("BoltRotationAngleCycle1",'Second Round'!$B$1:$AZ$1,0),FALSE))</f>
        <v/>
      </c>
      <c r="E201" s="1" t="str">
        <f>IF(ISERROR(VLOOKUP($A201,'Second Round'!$B:$AZ,MATCH("BoltRotationAngleCycle2",'Second Round'!$B$1:$AZ$1,0),FALSE)),"",VLOOKUP($A201,'Second Round'!$B:$AZ,MATCH("BoltRotationAngleCycle2",'Second Round'!$B$1:$AZ$1,0),FALSE))</f>
        <v/>
      </c>
      <c r="F201" s="1" t="str" cm="1">
        <f t="array" ref="F201">IF(AND(J201&lt;&gt;"",C201&lt;&gt;""),SUM(IF(ISERROR(VLOOKUP($A201,'Second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Round'!$B$1:$AL$1,0),FALSE)),0,VLOOKUP($A201,'Second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01" s="4">
        <v>192</v>
      </c>
      <c r="I201" s="13" t="str">
        <f>IF(J201&lt;&gt;"",IF(L201="Low", "Fail", IF(OR(L201="High", M201="High", N201 &gt; 5, O201 &gt; 5, P201 = FALSE, Q201 = FALSE), "Alert", "Pass")),"")</f>
        <v/>
      </c>
      <c r="J201" s="2" t="str">
        <f t="shared" si="2"/>
        <v/>
      </c>
      <c r="L201" s="19" t="str">
        <f>IF(J201&lt;&gt;"",IF(J201&gt;=$J$7,IF(J201&gt;VLOOKUP("perbolt_rotation_high", 'Failure Criteria'!$A$1:$B$9, 2, 0)*$J$7, "High", "OK"),"Low"),"")</f>
        <v/>
      </c>
      <c r="M201" s="19" t="str">
        <f>IF(AND(F201&lt;&gt;"",J201&lt;&gt;""),IF(F201&gt;=VLOOKUP("rd2_cyc3_rotation_high", 'Failure Criteria'!$A$1:$B$9, 2, 0), "High", "OK"),"")</f>
        <v/>
      </c>
      <c r="N201" s="19" t="str">
        <f>IF(ISERROR(VLOOKUP($A201,'First Round'!$B:$AZ,MATCH("Cycles",'First Round'!$B$1:$AZ$1,0),FALSE)),"",VLOOKUP($A201,'First Round'!$B:$AZ,MATCH("Cycles",'First Round'!$B$1:$AZ$1,0),FALSE))</f>
        <v/>
      </c>
      <c r="O201" s="19" t="str">
        <f>IF(ISERROR(VLOOKUP($A201,'Second Round'!$B:$AZ,MATCH("Cycles",'Second Round'!$B$1:$AZ$1,0),FALSE)),"",VLOOKUP($A201,'Second Round'!$B:$AZ,MATCH("Cycles",'Second Round'!$B$1:$AZ$1,0),FALSE))</f>
        <v/>
      </c>
      <c r="P201" s="19" t="str" cm="1">
        <f t="array" ref="P201">IF(ISERROR(ABS((SUM(IF(ISERROR(VLOOKUP($A201,'First Round'!$B:$AZ,MATCH(_xlfn._xlws.FILTER('First Round'!$B$1:$AZ$1,((LEFT('First Round'!$B$1:$AZ$1,22)="BoltRotationAngleCycle"))),'First Round'!$B$1:$AL$1,0), FALSE)),0,VLOOKUP($A201,'First Round'!$B:$AZ,MATCH(_xlfn._xlws.FILTER('First Round'!$B$1:$AZ$1,((LEFT('First Round'!$B$1:$AZ$1,22)="BoltRotationAngleCycle"))),'First Round'!$B$1:$AL$1,0), FALSE)))) - $B201) &lt;= 2), "", ABS((SUM(IF(ISERROR(VLOOKUP($A201,'First Round'!$B:$AZ,MATCH(_xlfn._xlws.FILTER('First Round'!$B$1:$AZ$1,((LEFT('First Round'!$B$1:$AZ$1,22)="BoltRotationAngleCycle"))),'First Round'!$B$1:$AL$1,0), FALSE)),0,VLOOKUP($A201,'First Round'!$B:$AZ,MATCH(_xlfn._xlws.FILTER('First Round'!$B$1:$AZ$1,((LEFT('First Round'!$B$1:$AZ$1,22)="BoltRotationAngleCycle"))),'First Round'!$B$1:$AL$1,0), FALSE)))) - $B201) &lt;= VLOOKUP("sum_rounding_buffer", 'Failure Criteria'!$A$1:$B$9, 2, 0))</f>
        <v/>
      </c>
      <c r="Q201" s="19" t="str" cm="1">
        <f t="array" ref="Q201">IF(ISERROR(ABS((SUM(IF(ISERROR(VLOOKUP($A201,'Second Round'!$B:$AZ,MATCH(_xlfn._xlws.FILTER('Second Round'!$B$1:$AZ$1,((LEFT('Second Round'!$B$1:$AZ$1,22)="BoltRotationAngleCycle"))),'Second Round'!$B$1:$AL$1,0), FALSE)),0,VLOOKUP($A201,'Second Round'!$B:$AZ,MATCH(_xlfn._xlws.FILTER('Second Round'!$B$1:$AZ$1,((LEFT('Second Round'!$B$1:$AZ$1,22)="BoltRotationAngleCycle"))),'Second Round'!$B$1:$AL$1,0), FALSE)))) - $C201) &lt;= 2), "", ABS((SUM(IF(ISERROR(VLOOKUP($A201,'Second Round'!$B:$AZ,MATCH(_xlfn._xlws.FILTER('Second Round'!$B$1:$AZ$1,((LEFT('Second Round'!$B$1:$AZ$1,22)="BoltRotationAngleCycle"))),'Second Round'!$B$1:$AL$1,0), FALSE)),0,VLOOKUP($A201,'Second Round'!$B:$AZ,MATCH(_xlfn._xlws.FILTER('Second Round'!$B$1:$AZ$1,((LEFT('Second Round'!$B$1:$AZ$1,22)="BoltRotationAngleCycle"))),'Second Round'!$B$1:$AL$1,0), FALSE)))) - $C201) &lt;= VLOOKUP("sum_rounding_buffer", 'Failure Criteria'!$A$1:$B$9, 2, 0))</f>
        <v/>
      </c>
    </row>
    <row r="202" spans="1:17" x14ac:dyDescent="0.25">
      <c r="A202" s="17">
        <v>193</v>
      </c>
      <c r="B202" s="7" t="str">
        <f>IF(ISERROR(VLOOKUP($A202,'First Round'!$B:$AZ,MATCH("BoltRotationAngle",'First Round'!$B$1:$AZ$1,0),FALSE)),"",VLOOKUP($A202,'First Round'!$B:$AZ,MATCH("BoltRotationAngle",'First Round'!$B$1:$AZ$1,0),FALSE))</f>
        <v/>
      </c>
      <c r="C202" s="7" t="str">
        <f>IF(ISERROR(VLOOKUP($A202,'Second Round'!$B:$AZ,MATCH("BoltRotationAngle",'Second Round'!$B$1:$AZ$1,0),FALSE)),"",VLOOKUP($A202,'Second Round'!$B:$AZ,MATCH("BoltRotationAngle",'Second Round'!$B$1:$AZ$1,0),FALSE))</f>
        <v/>
      </c>
      <c r="D202" s="1" t="str">
        <f>IF(ISERROR(VLOOKUP($A202,'Second Round'!$B:$AZ,MATCH("BoltRotationAngleCycle1",'Second Round'!$B$1:$AZ$1,0),FALSE)),"",VLOOKUP($A202,'Second Round'!$B:$AZ,MATCH("BoltRotationAngleCycle1",'Second Round'!$B$1:$AZ$1,0),FALSE))</f>
        <v/>
      </c>
      <c r="E202" s="1" t="str">
        <f>IF(ISERROR(VLOOKUP($A202,'Second Round'!$B:$AZ,MATCH("BoltRotationAngleCycle2",'Second Round'!$B$1:$AZ$1,0),FALSE)),"",VLOOKUP($A202,'Second Round'!$B:$AZ,MATCH("BoltRotationAngleCycle2",'Second Round'!$B$1:$AZ$1,0),FALSE))</f>
        <v/>
      </c>
      <c r="F202" s="1" t="str" cm="1">
        <f t="array" ref="F202">IF(AND(J202&lt;&gt;"",C202&lt;&gt;""),SUM(IF(ISERROR(VLOOKUP($A202,'Second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Round'!$B$1:$AL$1,0),FALSE)),0,VLOOKUP($A202,'Second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02" s="4">
        <v>193</v>
      </c>
      <c r="I202" s="13" t="str">
        <f>IF(J202&lt;&gt;"",IF(L202="Low", "Fail", IF(OR(L202="High", M202="High", N202 &gt; 5, O202 &gt; 5, P202 = FALSE, Q202 = FALSE), "Alert", "Pass")),"")</f>
        <v/>
      </c>
      <c r="J202" s="2" t="str">
        <f t="shared" ref="J202:J264" si="3">IF((IF(B202="",0,B202))+(IF(C202="",0,C202))=0,"",(IF(B202="",0,B202))+(IF(C202="",0,C202)))</f>
        <v/>
      </c>
      <c r="L202" s="19" t="str">
        <f>IF(J202&lt;&gt;"",IF(J202&gt;=$J$7,IF(J202&gt;VLOOKUP("perbolt_rotation_high", 'Failure Criteria'!$A$1:$B$9, 2, 0)*$J$7, "High", "OK"),"Low"),"")</f>
        <v/>
      </c>
      <c r="M202" s="19" t="str">
        <f>IF(AND(F202&lt;&gt;"",J202&lt;&gt;""),IF(F202&gt;=VLOOKUP("rd2_cyc3_rotation_high", 'Failure Criteria'!$A$1:$B$9, 2, 0), "High", "OK"),"")</f>
        <v/>
      </c>
      <c r="N202" s="19" t="str">
        <f>IF(ISERROR(VLOOKUP($A202,'First Round'!$B:$AZ,MATCH("Cycles",'First Round'!$B$1:$AZ$1,0),FALSE)),"",VLOOKUP($A202,'First Round'!$B:$AZ,MATCH("Cycles",'First Round'!$B$1:$AZ$1,0),FALSE))</f>
        <v/>
      </c>
      <c r="O202" s="19" t="str">
        <f>IF(ISERROR(VLOOKUP($A202,'Second Round'!$B:$AZ,MATCH("Cycles",'Second Round'!$B$1:$AZ$1,0),FALSE)),"",VLOOKUP($A202,'Second Round'!$B:$AZ,MATCH("Cycles",'Second Round'!$B$1:$AZ$1,0),FALSE))</f>
        <v/>
      </c>
      <c r="P202" s="19" t="str" cm="1">
        <f t="array" ref="P202">IF(ISERROR(ABS((SUM(IF(ISERROR(VLOOKUP($A202,'First Round'!$B:$AZ,MATCH(_xlfn._xlws.FILTER('First Round'!$B$1:$AZ$1,((LEFT('First Round'!$B$1:$AZ$1,22)="BoltRotationAngleCycle"))),'First Round'!$B$1:$AL$1,0), FALSE)),0,VLOOKUP($A202,'First Round'!$B:$AZ,MATCH(_xlfn._xlws.FILTER('First Round'!$B$1:$AZ$1,((LEFT('First Round'!$B$1:$AZ$1,22)="BoltRotationAngleCycle"))),'First Round'!$B$1:$AL$1,0), FALSE)))) - $B202) &lt;= 2), "", ABS((SUM(IF(ISERROR(VLOOKUP($A202,'First Round'!$B:$AZ,MATCH(_xlfn._xlws.FILTER('First Round'!$B$1:$AZ$1,((LEFT('First Round'!$B$1:$AZ$1,22)="BoltRotationAngleCycle"))),'First Round'!$B$1:$AL$1,0), FALSE)),0,VLOOKUP($A202,'First Round'!$B:$AZ,MATCH(_xlfn._xlws.FILTER('First Round'!$B$1:$AZ$1,((LEFT('First Round'!$B$1:$AZ$1,22)="BoltRotationAngleCycle"))),'First Round'!$B$1:$AL$1,0), FALSE)))) - $B202) &lt;= VLOOKUP("sum_rounding_buffer", 'Failure Criteria'!$A$1:$B$9, 2, 0))</f>
        <v/>
      </c>
      <c r="Q202" s="19" t="str" cm="1">
        <f t="array" ref="Q202">IF(ISERROR(ABS((SUM(IF(ISERROR(VLOOKUP($A202,'Second Round'!$B:$AZ,MATCH(_xlfn._xlws.FILTER('Second Round'!$B$1:$AZ$1,((LEFT('Second Round'!$B$1:$AZ$1,22)="BoltRotationAngleCycle"))),'Second Round'!$B$1:$AL$1,0), FALSE)),0,VLOOKUP($A202,'Second Round'!$B:$AZ,MATCH(_xlfn._xlws.FILTER('Second Round'!$B$1:$AZ$1,((LEFT('Second Round'!$B$1:$AZ$1,22)="BoltRotationAngleCycle"))),'Second Round'!$B$1:$AL$1,0), FALSE)))) - $C202) &lt;= 2), "", ABS((SUM(IF(ISERROR(VLOOKUP($A202,'Second Round'!$B:$AZ,MATCH(_xlfn._xlws.FILTER('Second Round'!$B$1:$AZ$1,((LEFT('Second Round'!$B$1:$AZ$1,22)="BoltRotationAngleCycle"))),'Second Round'!$B$1:$AL$1,0), FALSE)),0,VLOOKUP($A202,'Second Round'!$B:$AZ,MATCH(_xlfn._xlws.FILTER('Second Round'!$B$1:$AZ$1,((LEFT('Second Round'!$B$1:$AZ$1,22)="BoltRotationAngleCycle"))),'Second Round'!$B$1:$AL$1,0), FALSE)))) - $C202) &lt;= VLOOKUP("sum_rounding_buffer", 'Failure Criteria'!$A$1:$B$9, 2, 0))</f>
        <v/>
      </c>
    </row>
    <row r="203" spans="1:17" x14ac:dyDescent="0.25">
      <c r="A203" s="17">
        <v>194</v>
      </c>
      <c r="B203" s="7" t="str">
        <f>IF(ISERROR(VLOOKUP($A203,'First Round'!$B:$AZ,MATCH("BoltRotationAngle",'First Round'!$B$1:$AZ$1,0),FALSE)),"",VLOOKUP($A203,'First Round'!$B:$AZ,MATCH("BoltRotationAngle",'First Round'!$B$1:$AZ$1,0),FALSE))</f>
        <v/>
      </c>
      <c r="C203" s="7" t="str">
        <f>IF(ISERROR(VLOOKUP($A203,'Second Round'!$B:$AZ,MATCH("BoltRotationAngle",'Second Round'!$B$1:$AZ$1,0),FALSE)),"",VLOOKUP($A203,'Second Round'!$B:$AZ,MATCH("BoltRotationAngle",'Second Round'!$B$1:$AZ$1,0),FALSE))</f>
        <v/>
      </c>
      <c r="D203" s="1" t="str">
        <f>IF(ISERROR(VLOOKUP($A203,'Second Round'!$B:$AZ,MATCH("BoltRotationAngleCycle1",'Second Round'!$B$1:$AZ$1,0),FALSE)),"",VLOOKUP($A203,'Second Round'!$B:$AZ,MATCH("BoltRotationAngleCycle1",'Second Round'!$B$1:$AZ$1,0),FALSE))</f>
        <v/>
      </c>
      <c r="E203" s="1" t="str">
        <f>IF(ISERROR(VLOOKUP($A203,'Second Round'!$B:$AZ,MATCH("BoltRotationAngleCycle2",'Second Round'!$B$1:$AZ$1,0),FALSE)),"",VLOOKUP($A203,'Second Round'!$B:$AZ,MATCH("BoltRotationAngleCycle2",'Second Round'!$B$1:$AZ$1,0),FALSE))</f>
        <v/>
      </c>
      <c r="F203" s="1" t="str" cm="1">
        <f t="array" ref="F203">IF(AND(J203&lt;&gt;"",C203&lt;&gt;""),SUM(IF(ISERROR(VLOOKUP($A203,'Second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Round'!$B$1:$AL$1,0),FALSE)),0,VLOOKUP($A203,'Second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03" s="4">
        <v>194</v>
      </c>
      <c r="I203" s="13" t="str">
        <f>IF(J203&lt;&gt;"",IF(L203="Low", "Fail", IF(OR(L203="High", M203="High", N203 &gt; 5, O203 &gt; 5, P203 = FALSE, Q203 = FALSE), "Alert", "Pass")),"")</f>
        <v/>
      </c>
      <c r="J203" s="2" t="str">
        <f t="shared" si="3"/>
        <v/>
      </c>
      <c r="L203" s="19" t="str">
        <f>IF(J203&lt;&gt;"",IF(J203&gt;=$J$7,IF(J203&gt;VLOOKUP("perbolt_rotation_high", 'Failure Criteria'!$A$1:$B$9, 2, 0)*$J$7, "High", "OK"),"Low"),"")</f>
        <v/>
      </c>
      <c r="M203" s="19" t="str">
        <f>IF(AND(F203&lt;&gt;"",J203&lt;&gt;""),IF(F203&gt;=VLOOKUP("rd2_cyc3_rotation_high", 'Failure Criteria'!$A$1:$B$9, 2, 0), "High", "OK"),"")</f>
        <v/>
      </c>
      <c r="N203" s="19" t="str">
        <f>IF(ISERROR(VLOOKUP($A203,'First Round'!$B:$AZ,MATCH("Cycles",'First Round'!$B$1:$AZ$1,0),FALSE)),"",VLOOKUP($A203,'First Round'!$B:$AZ,MATCH("Cycles",'First Round'!$B$1:$AZ$1,0),FALSE))</f>
        <v/>
      </c>
      <c r="O203" s="19" t="str">
        <f>IF(ISERROR(VLOOKUP($A203,'Second Round'!$B:$AZ,MATCH("Cycles",'Second Round'!$B$1:$AZ$1,0),FALSE)),"",VLOOKUP($A203,'Second Round'!$B:$AZ,MATCH("Cycles",'Second Round'!$B$1:$AZ$1,0),FALSE))</f>
        <v/>
      </c>
      <c r="P203" s="19" t="str" cm="1">
        <f t="array" ref="P203">IF(ISERROR(ABS((SUM(IF(ISERROR(VLOOKUP($A203,'First Round'!$B:$AZ,MATCH(_xlfn._xlws.FILTER('First Round'!$B$1:$AZ$1,((LEFT('First Round'!$B$1:$AZ$1,22)="BoltRotationAngleCycle"))),'First Round'!$B$1:$AL$1,0), FALSE)),0,VLOOKUP($A203,'First Round'!$B:$AZ,MATCH(_xlfn._xlws.FILTER('First Round'!$B$1:$AZ$1,((LEFT('First Round'!$B$1:$AZ$1,22)="BoltRotationAngleCycle"))),'First Round'!$B$1:$AL$1,0), FALSE)))) - $B203) &lt;= 2), "", ABS((SUM(IF(ISERROR(VLOOKUP($A203,'First Round'!$B:$AZ,MATCH(_xlfn._xlws.FILTER('First Round'!$B$1:$AZ$1,((LEFT('First Round'!$B$1:$AZ$1,22)="BoltRotationAngleCycle"))),'First Round'!$B$1:$AL$1,0), FALSE)),0,VLOOKUP($A203,'First Round'!$B:$AZ,MATCH(_xlfn._xlws.FILTER('First Round'!$B$1:$AZ$1,((LEFT('First Round'!$B$1:$AZ$1,22)="BoltRotationAngleCycle"))),'First Round'!$B$1:$AL$1,0), FALSE)))) - $B203) &lt;= VLOOKUP("sum_rounding_buffer", 'Failure Criteria'!$A$1:$B$9, 2, 0))</f>
        <v/>
      </c>
      <c r="Q203" s="19" t="str" cm="1">
        <f t="array" ref="Q203">IF(ISERROR(ABS((SUM(IF(ISERROR(VLOOKUP($A203,'Second Round'!$B:$AZ,MATCH(_xlfn._xlws.FILTER('Second Round'!$B$1:$AZ$1,((LEFT('Second Round'!$B$1:$AZ$1,22)="BoltRotationAngleCycle"))),'Second Round'!$B$1:$AL$1,0), FALSE)),0,VLOOKUP($A203,'Second Round'!$B:$AZ,MATCH(_xlfn._xlws.FILTER('Second Round'!$B$1:$AZ$1,((LEFT('Second Round'!$B$1:$AZ$1,22)="BoltRotationAngleCycle"))),'Second Round'!$B$1:$AL$1,0), FALSE)))) - $C203) &lt;= 2), "", ABS((SUM(IF(ISERROR(VLOOKUP($A203,'Second Round'!$B:$AZ,MATCH(_xlfn._xlws.FILTER('Second Round'!$B$1:$AZ$1,((LEFT('Second Round'!$B$1:$AZ$1,22)="BoltRotationAngleCycle"))),'Second Round'!$B$1:$AL$1,0), FALSE)),0,VLOOKUP($A203,'Second Round'!$B:$AZ,MATCH(_xlfn._xlws.FILTER('Second Round'!$B$1:$AZ$1,((LEFT('Second Round'!$B$1:$AZ$1,22)="BoltRotationAngleCycle"))),'Second Round'!$B$1:$AL$1,0), FALSE)))) - $C203) &lt;= VLOOKUP("sum_rounding_buffer", 'Failure Criteria'!$A$1:$B$9, 2, 0))</f>
        <v/>
      </c>
    </row>
    <row r="204" spans="1:17" x14ac:dyDescent="0.25">
      <c r="A204" s="17">
        <v>195</v>
      </c>
      <c r="B204" s="7" t="str">
        <f>IF(ISERROR(VLOOKUP($A204,'First Round'!$B:$AZ,MATCH("BoltRotationAngle",'First Round'!$B$1:$AZ$1,0),FALSE)),"",VLOOKUP($A204,'First Round'!$B:$AZ,MATCH("BoltRotationAngle",'First Round'!$B$1:$AZ$1,0),FALSE))</f>
        <v/>
      </c>
      <c r="C204" s="7" t="str">
        <f>IF(ISERROR(VLOOKUP($A204,'Second Round'!$B:$AZ,MATCH("BoltRotationAngle",'Second Round'!$B$1:$AZ$1,0),FALSE)),"",VLOOKUP($A204,'Second Round'!$B:$AZ,MATCH("BoltRotationAngle",'Second Round'!$B$1:$AZ$1,0),FALSE))</f>
        <v/>
      </c>
      <c r="D204" s="1" t="str">
        <f>IF(ISERROR(VLOOKUP($A204,'Second Round'!$B:$AZ,MATCH("BoltRotationAngleCycle1",'Second Round'!$B$1:$AZ$1,0),FALSE)),"",VLOOKUP($A204,'Second Round'!$B:$AZ,MATCH("BoltRotationAngleCycle1",'Second Round'!$B$1:$AZ$1,0),FALSE))</f>
        <v/>
      </c>
      <c r="E204" s="1" t="str">
        <f>IF(ISERROR(VLOOKUP($A204,'Second Round'!$B:$AZ,MATCH("BoltRotationAngleCycle2",'Second Round'!$B$1:$AZ$1,0),FALSE)),"",VLOOKUP($A204,'Second Round'!$B:$AZ,MATCH("BoltRotationAngleCycle2",'Second Round'!$B$1:$AZ$1,0),FALSE))</f>
        <v/>
      </c>
      <c r="F204" s="1" t="str" cm="1">
        <f t="array" ref="F204">IF(AND(J204&lt;&gt;"",C204&lt;&gt;""),SUM(IF(ISERROR(VLOOKUP($A204,'Second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Round'!$B$1:$AL$1,0),FALSE)),0,VLOOKUP($A204,'Second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04" s="4">
        <v>195</v>
      </c>
      <c r="I204" s="13" t="str">
        <f>IF(J204&lt;&gt;"",IF(L204="Low", "Fail", IF(OR(L204="High", M204="High", N204 &gt; 5, O204 &gt; 5, P204 = FALSE, Q204 = FALSE), "Alert", "Pass")),"")</f>
        <v/>
      </c>
      <c r="J204" s="2" t="str">
        <f t="shared" si="3"/>
        <v/>
      </c>
      <c r="L204" s="19" t="str">
        <f>IF(J204&lt;&gt;"",IF(J204&gt;=$J$7,IF(J204&gt;VLOOKUP("perbolt_rotation_high", 'Failure Criteria'!$A$1:$B$9, 2, 0)*$J$7, "High", "OK"),"Low"),"")</f>
        <v/>
      </c>
      <c r="M204" s="19" t="str">
        <f>IF(AND(F204&lt;&gt;"",J204&lt;&gt;""),IF(F204&gt;=VLOOKUP("rd2_cyc3_rotation_high", 'Failure Criteria'!$A$1:$B$9, 2, 0), "High", "OK"),"")</f>
        <v/>
      </c>
      <c r="N204" s="19" t="str">
        <f>IF(ISERROR(VLOOKUP($A204,'First Round'!$B:$AZ,MATCH("Cycles",'First Round'!$B$1:$AZ$1,0),FALSE)),"",VLOOKUP($A204,'First Round'!$B:$AZ,MATCH("Cycles",'First Round'!$B$1:$AZ$1,0),FALSE))</f>
        <v/>
      </c>
      <c r="O204" s="19" t="str">
        <f>IF(ISERROR(VLOOKUP($A204,'Second Round'!$B:$AZ,MATCH("Cycles",'Second Round'!$B$1:$AZ$1,0),FALSE)),"",VLOOKUP($A204,'Second Round'!$B:$AZ,MATCH("Cycles",'Second Round'!$B$1:$AZ$1,0),FALSE))</f>
        <v/>
      </c>
      <c r="P204" s="19" t="str" cm="1">
        <f t="array" ref="P204">IF(ISERROR(ABS((SUM(IF(ISERROR(VLOOKUP($A204,'First Round'!$B:$AZ,MATCH(_xlfn._xlws.FILTER('First Round'!$B$1:$AZ$1,((LEFT('First Round'!$B$1:$AZ$1,22)="BoltRotationAngleCycle"))),'First Round'!$B$1:$AL$1,0), FALSE)),0,VLOOKUP($A204,'First Round'!$B:$AZ,MATCH(_xlfn._xlws.FILTER('First Round'!$B$1:$AZ$1,((LEFT('First Round'!$B$1:$AZ$1,22)="BoltRotationAngleCycle"))),'First Round'!$B$1:$AL$1,0), FALSE)))) - $B204) &lt;= 2), "", ABS((SUM(IF(ISERROR(VLOOKUP($A204,'First Round'!$B:$AZ,MATCH(_xlfn._xlws.FILTER('First Round'!$B$1:$AZ$1,((LEFT('First Round'!$B$1:$AZ$1,22)="BoltRotationAngleCycle"))),'First Round'!$B$1:$AL$1,0), FALSE)),0,VLOOKUP($A204,'First Round'!$B:$AZ,MATCH(_xlfn._xlws.FILTER('First Round'!$B$1:$AZ$1,((LEFT('First Round'!$B$1:$AZ$1,22)="BoltRotationAngleCycle"))),'First Round'!$B$1:$AL$1,0), FALSE)))) - $B204) &lt;= VLOOKUP("sum_rounding_buffer", 'Failure Criteria'!$A$1:$B$9, 2, 0))</f>
        <v/>
      </c>
      <c r="Q204" s="19" t="str" cm="1">
        <f t="array" ref="Q204">IF(ISERROR(ABS((SUM(IF(ISERROR(VLOOKUP($A204,'Second Round'!$B:$AZ,MATCH(_xlfn._xlws.FILTER('Second Round'!$B$1:$AZ$1,((LEFT('Second Round'!$B$1:$AZ$1,22)="BoltRotationAngleCycle"))),'Second Round'!$B$1:$AL$1,0), FALSE)),0,VLOOKUP($A204,'Second Round'!$B:$AZ,MATCH(_xlfn._xlws.FILTER('Second Round'!$B$1:$AZ$1,((LEFT('Second Round'!$B$1:$AZ$1,22)="BoltRotationAngleCycle"))),'Second Round'!$B$1:$AL$1,0), FALSE)))) - $C204) &lt;= 2), "", ABS((SUM(IF(ISERROR(VLOOKUP($A204,'Second Round'!$B:$AZ,MATCH(_xlfn._xlws.FILTER('Second Round'!$B$1:$AZ$1,((LEFT('Second Round'!$B$1:$AZ$1,22)="BoltRotationAngleCycle"))),'Second Round'!$B$1:$AL$1,0), FALSE)),0,VLOOKUP($A204,'Second Round'!$B:$AZ,MATCH(_xlfn._xlws.FILTER('Second Round'!$B$1:$AZ$1,((LEFT('Second Round'!$B$1:$AZ$1,22)="BoltRotationAngleCycle"))),'Second Round'!$B$1:$AL$1,0), FALSE)))) - $C204) &lt;= VLOOKUP("sum_rounding_buffer", 'Failure Criteria'!$A$1:$B$9, 2, 0))</f>
        <v/>
      </c>
    </row>
    <row r="205" spans="1:17" x14ac:dyDescent="0.25">
      <c r="A205" s="17">
        <v>196</v>
      </c>
      <c r="B205" s="7" t="str">
        <f>IF(ISERROR(VLOOKUP($A205,'First Round'!$B:$AZ,MATCH("BoltRotationAngle",'First Round'!$B$1:$AZ$1,0),FALSE)),"",VLOOKUP($A205,'First Round'!$B:$AZ,MATCH("BoltRotationAngle",'First Round'!$B$1:$AZ$1,0),FALSE))</f>
        <v/>
      </c>
      <c r="C205" s="7" t="str">
        <f>IF(ISERROR(VLOOKUP($A205,'Second Round'!$B:$AZ,MATCH("BoltRotationAngle",'Second Round'!$B$1:$AZ$1,0),FALSE)),"",VLOOKUP($A205,'Second Round'!$B:$AZ,MATCH("BoltRotationAngle",'Second Round'!$B$1:$AZ$1,0),FALSE))</f>
        <v/>
      </c>
      <c r="D205" s="1" t="str">
        <f>IF(ISERROR(VLOOKUP($A205,'Second Round'!$B:$AZ,MATCH("BoltRotationAngleCycle1",'Second Round'!$B$1:$AZ$1,0),FALSE)),"",VLOOKUP($A205,'Second Round'!$B:$AZ,MATCH("BoltRotationAngleCycle1",'Second Round'!$B$1:$AZ$1,0),FALSE))</f>
        <v/>
      </c>
      <c r="E205" s="1" t="str">
        <f>IF(ISERROR(VLOOKUP($A205,'Second Round'!$B:$AZ,MATCH("BoltRotationAngleCycle2",'Second Round'!$B$1:$AZ$1,0),FALSE)),"",VLOOKUP($A205,'Second Round'!$B:$AZ,MATCH("BoltRotationAngleCycle2",'Second Round'!$B$1:$AZ$1,0),FALSE))</f>
        <v/>
      </c>
      <c r="F205" s="1" t="str" cm="1">
        <f t="array" ref="F205">IF(AND(J205&lt;&gt;"",C205&lt;&gt;""),SUM(IF(ISERROR(VLOOKUP($A205,'Second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Round'!$B$1:$AL$1,0),FALSE)),0,VLOOKUP($A205,'Second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05" s="4">
        <v>196</v>
      </c>
      <c r="I205" s="13" t="str">
        <f>IF(J205&lt;&gt;"",IF(L205="Low", "Fail", IF(OR(L205="High", M205="High", N205 &gt; 5, O205 &gt; 5, P205 = FALSE, Q205 = FALSE), "Alert", "Pass")),"")</f>
        <v/>
      </c>
      <c r="J205" s="2" t="str">
        <f t="shared" si="3"/>
        <v/>
      </c>
      <c r="L205" s="19" t="str">
        <f>IF(J205&lt;&gt;"",IF(J205&gt;=$J$7,IF(J205&gt;VLOOKUP("perbolt_rotation_high", 'Failure Criteria'!$A$1:$B$9, 2, 0)*$J$7, "High", "OK"),"Low"),"")</f>
        <v/>
      </c>
      <c r="M205" s="19" t="str">
        <f>IF(AND(F205&lt;&gt;"",J205&lt;&gt;""),IF(F205&gt;=VLOOKUP("rd2_cyc3_rotation_high", 'Failure Criteria'!$A$1:$B$9, 2, 0), "High", "OK"),"")</f>
        <v/>
      </c>
      <c r="N205" s="19" t="str">
        <f>IF(ISERROR(VLOOKUP($A205,'First Round'!$B:$AZ,MATCH("Cycles",'First Round'!$B$1:$AZ$1,0),FALSE)),"",VLOOKUP($A205,'First Round'!$B:$AZ,MATCH("Cycles",'First Round'!$B$1:$AZ$1,0),FALSE))</f>
        <v/>
      </c>
      <c r="O205" s="19" t="str">
        <f>IF(ISERROR(VLOOKUP($A205,'Second Round'!$B:$AZ,MATCH("Cycles",'Second Round'!$B$1:$AZ$1,0),FALSE)),"",VLOOKUP($A205,'Second Round'!$B:$AZ,MATCH("Cycles",'Second Round'!$B$1:$AZ$1,0),FALSE))</f>
        <v/>
      </c>
      <c r="P205" s="19" t="str" cm="1">
        <f t="array" ref="P205">IF(ISERROR(ABS((SUM(IF(ISERROR(VLOOKUP($A205,'First Round'!$B:$AZ,MATCH(_xlfn._xlws.FILTER('First Round'!$B$1:$AZ$1,((LEFT('First Round'!$B$1:$AZ$1,22)="BoltRotationAngleCycle"))),'First Round'!$B$1:$AL$1,0), FALSE)),0,VLOOKUP($A205,'First Round'!$B:$AZ,MATCH(_xlfn._xlws.FILTER('First Round'!$B$1:$AZ$1,((LEFT('First Round'!$B$1:$AZ$1,22)="BoltRotationAngleCycle"))),'First Round'!$B$1:$AL$1,0), FALSE)))) - $B205) &lt;= 2), "", ABS((SUM(IF(ISERROR(VLOOKUP($A205,'First Round'!$B:$AZ,MATCH(_xlfn._xlws.FILTER('First Round'!$B$1:$AZ$1,((LEFT('First Round'!$B$1:$AZ$1,22)="BoltRotationAngleCycle"))),'First Round'!$B$1:$AL$1,0), FALSE)),0,VLOOKUP($A205,'First Round'!$B:$AZ,MATCH(_xlfn._xlws.FILTER('First Round'!$B$1:$AZ$1,((LEFT('First Round'!$B$1:$AZ$1,22)="BoltRotationAngleCycle"))),'First Round'!$B$1:$AL$1,0), FALSE)))) - $B205) &lt;= VLOOKUP("sum_rounding_buffer", 'Failure Criteria'!$A$1:$B$9, 2, 0))</f>
        <v/>
      </c>
      <c r="Q205" s="19" t="str" cm="1">
        <f t="array" ref="Q205">IF(ISERROR(ABS((SUM(IF(ISERROR(VLOOKUP($A205,'Second Round'!$B:$AZ,MATCH(_xlfn._xlws.FILTER('Second Round'!$B$1:$AZ$1,((LEFT('Second Round'!$B$1:$AZ$1,22)="BoltRotationAngleCycle"))),'Second Round'!$B$1:$AL$1,0), FALSE)),0,VLOOKUP($A205,'Second Round'!$B:$AZ,MATCH(_xlfn._xlws.FILTER('Second Round'!$B$1:$AZ$1,((LEFT('Second Round'!$B$1:$AZ$1,22)="BoltRotationAngleCycle"))),'Second Round'!$B$1:$AL$1,0), FALSE)))) - $C205) &lt;= 2), "", ABS((SUM(IF(ISERROR(VLOOKUP($A205,'Second Round'!$B:$AZ,MATCH(_xlfn._xlws.FILTER('Second Round'!$B$1:$AZ$1,((LEFT('Second Round'!$B$1:$AZ$1,22)="BoltRotationAngleCycle"))),'Second Round'!$B$1:$AL$1,0), FALSE)),0,VLOOKUP($A205,'Second Round'!$B:$AZ,MATCH(_xlfn._xlws.FILTER('Second Round'!$B$1:$AZ$1,((LEFT('Second Round'!$B$1:$AZ$1,22)="BoltRotationAngleCycle"))),'Second Round'!$B$1:$AL$1,0), FALSE)))) - $C205) &lt;= VLOOKUP("sum_rounding_buffer", 'Failure Criteria'!$A$1:$B$9, 2, 0))</f>
        <v/>
      </c>
    </row>
    <row r="206" spans="1:17" x14ac:dyDescent="0.25">
      <c r="A206" s="17">
        <v>197</v>
      </c>
      <c r="B206" s="7" t="str">
        <f>IF(ISERROR(VLOOKUP($A206,'First Round'!$B:$AZ,MATCH("BoltRotationAngle",'First Round'!$B$1:$AZ$1,0),FALSE)),"",VLOOKUP($A206,'First Round'!$B:$AZ,MATCH("BoltRotationAngle",'First Round'!$B$1:$AZ$1,0),FALSE))</f>
        <v/>
      </c>
      <c r="C206" s="7" t="str">
        <f>IF(ISERROR(VLOOKUP($A206,'Second Round'!$B:$AZ,MATCH("BoltRotationAngle",'Second Round'!$B$1:$AZ$1,0),FALSE)),"",VLOOKUP($A206,'Second Round'!$B:$AZ,MATCH("BoltRotationAngle",'Second Round'!$B$1:$AZ$1,0),FALSE))</f>
        <v/>
      </c>
      <c r="D206" s="1" t="str">
        <f>IF(ISERROR(VLOOKUP($A206,'Second Round'!$B:$AZ,MATCH("BoltRotationAngleCycle1",'Second Round'!$B$1:$AZ$1,0),FALSE)),"",VLOOKUP($A206,'Second Round'!$B:$AZ,MATCH("BoltRotationAngleCycle1",'Second Round'!$B$1:$AZ$1,0),FALSE))</f>
        <v/>
      </c>
      <c r="E206" s="1" t="str">
        <f>IF(ISERROR(VLOOKUP($A206,'Second Round'!$B:$AZ,MATCH("BoltRotationAngleCycle2",'Second Round'!$B$1:$AZ$1,0),FALSE)),"",VLOOKUP($A206,'Second Round'!$B:$AZ,MATCH("BoltRotationAngleCycle2",'Second Round'!$B$1:$AZ$1,0),FALSE))</f>
        <v/>
      </c>
      <c r="F206" s="1" t="str" cm="1">
        <f t="array" ref="F206">IF(AND(J206&lt;&gt;"",C206&lt;&gt;""),SUM(IF(ISERROR(VLOOKUP($A206,'Second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Round'!$B$1:$AL$1,0),FALSE)),0,VLOOKUP($A206,'Second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06" s="4">
        <v>197</v>
      </c>
      <c r="I206" s="13" t="str">
        <f>IF(J206&lt;&gt;"",IF(L206="Low", "Fail", IF(OR(L206="High", M206="High", N206 &gt; 5, O206 &gt; 5, P206 = FALSE, Q206 = FALSE), "Alert", "Pass")),"")</f>
        <v/>
      </c>
      <c r="J206" s="2" t="str">
        <f t="shared" si="3"/>
        <v/>
      </c>
      <c r="L206" s="19" t="str">
        <f>IF(J206&lt;&gt;"",IF(J206&gt;=$J$7,IF(J206&gt;VLOOKUP("perbolt_rotation_high", 'Failure Criteria'!$A$1:$B$9, 2, 0)*$J$7, "High", "OK"),"Low"),"")</f>
        <v/>
      </c>
      <c r="M206" s="19" t="str">
        <f>IF(AND(F206&lt;&gt;"",J206&lt;&gt;""),IF(F206&gt;=VLOOKUP("rd2_cyc3_rotation_high", 'Failure Criteria'!$A$1:$B$9, 2, 0), "High", "OK"),"")</f>
        <v/>
      </c>
      <c r="N206" s="19" t="str">
        <f>IF(ISERROR(VLOOKUP($A206,'First Round'!$B:$AZ,MATCH("Cycles",'First Round'!$B$1:$AZ$1,0),FALSE)),"",VLOOKUP($A206,'First Round'!$B:$AZ,MATCH("Cycles",'First Round'!$B$1:$AZ$1,0),FALSE))</f>
        <v/>
      </c>
      <c r="O206" s="19" t="str">
        <f>IF(ISERROR(VLOOKUP($A206,'Second Round'!$B:$AZ,MATCH("Cycles",'Second Round'!$B$1:$AZ$1,0),FALSE)),"",VLOOKUP($A206,'Second Round'!$B:$AZ,MATCH("Cycles",'Second Round'!$B$1:$AZ$1,0),FALSE))</f>
        <v/>
      </c>
      <c r="P206" s="19" t="str" cm="1">
        <f t="array" ref="P206">IF(ISERROR(ABS((SUM(IF(ISERROR(VLOOKUP($A206,'First Round'!$B:$AZ,MATCH(_xlfn._xlws.FILTER('First Round'!$B$1:$AZ$1,((LEFT('First Round'!$B$1:$AZ$1,22)="BoltRotationAngleCycle"))),'First Round'!$B$1:$AL$1,0), FALSE)),0,VLOOKUP($A206,'First Round'!$B:$AZ,MATCH(_xlfn._xlws.FILTER('First Round'!$B$1:$AZ$1,((LEFT('First Round'!$B$1:$AZ$1,22)="BoltRotationAngleCycle"))),'First Round'!$B$1:$AL$1,0), FALSE)))) - $B206) &lt;= 2), "", ABS((SUM(IF(ISERROR(VLOOKUP($A206,'First Round'!$B:$AZ,MATCH(_xlfn._xlws.FILTER('First Round'!$B$1:$AZ$1,((LEFT('First Round'!$B$1:$AZ$1,22)="BoltRotationAngleCycle"))),'First Round'!$B$1:$AL$1,0), FALSE)),0,VLOOKUP($A206,'First Round'!$B:$AZ,MATCH(_xlfn._xlws.FILTER('First Round'!$B$1:$AZ$1,((LEFT('First Round'!$B$1:$AZ$1,22)="BoltRotationAngleCycle"))),'First Round'!$B$1:$AL$1,0), FALSE)))) - $B206) &lt;= VLOOKUP("sum_rounding_buffer", 'Failure Criteria'!$A$1:$B$9, 2, 0))</f>
        <v/>
      </c>
      <c r="Q206" s="19" t="str" cm="1">
        <f t="array" ref="Q206">IF(ISERROR(ABS((SUM(IF(ISERROR(VLOOKUP($A206,'Second Round'!$B:$AZ,MATCH(_xlfn._xlws.FILTER('Second Round'!$B$1:$AZ$1,((LEFT('Second Round'!$B$1:$AZ$1,22)="BoltRotationAngleCycle"))),'Second Round'!$B$1:$AL$1,0), FALSE)),0,VLOOKUP($A206,'Second Round'!$B:$AZ,MATCH(_xlfn._xlws.FILTER('Second Round'!$B$1:$AZ$1,((LEFT('Second Round'!$B$1:$AZ$1,22)="BoltRotationAngleCycle"))),'Second Round'!$B$1:$AL$1,0), FALSE)))) - $C206) &lt;= 2), "", ABS((SUM(IF(ISERROR(VLOOKUP($A206,'Second Round'!$B:$AZ,MATCH(_xlfn._xlws.FILTER('Second Round'!$B$1:$AZ$1,((LEFT('Second Round'!$B$1:$AZ$1,22)="BoltRotationAngleCycle"))),'Second Round'!$B$1:$AL$1,0), FALSE)),0,VLOOKUP($A206,'Second Round'!$B:$AZ,MATCH(_xlfn._xlws.FILTER('Second Round'!$B$1:$AZ$1,((LEFT('Second Round'!$B$1:$AZ$1,22)="BoltRotationAngleCycle"))),'Second Round'!$B$1:$AL$1,0), FALSE)))) - $C206) &lt;= VLOOKUP("sum_rounding_buffer", 'Failure Criteria'!$A$1:$B$9, 2, 0))</f>
        <v/>
      </c>
    </row>
    <row r="207" spans="1:17" x14ac:dyDescent="0.25">
      <c r="A207" s="17">
        <v>198</v>
      </c>
      <c r="B207" s="7" t="str">
        <f>IF(ISERROR(VLOOKUP($A207,'First Round'!$B:$AZ,MATCH("BoltRotationAngle",'First Round'!$B$1:$AZ$1,0),FALSE)),"",VLOOKUP($A207,'First Round'!$B:$AZ,MATCH("BoltRotationAngle",'First Round'!$B$1:$AZ$1,0),FALSE))</f>
        <v/>
      </c>
      <c r="C207" s="7" t="str">
        <f>IF(ISERROR(VLOOKUP($A207,'Second Round'!$B:$AZ,MATCH("BoltRotationAngle",'Second Round'!$B$1:$AZ$1,0),FALSE)),"",VLOOKUP($A207,'Second Round'!$B:$AZ,MATCH("BoltRotationAngle",'Second Round'!$B$1:$AZ$1,0),FALSE))</f>
        <v/>
      </c>
      <c r="D207" s="1" t="str">
        <f>IF(ISERROR(VLOOKUP($A207,'Second Round'!$B:$AZ,MATCH("BoltRotationAngleCycle1",'Second Round'!$B$1:$AZ$1,0),FALSE)),"",VLOOKUP($A207,'Second Round'!$B:$AZ,MATCH("BoltRotationAngleCycle1",'Second Round'!$B$1:$AZ$1,0),FALSE))</f>
        <v/>
      </c>
      <c r="E207" s="1" t="str">
        <f>IF(ISERROR(VLOOKUP($A207,'Second Round'!$B:$AZ,MATCH("BoltRotationAngleCycle2",'Second Round'!$B$1:$AZ$1,0),FALSE)),"",VLOOKUP($A207,'Second Round'!$B:$AZ,MATCH("BoltRotationAngleCycle2",'Second Round'!$B$1:$AZ$1,0),FALSE))</f>
        <v/>
      </c>
      <c r="F207" s="1" t="str" cm="1">
        <f t="array" ref="F207">IF(AND(J207&lt;&gt;"",C207&lt;&gt;""),SUM(IF(ISERROR(VLOOKUP($A207,'Second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Round'!$B$1:$AL$1,0),FALSE)),0,VLOOKUP($A207,'Second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07" s="4">
        <v>198</v>
      </c>
      <c r="I207" s="13" t="str">
        <f>IF(J207&lt;&gt;"",IF(L207="Low", "Fail", IF(OR(L207="High", M207="High", N207 &gt; 5, O207 &gt; 5, P207 = FALSE, Q207 = FALSE), "Alert", "Pass")),"")</f>
        <v/>
      </c>
      <c r="J207" s="2" t="str">
        <f t="shared" si="3"/>
        <v/>
      </c>
      <c r="L207" s="19" t="str">
        <f>IF(J207&lt;&gt;"",IF(J207&gt;=$J$7,IF(J207&gt;VLOOKUP("perbolt_rotation_high", 'Failure Criteria'!$A$1:$B$9, 2, 0)*$J$7, "High", "OK"),"Low"),"")</f>
        <v/>
      </c>
      <c r="M207" s="19" t="str">
        <f>IF(AND(F207&lt;&gt;"",J207&lt;&gt;""),IF(F207&gt;=VLOOKUP("rd2_cyc3_rotation_high", 'Failure Criteria'!$A$1:$B$9, 2, 0), "High", "OK"),"")</f>
        <v/>
      </c>
      <c r="N207" s="19" t="str">
        <f>IF(ISERROR(VLOOKUP($A207,'First Round'!$B:$AZ,MATCH("Cycles",'First Round'!$B$1:$AZ$1,0),FALSE)),"",VLOOKUP($A207,'First Round'!$B:$AZ,MATCH("Cycles",'First Round'!$B$1:$AZ$1,0),FALSE))</f>
        <v/>
      </c>
      <c r="O207" s="19" t="str">
        <f>IF(ISERROR(VLOOKUP($A207,'Second Round'!$B:$AZ,MATCH("Cycles",'Second Round'!$B$1:$AZ$1,0),FALSE)),"",VLOOKUP($A207,'Second Round'!$B:$AZ,MATCH("Cycles",'Second Round'!$B$1:$AZ$1,0),FALSE))</f>
        <v/>
      </c>
      <c r="P207" s="19" t="str" cm="1">
        <f t="array" ref="P207">IF(ISERROR(ABS((SUM(IF(ISERROR(VLOOKUP($A207,'First Round'!$B:$AZ,MATCH(_xlfn._xlws.FILTER('First Round'!$B$1:$AZ$1,((LEFT('First Round'!$B$1:$AZ$1,22)="BoltRotationAngleCycle"))),'First Round'!$B$1:$AL$1,0), FALSE)),0,VLOOKUP($A207,'First Round'!$B:$AZ,MATCH(_xlfn._xlws.FILTER('First Round'!$B$1:$AZ$1,((LEFT('First Round'!$B$1:$AZ$1,22)="BoltRotationAngleCycle"))),'First Round'!$B$1:$AL$1,0), FALSE)))) - $B207) &lt;= 2), "", ABS((SUM(IF(ISERROR(VLOOKUP($A207,'First Round'!$B:$AZ,MATCH(_xlfn._xlws.FILTER('First Round'!$B$1:$AZ$1,((LEFT('First Round'!$B$1:$AZ$1,22)="BoltRotationAngleCycle"))),'First Round'!$B$1:$AL$1,0), FALSE)),0,VLOOKUP($A207,'First Round'!$B:$AZ,MATCH(_xlfn._xlws.FILTER('First Round'!$B$1:$AZ$1,((LEFT('First Round'!$B$1:$AZ$1,22)="BoltRotationAngleCycle"))),'First Round'!$B$1:$AL$1,0), FALSE)))) - $B207) &lt;= VLOOKUP("sum_rounding_buffer", 'Failure Criteria'!$A$1:$B$9, 2, 0))</f>
        <v/>
      </c>
      <c r="Q207" s="19" t="str" cm="1">
        <f t="array" ref="Q207">IF(ISERROR(ABS((SUM(IF(ISERROR(VLOOKUP($A207,'Second Round'!$B:$AZ,MATCH(_xlfn._xlws.FILTER('Second Round'!$B$1:$AZ$1,((LEFT('Second Round'!$B$1:$AZ$1,22)="BoltRotationAngleCycle"))),'Second Round'!$B$1:$AL$1,0), FALSE)),0,VLOOKUP($A207,'Second Round'!$B:$AZ,MATCH(_xlfn._xlws.FILTER('Second Round'!$B$1:$AZ$1,((LEFT('Second Round'!$B$1:$AZ$1,22)="BoltRotationAngleCycle"))),'Second Round'!$B$1:$AL$1,0), FALSE)))) - $C207) &lt;= 2), "", ABS((SUM(IF(ISERROR(VLOOKUP($A207,'Second Round'!$B:$AZ,MATCH(_xlfn._xlws.FILTER('Second Round'!$B$1:$AZ$1,((LEFT('Second Round'!$B$1:$AZ$1,22)="BoltRotationAngleCycle"))),'Second Round'!$B$1:$AL$1,0), FALSE)),0,VLOOKUP($A207,'Second Round'!$B:$AZ,MATCH(_xlfn._xlws.FILTER('Second Round'!$B$1:$AZ$1,((LEFT('Second Round'!$B$1:$AZ$1,22)="BoltRotationAngleCycle"))),'Second Round'!$B$1:$AL$1,0), FALSE)))) - $C207) &lt;= VLOOKUP("sum_rounding_buffer", 'Failure Criteria'!$A$1:$B$9, 2, 0))</f>
        <v/>
      </c>
    </row>
    <row r="208" spans="1:17" x14ac:dyDescent="0.25">
      <c r="A208" s="17">
        <v>199</v>
      </c>
      <c r="B208" s="7" t="str">
        <f>IF(ISERROR(VLOOKUP($A208,'First Round'!$B:$AZ,MATCH("BoltRotationAngle",'First Round'!$B$1:$AZ$1,0),FALSE)),"",VLOOKUP($A208,'First Round'!$B:$AZ,MATCH("BoltRotationAngle",'First Round'!$B$1:$AZ$1,0),FALSE))</f>
        <v/>
      </c>
      <c r="C208" s="7" t="str">
        <f>IF(ISERROR(VLOOKUP($A208,'Second Round'!$B:$AZ,MATCH("BoltRotationAngle",'Second Round'!$B$1:$AZ$1,0),FALSE)),"",VLOOKUP($A208,'Second Round'!$B:$AZ,MATCH("BoltRotationAngle",'Second Round'!$B$1:$AZ$1,0),FALSE))</f>
        <v/>
      </c>
      <c r="D208" s="1" t="str">
        <f>IF(ISERROR(VLOOKUP($A208,'Second Round'!$B:$AZ,MATCH("BoltRotationAngleCycle1",'Second Round'!$B$1:$AZ$1,0),FALSE)),"",VLOOKUP($A208,'Second Round'!$B:$AZ,MATCH("BoltRotationAngleCycle1",'Second Round'!$B$1:$AZ$1,0),FALSE))</f>
        <v/>
      </c>
      <c r="E208" s="1" t="str">
        <f>IF(ISERROR(VLOOKUP($A208,'Second Round'!$B:$AZ,MATCH("BoltRotationAngleCycle2",'Second Round'!$B$1:$AZ$1,0),FALSE)),"",VLOOKUP($A208,'Second Round'!$B:$AZ,MATCH("BoltRotationAngleCycle2",'Second Round'!$B$1:$AZ$1,0),FALSE))</f>
        <v/>
      </c>
      <c r="F208" s="1" t="str" cm="1">
        <f t="array" ref="F208">IF(AND(J208&lt;&gt;"",C208&lt;&gt;""),SUM(IF(ISERROR(VLOOKUP($A208,'Second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Round'!$B$1:$AL$1,0),FALSE)),0,VLOOKUP($A208,'Second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08" s="4">
        <v>199</v>
      </c>
      <c r="I208" s="13" t="str">
        <f>IF(J208&lt;&gt;"",IF(L208="Low", "Fail", IF(OR(L208="High", M208="High", N208 &gt; 5, O208 &gt; 5, P208 = FALSE, Q208 = FALSE), "Alert", "Pass")),"")</f>
        <v/>
      </c>
      <c r="J208" s="2" t="str">
        <f t="shared" si="3"/>
        <v/>
      </c>
      <c r="L208" s="19" t="str">
        <f>IF(J208&lt;&gt;"",IF(J208&gt;=$J$7,IF(J208&gt;VLOOKUP("perbolt_rotation_high", 'Failure Criteria'!$A$1:$B$9, 2, 0)*$J$7, "High", "OK"),"Low"),"")</f>
        <v/>
      </c>
      <c r="M208" s="19" t="str">
        <f>IF(AND(F208&lt;&gt;"",J208&lt;&gt;""),IF(F208&gt;=VLOOKUP("rd2_cyc3_rotation_high", 'Failure Criteria'!$A$1:$B$9, 2, 0), "High", "OK"),"")</f>
        <v/>
      </c>
      <c r="N208" s="19" t="str">
        <f>IF(ISERROR(VLOOKUP($A208,'First Round'!$B:$AZ,MATCH("Cycles",'First Round'!$B$1:$AZ$1,0),FALSE)),"",VLOOKUP($A208,'First Round'!$B:$AZ,MATCH("Cycles",'First Round'!$B$1:$AZ$1,0),FALSE))</f>
        <v/>
      </c>
      <c r="O208" s="19" t="str">
        <f>IF(ISERROR(VLOOKUP($A208,'Second Round'!$B:$AZ,MATCH("Cycles",'Second Round'!$B$1:$AZ$1,0),FALSE)),"",VLOOKUP($A208,'Second Round'!$B:$AZ,MATCH("Cycles",'Second Round'!$B$1:$AZ$1,0),FALSE))</f>
        <v/>
      </c>
      <c r="P208" s="19" t="str" cm="1">
        <f t="array" ref="P208">IF(ISERROR(ABS((SUM(IF(ISERROR(VLOOKUP($A208,'First Round'!$B:$AZ,MATCH(_xlfn._xlws.FILTER('First Round'!$B$1:$AZ$1,((LEFT('First Round'!$B$1:$AZ$1,22)="BoltRotationAngleCycle"))),'First Round'!$B$1:$AL$1,0), FALSE)),0,VLOOKUP($A208,'First Round'!$B:$AZ,MATCH(_xlfn._xlws.FILTER('First Round'!$B$1:$AZ$1,((LEFT('First Round'!$B$1:$AZ$1,22)="BoltRotationAngleCycle"))),'First Round'!$B$1:$AL$1,0), FALSE)))) - $B208) &lt;= 2), "", ABS((SUM(IF(ISERROR(VLOOKUP($A208,'First Round'!$B:$AZ,MATCH(_xlfn._xlws.FILTER('First Round'!$B$1:$AZ$1,((LEFT('First Round'!$B$1:$AZ$1,22)="BoltRotationAngleCycle"))),'First Round'!$B$1:$AL$1,0), FALSE)),0,VLOOKUP($A208,'First Round'!$B:$AZ,MATCH(_xlfn._xlws.FILTER('First Round'!$B$1:$AZ$1,((LEFT('First Round'!$B$1:$AZ$1,22)="BoltRotationAngleCycle"))),'First Round'!$B$1:$AL$1,0), FALSE)))) - $B208) &lt;= VLOOKUP("sum_rounding_buffer", 'Failure Criteria'!$A$1:$B$9, 2, 0))</f>
        <v/>
      </c>
      <c r="Q208" s="19" t="str" cm="1">
        <f t="array" ref="Q208">IF(ISERROR(ABS((SUM(IF(ISERROR(VLOOKUP($A208,'Second Round'!$B:$AZ,MATCH(_xlfn._xlws.FILTER('Second Round'!$B$1:$AZ$1,((LEFT('Second Round'!$B$1:$AZ$1,22)="BoltRotationAngleCycle"))),'Second Round'!$B$1:$AL$1,0), FALSE)),0,VLOOKUP($A208,'Second Round'!$B:$AZ,MATCH(_xlfn._xlws.FILTER('Second Round'!$B$1:$AZ$1,((LEFT('Second Round'!$B$1:$AZ$1,22)="BoltRotationAngleCycle"))),'Second Round'!$B$1:$AL$1,0), FALSE)))) - $C208) &lt;= 2), "", ABS((SUM(IF(ISERROR(VLOOKUP($A208,'Second Round'!$B:$AZ,MATCH(_xlfn._xlws.FILTER('Second Round'!$B$1:$AZ$1,((LEFT('Second Round'!$B$1:$AZ$1,22)="BoltRotationAngleCycle"))),'Second Round'!$B$1:$AL$1,0), FALSE)),0,VLOOKUP($A208,'Second Round'!$B:$AZ,MATCH(_xlfn._xlws.FILTER('Second Round'!$B$1:$AZ$1,((LEFT('Second Round'!$B$1:$AZ$1,22)="BoltRotationAngleCycle"))),'Second Round'!$B$1:$AL$1,0), FALSE)))) - $C208) &lt;= VLOOKUP("sum_rounding_buffer", 'Failure Criteria'!$A$1:$B$9, 2, 0))</f>
        <v/>
      </c>
    </row>
    <row r="209" spans="1:17" x14ac:dyDescent="0.25">
      <c r="A209" s="17">
        <v>200</v>
      </c>
      <c r="B209" s="7" t="str">
        <f>IF(ISERROR(VLOOKUP($A209,'First Round'!$B:$AZ,MATCH("BoltRotationAngle",'First Round'!$B$1:$AZ$1,0),FALSE)),"",VLOOKUP($A209,'First Round'!$B:$AZ,MATCH("BoltRotationAngle",'First Round'!$B$1:$AZ$1,0),FALSE))</f>
        <v/>
      </c>
      <c r="C209" s="7" t="str">
        <f>IF(ISERROR(VLOOKUP($A209,'Second Round'!$B:$AZ,MATCH("BoltRotationAngle",'Second Round'!$B$1:$AZ$1,0),FALSE)),"",VLOOKUP($A209,'Second Round'!$B:$AZ,MATCH("BoltRotationAngle",'Second Round'!$B$1:$AZ$1,0),FALSE))</f>
        <v/>
      </c>
      <c r="D209" s="1" t="str">
        <f>IF(ISERROR(VLOOKUP($A209,'Second Round'!$B:$AZ,MATCH("BoltRotationAngleCycle1",'Second Round'!$B$1:$AZ$1,0),FALSE)),"",VLOOKUP($A209,'Second Round'!$B:$AZ,MATCH("BoltRotationAngleCycle1",'Second Round'!$B$1:$AZ$1,0),FALSE))</f>
        <v/>
      </c>
      <c r="E209" s="1" t="str">
        <f>IF(ISERROR(VLOOKUP($A209,'Second Round'!$B:$AZ,MATCH("BoltRotationAngleCycle2",'Second Round'!$B$1:$AZ$1,0),FALSE)),"",VLOOKUP($A209,'Second Round'!$B:$AZ,MATCH("BoltRotationAngleCycle2",'Second Round'!$B$1:$AZ$1,0),FALSE))</f>
        <v/>
      </c>
      <c r="F209" s="1" t="str" cm="1">
        <f t="array" ref="F209">IF(AND(J209&lt;&gt;"",C209&lt;&gt;""),SUM(IF(ISERROR(VLOOKUP($A209,'Second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Round'!$B$1:$AL$1,0),FALSE)),0,VLOOKUP($A209,'Second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09" s="4">
        <v>200</v>
      </c>
      <c r="I209" s="13" t="str">
        <f>IF(J209&lt;&gt;"",IF(L209="Low", "Fail", IF(OR(L209="High", M209="High", N209 &gt; 5, O209 &gt; 5, P209 = FALSE, Q209 = FALSE), "Alert", "Pass")),"")</f>
        <v/>
      </c>
      <c r="J209" s="2" t="str">
        <f t="shared" si="3"/>
        <v/>
      </c>
      <c r="L209" s="19" t="str">
        <f>IF(J209&lt;&gt;"",IF(J209&gt;=$J$7,IF(J209&gt;VLOOKUP("perbolt_rotation_high", 'Failure Criteria'!$A$1:$B$9, 2, 0)*$J$7, "High", "OK"),"Low"),"")</f>
        <v/>
      </c>
      <c r="M209" s="19" t="str">
        <f>IF(AND(F209&lt;&gt;"",J209&lt;&gt;""),IF(F209&gt;=VLOOKUP("rd2_cyc3_rotation_high", 'Failure Criteria'!$A$1:$B$9, 2, 0), "High", "OK"),"")</f>
        <v/>
      </c>
      <c r="N209" s="19" t="str">
        <f>IF(ISERROR(VLOOKUP($A209,'First Round'!$B:$AZ,MATCH("Cycles",'First Round'!$B$1:$AZ$1,0),FALSE)),"",VLOOKUP($A209,'First Round'!$B:$AZ,MATCH("Cycles",'First Round'!$B$1:$AZ$1,0),FALSE))</f>
        <v/>
      </c>
      <c r="O209" s="19" t="str">
        <f>IF(ISERROR(VLOOKUP($A209,'Second Round'!$B:$AZ,MATCH("Cycles",'Second Round'!$B$1:$AZ$1,0),FALSE)),"",VLOOKUP($A209,'Second Round'!$B:$AZ,MATCH("Cycles",'Second Round'!$B$1:$AZ$1,0),FALSE))</f>
        <v/>
      </c>
      <c r="P209" s="19" t="str" cm="1">
        <f t="array" ref="P209">IF(ISERROR(ABS((SUM(IF(ISERROR(VLOOKUP($A209,'First Round'!$B:$AZ,MATCH(_xlfn._xlws.FILTER('First Round'!$B$1:$AZ$1,((LEFT('First Round'!$B$1:$AZ$1,22)="BoltRotationAngleCycle"))),'First Round'!$B$1:$AL$1,0), FALSE)),0,VLOOKUP($A209,'First Round'!$B:$AZ,MATCH(_xlfn._xlws.FILTER('First Round'!$B$1:$AZ$1,((LEFT('First Round'!$B$1:$AZ$1,22)="BoltRotationAngleCycle"))),'First Round'!$B$1:$AL$1,0), FALSE)))) - $B209) &lt;= 2), "", ABS((SUM(IF(ISERROR(VLOOKUP($A209,'First Round'!$B:$AZ,MATCH(_xlfn._xlws.FILTER('First Round'!$B$1:$AZ$1,((LEFT('First Round'!$B$1:$AZ$1,22)="BoltRotationAngleCycle"))),'First Round'!$B$1:$AL$1,0), FALSE)),0,VLOOKUP($A209,'First Round'!$B:$AZ,MATCH(_xlfn._xlws.FILTER('First Round'!$B$1:$AZ$1,((LEFT('First Round'!$B$1:$AZ$1,22)="BoltRotationAngleCycle"))),'First Round'!$B$1:$AL$1,0), FALSE)))) - $B209) &lt;= VLOOKUP("sum_rounding_buffer", 'Failure Criteria'!$A$1:$B$9, 2, 0))</f>
        <v/>
      </c>
      <c r="Q209" s="19" t="str" cm="1">
        <f t="array" ref="Q209">IF(ISERROR(ABS((SUM(IF(ISERROR(VLOOKUP($A209,'Second Round'!$B:$AZ,MATCH(_xlfn._xlws.FILTER('Second Round'!$B$1:$AZ$1,((LEFT('Second Round'!$B$1:$AZ$1,22)="BoltRotationAngleCycle"))),'Second Round'!$B$1:$AL$1,0), FALSE)),0,VLOOKUP($A209,'Second Round'!$B:$AZ,MATCH(_xlfn._xlws.FILTER('Second Round'!$B$1:$AZ$1,((LEFT('Second Round'!$B$1:$AZ$1,22)="BoltRotationAngleCycle"))),'Second Round'!$B$1:$AL$1,0), FALSE)))) - $C209) &lt;= 2), "", ABS((SUM(IF(ISERROR(VLOOKUP($A209,'Second Round'!$B:$AZ,MATCH(_xlfn._xlws.FILTER('Second Round'!$B$1:$AZ$1,((LEFT('Second Round'!$B$1:$AZ$1,22)="BoltRotationAngleCycle"))),'Second Round'!$B$1:$AL$1,0), FALSE)),0,VLOOKUP($A209,'Second Round'!$B:$AZ,MATCH(_xlfn._xlws.FILTER('Second Round'!$B$1:$AZ$1,((LEFT('Second Round'!$B$1:$AZ$1,22)="BoltRotationAngleCycle"))),'Second Round'!$B$1:$AL$1,0), FALSE)))) - $C209) &lt;= VLOOKUP("sum_rounding_buffer", 'Failure Criteria'!$A$1:$B$9, 2, 0))</f>
        <v/>
      </c>
    </row>
    <row r="210" spans="1:17" x14ac:dyDescent="0.25">
      <c r="A210" s="17">
        <v>201</v>
      </c>
      <c r="B210" s="7" t="str">
        <f>IF(ISERROR(VLOOKUP($A210,'First Round'!$B:$AZ,MATCH("BoltRotationAngle",'First Round'!$B$1:$AZ$1,0),FALSE)),"",VLOOKUP($A210,'First Round'!$B:$AZ,MATCH("BoltRotationAngle",'First Round'!$B$1:$AZ$1,0),FALSE))</f>
        <v/>
      </c>
      <c r="C210" s="7" t="str">
        <f>IF(ISERROR(VLOOKUP($A210,'Second Round'!$B:$AZ,MATCH("BoltRotationAngle",'Second Round'!$B$1:$AZ$1,0),FALSE)),"",VLOOKUP($A210,'Second Round'!$B:$AZ,MATCH("BoltRotationAngle",'Second Round'!$B$1:$AZ$1,0),FALSE))</f>
        <v/>
      </c>
      <c r="D210" s="1" t="str">
        <f>IF(ISERROR(VLOOKUP($A210,'Second Round'!$B:$AZ,MATCH("BoltRotationAngleCycle1",'Second Round'!$B$1:$AZ$1,0),FALSE)),"",VLOOKUP($A210,'Second Round'!$B:$AZ,MATCH("BoltRotationAngleCycle1",'Second Round'!$B$1:$AZ$1,0),FALSE))</f>
        <v/>
      </c>
      <c r="E210" s="1" t="str">
        <f>IF(ISERROR(VLOOKUP($A210,'Second Round'!$B:$AZ,MATCH("BoltRotationAngleCycle2",'Second Round'!$B$1:$AZ$1,0),FALSE)),"",VLOOKUP($A210,'Second Round'!$B:$AZ,MATCH("BoltRotationAngleCycle2",'Second Round'!$B$1:$AZ$1,0),FALSE))</f>
        <v/>
      </c>
      <c r="F210" s="1" t="str" cm="1">
        <f t="array" ref="F210">IF(AND(J210&lt;&gt;"",C210&lt;&gt;""),SUM(IF(ISERROR(VLOOKUP($A210,'Second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Round'!$B$1:$AL$1,0),FALSE)),0,VLOOKUP($A210,'Second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10" s="4">
        <v>201</v>
      </c>
      <c r="I210" s="13" t="str">
        <f>IF(J210&lt;&gt;"",IF(L210="Low", "Fail", IF(OR(L210="High", M210="High", N210 &gt; 5, O210 &gt; 5, P210 = FALSE, Q210 = FALSE), "Alert", "Pass")),"")</f>
        <v/>
      </c>
      <c r="J210" s="2" t="str">
        <f t="shared" si="3"/>
        <v/>
      </c>
      <c r="L210" s="19" t="str">
        <f>IF(J210&lt;&gt;"",IF(J210&gt;=$J$7,IF(J210&gt;VLOOKUP("perbolt_rotation_high", 'Failure Criteria'!$A$1:$B$9, 2, 0)*$J$7, "High", "OK"),"Low"),"")</f>
        <v/>
      </c>
      <c r="M210" s="19" t="str">
        <f>IF(AND(F210&lt;&gt;"",J210&lt;&gt;""),IF(F210&gt;=VLOOKUP("rd2_cyc3_rotation_high", 'Failure Criteria'!$A$1:$B$9, 2, 0), "High", "OK"),"")</f>
        <v/>
      </c>
      <c r="N210" s="19" t="str">
        <f>IF(ISERROR(VLOOKUP($A210,'First Round'!$B:$AZ,MATCH("Cycles",'First Round'!$B$1:$AZ$1,0),FALSE)),"",VLOOKUP($A210,'First Round'!$B:$AZ,MATCH("Cycles",'First Round'!$B$1:$AZ$1,0),FALSE))</f>
        <v/>
      </c>
      <c r="O210" s="19" t="str">
        <f>IF(ISERROR(VLOOKUP($A210,'Second Round'!$B:$AZ,MATCH("Cycles",'Second Round'!$B$1:$AZ$1,0),FALSE)),"",VLOOKUP($A210,'Second Round'!$B:$AZ,MATCH("Cycles",'Second Round'!$B$1:$AZ$1,0),FALSE))</f>
        <v/>
      </c>
      <c r="P210" s="19" t="str" cm="1">
        <f t="array" ref="P210">IF(ISERROR(ABS((SUM(IF(ISERROR(VLOOKUP($A210,'First Round'!$B:$AZ,MATCH(_xlfn._xlws.FILTER('First Round'!$B$1:$AZ$1,((LEFT('First Round'!$B$1:$AZ$1,22)="BoltRotationAngleCycle"))),'First Round'!$B$1:$AL$1,0), FALSE)),0,VLOOKUP($A210,'First Round'!$B:$AZ,MATCH(_xlfn._xlws.FILTER('First Round'!$B$1:$AZ$1,((LEFT('First Round'!$B$1:$AZ$1,22)="BoltRotationAngleCycle"))),'First Round'!$B$1:$AL$1,0), FALSE)))) - $B210) &lt;= 2), "", ABS((SUM(IF(ISERROR(VLOOKUP($A210,'First Round'!$B:$AZ,MATCH(_xlfn._xlws.FILTER('First Round'!$B$1:$AZ$1,((LEFT('First Round'!$B$1:$AZ$1,22)="BoltRotationAngleCycle"))),'First Round'!$B$1:$AL$1,0), FALSE)),0,VLOOKUP($A210,'First Round'!$B:$AZ,MATCH(_xlfn._xlws.FILTER('First Round'!$B$1:$AZ$1,((LEFT('First Round'!$B$1:$AZ$1,22)="BoltRotationAngleCycle"))),'First Round'!$B$1:$AL$1,0), FALSE)))) - $B210) &lt;= VLOOKUP("sum_rounding_buffer", 'Failure Criteria'!$A$1:$B$9, 2, 0))</f>
        <v/>
      </c>
      <c r="Q210" s="19" t="str" cm="1">
        <f t="array" ref="Q210">IF(ISERROR(ABS((SUM(IF(ISERROR(VLOOKUP($A210,'Second Round'!$B:$AZ,MATCH(_xlfn._xlws.FILTER('Second Round'!$B$1:$AZ$1,((LEFT('Second Round'!$B$1:$AZ$1,22)="BoltRotationAngleCycle"))),'Second Round'!$B$1:$AL$1,0), FALSE)),0,VLOOKUP($A210,'Second Round'!$B:$AZ,MATCH(_xlfn._xlws.FILTER('Second Round'!$B$1:$AZ$1,((LEFT('Second Round'!$B$1:$AZ$1,22)="BoltRotationAngleCycle"))),'Second Round'!$B$1:$AL$1,0), FALSE)))) - $C210) &lt;= 2), "", ABS((SUM(IF(ISERROR(VLOOKUP($A210,'Second Round'!$B:$AZ,MATCH(_xlfn._xlws.FILTER('Second Round'!$B$1:$AZ$1,((LEFT('Second Round'!$B$1:$AZ$1,22)="BoltRotationAngleCycle"))),'Second Round'!$B$1:$AL$1,0), FALSE)),0,VLOOKUP($A210,'Second Round'!$B:$AZ,MATCH(_xlfn._xlws.FILTER('Second Round'!$B$1:$AZ$1,((LEFT('Second Round'!$B$1:$AZ$1,22)="BoltRotationAngleCycle"))),'Second Round'!$B$1:$AL$1,0), FALSE)))) - $C210) &lt;= VLOOKUP("sum_rounding_buffer", 'Failure Criteria'!$A$1:$B$9, 2, 0))</f>
        <v/>
      </c>
    </row>
    <row r="211" spans="1:17" x14ac:dyDescent="0.25">
      <c r="A211" s="17">
        <v>202</v>
      </c>
      <c r="B211" s="7" t="str">
        <f>IF(ISERROR(VLOOKUP($A211,'First Round'!$B:$AZ,MATCH("BoltRotationAngle",'First Round'!$B$1:$AZ$1,0),FALSE)),"",VLOOKUP($A211,'First Round'!$B:$AZ,MATCH("BoltRotationAngle",'First Round'!$B$1:$AZ$1,0),FALSE))</f>
        <v/>
      </c>
      <c r="C211" s="7" t="str">
        <f>IF(ISERROR(VLOOKUP($A211,'Second Round'!$B:$AZ,MATCH("BoltRotationAngle",'Second Round'!$B$1:$AZ$1,0),FALSE)),"",VLOOKUP($A211,'Second Round'!$B:$AZ,MATCH("BoltRotationAngle",'Second Round'!$B$1:$AZ$1,0),FALSE))</f>
        <v/>
      </c>
      <c r="D211" s="1" t="str">
        <f>IF(ISERROR(VLOOKUP($A211,'Second Round'!$B:$AZ,MATCH("BoltRotationAngleCycle1",'Second Round'!$B$1:$AZ$1,0),FALSE)),"",VLOOKUP($A211,'Second Round'!$B:$AZ,MATCH("BoltRotationAngleCycle1",'Second Round'!$B$1:$AZ$1,0),FALSE))</f>
        <v/>
      </c>
      <c r="E211" s="1" t="str">
        <f>IF(ISERROR(VLOOKUP($A211,'Second Round'!$B:$AZ,MATCH("BoltRotationAngleCycle2",'Second Round'!$B$1:$AZ$1,0),FALSE)),"",VLOOKUP($A211,'Second Round'!$B:$AZ,MATCH("BoltRotationAngleCycle2",'Second Round'!$B$1:$AZ$1,0),FALSE))</f>
        <v/>
      </c>
      <c r="F211" s="1" t="str" cm="1">
        <f t="array" ref="F211">IF(AND(J211&lt;&gt;"",C211&lt;&gt;""),SUM(IF(ISERROR(VLOOKUP($A211,'Second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Round'!$B$1:$AL$1,0),FALSE)),0,VLOOKUP($A211,'Second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11" s="4">
        <v>202</v>
      </c>
      <c r="I211" s="13" t="str">
        <f>IF(J211&lt;&gt;"",IF(L211="Low", "Fail", IF(OR(L211="High", M211="High", N211 &gt; 5, O211 &gt; 5, P211 = FALSE, Q211 = FALSE), "Alert", "Pass")),"")</f>
        <v/>
      </c>
      <c r="J211" s="2" t="str">
        <f t="shared" si="3"/>
        <v/>
      </c>
      <c r="L211" s="19" t="str">
        <f>IF(J211&lt;&gt;"",IF(J211&gt;=$J$7,IF(J211&gt;VLOOKUP("perbolt_rotation_high", 'Failure Criteria'!$A$1:$B$9, 2, 0)*$J$7, "High", "OK"),"Low"),"")</f>
        <v/>
      </c>
      <c r="M211" s="19" t="str">
        <f>IF(AND(F211&lt;&gt;"",J211&lt;&gt;""),IF(F211&gt;=VLOOKUP("rd2_cyc3_rotation_high", 'Failure Criteria'!$A$1:$B$9, 2, 0), "High", "OK"),"")</f>
        <v/>
      </c>
      <c r="N211" s="19" t="str">
        <f>IF(ISERROR(VLOOKUP($A211,'First Round'!$B:$AZ,MATCH("Cycles",'First Round'!$B$1:$AZ$1,0),FALSE)),"",VLOOKUP($A211,'First Round'!$B:$AZ,MATCH("Cycles",'First Round'!$B$1:$AZ$1,0),FALSE))</f>
        <v/>
      </c>
      <c r="O211" s="19" t="str">
        <f>IF(ISERROR(VLOOKUP($A211,'Second Round'!$B:$AZ,MATCH("Cycles",'Second Round'!$B$1:$AZ$1,0),FALSE)),"",VLOOKUP($A211,'Second Round'!$B:$AZ,MATCH("Cycles",'Second Round'!$B$1:$AZ$1,0),FALSE))</f>
        <v/>
      </c>
      <c r="P211" s="19" t="str" cm="1">
        <f t="array" ref="P211">IF(ISERROR(ABS((SUM(IF(ISERROR(VLOOKUP($A211,'First Round'!$B:$AZ,MATCH(_xlfn._xlws.FILTER('First Round'!$B$1:$AZ$1,((LEFT('First Round'!$B$1:$AZ$1,22)="BoltRotationAngleCycle"))),'First Round'!$B$1:$AL$1,0), FALSE)),0,VLOOKUP($A211,'First Round'!$B:$AZ,MATCH(_xlfn._xlws.FILTER('First Round'!$B$1:$AZ$1,((LEFT('First Round'!$B$1:$AZ$1,22)="BoltRotationAngleCycle"))),'First Round'!$B$1:$AL$1,0), FALSE)))) - $B211) &lt;= 2), "", ABS((SUM(IF(ISERROR(VLOOKUP($A211,'First Round'!$B:$AZ,MATCH(_xlfn._xlws.FILTER('First Round'!$B$1:$AZ$1,((LEFT('First Round'!$B$1:$AZ$1,22)="BoltRotationAngleCycle"))),'First Round'!$B$1:$AL$1,0), FALSE)),0,VLOOKUP($A211,'First Round'!$B:$AZ,MATCH(_xlfn._xlws.FILTER('First Round'!$B$1:$AZ$1,((LEFT('First Round'!$B$1:$AZ$1,22)="BoltRotationAngleCycle"))),'First Round'!$B$1:$AL$1,0), FALSE)))) - $B211) &lt;= VLOOKUP("sum_rounding_buffer", 'Failure Criteria'!$A$1:$B$9, 2, 0))</f>
        <v/>
      </c>
      <c r="Q211" s="19" t="str" cm="1">
        <f t="array" ref="Q211">IF(ISERROR(ABS((SUM(IF(ISERROR(VLOOKUP($A211,'Second Round'!$B:$AZ,MATCH(_xlfn._xlws.FILTER('Second Round'!$B$1:$AZ$1,((LEFT('Second Round'!$B$1:$AZ$1,22)="BoltRotationAngleCycle"))),'Second Round'!$B$1:$AL$1,0), FALSE)),0,VLOOKUP($A211,'Second Round'!$B:$AZ,MATCH(_xlfn._xlws.FILTER('Second Round'!$B$1:$AZ$1,((LEFT('Second Round'!$B$1:$AZ$1,22)="BoltRotationAngleCycle"))),'Second Round'!$B$1:$AL$1,0), FALSE)))) - $C211) &lt;= 2), "", ABS((SUM(IF(ISERROR(VLOOKUP($A211,'Second Round'!$B:$AZ,MATCH(_xlfn._xlws.FILTER('Second Round'!$B$1:$AZ$1,((LEFT('Second Round'!$B$1:$AZ$1,22)="BoltRotationAngleCycle"))),'Second Round'!$B$1:$AL$1,0), FALSE)),0,VLOOKUP($A211,'Second Round'!$B:$AZ,MATCH(_xlfn._xlws.FILTER('Second Round'!$B$1:$AZ$1,((LEFT('Second Round'!$B$1:$AZ$1,22)="BoltRotationAngleCycle"))),'Second Round'!$B$1:$AL$1,0), FALSE)))) - $C211) &lt;= VLOOKUP("sum_rounding_buffer", 'Failure Criteria'!$A$1:$B$9, 2, 0))</f>
        <v/>
      </c>
    </row>
    <row r="212" spans="1:17" x14ac:dyDescent="0.25">
      <c r="A212" s="17">
        <v>203</v>
      </c>
      <c r="B212" s="7" t="str">
        <f>IF(ISERROR(VLOOKUP($A212,'First Round'!$B:$AZ,MATCH("BoltRotationAngle",'First Round'!$B$1:$AZ$1,0),FALSE)),"",VLOOKUP($A212,'First Round'!$B:$AZ,MATCH("BoltRotationAngle",'First Round'!$B$1:$AZ$1,0),FALSE))</f>
        <v/>
      </c>
      <c r="C212" s="7" t="str">
        <f>IF(ISERROR(VLOOKUP($A212,'Second Round'!$B:$AZ,MATCH("BoltRotationAngle",'Second Round'!$B$1:$AZ$1,0),FALSE)),"",VLOOKUP($A212,'Second Round'!$B:$AZ,MATCH("BoltRotationAngle",'Second Round'!$B$1:$AZ$1,0),FALSE))</f>
        <v/>
      </c>
      <c r="D212" s="1" t="str">
        <f>IF(ISERROR(VLOOKUP($A212,'Second Round'!$B:$AZ,MATCH("BoltRotationAngleCycle1",'Second Round'!$B$1:$AZ$1,0),FALSE)),"",VLOOKUP($A212,'Second Round'!$B:$AZ,MATCH("BoltRotationAngleCycle1",'Second Round'!$B$1:$AZ$1,0),FALSE))</f>
        <v/>
      </c>
      <c r="E212" s="1" t="str">
        <f>IF(ISERROR(VLOOKUP($A212,'Second Round'!$B:$AZ,MATCH("BoltRotationAngleCycle2",'Second Round'!$B$1:$AZ$1,0),FALSE)),"",VLOOKUP($A212,'Second Round'!$B:$AZ,MATCH("BoltRotationAngleCycle2",'Second Round'!$B$1:$AZ$1,0),FALSE))</f>
        <v/>
      </c>
      <c r="F212" s="1" t="str" cm="1">
        <f t="array" ref="F212">IF(AND(J212&lt;&gt;"",C212&lt;&gt;""),SUM(IF(ISERROR(VLOOKUP($A212,'Second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Round'!$B$1:$AL$1,0),FALSE)),0,VLOOKUP($A212,'Second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12" s="4">
        <v>203</v>
      </c>
      <c r="I212" s="13" t="str">
        <f>IF(J212&lt;&gt;"",IF(L212="Low", "Fail", IF(OR(L212="High", M212="High", N212 &gt; 5, O212 &gt; 5, P212 = FALSE, Q212 = FALSE), "Alert", "Pass")),"")</f>
        <v/>
      </c>
      <c r="J212" s="2" t="str">
        <f t="shared" si="3"/>
        <v/>
      </c>
      <c r="L212" s="19" t="str">
        <f>IF(J212&lt;&gt;"",IF(J212&gt;=$J$7,IF(J212&gt;VLOOKUP("perbolt_rotation_high", 'Failure Criteria'!$A$1:$B$9, 2, 0)*$J$7, "High", "OK"),"Low"),"")</f>
        <v/>
      </c>
      <c r="M212" s="19" t="str">
        <f>IF(AND(F212&lt;&gt;"",J212&lt;&gt;""),IF(F212&gt;=VLOOKUP("rd2_cyc3_rotation_high", 'Failure Criteria'!$A$1:$B$9, 2, 0), "High", "OK"),"")</f>
        <v/>
      </c>
      <c r="N212" s="19" t="str">
        <f>IF(ISERROR(VLOOKUP($A212,'First Round'!$B:$AZ,MATCH("Cycles",'First Round'!$B$1:$AZ$1,0),FALSE)),"",VLOOKUP($A212,'First Round'!$B:$AZ,MATCH("Cycles",'First Round'!$B$1:$AZ$1,0),FALSE))</f>
        <v/>
      </c>
      <c r="O212" s="19" t="str">
        <f>IF(ISERROR(VLOOKUP($A212,'Second Round'!$B:$AZ,MATCH("Cycles",'Second Round'!$B$1:$AZ$1,0),FALSE)),"",VLOOKUP($A212,'Second Round'!$B:$AZ,MATCH("Cycles",'Second Round'!$B$1:$AZ$1,0),FALSE))</f>
        <v/>
      </c>
      <c r="P212" s="19" t="str" cm="1">
        <f t="array" ref="P212">IF(ISERROR(ABS((SUM(IF(ISERROR(VLOOKUP($A212,'First Round'!$B:$AZ,MATCH(_xlfn._xlws.FILTER('First Round'!$B$1:$AZ$1,((LEFT('First Round'!$B$1:$AZ$1,22)="BoltRotationAngleCycle"))),'First Round'!$B$1:$AL$1,0), FALSE)),0,VLOOKUP($A212,'First Round'!$B:$AZ,MATCH(_xlfn._xlws.FILTER('First Round'!$B$1:$AZ$1,((LEFT('First Round'!$B$1:$AZ$1,22)="BoltRotationAngleCycle"))),'First Round'!$B$1:$AL$1,0), FALSE)))) - $B212) &lt;= 2), "", ABS((SUM(IF(ISERROR(VLOOKUP($A212,'First Round'!$B:$AZ,MATCH(_xlfn._xlws.FILTER('First Round'!$B$1:$AZ$1,((LEFT('First Round'!$B$1:$AZ$1,22)="BoltRotationAngleCycle"))),'First Round'!$B$1:$AL$1,0), FALSE)),0,VLOOKUP($A212,'First Round'!$B:$AZ,MATCH(_xlfn._xlws.FILTER('First Round'!$B$1:$AZ$1,((LEFT('First Round'!$B$1:$AZ$1,22)="BoltRotationAngleCycle"))),'First Round'!$B$1:$AL$1,0), FALSE)))) - $B212) &lt;= VLOOKUP("sum_rounding_buffer", 'Failure Criteria'!$A$1:$B$9, 2, 0))</f>
        <v/>
      </c>
      <c r="Q212" s="19" t="str" cm="1">
        <f t="array" ref="Q212">IF(ISERROR(ABS((SUM(IF(ISERROR(VLOOKUP($A212,'Second Round'!$B:$AZ,MATCH(_xlfn._xlws.FILTER('Second Round'!$B$1:$AZ$1,((LEFT('Second Round'!$B$1:$AZ$1,22)="BoltRotationAngleCycle"))),'Second Round'!$B$1:$AL$1,0), FALSE)),0,VLOOKUP($A212,'Second Round'!$B:$AZ,MATCH(_xlfn._xlws.FILTER('Second Round'!$B$1:$AZ$1,((LEFT('Second Round'!$B$1:$AZ$1,22)="BoltRotationAngleCycle"))),'Second Round'!$B$1:$AL$1,0), FALSE)))) - $C212) &lt;= 2), "", ABS((SUM(IF(ISERROR(VLOOKUP($A212,'Second Round'!$B:$AZ,MATCH(_xlfn._xlws.FILTER('Second Round'!$B$1:$AZ$1,((LEFT('Second Round'!$B$1:$AZ$1,22)="BoltRotationAngleCycle"))),'Second Round'!$B$1:$AL$1,0), FALSE)),0,VLOOKUP($A212,'Second Round'!$B:$AZ,MATCH(_xlfn._xlws.FILTER('Second Round'!$B$1:$AZ$1,((LEFT('Second Round'!$B$1:$AZ$1,22)="BoltRotationAngleCycle"))),'Second Round'!$B$1:$AL$1,0), FALSE)))) - $C212) &lt;= VLOOKUP("sum_rounding_buffer", 'Failure Criteria'!$A$1:$B$9, 2, 0))</f>
        <v/>
      </c>
    </row>
    <row r="213" spans="1:17" x14ac:dyDescent="0.25">
      <c r="A213" s="17">
        <v>204</v>
      </c>
      <c r="B213" s="7" t="str">
        <f>IF(ISERROR(VLOOKUP($A213,'First Round'!$B:$AZ,MATCH("BoltRotationAngle",'First Round'!$B$1:$AZ$1,0),FALSE)),"",VLOOKUP($A213,'First Round'!$B:$AZ,MATCH("BoltRotationAngle",'First Round'!$B$1:$AZ$1,0),FALSE))</f>
        <v/>
      </c>
      <c r="C213" s="7" t="str">
        <f>IF(ISERROR(VLOOKUP($A213,'Second Round'!$B:$AZ,MATCH("BoltRotationAngle",'Second Round'!$B$1:$AZ$1,0),FALSE)),"",VLOOKUP($A213,'Second Round'!$B:$AZ,MATCH("BoltRotationAngle",'Second Round'!$B$1:$AZ$1,0),FALSE))</f>
        <v/>
      </c>
      <c r="D213" s="1" t="str">
        <f>IF(ISERROR(VLOOKUP($A213,'Second Round'!$B:$AZ,MATCH("BoltRotationAngleCycle1",'Second Round'!$B$1:$AZ$1,0),FALSE)),"",VLOOKUP($A213,'Second Round'!$B:$AZ,MATCH("BoltRotationAngleCycle1",'Second Round'!$B$1:$AZ$1,0),FALSE))</f>
        <v/>
      </c>
      <c r="E213" s="1" t="str">
        <f>IF(ISERROR(VLOOKUP($A213,'Second Round'!$B:$AZ,MATCH("BoltRotationAngleCycle2",'Second Round'!$B$1:$AZ$1,0),FALSE)),"",VLOOKUP($A213,'Second Round'!$B:$AZ,MATCH("BoltRotationAngleCycle2",'Second Round'!$B$1:$AZ$1,0),FALSE))</f>
        <v/>
      </c>
      <c r="F213" s="1" t="str" cm="1">
        <f t="array" ref="F213">IF(AND(J213&lt;&gt;"",C213&lt;&gt;""),SUM(IF(ISERROR(VLOOKUP($A213,'Second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Round'!$B$1:$AL$1,0),FALSE)),0,VLOOKUP($A213,'Second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13" s="4">
        <v>204</v>
      </c>
      <c r="I213" s="13" t="str">
        <f>IF(J213&lt;&gt;"",IF(L213="Low", "Fail", IF(OR(L213="High", M213="High", N213 &gt; 5, O213 &gt; 5, P213 = FALSE, Q213 = FALSE), "Alert", "Pass")),"")</f>
        <v/>
      </c>
      <c r="J213" s="2" t="str">
        <f t="shared" si="3"/>
        <v/>
      </c>
      <c r="L213" s="19" t="str">
        <f>IF(J213&lt;&gt;"",IF(J213&gt;=$J$7,IF(J213&gt;VLOOKUP("perbolt_rotation_high", 'Failure Criteria'!$A$1:$B$9, 2, 0)*$J$7, "High", "OK"),"Low"),"")</f>
        <v/>
      </c>
      <c r="M213" s="19" t="str">
        <f>IF(AND(F213&lt;&gt;"",J213&lt;&gt;""),IF(F213&gt;=VLOOKUP("rd2_cyc3_rotation_high", 'Failure Criteria'!$A$1:$B$9, 2, 0), "High", "OK"),"")</f>
        <v/>
      </c>
      <c r="N213" s="19" t="str">
        <f>IF(ISERROR(VLOOKUP($A213,'First Round'!$B:$AZ,MATCH("Cycles",'First Round'!$B$1:$AZ$1,0),FALSE)),"",VLOOKUP($A213,'First Round'!$B:$AZ,MATCH("Cycles",'First Round'!$B$1:$AZ$1,0),FALSE))</f>
        <v/>
      </c>
      <c r="O213" s="19" t="str">
        <f>IF(ISERROR(VLOOKUP($A213,'Second Round'!$B:$AZ,MATCH("Cycles",'Second Round'!$B$1:$AZ$1,0),FALSE)),"",VLOOKUP($A213,'Second Round'!$B:$AZ,MATCH("Cycles",'Second Round'!$B$1:$AZ$1,0),FALSE))</f>
        <v/>
      </c>
      <c r="P213" s="19" t="str" cm="1">
        <f t="array" ref="P213">IF(ISERROR(ABS((SUM(IF(ISERROR(VLOOKUP($A213,'First Round'!$B:$AZ,MATCH(_xlfn._xlws.FILTER('First Round'!$B$1:$AZ$1,((LEFT('First Round'!$B$1:$AZ$1,22)="BoltRotationAngleCycle"))),'First Round'!$B$1:$AL$1,0), FALSE)),0,VLOOKUP($A213,'First Round'!$B:$AZ,MATCH(_xlfn._xlws.FILTER('First Round'!$B$1:$AZ$1,((LEFT('First Round'!$B$1:$AZ$1,22)="BoltRotationAngleCycle"))),'First Round'!$B$1:$AL$1,0), FALSE)))) - $B213) &lt;= 2), "", ABS((SUM(IF(ISERROR(VLOOKUP($A213,'First Round'!$B:$AZ,MATCH(_xlfn._xlws.FILTER('First Round'!$B$1:$AZ$1,((LEFT('First Round'!$B$1:$AZ$1,22)="BoltRotationAngleCycle"))),'First Round'!$B$1:$AL$1,0), FALSE)),0,VLOOKUP($A213,'First Round'!$B:$AZ,MATCH(_xlfn._xlws.FILTER('First Round'!$B$1:$AZ$1,((LEFT('First Round'!$B$1:$AZ$1,22)="BoltRotationAngleCycle"))),'First Round'!$B$1:$AL$1,0), FALSE)))) - $B213) &lt;= VLOOKUP("sum_rounding_buffer", 'Failure Criteria'!$A$1:$B$9, 2, 0))</f>
        <v/>
      </c>
      <c r="Q213" s="19" t="str" cm="1">
        <f t="array" ref="Q213">IF(ISERROR(ABS((SUM(IF(ISERROR(VLOOKUP($A213,'Second Round'!$B:$AZ,MATCH(_xlfn._xlws.FILTER('Second Round'!$B$1:$AZ$1,((LEFT('Second Round'!$B$1:$AZ$1,22)="BoltRotationAngleCycle"))),'Second Round'!$B$1:$AL$1,0), FALSE)),0,VLOOKUP($A213,'Second Round'!$B:$AZ,MATCH(_xlfn._xlws.FILTER('Second Round'!$B$1:$AZ$1,((LEFT('Second Round'!$B$1:$AZ$1,22)="BoltRotationAngleCycle"))),'Second Round'!$B$1:$AL$1,0), FALSE)))) - $C213) &lt;= 2), "", ABS((SUM(IF(ISERROR(VLOOKUP($A213,'Second Round'!$B:$AZ,MATCH(_xlfn._xlws.FILTER('Second Round'!$B$1:$AZ$1,((LEFT('Second Round'!$B$1:$AZ$1,22)="BoltRotationAngleCycle"))),'Second Round'!$B$1:$AL$1,0), FALSE)),0,VLOOKUP($A213,'Second Round'!$B:$AZ,MATCH(_xlfn._xlws.FILTER('Second Round'!$B$1:$AZ$1,((LEFT('Second Round'!$B$1:$AZ$1,22)="BoltRotationAngleCycle"))),'Second Round'!$B$1:$AL$1,0), FALSE)))) - $C213) &lt;= VLOOKUP("sum_rounding_buffer", 'Failure Criteria'!$A$1:$B$9, 2, 0))</f>
        <v/>
      </c>
    </row>
    <row r="214" spans="1:17" x14ac:dyDescent="0.25">
      <c r="A214" s="17">
        <v>205</v>
      </c>
      <c r="B214" s="7" t="str">
        <f>IF(ISERROR(VLOOKUP($A214,'First Round'!$B:$AZ,MATCH("BoltRotationAngle",'First Round'!$B$1:$AZ$1,0),FALSE)),"",VLOOKUP($A214,'First Round'!$B:$AZ,MATCH("BoltRotationAngle",'First Round'!$B$1:$AZ$1,0),FALSE))</f>
        <v/>
      </c>
      <c r="C214" s="7" t="str">
        <f>IF(ISERROR(VLOOKUP($A214,'Second Round'!$B:$AZ,MATCH("BoltRotationAngle",'Second Round'!$B$1:$AZ$1,0),FALSE)),"",VLOOKUP($A214,'Second Round'!$B:$AZ,MATCH("BoltRotationAngle",'Second Round'!$B$1:$AZ$1,0),FALSE))</f>
        <v/>
      </c>
      <c r="D214" s="1" t="str">
        <f>IF(ISERROR(VLOOKUP($A214,'Second Round'!$B:$AZ,MATCH("BoltRotationAngleCycle1",'Second Round'!$B$1:$AZ$1,0),FALSE)),"",VLOOKUP($A214,'Second Round'!$B:$AZ,MATCH("BoltRotationAngleCycle1",'Second Round'!$B$1:$AZ$1,0),FALSE))</f>
        <v/>
      </c>
      <c r="E214" s="1" t="str">
        <f>IF(ISERROR(VLOOKUP($A214,'Second Round'!$B:$AZ,MATCH("BoltRotationAngleCycle2",'Second Round'!$B$1:$AZ$1,0),FALSE)),"",VLOOKUP($A214,'Second Round'!$B:$AZ,MATCH("BoltRotationAngleCycle2",'Second Round'!$B$1:$AZ$1,0),FALSE))</f>
        <v/>
      </c>
      <c r="F214" s="1" t="str" cm="1">
        <f t="array" ref="F214">IF(AND(J214&lt;&gt;"",C214&lt;&gt;""),SUM(IF(ISERROR(VLOOKUP($A214,'Second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Round'!$B$1:$AL$1,0),FALSE)),0,VLOOKUP($A214,'Second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14" s="4">
        <v>205</v>
      </c>
      <c r="I214" s="13" t="str">
        <f>IF(J214&lt;&gt;"",IF(L214="Low", "Fail", IF(OR(L214="High", M214="High", N214 &gt; 5, O214 &gt; 5, P214 = FALSE, Q214 = FALSE), "Alert", "Pass")),"")</f>
        <v/>
      </c>
      <c r="J214" s="2" t="str">
        <f t="shared" si="3"/>
        <v/>
      </c>
      <c r="L214" s="19" t="str">
        <f>IF(J214&lt;&gt;"",IF(J214&gt;=$J$7,IF(J214&gt;VLOOKUP("perbolt_rotation_high", 'Failure Criteria'!$A$1:$B$9, 2, 0)*$J$7, "High", "OK"),"Low"),"")</f>
        <v/>
      </c>
      <c r="M214" s="19" t="str">
        <f>IF(AND(F214&lt;&gt;"",J214&lt;&gt;""),IF(F214&gt;=VLOOKUP("rd2_cyc3_rotation_high", 'Failure Criteria'!$A$1:$B$9, 2, 0), "High", "OK"),"")</f>
        <v/>
      </c>
      <c r="N214" s="19" t="str">
        <f>IF(ISERROR(VLOOKUP($A214,'First Round'!$B:$AZ,MATCH("Cycles",'First Round'!$B$1:$AZ$1,0),FALSE)),"",VLOOKUP($A214,'First Round'!$B:$AZ,MATCH("Cycles",'First Round'!$B$1:$AZ$1,0),FALSE))</f>
        <v/>
      </c>
      <c r="O214" s="19" t="str">
        <f>IF(ISERROR(VLOOKUP($A214,'Second Round'!$B:$AZ,MATCH("Cycles",'Second Round'!$B$1:$AZ$1,0),FALSE)),"",VLOOKUP($A214,'Second Round'!$B:$AZ,MATCH("Cycles",'Second Round'!$B$1:$AZ$1,0),FALSE))</f>
        <v/>
      </c>
      <c r="P214" s="19" t="str" cm="1">
        <f t="array" ref="P214">IF(ISERROR(ABS((SUM(IF(ISERROR(VLOOKUP($A214,'First Round'!$B:$AZ,MATCH(_xlfn._xlws.FILTER('First Round'!$B$1:$AZ$1,((LEFT('First Round'!$B$1:$AZ$1,22)="BoltRotationAngleCycle"))),'First Round'!$B$1:$AL$1,0), FALSE)),0,VLOOKUP($A214,'First Round'!$B:$AZ,MATCH(_xlfn._xlws.FILTER('First Round'!$B$1:$AZ$1,((LEFT('First Round'!$B$1:$AZ$1,22)="BoltRotationAngleCycle"))),'First Round'!$B$1:$AL$1,0), FALSE)))) - $B214) &lt;= 2), "", ABS((SUM(IF(ISERROR(VLOOKUP($A214,'First Round'!$B:$AZ,MATCH(_xlfn._xlws.FILTER('First Round'!$B$1:$AZ$1,((LEFT('First Round'!$B$1:$AZ$1,22)="BoltRotationAngleCycle"))),'First Round'!$B$1:$AL$1,0), FALSE)),0,VLOOKUP($A214,'First Round'!$B:$AZ,MATCH(_xlfn._xlws.FILTER('First Round'!$B$1:$AZ$1,((LEFT('First Round'!$B$1:$AZ$1,22)="BoltRotationAngleCycle"))),'First Round'!$B$1:$AL$1,0), FALSE)))) - $B214) &lt;= VLOOKUP("sum_rounding_buffer", 'Failure Criteria'!$A$1:$B$9, 2, 0))</f>
        <v/>
      </c>
      <c r="Q214" s="19" t="str" cm="1">
        <f t="array" ref="Q214">IF(ISERROR(ABS((SUM(IF(ISERROR(VLOOKUP($A214,'Second Round'!$B:$AZ,MATCH(_xlfn._xlws.FILTER('Second Round'!$B$1:$AZ$1,((LEFT('Second Round'!$B$1:$AZ$1,22)="BoltRotationAngleCycle"))),'Second Round'!$B$1:$AL$1,0), FALSE)),0,VLOOKUP($A214,'Second Round'!$B:$AZ,MATCH(_xlfn._xlws.FILTER('Second Round'!$B$1:$AZ$1,((LEFT('Second Round'!$B$1:$AZ$1,22)="BoltRotationAngleCycle"))),'Second Round'!$B$1:$AL$1,0), FALSE)))) - $C214) &lt;= 2), "", ABS((SUM(IF(ISERROR(VLOOKUP($A214,'Second Round'!$B:$AZ,MATCH(_xlfn._xlws.FILTER('Second Round'!$B$1:$AZ$1,((LEFT('Second Round'!$B$1:$AZ$1,22)="BoltRotationAngleCycle"))),'Second Round'!$B$1:$AL$1,0), FALSE)),0,VLOOKUP($A214,'Second Round'!$B:$AZ,MATCH(_xlfn._xlws.FILTER('Second Round'!$B$1:$AZ$1,((LEFT('Second Round'!$B$1:$AZ$1,22)="BoltRotationAngleCycle"))),'Second Round'!$B$1:$AL$1,0), FALSE)))) - $C214) &lt;= VLOOKUP("sum_rounding_buffer", 'Failure Criteria'!$A$1:$B$9, 2, 0))</f>
        <v/>
      </c>
    </row>
    <row r="215" spans="1:17" x14ac:dyDescent="0.25">
      <c r="A215" s="17">
        <v>206</v>
      </c>
      <c r="B215" s="7" t="str">
        <f>IF(ISERROR(VLOOKUP($A215,'First Round'!$B:$AZ,MATCH("BoltRotationAngle",'First Round'!$B$1:$AZ$1,0),FALSE)),"",VLOOKUP($A215,'First Round'!$B:$AZ,MATCH("BoltRotationAngle",'First Round'!$B$1:$AZ$1,0),FALSE))</f>
        <v/>
      </c>
      <c r="C215" s="7" t="str">
        <f>IF(ISERROR(VLOOKUP($A215,'Second Round'!$B:$AZ,MATCH("BoltRotationAngle",'Second Round'!$B$1:$AZ$1,0),FALSE)),"",VLOOKUP($A215,'Second Round'!$B:$AZ,MATCH("BoltRotationAngle",'Second Round'!$B$1:$AZ$1,0),FALSE))</f>
        <v/>
      </c>
      <c r="D215" s="1" t="str">
        <f>IF(ISERROR(VLOOKUP($A215,'Second Round'!$B:$AZ,MATCH("BoltRotationAngleCycle1",'Second Round'!$B$1:$AZ$1,0),FALSE)),"",VLOOKUP($A215,'Second Round'!$B:$AZ,MATCH("BoltRotationAngleCycle1",'Second Round'!$B$1:$AZ$1,0),FALSE))</f>
        <v/>
      </c>
      <c r="E215" s="1" t="str">
        <f>IF(ISERROR(VLOOKUP($A215,'Second Round'!$B:$AZ,MATCH("BoltRotationAngleCycle2",'Second Round'!$B$1:$AZ$1,0),FALSE)),"",VLOOKUP($A215,'Second Round'!$B:$AZ,MATCH("BoltRotationAngleCycle2",'Second Round'!$B$1:$AZ$1,0),FALSE))</f>
        <v/>
      </c>
      <c r="F215" s="1" t="str" cm="1">
        <f t="array" ref="F215">IF(AND(J215&lt;&gt;"",C215&lt;&gt;""),SUM(IF(ISERROR(VLOOKUP($A215,'Second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Round'!$B$1:$AL$1,0),FALSE)),0,VLOOKUP($A215,'Second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15" s="4">
        <v>206</v>
      </c>
      <c r="I215" s="13" t="str">
        <f>IF(J215&lt;&gt;"",IF(L215="Low", "Fail", IF(OR(L215="High", M215="High", N215 &gt; 5, O215 &gt; 5, P215 = FALSE, Q215 = FALSE), "Alert", "Pass")),"")</f>
        <v/>
      </c>
      <c r="J215" s="2" t="str">
        <f t="shared" si="3"/>
        <v/>
      </c>
      <c r="L215" s="19" t="str">
        <f>IF(J215&lt;&gt;"",IF(J215&gt;=$J$7,IF(J215&gt;VLOOKUP("perbolt_rotation_high", 'Failure Criteria'!$A$1:$B$9, 2, 0)*$J$7, "High", "OK"),"Low"),"")</f>
        <v/>
      </c>
      <c r="M215" s="19" t="str">
        <f>IF(AND(F215&lt;&gt;"",J215&lt;&gt;""),IF(F215&gt;=VLOOKUP("rd2_cyc3_rotation_high", 'Failure Criteria'!$A$1:$B$9, 2, 0), "High", "OK"),"")</f>
        <v/>
      </c>
      <c r="N215" s="19" t="str">
        <f>IF(ISERROR(VLOOKUP($A215,'First Round'!$B:$AZ,MATCH("Cycles",'First Round'!$B$1:$AZ$1,0),FALSE)),"",VLOOKUP($A215,'First Round'!$B:$AZ,MATCH("Cycles",'First Round'!$B$1:$AZ$1,0),FALSE))</f>
        <v/>
      </c>
      <c r="O215" s="19" t="str">
        <f>IF(ISERROR(VLOOKUP($A215,'Second Round'!$B:$AZ,MATCH("Cycles",'Second Round'!$B$1:$AZ$1,0),FALSE)),"",VLOOKUP($A215,'Second Round'!$B:$AZ,MATCH("Cycles",'Second Round'!$B$1:$AZ$1,0),FALSE))</f>
        <v/>
      </c>
      <c r="P215" s="19" t="str" cm="1">
        <f t="array" ref="P215">IF(ISERROR(ABS((SUM(IF(ISERROR(VLOOKUP($A215,'First Round'!$B:$AZ,MATCH(_xlfn._xlws.FILTER('First Round'!$B$1:$AZ$1,((LEFT('First Round'!$B$1:$AZ$1,22)="BoltRotationAngleCycle"))),'First Round'!$B$1:$AL$1,0), FALSE)),0,VLOOKUP($A215,'First Round'!$B:$AZ,MATCH(_xlfn._xlws.FILTER('First Round'!$B$1:$AZ$1,((LEFT('First Round'!$B$1:$AZ$1,22)="BoltRotationAngleCycle"))),'First Round'!$B$1:$AL$1,0), FALSE)))) - $B215) &lt;= 2), "", ABS((SUM(IF(ISERROR(VLOOKUP($A215,'First Round'!$B:$AZ,MATCH(_xlfn._xlws.FILTER('First Round'!$B$1:$AZ$1,((LEFT('First Round'!$B$1:$AZ$1,22)="BoltRotationAngleCycle"))),'First Round'!$B$1:$AL$1,0), FALSE)),0,VLOOKUP($A215,'First Round'!$B:$AZ,MATCH(_xlfn._xlws.FILTER('First Round'!$B$1:$AZ$1,((LEFT('First Round'!$B$1:$AZ$1,22)="BoltRotationAngleCycle"))),'First Round'!$B$1:$AL$1,0), FALSE)))) - $B215) &lt;= VLOOKUP("sum_rounding_buffer", 'Failure Criteria'!$A$1:$B$9, 2, 0))</f>
        <v/>
      </c>
      <c r="Q215" s="19" t="str" cm="1">
        <f t="array" ref="Q215">IF(ISERROR(ABS((SUM(IF(ISERROR(VLOOKUP($A215,'Second Round'!$B:$AZ,MATCH(_xlfn._xlws.FILTER('Second Round'!$B$1:$AZ$1,((LEFT('Second Round'!$B$1:$AZ$1,22)="BoltRotationAngleCycle"))),'Second Round'!$B$1:$AL$1,0), FALSE)),0,VLOOKUP($A215,'Second Round'!$B:$AZ,MATCH(_xlfn._xlws.FILTER('Second Round'!$B$1:$AZ$1,((LEFT('Second Round'!$B$1:$AZ$1,22)="BoltRotationAngleCycle"))),'Second Round'!$B$1:$AL$1,0), FALSE)))) - $C215) &lt;= 2), "", ABS((SUM(IF(ISERROR(VLOOKUP($A215,'Second Round'!$B:$AZ,MATCH(_xlfn._xlws.FILTER('Second Round'!$B$1:$AZ$1,((LEFT('Second Round'!$B$1:$AZ$1,22)="BoltRotationAngleCycle"))),'Second Round'!$B$1:$AL$1,0), FALSE)),0,VLOOKUP($A215,'Second Round'!$B:$AZ,MATCH(_xlfn._xlws.FILTER('Second Round'!$B$1:$AZ$1,((LEFT('Second Round'!$B$1:$AZ$1,22)="BoltRotationAngleCycle"))),'Second Round'!$B$1:$AL$1,0), FALSE)))) - $C215) &lt;= VLOOKUP("sum_rounding_buffer", 'Failure Criteria'!$A$1:$B$9, 2, 0))</f>
        <v/>
      </c>
    </row>
    <row r="216" spans="1:17" x14ac:dyDescent="0.25">
      <c r="A216" s="17">
        <v>207</v>
      </c>
      <c r="B216" s="7" t="str">
        <f>IF(ISERROR(VLOOKUP($A216,'First Round'!$B:$AZ,MATCH("BoltRotationAngle",'First Round'!$B$1:$AZ$1,0),FALSE)),"",VLOOKUP($A216,'First Round'!$B:$AZ,MATCH("BoltRotationAngle",'First Round'!$B$1:$AZ$1,0),FALSE))</f>
        <v/>
      </c>
      <c r="C216" s="7" t="str">
        <f>IF(ISERROR(VLOOKUP($A216,'Second Round'!$B:$AZ,MATCH("BoltRotationAngle",'Second Round'!$B$1:$AZ$1,0),FALSE)),"",VLOOKUP($A216,'Second Round'!$B:$AZ,MATCH("BoltRotationAngle",'Second Round'!$B$1:$AZ$1,0),FALSE))</f>
        <v/>
      </c>
      <c r="D216" s="1" t="str">
        <f>IF(ISERROR(VLOOKUP($A216,'Second Round'!$B:$AZ,MATCH("BoltRotationAngleCycle1",'Second Round'!$B$1:$AZ$1,0),FALSE)),"",VLOOKUP($A216,'Second Round'!$B:$AZ,MATCH("BoltRotationAngleCycle1",'Second Round'!$B$1:$AZ$1,0),FALSE))</f>
        <v/>
      </c>
      <c r="E216" s="1" t="str">
        <f>IF(ISERROR(VLOOKUP($A216,'Second Round'!$B:$AZ,MATCH("BoltRotationAngleCycle2",'Second Round'!$B$1:$AZ$1,0),FALSE)),"",VLOOKUP($A216,'Second Round'!$B:$AZ,MATCH("BoltRotationAngleCycle2",'Second Round'!$B$1:$AZ$1,0),FALSE))</f>
        <v/>
      </c>
      <c r="F216" s="1" t="str" cm="1">
        <f t="array" ref="F216">IF(AND(J216&lt;&gt;"",C216&lt;&gt;""),SUM(IF(ISERROR(VLOOKUP($A216,'Second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Round'!$B$1:$AL$1,0),FALSE)),0,VLOOKUP($A216,'Second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16" s="4">
        <v>207</v>
      </c>
      <c r="I216" s="13" t="str">
        <f>IF(J216&lt;&gt;"",IF(L216="Low", "Fail", IF(OR(L216="High", M216="High", N216 &gt; 5, O216 &gt; 5, P216 = FALSE, Q216 = FALSE), "Alert", "Pass")),"")</f>
        <v/>
      </c>
      <c r="J216" s="2" t="str">
        <f t="shared" si="3"/>
        <v/>
      </c>
      <c r="L216" s="19" t="str">
        <f>IF(J216&lt;&gt;"",IF(J216&gt;=$J$7,IF(J216&gt;VLOOKUP("perbolt_rotation_high", 'Failure Criteria'!$A$1:$B$9, 2, 0)*$J$7, "High", "OK"),"Low"),"")</f>
        <v/>
      </c>
      <c r="M216" s="19" t="str">
        <f>IF(AND(F216&lt;&gt;"",J216&lt;&gt;""),IF(F216&gt;=VLOOKUP("rd2_cyc3_rotation_high", 'Failure Criteria'!$A$1:$B$9, 2, 0), "High", "OK"),"")</f>
        <v/>
      </c>
      <c r="N216" s="19" t="str">
        <f>IF(ISERROR(VLOOKUP($A216,'First Round'!$B:$AZ,MATCH("Cycles",'First Round'!$B$1:$AZ$1,0),FALSE)),"",VLOOKUP($A216,'First Round'!$B:$AZ,MATCH("Cycles",'First Round'!$B$1:$AZ$1,0),FALSE))</f>
        <v/>
      </c>
      <c r="O216" s="19" t="str">
        <f>IF(ISERROR(VLOOKUP($A216,'Second Round'!$B:$AZ,MATCH("Cycles",'Second Round'!$B$1:$AZ$1,0),FALSE)),"",VLOOKUP($A216,'Second Round'!$B:$AZ,MATCH("Cycles",'Second Round'!$B$1:$AZ$1,0),FALSE))</f>
        <v/>
      </c>
      <c r="P216" s="19" t="str" cm="1">
        <f t="array" ref="P216">IF(ISERROR(ABS((SUM(IF(ISERROR(VLOOKUP($A216,'First Round'!$B:$AZ,MATCH(_xlfn._xlws.FILTER('First Round'!$B$1:$AZ$1,((LEFT('First Round'!$B$1:$AZ$1,22)="BoltRotationAngleCycle"))),'First Round'!$B$1:$AL$1,0), FALSE)),0,VLOOKUP($A216,'First Round'!$B:$AZ,MATCH(_xlfn._xlws.FILTER('First Round'!$B$1:$AZ$1,((LEFT('First Round'!$B$1:$AZ$1,22)="BoltRotationAngleCycle"))),'First Round'!$B$1:$AL$1,0), FALSE)))) - $B216) &lt;= 2), "", ABS((SUM(IF(ISERROR(VLOOKUP($A216,'First Round'!$B:$AZ,MATCH(_xlfn._xlws.FILTER('First Round'!$B$1:$AZ$1,((LEFT('First Round'!$B$1:$AZ$1,22)="BoltRotationAngleCycle"))),'First Round'!$B$1:$AL$1,0), FALSE)),0,VLOOKUP($A216,'First Round'!$B:$AZ,MATCH(_xlfn._xlws.FILTER('First Round'!$B$1:$AZ$1,((LEFT('First Round'!$B$1:$AZ$1,22)="BoltRotationAngleCycle"))),'First Round'!$B$1:$AL$1,0), FALSE)))) - $B216) &lt;= VLOOKUP("sum_rounding_buffer", 'Failure Criteria'!$A$1:$B$9, 2, 0))</f>
        <v/>
      </c>
      <c r="Q216" s="19" t="str" cm="1">
        <f t="array" ref="Q216">IF(ISERROR(ABS((SUM(IF(ISERROR(VLOOKUP($A216,'Second Round'!$B:$AZ,MATCH(_xlfn._xlws.FILTER('Second Round'!$B$1:$AZ$1,((LEFT('Second Round'!$B$1:$AZ$1,22)="BoltRotationAngleCycle"))),'Second Round'!$B$1:$AL$1,0), FALSE)),0,VLOOKUP($A216,'Second Round'!$B:$AZ,MATCH(_xlfn._xlws.FILTER('Second Round'!$B$1:$AZ$1,((LEFT('Second Round'!$B$1:$AZ$1,22)="BoltRotationAngleCycle"))),'Second Round'!$B$1:$AL$1,0), FALSE)))) - $C216) &lt;= 2), "", ABS((SUM(IF(ISERROR(VLOOKUP($A216,'Second Round'!$B:$AZ,MATCH(_xlfn._xlws.FILTER('Second Round'!$B$1:$AZ$1,((LEFT('Second Round'!$B$1:$AZ$1,22)="BoltRotationAngleCycle"))),'Second Round'!$B$1:$AL$1,0), FALSE)),0,VLOOKUP($A216,'Second Round'!$B:$AZ,MATCH(_xlfn._xlws.FILTER('Second Round'!$B$1:$AZ$1,((LEFT('Second Round'!$B$1:$AZ$1,22)="BoltRotationAngleCycle"))),'Second Round'!$B$1:$AL$1,0), FALSE)))) - $C216) &lt;= VLOOKUP("sum_rounding_buffer", 'Failure Criteria'!$A$1:$B$9, 2, 0))</f>
        <v/>
      </c>
    </row>
    <row r="217" spans="1:17" x14ac:dyDescent="0.25">
      <c r="A217" s="17">
        <v>208</v>
      </c>
      <c r="B217" s="7" t="str">
        <f>IF(ISERROR(VLOOKUP($A217,'First Round'!$B:$AZ,MATCH("BoltRotationAngle",'First Round'!$B$1:$AZ$1,0),FALSE)),"",VLOOKUP($A217,'First Round'!$B:$AZ,MATCH("BoltRotationAngle",'First Round'!$B$1:$AZ$1,0),FALSE))</f>
        <v/>
      </c>
      <c r="C217" s="7" t="str">
        <f>IF(ISERROR(VLOOKUP($A217,'Second Round'!$B:$AZ,MATCH("BoltRotationAngle",'Second Round'!$B$1:$AZ$1,0),FALSE)),"",VLOOKUP($A217,'Second Round'!$B:$AZ,MATCH("BoltRotationAngle",'Second Round'!$B$1:$AZ$1,0),FALSE))</f>
        <v/>
      </c>
      <c r="D217" s="1" t="str">
        <f>IF(ISERROR(VLOOKUP($A217,'Second Round'!$B:$AZ,MATCH("BoltRotationAngleCycle1",'Second Round'!$B$1:$AZ$1,0),FALSE)),"",VLOOKUP($A217,'Second Round'!$B:$AZ,MATCH("BoltRotationAngleCycle1",'Second Round'!$B$1:$AZ$1,0),FALSE))</f>
        <v/>
      </c>
      <c r="E217" s="1" t="str">
        <f>IF(ISERROR(VLOOKUP($A217,'Second Round'!$B:$AZ,MATCH("BoltRotationAngleCycle2",'Second Round'!$B$1:$AZ$1,0),FALSE)),"",VLOOKUP($A217,'Second Round'!$B:$AZ,MATCH("BoltRotationAngleCycle2",'Second Round'!$B$1:$AZ$1,0),FALSE))</f>
        <v/>
      </c>
      <c r="F217" s="1" t="str" cm="1">
        <f t="array" ref="F217">IF(AND(J217&lt;&gt;"",C217&lt;&gt;""),SUM(IF(ISERROR(VLOOKUP($A217,'Second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Round'!$B$1:$AL$1,0),FALSE)),0,VLOOKUP($A217,'Second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17" s="4">
        <v>208</v>
      </c>
      <c r="I217" s="13" t="str">
        <f>IF(J217&lt;&gt;"",IF(L217="Low", "Fail", IF(OR(L217="High", M217="High", N217 &gt; 5, O217 &gt; 5, P217 = FALSE, Q217 = FALSE), "Alert", "Pass")),"")</f>
        <v/>
      </c>
      <c r="J217" s="2" t="str">
        <f t="shared" si="3"/>
        <v/>
      </c>
      <c r="L217" s="19" t="str">
        <f>IF(J217&lt;&gt;"",IF(J217&gt;=$J$7,IF(J217&gt;VLOOKUP("perbolt_rotation_high", 'Failure Criteria'!$A$1:$B$9, 2, 0)*$J$7, "High", "OK"),"Low"),"")</f>
        <v/>
      </c>
      <c r="M217" s="19" t="str">
        <f>IF(AND(F217&lt;&gt;"",J217&lt;&gt;""),IF(F217&gt;=VLOOKUP("rd2_cyc3_rotation_high", 'Failure Criteria'!$A$1:$B$9, 2, 0), "High", "OK"),"")</f>
        <v/>
      </c>
      <c r="N217" s="19" t="str">
        <f>IF(ISERROR(VLOOKUP($A217,'First Round'!$B:$AZ,MATCH("Cycles",'First Round'!$B$1:$AZ$1,0),FALSE)),"",VLOOKUP($A217,'First Round'!$B:$AZ,MATCH("Cycles",'First Round'!$B$1:$AZ$1,0),FALSE))</f>
        <v/>
      </c>
      <c r="O217" s="19" t="str">
        <f>IF(ISERROR(VLOOKUP($A217,'Second Round'!$B:$AZ,MATCH("Cycles",'Second Round'!$B$1:$AZ$1,0),FALSE)),"",VLOOKUP($A217,'Second Round'!$B:$AZ,MATCH("Cycles",'Second Round'!$B$1:$AZ$1,0),FALSE))</f>
        <v/>
      </c>
      <c r="P217" s="19" t="str" cm="1">
        <f t="array" ref="P217">IF(ISERROR(ABS((SUM(IF(ISERROR(VLOOKUP($A217,'First Round'!$B:$AZ,MATCH(_xlfn._xlws.FILTER('First Round'!$B$1:$AZ$1,((LEFT('First Round'!$B$1:$AZ$1,22)="BoltRotationAngleCycle"))),'First Round'!$B$1:$AL$1,0), FALSE)),0,VLOOKUP($A217,'First Round'!$B:$AZ,MATCH(_xlfn._xlws.FILTER('First Round'!$B$1:$AZ$1,((LEFT('First Round'!$B$1:$AZ$1,22)="BoltRotationAngleCycle"))),'First Round'!$B$1:$AL$1,0), FALSE)))) - $B217) &lt;= 2), "", ABS((SUM(IF(ISERROR(VLOOKUP($A217,'First Round'!$B:$AZ,MATCH(_xlfn._xlws.FILTER('First Round'!$B$1:$AZ$1,((LEFT('First Round'!$B$1:$AZ$1,22)="BoltRotationAngleCycle"))),'First Round'!$B$1:$AL$1,0), FALSE)),0,VLOOKUP($A217,'First Round'!$B:$AZ,MATCH(_xlfn._xlws.FILTER('First Round'!$B$1:$AZ$1,((LEFT('First Round'!$B$1:$AZ$1,22)="BoltRotationAngleCycle"))),'First Round'!$B$1:$AL$1,0), FALSE)))) - $B217) &lt;= VLOOKUP("sum_rounding_buffer", 'Failure Criteria'!$A$1:$B$9, 2, 0))</f>
        <v/>
      </c>
      <c r="Q217" s="19" t="str" cm="1">
        <f t="array" ref="Q217">IF(ISERROR(ABS((SUM(IF(ISERROR(VLOOKUP($A217,'Second Round'!$B:$AZ,MATCH(_xlfn._xlws.FILTER('Second Round'!$B$1:$AZ$1,((LEFT('Second Round'!$B$1:$AZ$1,22)="BoltRotationAngleCycle"))),'Second Round'!$B$1:$AL$1,0), FALSE)),0,VLOOKUP($A217,'Second Round'!$B:$AZ,MATCH(_xlfn._xlws.FILTER('Second Round'!$B$1:$AZ$1,((LEFT('Second Round'!$B$1:$AZ$1,22)="BoltRotationAngleCycle"))),'Second Round'!$B$1:$AL$1,0), FALSE)))) - $C217) &lt;= 2), "", ABS((SUM(IF(ISERROR(VLOOKUP($A217,'Second Round'!$B:$AZ,MATCH(_xlfn._xlws.FILTER('Second Round'!$B$1:$AZ$1,((LEFT('Second Round'!$B$1:$AZ$1,22)="BoltRotationAngleCycle"))),'Second Round'!$B$1:$AL$1,0), FALSE)),0,VLOOKUP($A217,'Second Round'!$B:$AZ,MATCH(_xlfn._xlws.FILTER('Second Round'!$B$1:$AZ$1,((LEFT('Second Round'!$B$1:$AZ$1,22)="BoltRotationAngleCycle"))),'Second Round'!$B$1:$AL$1,0), FALSE)))) - $C217) &lt;= VLOOKUP("sum_rounding_buffer", 'Failure Criteria'!$A$1:$B$9, 2, 0))</f>
        <v/>
      </c>
    </row>
    <row r="218" spans="1:17" x14ac:dyDescent="0.25">
      <c r="A218" s="17">
        <v>209</v>
      </c>
      <c r="B218" s="7" t="str">
        <f>IF(ISERROR(VLOOKUP($A218,'First Round'!$B:$AZ,MATCH("BoltRotationAngle",'First Round'!$B$1:$AZ$1,0),FALSE)),"",VLOOKUP($A218,'First Round'!$B:$AZ,MATCH("BoltRotationAngle",'First Round'!$B$1:$AZ$1,0),FALSE))</f>
        <v/>
      </c>
      <c r="C218" s="7" t="str">
        <f>IF(ISERROR(VLOOKUP($A218,'Second Round'!$B:$AZ,MATCH("BoltRotationAngle",'Second Round'!$B$1:$AZ$1,0),FALSE)),"",VLOOKUP($A218,'Second Round'!$B:$AZ,MATCH("BoltRotationAngle",'Second Round'!$B$1:$AZ$1,0),FALSE))</f>
        <v/>
      </c>
      <c r="D218" s="1" t="str">
        <f>IF(ISERROR(VLOOKUP($A218,'Second Round'!$B:$AZ,MATCH("BoltRotationAngleCycle1",'Second Round'!$B$1:$AZ$1,0),FALSE)),"",VLOOKUP($A218,'Second Round'!$B:$AZ,MATCH("BoltRotationAngleCycle1",'Second Round'!$B$1:$AZ$1,0),FALSE))</f>
        <v/>
      </c>
      <c r="E218" s="1" t="str">
        <f>IF(ISERROR(VLOOKUP($A218,'Second Round'!$B:$AZ,MATCH("BoltRotationAngleCycle2",'Second Round'!$B$1:$AZ$1,0),FALSE)),"",VLOOKUP($A218,'Second Round'!$B:$AZ,MATCH("BoltRotationAngleCycle2",'Second Round'!$B$1:$AZ$1,0),FALSE))</f>
        <v/>
      </c>
      <c r="F218" s="1" t="str" cm="1">
        <f t="array" ref="F218">IF(AND(J218&lt;&gt;"",C218&lt;&gt;""),SUM(IF(ISERROR(VLOOKUP($A218,'Second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Round'!$B$1:$AL$1,0),FALSE)),0,VLOOKUP($A218,'Second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18" s="4">
        <v>209</v>
      </c>
      <c r="I218" s="13" t="str">
        <f>IF(J218&lt;&gt;"",IF(L218="Low", "Fail", IF(OR(L218="High", M218="High", N218 &gt; 5, O218 &gt; 5, P218 = FALSE, Q218 = FALSE), "Alert", "Pass")),"")</f>
        <v/>
      </c>
      <c r="J218" s="2" t="str">
        <f t="shared" si="3"/>
        <v/>
      </c>
      <c r="L218" s="19" t="str">
        <f>IF(J218&lt;&gt;"",IF(J218&gt;=$J$7,IF(J218&gt;VLOOKUP("perbolt_rotation_high", 'Failure Criteria'!$A$1:$B$9, 2, 0)*$J$7, "High", "OK"),"Low"),"")</f>
        <v/>
      </c>
      <c r="M218" s="19" t="str">
        <f>IF(AND(F218&lt;&gt;"",J218&lt;&gt;""),IF(F218&gt;=VLOOKUP("rd2_cyc3_rotation_high", 'Failure Criteria'!$A$1:$B$9, 2, 0), "High", "OK"),"")</f>
        <v/>
      </c>
      <c r="N218" s="19" t="str">
        <f>IF(ISERROR(VLOOKUP($A218,'First Round'!$B:$AZ,MATCH("Cycles",'First Round'!$B$1:$AZ$1,0),FALSE)),"",VLOOKUP($A218,'First Round'!$B:$AZ,MATCH("Cycles",'First Round'!$B$1:$AZ$1,0),FALSE))</f>
        <v/>
      </c>
      <c r="O218" s="19" t="str">
        <f>IF(ISERROR(VLOOKUP($A218,'Second Round'!$B:$AZ,MATCH("Cycles",'Second Round'!$B$1:$AZ$1,0),FALSE)),"",VLOOKUP($A218,'Second Round'!$B:$AZ,MATCH("Cycles",'Second Round'!$B$1:$AZ$1,0),FALSE))</f>
        <v/>
      </c>
      <c r="P218" s="19" t="str" cm="1">
        <f t="array" ref="P218">IF(ISERROR(ABS((SUM(IF(ISERROR(VLOOKUP($A218,'First Round'!$B:$AZ,MATCH(_xlfn._xlws.FILTER('First Round'!$B$1:$AZ$1,((LEFT('First Round'!$B$1:$AZ$1,22)="BoltRotationAngleCycle"))),'First Round'!$B$1:$AL$1,0), FALSE)),0,VLOOKUP($A218,'First Round'!$B:$AZ,MATCH(_xlfn._xlws.FILTER('First Round'!$B$1:$AZ$1,((LEFT('First Round'!$B$1:$AZ$1,22)="BoltRotationAngleCycle"))),'First Round'!$B$1:$AL$1,0), FALSE)))) - $B218) &lt;= 2), "", ABS((SUM(IF(ISERROR(VLOOKUP($A218,'First Round'!$B:$AZ,MATCH(_xlfn._xlws.FILTER('First Round'!$B$1:$AZ$1,((LEFT('First Round'!$B$1:$AZ$1,22)="BoltRotationAngleCycle"))),'First Round'!$B$1:$AL$1,0), FALSE)),0,VLOOKUP($A218,'First Round'!$B:$AZ,MATCH(_xlfn._xlws.FILTER('First Round'!$B$1:$AZ$1,((LEFT('First Round'!$B$1:$AZ$1,22)="BoltRotationAngleCycle"))),'First Round'!$B$1:$AL$1,0), FALSE)))) - $B218) &lt;= VLOOKUP("sum_rounding_buffer", 'Failure Criteria'!$A$1:$B$9, 2, 0))</f>
        <v/>
      </c>
      <c r="Q218" s="19" t="str" cm="1">
        <f t="array" ref="Q218">IF(ISERROR(ABS((SUM(IF(ISERROR(VLOOKUP($A218,'Second Round'!$B:$AZ,MATCH(_xlfn._xlws.FILTER('Second Round'!$B$1:$AZ$1,((LEFT('Second Round'!$B$1:$AZ$1,22)="BoltRotationAngleCycle"))),'Second Round'!$B$1:$AL$1,0), FALSE)),0,VLOOKUP($A218,'Second Round'!$B:$AZ,MATCH(_xlfn._xlws.FILTER('Second Round'!$B$1:$AZ$1,((LEFT('Second Round'!$B$1:$AZ$1,22)="BoltRotationAngleCycle"))),'Second Round'!$B$1:$AL$1,0), FALSE)))) - $C218) &lt;= 2), "", ABS((SUM(IF(ISERROR(VLOOKUP($A218,'Second Round'!$B:$AZ,MATCH(_xlfn._xlws.FILTER('Second Round'!$B$1:$AZ$1,((LEFT('Second Round'!$B$1:$AZ$1,22)="BoltRotationAngleCycle"))),'Second Round'!$B$1:$AL$1,0), FALSE)),0,VLOOKUP($A218,'Second Round'!$B:$AZ,MATCH(_xlfn._xlws.FILTER('Second Round'!$B$1:$AZ$1,((LEFT('Second Round'!$B$1:$AZ$1,22)="BoltRotationAngleCycle"))),'Second Round'!$B$1:$AL$1,0), FALSE)))) - $C218) &lt;= VLOOKUP("sum_rounding_buffer", 'Failure Criteria'!$A$1:$B$9, 2, 0))</f>
        <v/>
      </c>
    </row>
    <row r="219" spans="1:17" x14ac:dyDescent="0.25">
      <c r="A219" s="17">
        <v>210</v>
      </c>
      <c r="B219" s="7" t="str">
        <f>IF(ISERROR(VLOOKUP($A219,'First Round'!$B:$AZ,MATCH("BoltRotationAngle",'First Round'!$B$1:$AZ$1,0),FALSE)),"",VLOOKUP($A219,'First Round'!$B:$AZ,MATCH("BoltRotationAngle",'First Round'!$B$1:$AZ$1,0),FALSE))</f>
        <v/>
      </c>
      <c r="C219" s="7" t="str">
        <f>IF(ISERROR(VLOOKUP($A219,'Second Round'!$B:$AZ,MATCH("BoltRotationAngle",'Second Round'!$B$1:$AZ$1,0),FALSE)),"",VLOOKUP($A219,'Second Round'!$B:$AZ,MATCH("BoltRotationAngle",'Second Round'!$B$1:$AZ$1,0),FALSE))</f>
        <v/>
      </c>
      <c r="D219" s="1" t="str">
        <f>IF(ISERROR(VLOOKUP($A219,'Second Round'!$B:$AZ,MATCH("BoltRotationAngleCycle1",'Second Round'!$B$1:$AZ$1,0),FALSE)),"",VLOOKUP($A219,'Second Round'!$B:$AZ,MATCH("BoltRotationAngleCycle1",'Second Round'!$B$1:$AZ$1,0),FALSE))</f>
        <v/>
      </c>
      <c r="E219" s="1" t="str">
        <f>IF(ISERROR(VLOOKUP($A219,'Second Round'!$B:$AZ,MATCH("BoltRotationAngleCycle2",'Second Round'!$B$1:$AZ$1,0),FALSE)),"",VLOOKUP($A219,'Second Round'!$B:$AZ,MATCH("BoltRotationAngleCycle2",'Second Round'!$B$1:$AZ$1,0),FALSE))</f>
        <v/>
      </c>
      <c r="F219" s="1" t="str" cm="1">
        <f t="array" ref="F219">IF(AND(J219&lt;&gt;"",C219&lt;&gt;""),SUM(IF(ISERROR(VLOOKUP($A219,'Second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Round'!$B$1:$AL$1,0),FALSE)),0,VLOOKUP($A219,'Second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19" s="4">
        <v>210</v>
      </c>
      <c r="I219" s="13" t="str">
        <f>IF(J219&lt;&gt;"",IF(L219="Low", "Fail", IF(OR(L219="High", M219="High", N219 &gt; 5, O219 &gt; 5, P219 = FALSE, Q219 = FALSE), "Alert", "Pass")),"")</f>
        <v/>
      </c>
      <c r="J219" s="2" t="str">
        <f t="shared" si="3"/>
        <v/>
      </c>
      <c r="L219" s="19" t="str">
        <f>IF(J219&lt;&gt;"",IF(J219&gt;=$J$7,IF(J219&gt;VLOOKUP("perbolt_rotation_high", 'Failure Criteria'!$A$1:$B$9, 2, 0)*$J$7, "High", "OK"),"Low"),"")</f>
        <v/>
      </c>
      <c r="M219" s="19" t="str">
        <f>IF(AND(F219&lt;&gt;"",J219&lt;&gt;""),IF(F219&gt;=VLOOKUP("rd2_cyc3_rotation_high", 'Failure Criteria'!$A$1:$B$9, 2, 0), "High", "OK"),"")</f>
        <v/>
      </c>
      <c r="N219" s="19" t="str">
        <f>IF(ISERROR(VLOOKUP($A219,'First Round'!$B:$AZ,MATCH("Cycles",'First Round'!$B$1:$AZ$1,0),FALSE)),"",VLOOKUP($A219,'First Round'!$B:$AZ,MATCH("Cycles",'First Round'!$B$1:$AZ$1,0),FALSE))</f>
        <v/>
      </c>
      <c r="O219" s="19" t="str">
        <f>IF(ISERROR(VLOOKUP($A219,'Second Round'!$B:$AZ,MATCH("Cycles",'Second Round'!$B$1:$AZ$1,0),FALSE)),"",VLOOKUP($A219,'Second Round'!$B:$AZ,MATCH("Cycles",'Second Round'!$B$1:$AZ$1,0),FALSE))</f>
        <v/>
      </c>
      <c r="P219" s="19" t="str" cm="1">
        <f t="array" ref="P219">IF(ISERROR(ABS((SUM(IF(ISERROR(VLOOKUP($A219,'First Round'!$B:$AZ,MATCH(_xlfn._xlws.FILTER('First Round'!$B$1:$AZ$1,((LEFT('First Round'!$B$1:$AZ$1,22)="BoltRotationAngleCycle"))),'First Round'!$B$1:$AL$1,0), FALSE)),0,VLOOKUP($A219,'First Round'!$B:$AZ,MATCH(_xlfn._xlws.FILTER('First Round'!$B$1:$AZ$1,((LEFT('First Round'!$B$1:$AZ$1,22)="BoltRotationAngleCycle"))),'First Round'!$B$1:$AL$1,0), FALSE)))) - $B219) &lt;= 2), "", ABS((SUM(IF(ISERROR(VLOOKUP($A219,'First Round'!$B:$AZ,MATCH(_xlfn._xlws.FILTER('First Round'!$B$1:$AZ$1,((LEFT('First Round'!$B$1:$AZ$1,22)="BoltRotationAngleCycle"))),'First Round'!$B$1:$AL$1,0), FALSE)),0,VLOOKUP($A219,'First Round'!$B:$AZ,MATCH(_xlfn._xlws.FILTER('First Round'!$B$1:$AZ$1,((LEFT('First Round'!$B$1:$AZ$1,22)="BoltRotationAngleCycle"))),'First Round'!$B$1:$AL$1,0), FALSE)))) - $B219) &lt;= VLOOKUP("sum_rounding_buffer", 'Failure Criteria'!$A$1:$B$9, 2, 0))</f>
        <v/>
      </c>
      <c r="Q219" s="19" t="str" cm="1">
        <f t="array" ref="Q219">IF(ISERROR(ABS((SUM(IF(ISERROR(VLOOKUP($A219,'Second Round'!$B:$AZ,MATCH(_xlfn._xlws.FILTER('Second Round'!$B$1:$AZ$1,((LEFT('Second Round'!$B$1:$AZ$1,22)="BoltRotationAngleCycle"))),'Second Round'!$B$1:$AL$1,0), FALSE)),0,VLOOKUP($A219,'Second Round'!$B:$AZ,MATCH(_xlfn._xlws.FILTER('Second Round'!$B$1:$AZ$1,((LEFT('Second Round'!$B$1:$AZ$1,22)="BoltRotationAngleCycle"))),'Second Round'!$B$1:$AL$1,0), FALSE)))) - $C219) &lt;= 2), "", ABS((SUM(IF(ISERROR(VLOOKUP($A219,'Second Round'!$B:$AZ,MATCH(_xlfn._xlws.FILTER('Second Round'!$B$1:$AZ$1,((LEFT('Second Round'!$B$1:$AZ$1,22)="BoltRotationAngleCycle"))),'Second Round'!$B$1:$AL$1,0), FALSE)),0,VLOOKUP($A219,'Second Round'!$B:$AZ,MATCH(_xlfn._xlws.FILTER('Second Round'!$B$1:$AZ$1,((LEFT('Second Round'!$B$1:$AZ$1,22)="BoltRotationAngleCycle"))),'Second Round'!$B$1:$AL$1,0), FALSE)))) - $C219) &lt;= VLOOKUP("sum_rounding_buffer", 'Failure Criteria'!$A$1:$B$9, 2, 0))</f>
        <v/>
      </c>
    </row>
    <row r="220" spans="1:17" x14ac:dyDescent="0.25">
      <c r="A220" s="17">
        <v>211</v>
      </c>
      <c r="B220" s="7" t="str">
        <f>IF(ISERROR(VLOOKUP($A220,'First Round'!$B:$AZ,MATCH("BoltRotationAngle",'First Round'!$B$1:$AZ$1,0),FALSE)),"",VLOOKUP($A220,'First Round'!$B:$AZ,MATCH("BoltRotationAngle",'First Round'!$B$1:$AZ$1,0),FALSE))</f>
        <v/>
      </c>
      <c r="C220" s="7" t="str">
        <f>IF(ISERROR(VLOOKUP($A220,'Second Round'!$B:$AZ,MATCH("BoltRotationAngle",'Second Round'!$B$1:$AZ$1,0),FALSE)),"",VLOOKUP($A220,'Second Round'!$B:$AZ,MATCH("BoltRotationAngle",'Second Round'!$B$1:$AZ$1,0),FALSE))</f>
        <v/>
      </c>
      <c r="D220" s="1" t="str">
        <f>IF(ISERROR(VLOOKUP($A220,'Second Round'!$B:$AZ,MATCH("BoltRotationAngleCycle1",'Second Round'!$B$1:$AZ$1,0),FALSE)),"",VLOOKUP($A220,'Second Round'!$B:$AZ,MATCH("BoltRotationAngleCycle1",'Second Round'!$B$1:$AZ$1,0),FALSE))</f>
        <v/>
      </c>
      <c r="E220" s="1" t="str">
        <f>IF(ISERROR(VLOOKUP($A220,'Second Round'!$B:$AZ,MATCH("BoltRotationAngleCycle2",'Second Round'!$B$1:$AZ$1,0),FALSE)),"",VLOOKUP($A220,'Second Round'!$B:$AZ,MATCH("BoltRotationAngleCycle2",'Second Round'!$B$1:$AZ$1,0),FALSE))</f>
        <v/>
      </c>
      <c r="F220" s="1" t="str" cm="1">
        <f t="array" ref="F220">IF(AND(J220&lt;&gt;"",C220&lt;&gt;""),SUM(IF(ISERROR(VLOOKUP($A220,'Second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Round'!$B$1:$AL$1,0),FALSE)),0,VLOOKUP($A220,'Second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20" s="4">
        <v>211</v>
      </c>
      <c r="I220" s="13" t="str">
        <f>IF(J220&lt;&gt;"",IF(L220="Low", "Fail", IF(OR(L220="High", M220="High", N220 &gt; 5, O220 &gt; 5, P220 = FALSE, Q220 = FALSE), "Alert", "Pass")),"")</f>
        <v/>
      </c>
      <c r="J220" s="2" t="str">
        <f t="shared" si="3"/>
        <v/>
      </c>
      <c r="L220" s="19" t="str">
        <f>IF(J220&lt;&gt;"",IF(J220&gt;=$J$7,IF(J220&gt;VLOOKUP("perbolt_rotation_high", 'Failure Criteria'!$A$1:$B$9, 2, 0)*$J$7, "High", "OK"),"Low"),"")</f>
        <v/>
      </c>
      <c r="M220" s="19" t="str">
        <f>IF(AND(F220&lt;&gt;"",J220&lt;&gt;""),IF(F220&gt;=VLOOKUP("rd2_cyc3_rotation_high", 'Failure Criteria'!$A$1:$B$9, 2, 0), "High", "OK"),"")</f>
        <v/>
      </c>
      <c r="N220" s="19" t="str">
        <f>IF(ISERROR(VLOOKUP($A220,'First Round'!$B:$AZ,MATCH("Cycles",'First Round'!$B$1:$AZ$1,0),FALSE)),"",VLOOKUP($A220,'First Round'!$B:$AZ,MATCH("Cycles",'First Round'!$B$1:$AZ$1,0),FALSE))</f>
        <v/>
      </c>
      <c r="O220" s="19" t="str">
        <f>IF(ISERROR(VLOOKUP($A220,'Second Round'!$B:$AZ,MATCH("Cycles",'Second Round'!$B$1:$AZ$1,0),FALSE)),"",VLOOKUP($A220,'Second Round'!$B:$AZ,MATCH("Cycles",'Second Round'!$B$1:$AZ$1,0),FALSE))</f>
        <v/>
      </c>
      <c r="P220" s="19" t="str" cm="1">
        <f t="array" ref="P220">IF(ISERROR(ABS((SUM(IF(ISERROR(VLOOKUP($A220,'First Round'!$B:$AZ,MATCH(_xlfn._xlws.FILTER('First Round'!$B$1:$AZ$1,((LEFT('First Round'!$B$1:$AZ$1,22)="BoltRotationAngleCycle"))),'First Round'!$B$1:$AL$1,0), FALSE)),0,VLOOKUP($A220,'First Round'!$B:$AZ,MATCH(_xlfn._xlws.FILTER('First Round'!$B$1:$AZ$1,((LEFT('First Round'!$B$1:$AZ$1,22)="BoltRotationAngleCycle"))),'First Round'!$B$1:$AL$1,0), FALSE)))) - $B220) &lt;= 2), "", ABS((SUM(IF(ISERROR(VLOOKUP($A220,'First Round'!$B:$AZ,MATCH(_xlfn._xlws.FILTER('First Round'!$B$1:$AZ$1,((LEFT('First Round'!$B$1:$AZ$1,22)="BoltRotationAngleCycle"))),'First Round'!$B$1:$AL$1,0), FALSE)),0,VLOOKUP($A220,'First Round'!$B:$AZ,MATCH(_xlfn._xlws.FILTER('First Round'!$B$1:$AZ$1,((LEFT('First Round'!$B$1:$AZ$1,22)="BoltRotationAngleCycle"))),'First Round'!$B$1:$AL$1,0), FALSE)))) - $B220) &lt;= VLOOKUP("sum_rounding_buffer", 'Failure Criteria'!$A$1:$B$9, 2, 0))</f>
        <v/>
      </c>
      <c r="Q220" s="19" t="str" cm="1">
        <f t="array" ref="Q220">IF(ISERROR(ABS((SUM(IF(ISERROR(VLOOKUP($A220,'Second Round'!$B:$AZ,MATCH(_xlfn._xlws.FILTER('Second Round'!$B$1:$AZ$1,((LEFT('Second Round'!$B$1:$AZ$1,22)="BoltRotationAngleCycle"))),'Second Round'!$B$1:$AL$1,0), FALSE)),0,VLOOKUP($A220,'Second Round'!$B:$AZ,MATCH(_xlfn._xlws.FILTER('Second Round'!$B$1:$AZ$1,((LEFT('Second Round'!$B$1:$AZ$1,22)="BoltRotationAngleCycle"))),'Second Round'!$B$1:$AL$1,0), FALSE)))) - $C220) &lt;= 2), "", ABS((SUM(IF(ISERROR(VLOOKUP($A220,'Second Round'!$B:$AZ,MATCH(_xlfn._xlws.FILTER('Second Round'!$B$1:$AZ$1,((LEFT('Second Round'!$B$1:$AZ$1,22)="BoltRotationAngleCycle"))),'Second Round'!$B$1:$AL$1,0), FALSE)),0,VLOOKUP($A220,'Second Round'!$B:$AZ,MATCH(_xlfn._xlws.FILTER('Second Round'!$B$1:$AZ$1,((LEFT('Second Round'!$B$1:$AZ$1,22)="BoltRotationAngleCycle"))),'Second Round'!$B$1:$AL$1,0), FALSE)))) - $C220) &lt;= VLOOKUP("sum_rounding_buffer", 'Failure Criteria'!$A$1:$B$9, 2, 0))</f>
        <v/>
      </c>
    </row>
    <row r="221" spans="1:17" x14ac:dyDescent="0.25">
      <c r="A221" s="17">
        <v>212</v>
      </c>
      <c r="B221" s="7" t="str">
        <f>IF(ISERROR(VLOOKUP($A221,'First Round'!$B:$AZ,MATCH("BoltRotationAngle",'First Round'!$B$1:$AZ$1,0),FALSE)),"",VLOOKUP($A221,'First Round'!$B:$AZ,MATCH("BoltRotationAngle",'First Round'!$B$1:$AZ$1,0),FALSE))</f>
        <v/>
      </c>
      <c r="C221" s="7" t="str">
        <f>IF(ISERROR(VLOOKUP($A221,'Second Round'!$B:$AZ,MATCH("BoltRotationAngle",'Second Round'!$B$1:$AZ$1,0),FALSE)),"",VLOOKUP($A221,'Second Round'!$B:$AZ,MATCH("BoltRotationAngle",'Second Round'!$B$1:$AZ$1,0),FALSE))</f>
        <v/>
      </c>
      <c r="D221" s="1" t="str">
        <f>IF(ISERROR(VLOOKUP($A221,'Second Round'!$B:$AZ,MATCH("BoltRotationAngleCycle1",'Second Round'!$B$1:$AZ$1,0),FALSE)),"",VLOOKUP($A221,'Second Round'!$B:$AZ,MATCH("BoltRotationAngleCycle1",'Second Round'!$B$1:$AZ$1,0),FALSE))</f>
        <v/>
      </c>
      <c r="E221" s="1" t="str">
        <f>IF(ISERROR(VLOOKUP($A221,'Second Round'!$B:$AZ,MATCH("BoltRotationAngleCycle2",'Second Round'!$B$1:$AZ$1,0),FALSE)),"",VLOOKUP($A221,'Second Round'!$B:$AZ,MATCH("BoltRotationAngleCycle2",'Second Round'!$B$1:$AZ$1,0),FALSE))</f>
        <v/>
      </c>
      <c r="F221" s="1" t="str" cm="1">
        <f t="array" ref="F221">IF(AND(J221&lt;&gt;"",C221&lt;&gt;""),SUM(IF(ISERROR(VLOOKUP($A221,'Second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Round'!$B$1:$AL$1,0),FALSE)),0,VLOOKUP($A221,'Second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21" s="4">
        <v>212</v>
      </c>
      <c r="I221" s="13" t="str">
        <f>IF(J221&lt;&gt;"",IF(L221="Low", "Fail", IF(OR(L221="High", M221="High", N221 &gt; 5, O221 &gt; 5, P221 = FALSE, Q221 = FALSE), "Alert", "Pass")),"")</f>
        <v/>
      </c>
      <c r="J221" s="2" t="str">
        <f t="shared" si="3"/>
        <v/>
      </c>
      <c r="L221" s="19" t="str">
        <f>IF(J221&lt;&gt;"",IF(J221&gt;=$J$7,IF(J221&gt;VLOOKUP("perbolt_rotation_high", 'Failure Criteria'!$A$1:$B$9, 2, 0)*$J$7, "High", "OK"),"Low"),"")</f>
        <v/>
      </c>
      <c r="M221" s="19" t="str">
        <f>IF(AND(F221&lt;&gt;"",J221&lt;&gt;""),IF(F221&gt;=VLOOKUP("rd2_cyc3_rotation_high", 'Failure Criteria'!$A$1:$B$9, 2, 0), "High", "OK"),"")</f>
        <v/>
      </c>
      <c r="N221" s="19" t="str">
        <f>IF(ISERROR(VLOOKUP($A221,'First Round'!$B:$AZ,MATCH("Cycles",'First Round'!$B$1:$AZ$1,0),FALSE)),"",VLOOKUP($A221,'First Round'!$B:$AZ,MATCH("Cycles",'First Round'!$B$1:$AZ$1,0),FALSE))</f>
        <v/>
      </c>
      <c r="O221" s="19" t="str">
        <f>IF(ISERROR(VLOOKUP($A221,'Second Round'!$B:$AZ,MATCH("Cycles",'Second Round'!$B$1:$AZ$1,0),FALSE)),"",VLOOKUP($A221,'Second Round'!$B:$AZ,MATCH("Cycles",'Second Round'!$B$1:$AZ$1,0),FALSE))</f>
        <v/>
      </c>
      <c r="P221" s="19" t="str" cm="1">
        <f t="array" ref="P221">IF(ISERROR(ABS((SUM(IF(ISERROR(VLOOKUP($A221,'First Round'!$B:$AZ,MATCH(_xlfn._xlws.FILTER('First Round'!$B$1:$AZ$1,((LEFT('First Round'!$B$1:$AZ$1,22)="BoltRotationAngleCycle"))),'First Round'!$B$1:$AL$1,0), FALSE)),0,VLOOKUP($A221,'First Round'!$B:$AZ,MATCH(_xlfn._xlws.FILTER('First Round'!$B$1:$AZ$1,((LEFT('First Round'!$B$1:$AZ$1,22)="BoltRotationAngleCycle"))),'First Round'!$B$1:$AL$1,0), FALSE)))) - $B221) &lt;= 2), "", ABS((SUM(IF(ISERROR(VLOOKUP($A221,'First Round'!$B:$AZ,MATCH(_xlfn._xlws.FILTER('First Round'!$B$1:$AZ$1,((LEFT('First Round'!$B$1:$AZ$1,22)="BoltRotationAngleCycle"))),'First Round'!$B$1:$AL$1,0), FALSE)),0,VLOOKUP($A221,'First Round'!$B:$AZ,MATCH(_xlfn._xlws.FILTER('First Round'!$B$1:$AZ$1,((LEFT('First Round'!$B$1:$AZ$1,22)="BoltRotationAngleCycle"))),'First Round'!$B$1:$AL$1,0), FALSE)))) - $B221) &lt;= VLOOKUP("sum_rounding_buffer", 'Failure Criteria'!$A$1:$B$9, 2, 0))</f>
        <v/>
      </c>
      <c r="Q221" s="19" t="str" cm="1">
        <f t="array" ref="Q221">IF(ISERROR(ABS((SUM(IF(ISERROR(VLOOKUP($A221,'Second Round'!$B:$AZ,MATCH(_xlfn._xlws.FILTER('Second Round'!$B$1:$AZ$1,((LEFT('Second Round'!$B$1:$AZ$1,22)="BoltRotationAngleCycle"))),'Second Round'!$B$1:$AL$1,0), FALSE)),0,VLOOKUP($A221,'Second Round'!$B:$AZ,MATCH(_xlfn._xlws.FILTER('Second Round'!$B$1:$AZ$1,((LEFT('Second Round'!$B$1:$AZ$1,22)="BoltRotationAngleCycle"))),'Second Round'!$B$1:$AL$1,0), FALSE)))) - $C221) &lt;= 2), "", ABS((SUM(IF(ISERROR(VLOOKUP($A221,'Second Round'!$B:$AZ,MATCH(_xlfn._xlws.FILTER('Second Round'!$B$1:$AZ$1,((LEFT('Second Round'!$B$1:$AZ$1,22)="BoltRotationAngleCycle"))),'Second Round'!$B$1:$AL$1,0), FALSE)),0,VLOOKUP($A221,'Second Round'!$B:$AZ,MATCH(_xlfn._xlws.FILTER('Second Round'!$B$1:$AZ$1,((LEFT('Second Round'!$B$1:$AZ$1,22)="BoltRotationAngleCycle"))),'Second Round'!$B$1:$AL$1,0), FALSE)))) - $C221) &lt;= VLOOKUP("sum_rounding_buffer", 'Failure Criteria'!$A$1:$B$9, 2, 0))</f>
        <v/>
      </c>
    </row>
    <row r="222" spans="1:17" x14ac:dyDescent="0.25">
      <c r="A222" s="17">
        <v>213</v>
      </c>
      <c r="B222" s="7" t="str">
        <f>IF(ISERROR(VLOOKUP($A222,'First Round'!$B:$AZ,MATCH("BoltRotationAngle",'First Round'!$B$1:$AZ$1,0),FALSE)),"",VLOOKUP($A222,'First Round'!$B:$AZ,MATCH("BoltRotationAngle",'First Round'!$B$1:$AZ$1,0),FALSE))</f>
        <v/>
      </c>
      <c r="C222" s="7" t="str">
        <f>IF(ISERROR(VLOOKUP($A222,'Second Round'!$B:$AZ,MATCH("BoltRotationAngle",'Second Round'!$B$1:$AZ$1,0),FALSE)),"",VLOOKUP($A222,'Second Round'!$B:$AZ,MATCH("BoltRotationAngle",'Second Round'!$B$1:$AZ$1,0),FALSE))</f>
        <v/>
      </c>
      <c r="D222" s="1" t="str">
        <f>IF(ISERROR(VLOOKUP($A222,'Second Round'!$B:$AZ,MATCH("BoltRotationAngleCycle1",'Second Round'!$B$1:$AZ$1,0),FALSE)),"",VLOOKUP($A222,'Second Round'!$B:$AZ,MATCH("BoltRotationAngleCycle1",'Second Round'!$B$1:$AZ$1,0),FALSE))</f>
        <v/>
      </c>
      <c r="E222" s="1" t="str">
        <f>IF(ISERROR(VLOOKUP($A222,'Second Round'!$B:$AZ,MATCH("BoltRotationAngleCycle2",'Second Round'!$B$1:$AZ$1,0),FALSE)),"",VLOOKUP($A222,'Second Round'!$B:$AZ,MATCH("BoltRotationAngleCycle2",'Second Round'!$B$1:$AZ$1,0),FALSE))</f>
        <v/>
      </c>
      <c r="F222" s="1" t="str" cm="1">
        <f t="array" ref="F222">IF(AND(J222&lt;&gt;"",C222&lt;&gt;""),SUM(IF(ISERROR(VLOOKUP($A222,'Second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Round'!$B$1:$AL$1,0),FALSE)),0,VLOOKUP($A222,'Second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22" s="4">
        <v>213</v>
      </c>
      <c r="I222" s="13" t="str">
        <f>IF(J222&lt;&gt;"",IF(L222="Low", "Fail", IF(OR(L222="High", M222="High", N222 &gt; 5, O222 &gt; 5, P222 = FALSE, Q222 = FALSE), "Alert", "Pass")),"")</f>
        <v/>
      </c>
      <c r="J222" s="2" t="str">
        <f t="shared" si="3"/>
        <v/>
      </c>
      <c r="L222" s="19" t="str">
        <f>IF(J222&lt;&gt;"",IF(J222&gt;=$J$7,IF(J222&gt;VLOOKUP("perbolt_rotation_high", 'Failure Criteria'!$A$1:$B$9, 2, 0)*$J$7, "High", "OK"),"Low"),"")</f>
        <v/>
      </c>
      <c r="M222" s="19" t="str">
        <f>IF(AND(F222&lt;&gt;"",J222&lt;&gt;""),IF(F222&gt;=VLOOKUP("rd2_cyc3_rotation_high", 'Failure Criteria'!$A$1:$B$9, 2, 0), "High", "OK"),"")</f>
        <v/>
      </c>
      <c r="N222" s="19" t="str">
        <f>IF(ISERROR(VLOOKUP($A222,'First Round'!$B:$AZ,MATCH("Cycles",'First Round'!$B$1:$AZ$1,0),FALSE)),"",VLOOKUP($A222,'First Round'!$B:$AZ,MATCH("Cycles",'First Round'!$B$1:$AZ$1,0),FALSE))</f>
        <v/>
      </c>
      <c r="O222" s="19" t="str">
        <f>IF(ISERROR(VLOOKUP($A222,'Second Round'!$B:$AZ,MATCH("Cycles",'Second Round'!$B$1:$AZ$1,0),FALSE)),"",VLOOKUP($A222,'Second Round'!$B:$AZ,MATCH("Cycles",'Second Round'!$B$1:$AZ$1,0),FALSE))</f>
        <v/>
      </c>
      <c r="P222" s="19" t="str" cm="1">
        <f t="array" ref="P222">IF(ISERROR(ABS((SUM(IF(ISERROR(VLOOKUP($A222,'First Round'!$B:$AZ,MATCH(_xlfn._xlws.FILTER('First Round'!$B$1:$AZ$1,((LEFT('First Round'!$B$1:$AZ$1,22)="BoltRotationAngleCycle"))),'First Round'!$B$1:$AL$1,0), FALSE)),0,VLOOKUP($A222,'First Round'!$B:$AZ,MATCH(_xlfn._xlws.FILTER('First Round'!$B$1:$AZ$1,((LEFT('First Round'!$B$1:$AZ$1,22)="BoltRotationAngleCycle"))),'First Round'!$B$1:$AL$1,0), FALSE)))) - $B222) &lt;= 2), "", ABS((SUM(IF(ISERROR(VLOOKUP($A222,'First Round'!$B:$AZ,MATCH(_xlfn._xlws.FILTER('First Round'!$B$1:$AZ$1,((LEFT('First Round'!$B$1:$AZ$1,22)="BoltRotationAngleCycle"))),'First Round'!$B$1:$AL$1,0), FALSE)),0,VLOOKUP($A222,'First Round'!$B:$AZ,MATCH(_xlfn._xlws.FILTER('First Round'!$B$1:$AZ$1,((LEFT('First Round'!$B$1:$AZ$1,22)="BoltRotationAngleCycle"))),'First Round'!$B$1:$AL$1,0), FALSE)))) - $B222) &lt;= VLOOKUP("sum_rounding_buffer", 'Failure Criteria'!$A$1:$B$9, 2, 0))</f>
        <v/>
      </c>
      <c r="Q222" s="19" t="str" cm="1">
        <f t="array" ref="Q222">IF(ISERROR(ABS((SUM(IF(ISERROR(VLOOKUP($A222,'Second Round'!$B:$AZ,MATCH(_xlfn._xlws.FILTER('Second Round'!$B$1:$AZ$1,((LEFT('Second Round'!$B$1:$AZ$1,22)="BoltRotationAngleCycle"))),'Second Round'!$B$1:$AL$1,0), FALSE)),0,VLOOKUP($A222,'Second Round'!$B:$AZ,MATCH(_xlfn._xlws.FILTER('Second Round'!$B$1:$AZ$1,((LEFT('Second Round'!$B$1:$AZ$1,22)="BoltRotationAngleCycle"))),'Second Round'!$B$1:$AL$1,0), FALSE)))) - $C222) &lt;= 2), "", ABS((SUM(IF(ISERROR(VLOOKUP($A222,'Second Round'!$B:$AZ,MATCH(_xlfn._xlws.FILTER('Second Round'!$B$1:$AZ$1,((LEFT('Second Round'!$B$1:$AZ$1,22)="BoltRotationAngleCycle"))),'Second Round'!$B$1:$AL$1,0), FALSE)),0,VLOOKUP($A222,'Second Round'!$B:$AZ,MATCH(_xlfn._xlws.FILTER('Second Round'!$B$1:$AZ$1,((LEFT('Second Round'!$B$1:$AZ$1,22)="BoltRotationAngleCycle"))),'Second Round'!$B$1:$AL$1,0), FALSE)))) - $C222) &lt;= VLOOKUP("sum_rounding_buffer", 'Failure Criteria'!$A$1:$B$9, 2, 0))</f>
        <v/>
      </c>
    </row>
    <row r="223" spans="1:17" x14ac:dyDescent="0.25">
      <c r="A223" s="17">
        <v>214</v>
      </c>
      <c r="B223" s="7" t="str">
        <f>IF(ISERROR(VLOOKUP($A223,'First Round'!$B:$AZ,MATCH("BoltRotationAngle",'First Round'!$B$1:$AZ$1,0),FALSE)),"",VLOOKUP($A223,'First Round'!$B:$AZ,MATCH("BoltRotationAngle",'First Round'!$B$1:$AZ$1,0),FALSE))</f>
        <v/>
      </c>
      <c r="C223" s="7" t="str">
        <f>IF(ISERROR(VLOOKUP($A223,'Second Round'!$B:$AZ,MATCH("BoltRotationAngle",'Second Round'!$B$1:$AZ$1,0),FALSE)),"",VLOOKUP($A223,'Second Round'!$B:$AZ,MATCH("BoltRotationAngle",'Second Round'!$B$1:$AZ$1,0),FALSE))</f>
        <v/>
      </c>
      <c r="D223" s="1" t="str">
        <f>IF(ISERROR(VLOOKUP($A223,'Second Round'!$B:$AZ,MATCH("BoltRotationAngleCycle1",'Second Round'!$B$1:$AZ$1,0),FALSE)),"",VLOOKUP($A223,'Second Round'!$B:$AZ,MATCH("BoltRotationAngleCycle1",'Second Round'!$B$1:$AZ$1,0),FALSE))</f>
        <v/>
      </c>
      <c r="E223" s="1" t="str">
        <f>IF(ISERROR(VLOOKUP($A223,'Second Round'!$B:$AZ,MATCH("BoltRotationAngleCycle2",'Second Round'!$B$1:$AZ$1,0),FALSE)),"",VLOOKUP($A223,'Second Round'!$B:$AZ,MATCH("BoltRotationAngleCycle2",'Second Round'!$B$1:$AZ$1,0),FALSE))</f>
        <v/>
      </c>
      <c r="F223" s="1" t="str" cm="1">
        <f t="array" ref="F223">IF(AND(J223&lt;&gt;"",C223&lt;&gt;""),SUM(IF(ISERROR(VLOOKUP($A223,'Second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Round'!$B$1:$AL$1,0),FALSE)),0,VLOOKUP($A223,'Second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23" s="4">
        <v>214</v>
      </c>
      <c r="I223" s="13" t="str">
        <f>IF(J223&lt;&gt;"",IF(L223="Low", "Fail", IF(OR(L223="High", M223="High", N223 &gt; 5, O223 &gt; 5, P223 = FALSE, Q223 = FALSE), "Alert", "Pass")),"")</f>
        <v/>
      </c>
      <c r="J223" s="2" t="str">
        <f t="shared" si="3"/>
        <v/>
      </c>
      <c r="L223" s="19" t="str">
        <f>IF(J223&lt;&gt;"",IF(J223&gt;=$J$7,IF(J223&gt;VLOOKUP("perbolt_rotation_high", 'Failure Criteria'!$A$1:$B$9, 2, 0)*$J$7, "High", "OK"),"Low"),"")</f>
        <v/>
      </c>
      <c r="M223" s="19" t="str">
        <f>IF(AND(F223&lt;&gt;"",J223&lt;&gt;""),IF(F223&gt;=VLOOKUP("rd2_cyc3_rotation_high", 'Failure Criteria'!$A$1:$B$9, 2, 0), "High", "OK"),"")</f>
        <v/>
      </c>
      <c r="N223" s="19" t="str">
        <f>IF(ISERROR(VLOOKUP($A223,'First Round'!$B:$AZ,MATCH("Cycles",'First Round'!$B$1:$AZ$1,0),FALSE)),"",VLOOKUP($A223,'First Round'!$B:$AZ,MATCH("Cycles",'First Round'!$B$1:$AZ$1,0),FALSE))</f>
        <v/>
      </c>
      <c r="O223" s="19" t="str">
        <f>IF(ISERROR(VLOOKUP($A223,'Second Round'!$B:$AZ,MATCH("Cycles",'Second Round'!$B$1:$AZ$1,0),FALSE)),"",VLOOKUP($A223,'Second Round'!$B:$AZ,MATCH("Cycles",'Second Round'!$B$1:$AZ$1,0),FALSE))</f>
        <v/>
      </c>
      <c r="P223" s="19" t="str" cm="1">
        <f t="array" ref="P223">IF(ISERROR(ABS((SUM(IF(ISERROR(VLOOKUP($A223,'First Round'!$B:$AZ,MATCH(_xlfn._xlws.FILTER('First Round'!$B$1:$AZ$1,((LEFT('First Round'!$B$1:$AZ$1,22)="BoltRotationAngleCycle"))),'First Round'!$B$1:$AL$1,0), FALSE)),0,VLOOKUP($A223,'First Round'!$B:$AZ,MATCH(_xlfn._xlws.FILTER('First Round'!$B$1:$AZ$1,((LEFT('First Round'!$B$1:$AZ$1,22)="BoltRotationAngleCycle"))),'First Round'!$B$1:$AL$1,0), FALSE)))) - $B223) &lt;= 2), "", ABS((SUM(IF(ISERROR(VLOOKUP($A223,'First Round'!$B:$AZ,MATCH(_xlfn._xlws.FILTER('First Round'!$B$1:$AZ$1,((LEFT('First Round'!$B$1:$AZ$1,22)="BoltRotationAngleCycle"))),'First Round'!$B$1:$AL$1,0), FALSE)),0,VLOOKUP($A223,'First Round'!$B:$AZ,MATCH(_xlfn._xlws.FILTER('First Round'!$B$1:$AZ$1,((LEFT('First Round'!$B$1:$AZ$1,22)="BoltRotationAngleCycle"))),'First Round'!$B$1:$AL$1,0), FALSE)))) - $B223) &lt;= VLOOKUP("sum_rounding_buffer", 'Failure Criteria'!$A$1:$B$9, 2, 0))</f>
        <v/>
      </c>
      <c r="Q223" s="19" t="str" cm="1">
        <f t="array" ref="Q223">IF(ISERROR(ABS((SUM(IF(ISERROR(VLOOKUP($A223,'Second Round'!$B:$AZ,MATCH(_xlfn._xlws.FILTER('Second Round'!$B$1:$AZ$1,((LEFT('Second Round'!$B$1:$AZ$1,22)="BoltRotationAngleCycle"))),'Second Round'!$B$1:$AL$1,0), FALSE)),0,VLOOKUP($A223,'Second Round'!$B:$AZ,MATCH(_xlfn._xlws.FILTER('Second Round'!$B$1:$AZ$1,((LEFT('Second Round'!$B$1:$AZ$1,22)="BoltRotationAngleCycle"))),'Second Round'!$B$1:$AL$1,0), FALSE)))) - $C223) &lt;= 2), "", ABS((SUM(IF(ISERROR(VLOOKUP($A223,'Second Round'!$B:$AZ,MATCH(_xlfn._xlws.FILTER('Second Round'!$B$1:$AZ$1,((LEFT('Second Round'!$B$1:$AZ$1,22)="BoltRotationAngleCycle"))),'Second Round'!$B$1:$AL$1,0), FALSE)),0,VLOOKUP($A223,'Second Round'!$B:$AZ,MATCH(_xlfn._xlws.FILTER('Second Round'!$B$1:$AZ$1,((LEFT('Second Round'!$B$1:$AZ$1,22)="BoltRotationAngleCycle"))),'Second Round'!$B$1:$AL$1,0), FALSE)))) - $C223) &lt;= VLOOKUP("sum_rounding_buffer", 'Failure Criteria'!$A$1:$B$9, 2, 0))</f>
        <v/>
      </c>
    </row>
    <row r="224" spans="1:17" x14ac:dyDescent="0.25">
      <c r="A224" s="17">
        <v>215</v>
      </c>
      <c r="B224" s="7" t="str">
        <f>IF(ISERROR(VLOOKUP($A224,'First Round'!$B:$AZ,MATCH("BoltRotationAngle",'First Round'!$B$1:$AZ$1,0),FALSE)),"",VLOOKUP($A224,'First Round'!$B:$AZ,MATCH("BoltRotationAngle",'First Round'!$B$1:$AZ$1,0),FALSE))</f>
        <v/>
      </c>
      <c r="C224" s="7" t="str">
        <f>IF(ISERROR(VLOOKUP($A224,'Second Round'!$B:$AZ,MATCH("BoltRotationAngle",'Second Round'!$B$1:$AZ$1,0),FALSE)),"",VLOOKUP($A224,'Second Round'!$B:$AZ,MATCH("BoltRotationAngle",'Second Round'!$B$1:$AZ$1,0),FALSE))</f>
        <v/>
      </c>
      <c r="D224" s="1" t="str">
        <f>IF(ISERROR(VLOOKUP($A224,'Second Round'!$B:$AZ,MATCH("BoltRotationAngleCycle1",'Second Round'!$B$1:$AZ$1,0),FALSE)),"",VLOOKUP($A224,'Second Round'!$B:$AZ,MATCH("BoltRotationAngleCycle1",'Second Round'!$B$1:$AZ$1,0),FALSE))</f>
        <v/>
      </c>
      <c r="E224" s="1" t="str">
        <f>IF(ISERROR(VLOOKUP($A224,'Second Round'!$B:$AZ,MATCH("BoltRotationAngleCycle2",'Second Round'!$B$1:$AZ$1,0),FALSE)),"",VLOOKUP($A224,'Second Round'!$B:$AZ,MATCH("BoltRotationAngleCycle2",'Second Round'!$B$1:$AZ$1,0),FALSE))</f>
        <v/>
      </c>
      <c r="F224" s="1" t="str" cm="1">
        <f t="array" ref="F224">IF(AND(J224&lt;&gt;"",C224&lt;&gt;""),SUM(IF(ISERROR(VLOOKUP($A224,'Second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Round'!$B$1:$AL$1,0),FALSE)),0,VLOOKUP($A224,'Second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24" s="4">
        <v>215</v>
      </c>
      <c r="I224" s="13" t="str">
        <f>IF(J224&lt;&gt;"",IF(L224="Low", "Fail", IF(OR(L224="High", M224="High", N224 &gt; 5, O224 &gt; 5, P224 = FALSE, Q224 = FALSE), "Alert", "Pass")),"")</f>
        <v/>
      </c>
      <c r="J224" s="2" t="str">
        <f t="shared" si="3"/>
        <v/>
      </c>
      <c r="L224" s="19" t="str">
        <f>IF(J224&lt;&gt;"",IF(J224&gt;=$J$7,IF(J224&gt;VLOOKUP("perbolt_rotation_high", 'Failure Criteria'!$A$1:$B$9, 2, 0)*$J$7, "High", "OK"),"Low"),"")</f>
        <v/>
      </c>
      <c r="M224" s="19" t="str">
        <f>IF(AND(F224&lt;&gt;"",J224&lt;&gt;""),IF(F224&gt;=VLOOKUP("rd2_cyc3_rotation_high", 'Failure Criteria'!$A$1:$B$9, 2, 0), "High", "OK"),"")</f>
        <v/>
      </c>
      <c r="N224" s="19" t="str">
        <f>IF(ISERROR(VLOOKUP($A224,'First Round'!$B:$AZ,MATCH("Cycles",'First Round'!$B$1:$AZ$1,0),FALSE)),"",VLOOKUP($A224,'First Round'!$B:$AZ,MATCH("Cycles",'First Round'!$B$1:$AZ$1,0),FALSE))</f>
        <v/>
      </c>
      <c r="O224" s="19" t="str">
        <f>IF(ISERROR(VLOOKUP($A224,'Second Round'!$B:$AZ,MATCH("Cycles",'Second Round'!$B$1:$AZ$1,0),FALSE)),"",VLOOKUP($A224,'Second Round'!$B:$AZ,MATCH("Cycles",'Second Round'!$B$1:$AZ$1,0),FALSE))</f>
        <v/>
      </c>
      <c r="P224" s="19" t="str" cm="1">
        <f t="array" ref="P224">IF(ISERROR(ABS((SUM(IF(ISERROR(VLOOKUP($A224,'First Round'!$B:$AZ,MATCH(_xlfn._xlws.FILTER('First Round'!$B$1:$AZ$1,((LEFT('First Round'!$B$1:$AZ$1,22)="BoltRotationAngleCycle"))),'First Round'!$B$1:$AL$1,0), FALSE)),0,VLOOKUP($A224,'First Round'!$B:$AZ,MATCH(_xlfn._xlws.FILTER('First Round'!$B$1:$AZ$1,((LEFT('First Round'!$B$1:$AZ$1,22)="BoltRotationAngleCycle"))),'First Round'!$B$1:$AL$1,0), FALSE)))) - $B224) &lt;= 2), "", ABS((SUM(IF(ISERROR(VLOOKUP($A224,'First Round'!$B:$AZ,MATCH(_xlfn._xlws.FILTER('First Round'!$B$1:$AZ$1,((LEFT('First Round'!$B$1:$AZ$1,22)="BoltRotationAngleCycle"))),'First Round'!$B$1:$AL$1,0), FALSE)),0,VLOOKUP($A224,'First Round'!$B:$AZ,MATCH(_xlfn._xlws.FILTER('First Round'!$B$1:$AZ$1,((LEFT('First Round'!$B$1:$AZ$1,22)="BoltRotationAngleCycle"))),'First Round'!$B$1:$AL$1,0), FALSE)))) - $B224) &lt;= VLOOKUP("sum_rounding_buffer", 'Failure Criteria'!$A$1:$B$9, 2, 0))</f>
        <v/>
      </c>
      <c r="Q224" s="19" t="str" cm="1">
        <f t="array" ref="Q224">IF(ISERROR(ABS((SUM(IF(ISERROR(VLOOKUP($A224,'Second Round'!$B:$AZ,MATCH(_xlfn._xlws.FILTER('Second Round'!$B$1:$AZ$1,((LEFT('Second Round'!$B$1:$AZ$1,22)="BoltRotationAngleCycle"))),'Second Round'!$B$1:$AL$1,0), FALSE)),0,VLOOKUP($A224,'Second Round'!$B:$AZ,MATCH(_xlfn._xlws.FILTER('Second Round'!$B$1:$AZ$1,((LEFT('Second Round'!$B$1:$AZ$1,22)="BoltRotationAngleCycle"))),'Second Round'!$B$1:$AL$1,0), FALSE)))) - $C224) &lt;= 2), "", ABS((SUM(IF(ISERROR(VLOOKUP($A224,'Second Round'!$B:$AZ,MATCH(_xlfn._xlws.FILTER('Second Round'!$B$1:$AZ$1,((LEFT('Second Round'!$B$1:$AZ$1,22)="BoltRotationAngleCycle"))),'Second Round'!$B$1:$AL$1,0), FALSE)),0,VLOOKUP($A224,'Second Round'!$B:$AZ,MATCH(_xlfn._xlws.FILTER('Second Round'!$B$1:$AZ$1,((LEFT('Second Round'!$B$1:$AZ$1,22)="BoltRotationAngleCycle"))),'Second Round'!$B$1:$AL$1,0), FALSE)))) - $C224) &lt;= VLOOKUP("sum_rounding_buffer", 'Failure Criteria'!$A$1:$B$9, 2, 0))</f>
        <v/>
      </c>
    </row>
    <row r="225" spans="1:17" x14ac:dyDescent="0.25">
      <c r="A225" s="17">
        <v>216</v>
      </c>
      <c r="B225" s="7" t="str">
        <f>IF(ISERROR(VLOOKUP($A225,'First Round'!$B:$AZ,MATCH("BoltRotationAngle",'First Round'!$B$1:$AZ$1,0),FALSE)),"",VLOOKUP($A225,'First Round'!$B:$AZ,MATCH("BoltRotationAngle",'First Round'!$B$1:$AZ$1,0),FALSE))</f>
        <v/>
      </c>
      <c r="C225" s="7" t="str">
        <f>IF(ISERROR(VLOOKUP($A225,'Second Round'!$B:$AZ,MATCH("BoltRotationAngle",'Second Round'!$B$1:$AZ$1,0),FALSE)),"",VLOOKUP($A225,'Second Round'!$B:$AZ,MATCH("BoltRotationAngle",'Second Round'!$B$1:$AZ$1,0),FALSE))</f>
        <v/>
      </c>
      <c r="D225" s="1" t="str">
        <f>IF(ISERROR(VLOOKUP($A225,'Second Round'!$B:$AZ,MATCH("BoltRotationAngleCycle1",'Second Round'!$B$1:$AZ$1,0),FALSE)),"",VLOOKUP($A225,'Second Round'!$B:$AZ,MATCH("BoltRotationAngleCycle1",'Second Round'!$B$1:$AZ$1,0),FALSE))</f>
        <v/>
      </c>
      <c r="E225" s="1" t="str">
        <f>IF(ISERROR(VLOOKUP($A225,'Second Round'!$B:$AZ,MATCH("BoltRotationAngleCycle2",'Second Round'!$B$1:$AZ$1,0),FALSE)),"",VLOOKUP($A225,'Second Round'!$B:$AZ,MATCH("BoltRotationAngleCycle2",'Second Round'!$B$1:$AZ$1,0),FALSE))</f>
        <v/>
      </c>
      <c r="F225" s="1" t="str" cm="1">
        <f t="array" ref="F225">IF(AND(J225&lt;&gt;"",C225&lt;&gt;""),SUM(IF(ISERROR(VLOOKUP($A225,'Second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Round'!$B$1:$AL$1,0),FALSE)),0,VLOOKUP($A225,'Second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25" s="4">
        <v>216</v>
      </c>
      <c r="I225" s="13" t="str">
        <f>IF(J225&lt;&gt;"",IF(L225="Low", "Fail", IF(OR(L225="High", M225="High", N225 &gt; 5, O225 &gt; 5, P225 = FALSE, Q225 = FALSE), "Alert", "Pass")),"")</f>
        <v/>
      </c>
      <c r="J225" s="2" t="str">
        <f t="shared" si="3"/>
        <v/>
      </c>
      <c r="L225" s="19" t="str">
        <f>IF(J225&lt;&gt;"",IF(J225&gt;=$J$7,IF(J225&gt;VLOOKUP("perbolt_rotation_high", 'Failure Criteria'!$A$1:$B$9, 2, 0)*$J$7, "High", "OK"),"Low"),"")</f>
        <v/>
      </c>
      <c r="M225" s="19" t="str">
        <f>IF(AND(F225&lt;&gt;"",J225&lt;&gt;""),IF(F225&gt;=VLOOKUP("rd2_cyc3_rotation_high", 'Failure Criteria'!$A$1:$B$9, 2, 0), "High", "OK"),"")</f>
        <v/>
      </c>
      <c r="N225" s="19" t="str">
        <f>IF(ISERROR(VLOOKUP($A225,'First Round'!$B:$AZ,MATCH("Cycles",'First Round'!$B$1:$AZ$1,0),FALSE)),"",VLOOKUP($A225,'First Round'!$B:$AZ,MATCH("Cycles",'First Round'!$B$1:$AZ$1,0),FALSE))</f>
        <v/>
      </c>
      <c r="O225" s="19" t="str">
        <f>IF(ISERROR(VLOOKUP($A225,'Second Round'!$B:$AZ,MATCH("Cycles",'Second Round'!$B$1:$AZ$1,0),FALSE)),"",VLOOKUP($A225,'Second Round'!$B:$AZ,MATCH("Cycles",'Second Round'!$B$1:$AZ$1,0),FALSE))</f>
        <v/>
      </c>
      <c r="P225" s="19" t="str" cm="1">
        <f t="array" ref="P225">IF(ISERROR(ABS((SUM(IF(ISERROR(VLOOKUP($A225,'First Round'!$B:$AZ,MATCH(_xlfn._xlws.FILTER('First Round'!$B$1:$AZ$1,((LEFT('First Round'!$B$1:$AZ$1,22)="BoltRotationAngleCycle"))),'First Round'!$B$1:$AL$1,0), FALSE)),0,VLOOKUP($A225,'First Round'!$B:$AZ,MATCH(_xlfn._xlws.FILTER('First Round'!$B$1:$AZ$1,((LEFT('First Round'!$B$1:$AZ$1,22)="BoltRotationAngleCycle"))),'First Round'!$B$1:$AL$1,0), FALSE)))) - $B225) &lt;= 2), "", ABS((SUM(IF(ISERROR(VLOOKUP($A225,'First Round'!$B:$AZ,MATCH(_xlfn._xlws.FILTER('First Round'!$B$1:$AZ$1,((LEFT('First Round'!$B$1:$AZ$1,22)="BoltRotationAngleCycle"))),'First Round'!$B$1:$AL$1,0), FALSE)),0,VLOOKUP($A225,'First Round'!$B:$AZ,MATCH(_xlfn._xlws.FILTER('First Round'!$B$1:$AZ$1,((LEFT('First Round'!$B$1:$AZ$1,22)="BoltRotationAngleCycle"))),'First Round'!$B$1:$AL$1,0), FALSE)))) - $B225) &lt;= VLOOKUP("sum_rounding_buffer", 'Failure Criteria'!$A$1:$B$9, 2, 0))</f>
        <v/>
      </c>
      <c r="Q225" s="19" t="str" cm="1">
        <f t="array" ref="Q225">IF(ISERROR(ABS((SUM(IF(ISERROR(VLOOKUP($A225,'Second Round'!$B:$AZ,MATCH(_xlfn._xlws.FILTER('Second Round'!$B$1:$AZ$1,((LEFT('Second Round'!$B$1:$AZ$1,22)="BoltRotationAngleCycle"))),'Second Round'!$B$1:$AL$1,0), FALSE)),0,VLOOKUP($A225,'Second Round'!$B:$AZ,MATCH(_xlfn._xlws.FILTER('Second Round'!$B$1:$AZ$1,((LEFT('Second Round'!$B$1:$AZ$1,22)="BoltRotationAngleCycle"))),'Second Round'!$B$1:$AL$1,0), FALSE)))) - $C225) &lt;= 2), "", ABS((SUM(IF(ISERROR(VLOOKUP($A225,'Second Round'!$B:$AZ,MATCH(_xlfn._xlws.FILTER('Second Round'!$B$1:$AZ$1,((LEFT('Second Round'!$B$1:$AZ$1,22)="BoltRotationAngleCycle"))),'Second Round'!$B$1:$AL$1,0), FALSE)),0,VLOOKUP($A225,'Second Round'!$B:$AZ,MATCH(_xlfn._xlws.FILTER('Second Round'!$B$1:$AZ$1,((LEFT('Second Round'!$B$1:$AZ$1,22)="BoltRotationAngleCycle"))),'Second Round'!$B$1:$AL$1,0), FALSE)))) - $C225) &lt;= VLOOKUP("sum_rounding_buffer", 'Failure Criteria'!$A$1:$B$9, 2, 0))</f>
        <v/>
      </c>
    </row>
    <row r="226" spans="1:17" x14ac:dyDescent="0.25">
      <c r="A226" s="17">
        <v>217</v>
      </c>
      <c r="B226" s="7" t="str">
        <f>IF(ISERROR(VLOOKUP($A226,'First Round'!$B:$AZ,MATCH("BoltRotationAngle",'First Round'!$B$1:$AZ$1,0),FALSE)),"",VLOOKUP($A226,'First Round'!$B:$AZ,MATCH("BoltRotationAngle",'First Round'!$B$1:$AZ$1,0),FALSE))</f>
        <v/>
      </c>
      <c r="C226" s="7" t="str">
        <f>IF(ISERROR(VLOOKUP($A226,'Second Round'!$B:$AZ,MATCH("BoltRotationAngle",'Second Round'!$B$1:$AZ$1,0),FALSE)),"",VLOOKUP($A226,'Second Round'!$B:$AZ,MATCH("BoltRotationAngle",'Second Round'!$B$1:$AZ$1,0),FALSE))</f>
        <v/>
      </c>
      <c r="D226" s="1" t="str">
        <f>IF(ISERROR(VLOOKUP($A226,'Second Round'!$B:$AZ,MATCH("BoltRotationAngleCycle1",'Second Round'!$B$1:$AZ$1,0),FALSE)),"",VLOOKUP($A226,'Second Round'!$B:$AZ,MATCH("BoltRotationAngleCycle1",'Second Round'!$B$1:$AZ$1,0),FALSE))</f>
        <v/>
      </c>
      <c r="E226" s="1" t="str">
        <f>IF(ISERROR(VLOOKUP($A226,'Second Round'!$B:$AZ,MATCH("BoltRotationAngleCycle2",'Second Round'!$B$1:$AZ$1,0),FALSE)),"",VLOOKUP($A226,'Second Round'!$B:$AZ,MATCH("BoltRotationAngleCycle2",'Second Round'!$B$1:$AZ$1,0),FALSE))</f>
        <v/>
      </c>
      <c r="F226" s="1" t="str" cm="1">
        <f t="array" ref="F226">IF(AND(J226&lt;&gt;"",C226&lt;&gt;""),SUM(IF(ISERROR(VLOOKUP($A226,'Second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Round'!$B$1:$AL$1,0),FALSE)),0,VLOOKUP($A226,'Second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26" s="4">
        <v>217</v>
      </c>
      <c r="I226" s="13" t="str">
        <f>IF(J226&lt;&gt;"",IF(L226="Low", "Fail", IF(OR(L226="High", M226="High", N226 &gt; 5, O226 &gt; 5, P226 = FALSE, Q226 = FALSE), "Alert", "Pass")),"")</f>
        <v/>
      </c>
      <c r="J226" s="2" t="str">
        <f t="shared" si="3"/>
        <v/>
      </c>
      <c r="L226" s="19" t="str">
        <f>IF(J226&lt;&gt;"",IF(J226&gt;=$J$7,IF(J226&gt;VLOOKUP("perbolt_rotation_high", 'Failure Criteria'!$A$1:$B$9, 2, 0)*$J$7, "High", "OK"),"Low"),"")</f>
        <v/>
      </c>
      <c r="M226" s="19" t="str">
        <f>IF(AND(F226&lt;&gt;"",J226&lt;&gt;""),IF(F226&gt;=VLOOKUP("rd2_cyc3_rotation_high", 'Failure Criteria'!$A$1:$B$9, 2, 0), "High", "OK"),"")</f>
        <v/>
      </c>
      <c r="N226" s="19" t="str">
        <f>IF(ISERROR(VLOOKUP($A226,'First Round'!$B:$AZ,MATCH("Cycles",'First Round'!$B$1:$AZ$1,0),FALSE)),"",VLOOKUP($A226,'First Round'!$B:$AZ,MATCH("Cycles",'First Round'!$B$1:$AZ$1,0),FALSE))</f>
        <v/>
      </c>
      <c r="O226" s="19" t="str">
        <f>IF(ISERROR(VLOOKUP($A226,'Second Round'!$B:$AZ,MATCH("Cycles",'Second Round'!$B$1:$AZ$1,0),FALSE)),"",VLOOKUP($A226,'Second Round'!$B:$AZ,MATCH("Cycles",'Second Round'!$B$1:$AZ$1,0),FALSE))</f>
        <v/>
      </c>
      <c r="P226" s="19" t="str" cm="1">
        <f t="array" ref="P226">IF(ISERROR(ABS((SUM(IF(ISERROR(VLOOKUP($A226,'First Round'!$B:$AZ,MATCH(_xlfn._xlws.FILTER('First Round'!$B$1:$AZ$1,((LEFT('First Round'!$B$1:$AZ$1,22)="BoltRotationAngleCycle"))),'First Round'!$B$1:$AL$1,0), FALSE)),0,VLOOKUP($A226,'First Round'!$B:$AZ,MATCH(_xlfn._xlws.FILTER('First Round'!$B$1:$AZ$1,((LEFT('First Round'!$B$1:$AZ$1,22)="BoltRotationAngleCycle"))),'First Round'!$B$1:$AL$1,0), FALSE)))) - $B226) &lt;= 2), "", ABS((SUM(IF(ISERROR(VLOOKUP($A226,'First Round'!$B:$AZ,MATCH(_xlfn._xlws.FILTER('First Round'!$B$1:$AZ$1,((LEFT('First Round'!$B$1:$AZ$1,22)="BoltRotationAngleCycle"))),'First Round'!$B$1:$AL$1,0), FALSE)),0,VLOOKUP($A226,'First Round'!$B:$AZ,MATCH(_xlfn._xlws.FILTER('First Round'!$B$1:$AZ$1,((LEFT('First Round'!$B$1:$AZ$1,22)="BoltRotationAngleCycle"))),'First Round'!$B$1:$AL$1,0), FALSE)))) - $B226) &lt;= VLOOKUP("sum_rounding_buffer", 'Failure Criteria'!$A$1:$B$9, 2, 0))</f>
        <v/>
      </c>
      <c r="Q226" s="19" t="str" cm="1">
        <f t="array" ref="Q226">IF(ISERROR(ABS((SUM(IF(ISERROR(VLOOKUP($A226,'Second Round'!$B:$AZ,MATCH(_xlfn._xlws.FILTER('Second Round'!$B$1:$AZ$1,((LEFT('Second Round'!$B$1:$AZ$1,22)="BoltRotationAngleCycle"))),'Second Round'!$B$1:$AL$1,0), FALSE)),0,VLOOKUP($A226,'Second Round'!$B:$AZ,MATCH(_xlfn._xlws.FILTER('Second Round'!$B$1:$AZ$1,((LEFT('Second Round'!$B$1:$AZ$1,22)="BoltRotationAngleCycle"))),'Second Round'!$B$1:$AL$1,0), FALSE)))) - $C226) &lt;= 2), "", ABS((SUM(IF(ISERROR(VLOOKUP($A226,'Second Round'!$B:$AZ,MATCH(_xlfn._xlws.FILTER('Second Round'!$B$1:$AZ$1,((LEFT('Second Round'!$B$1:$AZ$1,22)="BoltRotationAngleCycle"))),'Second Round'!$B$1:$AL$1,0), FALSE)),0,VLOOKUP($A226,'Second Round'!$B:$AZ,MATCH(_xlfn._xlws.FILTER('Second Round'!$B$1:$AZ$1,((LEFT('Second Round'!$B$1:$AZ$1,22)="BoltRotationAngleCycle"))),'Second Round'!$B$1:$AL$1,0), FALSE)))) - $C226) &lt;= VLOOKUP("sum_rounding_buffer", 'Failure Criteria'!$A$1:$B$9, 2, 0))</f>
        <v/>
      </c>
    </row>
    <row r="227" spans="1:17" x14ac:dyDescent="0.25">
      <c r="A227" s="17">
        <v>218</v>
      </c>
      <c r="B227" s="7" t="str">
        <f>IF(ISERROR(VLOOKUP($A227,'First Round'!$B:$AZ,MATCH("BoltRotationAngle",'First Round'!$B$1:$AZ$1,0),FALSE)),"",VLOOKUP($A227,'First Round'!$B:$AZ,MATCH("BoltRotationAngle",'First Round'!$B$1:$AZ$1,0),FALSE))</f>
        <v/>
      </c>
      <c r="C227" s="7" t="str">
        <f>IF(ISERROR(VLOOKUP($A227,'Second Round'!$B:$AZ,MATCH("BoltRotationAngle",'Second Round'!$B$1:$AZ$1,0),FALSE)),"",VLOOKUP($A227,'Second Round'!$B:$AZ,MATCH("BoltRotationAngle",'Second Round'!$B$1:$AZ$1,0),FALSE))</f>
        <v/>
      </c>
      <c r="D227" s="1" t="str">
        <f>IF(ISERROR(VLOOKUP($A227,'Second Round'!$B:$AZ,MATCH("BoltRotationAngleCycle1",'Second Round'!$B$1:$AZ$1,0),FALSE)),"",VLOOKUP($A227,'Second Round'!$B:$AZ,MATCH("BoltRotationAngleCycle1",'Second Round'!$B$1:$AZ$1,0),FALSE))</f>
        <v/>
      </c>
      <c r="E227" s="1" t="str">
        <f>IF(ISERROR(VLOOKUP($A227,'Second Round'!$B:$AZ,MATCH("BoltRotationAngleCycle2",'Second Round'!$B$1:$AZ$1,0),FALSE)),"",VLOOKUP($A227,'Second Round'!$B:$AZ,MATCH("BoltRotationAngleCycle2",'Second Round'!$B$1:$AZ$1,0),FALSE))</f>
        <v/>
      </c>
      <c r="F227" s="1" t="str" cm="1">
        <f t="array" ref="F227">IF(AND(J227&lt;&gt;"",C227&lt;&gt;""),SUM(IF(ISERROR(VLOOKUP($A227,'Second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Round'!$B$1:$AL$1,0),FALSE)),0,VLOOKUP($A227,'Second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27" s="4">
        <v>218</v>
      </c>
      <c r="I227" s="13" t="str">
        <f>IF(J227&lt;&gt;"",IF(L227="Low", "Fail", IF(OR(L227="High", M227="High", N227 &gt; 5, O227 &gt; 5, P227 = FALSE, Q227 = FALSE), "Alert", "Pass")),"")</f>
        <v/>
      </c>
      <c r="J227" s="2" t="str">
        <f t="shared" si="3"/>
        <v/>
      </c>
      <c r="L227" s="19" t="str">
        <f>IF(J227&lt;&gt;"",IF(J227&gt;=$J$7,IF(J227&gt;VLOOKUP("perbolt_rotation_high", 'Failure Criteria'!$A$1:$B$9, 2, 0)*$J$7, "High", "OK"),"Low"),"")</f>
        <v/>
      </c>
      <c r="M227" s="19" t="str">
        <f>IF(AND(F227&lt;&gt;"",J227&lt;&gt;""),IF(F227&gt;=VLOOKUP("rd2_cyc3_rotation_high", 'Failure Criteria'!$A$1:$B$9, 2, 0), "High", "OK"),"")</f>
        <v/>
      </c>
      <c r="N227" s="19" t="str">
        <f>IF(ISERROR(VLOOKUP($A227,'First Round'!$B:$AZ,MATCH("Cycles",'First Round'!$B$1:$AZ$1,0),FALSE)),"",VLOOKUP($A227,'First Round'!$B:$AZ,MATCH("Cycles",'First Round'!$B$1:$AZ$1,0),FALSE))</f>
        <v/>
      </c>
      <c r="O227" s="19" t="str">
        <f>IF(ISERROR(VLOOKUP($A227,'Second Round'!$B:$AZ,MATCH("Cycles",'Second Round'!$B$1:$AZ$1,0),FALSE)),"",VLOOKUP($A227,'Second Round'!$B:$AZ,MATCH("Cycles",'Second Round'!$B$1:$AZ$1,0),FALSE))</f>
        <v/>
      </c>
      <c r="P227" s="19" t="str" cm="1">
        <f t="array" ref="P227">IF(ISERROR(ABS((SUM(IF(ISERROR(VLOOKUP($A227,'First Round'!$B:$AZ,MATCH(_xlfn._xlws.FILTER('First Round'!$B$1:$AZ$1,((LEFT('First Round'!$B$1:$AZ$1,22)="BoltRotationAngleCycle"))),'First Round'!$B$1:$AL$1,0), FALSE)),0,VLOOKUP($A227,'First Round'!$B:$AZ,MATCH(_xlfn._xlws.FILTER('First Round'!$B$1:$AZ$1,((LEFT('First Round'!$B$1:$AZ$1,22)="BoltRotationAngleCycle"))),'First Round'!$B$1:$AL$1,0), FALSE)))) - $B227) &lt;= 2), "", ABS((SUM(IF(ISERROR(VLOOKUP($A227,'First Round'!$B:$AZ,MATCH(_xlfn._xlws.FILTER('First Round'!$B$1:$AZ$1,((LEFT('First Round'!$B$1:$AZ$1,22)="BoltRotationAngleCycle"))),'First Round'!$B$1:$AL$1,0), FALSE)),0,VLOOKUP($A227,'First Round'!$B:$AZ,MATCH(_xlfn._xlws.FILTER('First Round'!$B$1:$AZ$1,((LEFT('First Round'!$B$1:$AZ$1,22)="BoltRotationAngleCycle"))),'First Round'!$B$1:$AL$1,0), FALSE)))) - $B227) &lt;= VLOOKUP("sum_rounding_buffer", 'Failure Criteria'!$A$1:$B$9, 2, 0))</f>
        <v/>
      </c>
      <c r="Q227" s="19" t="str" cm="1">
        <f t="array" ref="Q227">IF(ISERROR(ABS((SUM(IF(ISERROR(VLOOKUP($A227,'Second Round'!$B:$AZ,MATCH(_xlfn._xlws.FILTER('Second Round'!$B$1:$AZ$1,((LEFT('Second Round'!$B$1:$AZ$1,22)="BoltRotationAngleCycle"))),'Second Round'!$B$1:$AL$1,0), FALSE)),0,VLOOKUP($A227,'Second Round'!$B:$AZ,MATCH(_xlfn._xlws.FILTER('Second Round'!$B$1:$AZ$1,((LEFT('Second Round'!$B$1:$AZ$1,22)="BoltRotationAngleCycle"))),'Second Round'!$B$1:$AL$1,0), FALSE)))) - $C227) &lt;= 2), "", ABS((SUM(IF(ISERROR(VLOOKUP($A227,'Second Round'!$B:$AZ,MATCH(_xlfn._xlws.FILTER('Second Round'!$B$1:$AZ$1,((LEFT('Second Round'!$B$1:$AZ$1,22)="BoltRotationAngleCycle"))),'Second Round'!$B$1:$AL$1,0), FALSE)),0,VLOOKUP($A227,'Second Round'!$B:$AZ,MATCH(_xlfn._xlws.FILTER('Second Round'!$B$1:$AZ$1,((LEFT('Second Round'!$B$1:$AZ$1,22)="BoltRotationAngleCycle"))),'Second Round'!$B$1:$AL$1,0), FALSE)))) - $C227) &lt;= VLOOKUP("sum_rounding_buffer", 'Failure Criteria'!$A$1:$B$9, 2, 0))</f>
        <v/>
      </c>
    </row>
    <row r="228" spans="1:17" x14ac:dyDescent="0.25">
      <c r="A228" s="17">
        <v>219</v>
      </c>
      <c r="B228" s="7" t="str">
        <f>IF(ISERROR(VLOOKUP($A228,'First Round'!$B:$AZ,MATCH("BoltRotationAngle",'First Round'!$B$1:$AZ$1,0),FALSE)),"",VLOOKUP($A228,'First Round'!$B:$AZ,MATCH("BoltRotationAngle",'First Round'!$B$1:$AZ$1,0),FALSE))</f>
        <v/>
      </c>
      <c r="C228" s="7" t="str">
        <f>IF(ISERROR(VLOOKUP($A228,'Second Round'!$B:$AZ,MATCH("BoltRotationAngle",'Second Round'!$B$1:$AZ$1,0),FALSE)),"",VLOOKUP($A228,'Second Round'!$B:$AZ,MATCH("BoltRotationAngle",'Second Round'!$B$1:$AZ$1,0),FALSE))</f>
        <v/>
      </c>
      <c r="D228" s="1" t="str">
        <f>IF(ISERROR(VLOOKUP($A228,'Second Round'!$B:$AZ,MATCH("BoltRotationAngleCycle1",'Second Round'!$B$1:$AZ$1,0),FALSE)),"",VLOOKUP($A228,'Second Round'!$B:$AZ,MATCH("BoltRotationAngleCycle1",'Second Round'!$B$1:$AZ$1,0),FALSE))</f>
        <v/>
      </c>
      <c r="E228" s="1" t="str">
        <f>IF(ISERROR(VLOOKUP($A228,'Second Round'!$B:$AZ,MATCH("BoltRotationAngleCycle2",'Second Round'!$B$1:$AZ$1,0),FALSE)),"",VLOOKUP($A228,'Second Round'!$B:$AZ,MATCH("BoltRotationAngleCycle2",'Second Round'!$B$1:$AZ$1,0),FALSE))</f>
        <v/>
      </c>
      <c r="F228" s="1" t="str" cm="1">
        <f t="array" ref="F228">IF(AND(J228&lt;&gt;"",C228&lt;&gt;""),SUM(IF(ISERROR(VLOOKUP($A228,'Second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Round'!$B$1:$AL$1,0),FALSE)),0,VLOOKUP($A228,'Second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28" s="4">
        <v>219</v>
      </c>
      <c r="I228" s="13" t="str">
        <f>IF(J228&lt;&gt;"",IF(L228="Low", "Fail", IF(OR(L228="High", M228="High", N228 &gt; 5, O228 &gt; 5, P228 = FALSE, Q228 = FALSE), "Alert", "Pass")),"")</f>
        <v/>
      </c>
      <c r="J228" s="2" t="str">
        <f t="shared" si="3"/>
        <v/>
      </c>
      <c r="L228" s="19" t="str">
        <f>IF(J228&lt;&gt;"",IF(J228&gt;=$J$7,IF(J228&gt;VLOOKUP("perbolt_rotation_high", 'Failure Criteria'!$A$1:$B$9, 2, 0)*$J$7, "High", "OK"),"Low"),"")</f>
        <v/>
      </c>
      <c r="M228" s="19" t="str">
        <f>IF(AND(F228&lt;&gt;"",J228&lt;&gt;""),IF(F228&gt;=VLOOKUP("rd2_cyc3_rotation_high", 'Failure Criteria'!$A$1:$B$9, 2, 0), "High", "OK"),"")</f>
        <v/>
      </c>
      <c r="N228" s="19" t="str">
        <f>IF(ISERROR(VLOOKUP($A228,'First Round'!$B:$AZ,MATCH("Cycles",'First Round'!$B$1:$AZ$1,0),FALSE)),"",VLOOKUP($A228,'First Round'!$B:$AZ,MATCH("Cycles",'First Round'!$B$1:$AZ$1,0),FALSE))</f>
        <v/>
      </c>
      <c r="O228" s="19" t="str">
        <f>IF(ISERROR(VLOOKUP($A228,'Second Round'!$B:$AZ,MATCH("Cycles",'Second Round'!$B$1:$AZ$1,0),FALSE)),"",VLOOKUP($A228,'Second Round'!$B:$AZ,MATCH("Cycles",'Second Round'!$B$1:$AZ$1,0),FALSE))</f>
        <v/>
      </c>
      <c r="P228" s="19" t="str" cm="1">
        <f t="array" ref="P228">IF(ISERROR(ABS((SUM(IF(ISERROR(VLOOKUP($A228,'First Round'!$B:$AZ,MATCH(_xlfn._xlws.FILTER('First Round'!$B$1:$AZ$1,((LEFT('First Round'!$B$1:$AZ$1,22)="BoltRotationAngleCycle"))),'First Round'!$B$1:$AL$1,0), FALSE)),0,VLOOKUP($A228,'First Round'!$B:$AZ,MATCH(_xlfn._xlws.FILTER('First Round'!$B$1:$AZ$1,((LEFT('First Round'!$B$1:$AZ$1,22)="BoltRotationAngleCycle"))),'First Round'!$B$1:$AL$1,0), FALSE)))) - $B228) &lt;= 2), "", ABS((SUM(IF(ISERROR(VLOOKUP($A228,'First Round'!$B:$AZ,MATCH(_xlfn._xlws.FILTER('First Round'!$B$1:$AZ$1,((LEFT('First Round'!$B$1:$AZ$1,22)="BoltRotationAngleCycle"))),'First Round'!$B$1:$AL$1,0), FALSE)),0,VLOOKUP($A228,'First Round'!$B:$AZ,MATCH(_xlfn._xlws.FILTER('First Round'!$B$1:$AZ$1,((LEFT('First Round'!$B$1:$AZ$1,22)="BoltRotationAngleCycle"))),'First Round'!$B$1:$AL$1,0), FALSE)))) - $B228) &lt;= VLOOKUP("sum_rounding_buffer", 'Failure Criteria'!$A$1:$B$9, 2, 0))</f>
        <v/>
      </c>
      <c r="Q228" s="19" t="str" cm="1">
        <f t="array" ref="Q228">IF(ISERROR(ABS((SUM(IF(ISERROR(VLOOKUP($A228,'Second Round'!$B:$AZ,MATCH(_xlfn._xlws.FILTER('Second Round'!$B$1:$AZ$1,((LEFT('Second Round'!$B$1:$AZ$1,22)="BoltRotationAngleCycle"))),'Second Round'!$B$1:$AL$1,0), FALSE)),0,VLOOKUP($A228,'Second Round'!$B:$AZ,MATCH(_xlfn._xlws.FILTER('Second Round'!$B$1:$AZ$1,((LEFT('Second Round'!$B$1:$AZ$1,22)="BoltRotationAngleCycle"))),'Second Round'!$B$1:$AL$1,0), FALSE)))) - $C228) &lt;= 2), "", ABS((SUM(IF(ISERROR(VLOOKUP($A228,'Second Round'!$B:$AZ,MATCH(_xlfn._xlws.FILTER('Second Round'!$B$1:$AZ$1,((LEFT('Second Round'!$B$1:$AZ$1,22)="BoltRotationAngleCycle"))),'Second Round'!$B$1:$AL$1,0), FALSE)),0,VLOOKUP($A228,'Second Round'!$B:$AZ,MATCH(_xlfn._xlws.FILTER('Second Round'!$B$1:$AZ$1,((LEFT('Second Round'!$B$1:$AZ$1,22)="BoltRotationAngleCycle"))),'Second Round'!$B$1:$AL$1,0), FALSE)))) - $C228) &lt;= VLOOKUP("sum_rounding_buffer", 'Failure Criteria'!$A$1:$B$9, 2, 0))</f>
        <v/>
      </c>
    </row>
    <row r="229" spans="1:17" x14ac:dyDescent="0.25">
      <c r="A229" s="17">
        <v>220</v>
      </c>
      <c r="B229" s="7" t="str">
        <f>IF(ISERROR(VLOOKUP($A229,'First Round'!$B:$AZ,MATCH("BoltRotationAngle",'First Round'!$B$1:$AZ$1,0),FALSE)),"",VLOOKUP($A229,'First Round'!$B:$AZ,MATCH("BoltRotationAngle",'First Round'!$B$1:$AZ$1,0),FALSE))</f>
        <v/>
      </c>
      <c r="C229" s="7" t="str">
        <f>IF(ISERROR(VLOOKUP($A229,'Second Round'!$B:$AZ,MATCH("BoltRotationAngle",'Second Round'!$B$1:$AZ$1,0),FALSE)),"",VLOOKUP($A229,'Second Round'!$B:$AZ,MATCH("BoltRotationAngle",'Second Round'!$B$1:$AZ$1,0),FALSE))</f>
        <v/>
      </c>
      <c r="D229" s="1" t="str">
        <f>IF(ISERROR(VLOOKUP($A229,'Second Round'!$B:$AZ,MATCH("BoltRotationAngleCycle1",'Second Round'!$B$1:$AZ$1,0),FALSE)),"",VLOOKUP($A229,'Second Round'!$B:$AZ,MATCH("BoltRotationAngleCycle1",'Second Round'!$B$1:$AZ$1,0),FALSE))</f>
        <v/>
      </c>
      <c r="E229" s="1" t="str">
        <f>IF(ISERROR(VLOOKUP($A229,'Second Round'!$B:$AZ,MATCH("BoltRotationAngleCycle2",'Second Round'!$B$1:$AZ$1,0),FALSE)),"",VLOOKUP($A229,'Second Round'!$B:$AZ,MATCH("BoltRotationAngleCycle2",'Second Round'!$B$1:$AZ$1,0),FALSE))</f>
        <v/>
      </c>
      <c r="F229" s="1" t="str" cm="1">
        <f t="array" ref="F229">IF(AND(J229&lt;&gt;"",C229&lt;&gt;""),SUM(IF(ISERROR(VLOOKUP($A229,'Second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Round'!$B$1:$AL$1,0),FALSE)),0,VLOOKUP($A229,'Second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29" s="4">
        <v>220</v>
      </c>
      <c r="I229" s="13" t="str">
        <f>IF(J229&lt;&gt;"",IF(L229="Low", "Fail", IF(OR(L229="High", M229="High", N229 &gt; 5, O229 &gt; 5, P229 = FALSE, Q229 = FALSE), "Alert", "Pass")),"")</f>
        <v/>
      </c>
      <c r="J229" s="2" t="str">
        <f t="shared" si="3"/>
        <v/>
      </c>
      <c r="L229" s="19" t="str">
        <f>IF(J229&lt;&gt;"",IF(J229&gt;=$J$7,IF(J229&gt;VLOOKUP("perbolt_rotation_high", 'Failure Criteria'!$A$1:$B$9, 2, 0)*$J$7, "High", "OK"),"Low"),"")</f>
        <v/>
      </c>
      <c r="M229" s="19" t="str">
        <f>IF(AND(F229&lt;&gt;"",J229&lt;&gt;""),IF(F229&gt;=VLOOKUP("rd2_cyc3_rotation_high", 'Failure Criteria'!$A$1:$B$9, 2, 0), "High", "OK"),"")</f>
        <v/>
      </c>
      <c r="N229" s="19" t="str">
        <f>IF(ISERROR(VLOOKUP($A229,'First Round'!$B:$AZ,MATCH("Cycles",'First Round'!$B$1:$AZ$1,0),FALSE)),"",VLOOKUP($A229,'First Round'!$B:$AZ,MATCH("Cycles",'First Round'!$B$1:$AZ$1,0),FALSE))</f>
        <v/>
      </c>
      <c r="O229" s="19" t="str">
        <f>IF(ISERROR(VLOOKUP($A229,'Second Round'!$B:$AZ,MATCH("Cycles",'Second Round'!$B$1:$AZ$1,0),FALSE)),"",VLOOKUP($A229,'Second Round'!$B:$AZ,MATCH("Cycles",'Second Round'!$B$1:$AZ$1,0),FALSE))</f>
        <v/>
      </c>
      <c r="P229" s="19" t="str" cm="1">
        <f t="array" ref="P229">IF(ISERROR(ABS((SUM(IF(ISERROR(VLOOKUP($A229,'First Round'!$B:$AZ,MATCH(_xlfn._xlws.FILTER('First Round'!$B$1:$AZ$1,((LEFT('First Round'!$B$1:$AZ$1,22)="BoltRotationAngleCycle"))),'First Round'!$B$1:$AL$1,0), FALSE)),0,VLOOKUP($A229,'First Round'!$B:$AZ,MATCH(_xlfn._xlws.FILTER('First Round'!$B$1:$AZ$1,((LEFT('First Round'!$B$1:$AZ$1,22)="BoltRotationAngleCycle"))),'First Round'!$B$1:$AL$1,0), FALSE)))) - $B229) &lt;= 2), "", ABS((SUM(IF(ISERROR(VLOOKUP($A229,'First Round'!$B:$AZ,MATCH(_xlfn._xlws.FILTER('First Round'!$B$1:$AZ$1,((LEFT('First Round'!$B$1:$AZ$1,22)="BoltRotationAngleCycle"))),'First Round'!$B$1:$AL$1,0), FALSE)),0,VLOOKUP($A229,'First Round'!$B:$AZ,MATCH(_xlfn._xlws.FILTER('First Round'!$B$1:$AZ$1,((LEFT('First Round'!$B$1:$AZ$1,22)="BoltRotationAngleCycle"))),'First Round'!$B$1:$AL$1,0), FALSE)))) - $B229) &lt;= VLOOKUP("sum_rounding_buffer", 'Failure Criteria'!$A$1:$B$9, 2, 0))</f>
        <v/>
      </c>
      <c r="Q229" s="19" t="str" cm="1">
        <f t="array" ref="Q229">IF(ISERROR(ABS((SUM(IF(ISERROR(VLOOKUP($A229,'Second Round'!$B:$AZ,MATCH(_xlfn._xlws.FILTER('Second Round'!$B$1:$AZ$1,((LEFT('Second Round'!$B$1:$AZ$1,22)="BoltRotationAngleCycle"))),'Second Round'!$B$1:$AL$1,0), FALSE)),0,VLOOKUP($A229,'Second Round'!$B:$AZ,MATCH(_xlfn._xlws.FILTER('Second Round'!$B$1:$AZ$1,((LEFT('Second Round'!$B$1:$AZ$1,22)="BoltRotationAngleCycle"))),'Second Round'!$B$1:$AL$1,0), FALSE)))) - $C229) &lt;= 2), "", ABS((SUM(IF(ISERROR(VLOOKUP($A229,'Second Round'!$B:$AZ,MATCH(_xlfn._xlws.FILTER('Second Round'!$B$1:$AZ$1,((LEFT('Second Round'!$B$1:$AZ$1,22)="BoltRotationAngleCycle"))),'Second Round'!$B$1:$AL$1,0), FALSE)),0,VLOOKUP($A229,'Second Round'!$B:$AZ,MATCH(_xlfn._xlws.FILTER('Second Round'!$B$1:$AZ$1,((LEFT('Second Round'!$B$1:$AZ$1,22)="BoltRotationAngleCycle"))),'Second Round'!$B$1:$AL$1,0), FALSE)))) - $C229) &lt;= VLOOKUP("sum_rounding_buffer", 'Failure Criteria'!$A$1:$B$9, 2, 0))</f>
        <v/>
      </c>
    </row>
    <row r="230" spans="1:17" x14ac:dyDescent="0.25">
      <c r="A230" s="17">
        <v>221</v>
      </c>
      <c r="B230" s="7" t="str">
        <f>IF(ISERROR(VLOOKUP($A230,'First Round'!$B:$AZ,MATCH("BoltRotationAngle",'First Round'!$B$1:$AZ$1,0),FALSE)),"",VLOOKUP($A230,'First Round'!$B:$AZ,MATCH("BoltRotationAngle",'First Round'!$B$1:$AZ$1,0),FALSE))</f>
        <v/>
      </c>
      <c r="C230" s="7" t="str">
        <f>IF(ISERROR(VLOOKUP($A230,'Second Round'!$B:$AZ,MATCH("BoltRotationAngle",'Second Round'!$B$1:$AZ$1,0),FALSE)),"",VLOOKUP($A230,'Second Round'!$B:$AZ,MATCH("BoltRotationAngle",'Second Round'!$B$1:$AZ$1,0),FALSE))</f>
        <v/>
      </c>
      <c r="D230" s="1" t="str">
        <f>IF(ISERROR(VLOOKUP($A230,'Second Round'!$B:$AZ,MATCH("BoltRotationAngleCycle1",'Second Round'!$B$1:$AZ$1,0),FALSE)),"",VLOOKUP($A230,'Second Round'!$B:$AZ,MATCH("BoltRotationAngleCycle1",'Second Round'!$B$1:$AZ$1,0),FALSE))</f>
        <v/>
      </c>
      <c r="E230" s="1" t="str">
        <f>IF(ISERROR(VLOOKUP($A230,'Second Round'!$B:$AZ,MATCH("BoltRotationAngleCycle2",'Second Round'!$B$1:$AZ$1,0),FALSE)),"",VLOOKUP($A230,'Second Round'!$B:$AZ,MATCH("BoltRotationAngleCycle2",'Second Round'!$B$1:$AZ$1,0),FALSE))</f>
        <v/>
      </c>
      <c r="F230" s="1" t="str" cm="1">
        <f t="array" ref="F230">IF(AND(J230&lt;&gt;"",C230&lt;&gt;""),SUM(IF(ISERROR(VLOOKUP($A230,'Second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Round'!$B$1:$AL$1,0),FALSE)),0,VLOOKUP($A230,'Second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30" s="4">
        <v>221</v>
      </c>
      <c r="I230" s="13" t="str">
        <f>IF(J230&lt;&gt;"",IF(L230="Low", "Fail", IF(OR(L230="High", M230="High", N230 &gt; 5, O230 &gt; 5, P230 = FALSE, Q230 = FALSE), "Alert", "Pass")),"")</f>
        <v/>
      </c>
      <c r="J230" s="2" t="str">
        <f t="shared" si="3"/>
        <v/>
      </c>
      <c r="L230" s="19" t="str">
        <f>IF(J230&lt;&gt;"",IF(J230&gt;=$J$7,IF(J230&gt;VLOOKUP("perbolt_rotation_high", 'Failure Criteria'!$A$1:$B$9, 2, 0)*$J$7, "High", "OK"),"Low"),"")</f>
        <v/>
      </c>
      <c r="M230" s="19" t="str">
        <f>IF(AND(F230&lt;&gt;"",J230&lt;&gt;""),IF(F230&gt;=VLOOKUP("rd2_cyc3_rotation_high", 'Failure Criteria'!$A$1:$B$9, 2, 0), "High", "OK"),"")</f>
        <v/>
      </c>
      <c r="N230" s="19" t="str">
        <f>IF(ISERROR(VLOOKUP($A230,'First Round'!$B:$AZ,MATCH("Cycles",'First Round'!$B$1:$AZ$1,0),FALSE)),"",VLOOKUP($A230,'First Round'!$B:$AZ,MATCH("Cycles",'First Round'!$B$1:$AZ$1,0),FALSE))</f>
        <v/>
      </c>
      <c r="O230" s="19" t="str">
        <f>IF(ISERROR(VLOOKUP($A230,'Second Round'!$B:$AZ,MATCH("Cycles",'Second Round'!$B$1:$AZ$1,0),FALSE)),"",VLOOKUP($A230,'Second Round'!$B:$AZ,MATCH("Cycles",'Second Round'!$B$1:$AZ$1,0),FALSE))</f>
        <v/>
      </c>
      <c r="P230" s="19" t="str" cm="1">
        <f t="array" ref="P230">IF(ISERROR(ABS((SUM(IF(ISERROR(VLOOKUP($A230,'First Round'!$B:$AZ,MATCH(_xlfn._xlws.FILTER('First Round'!$B$1:$AZ$1,((LEFT('First Round'!$B$1:$AZ$1,22)="BoltRotationAngleCycle"))),'First Round'!$B$1:$AL$1,0), FALSE)),0,VLOOKUP($A230,'First Round'!$B:$AZ,MATCH(_xlfn._xlws.FILTER('First Round'!$B$1:$AZ$1,((LEFT('First Round'!$B$1:$AZ$1,22)="BoltRotationAngleCycle"))),'First Round'!$B$1:$AL$1,0), FALSE)))) - $B230) &lt;= 2), "", ABS((SUM(IF(ISERROR(VLOOKUP($A230,'First Round'!$B:$AZ,MATCH(_xlfn._xlws.FILTER('First Round'!$B$1:$AZ$1,((LEFT('First Round'!$B$1:$AZ$1,22)="BoltRotationAngleCycle"))),'First Round'!$B$1:$AL$1,0), FALSE)),0,VLOOKUP($A230,'First Round'!$B:$AZ,MATCH(_xlfn._xlws.FILTER('First Round'!$B$1:$AZ$1,((LEFT('First Round'!$B$1:$AZ$1,22)="BoltRotationAngleCycle"))),'First Round'!$B$1:$AL$1,0), FALSE)))) - $B230) &lt;= VLOOKUP("sum_rounding_buffer", 'Failure Criteria'!$A$1:$B$9, 2, 0))</f>
        <v/>
      </c>
      <c r="Q230" s="19" t="str" cm="1">
        <f t="array" ref="Q230">IF(ISERROR(ABS((SUM(IF(ISERROR(VLOOKUP($A230,'Second Round'!$B:$AZ,MATCH(_xlfn._xlws.FILTER('Second Round'!$B$1:$AZ$1,((LEFT('Second Round'!$B$1:$AZ$1,22)="BoltRotationAngleCycle"))),'Second Round'!$B$1:$AL$1,0), FALSE)),0,VLOOKUP($A230,'Second Round'!$B:$AZ,MATCH(_xlfn._xlws.FILTER('Second Round'!$B$1:$AZ$1,((LEFT('Second Round'!$B$1:$AZ$1,22)="BoltRotationAngleCycle"))),'Second Round'!$B$1:$AL$1,0), FALSE)))) - $C230) &lt;= 2), "", ABS((SUM(IF(ISERROR(VLOOKUP($A230,'Second Round'!$B:$AZ,MATCH(_xlfn._xlws.FILTER('Second Round'!$B$1:$AZ$1,((LEFT('Second Round'!$B$1:$AZ$1,22)="BoltRotationAngleCycle"))),'Second Round'!$B$1:$AL$1,0), FALSE)),0,VLOOKUP($A230,'Second Round'!$B:$AZ,MATCH(_xlfn._xlws.FILTER('Second Round'!$B$1:$AZ$1,((LEFT('Second Round'!$B$1:$AZ$1,22)="BoltRotationAngleCycle"))),'Second Round'!$B$1:$AL$1,0), FALSE)))) - $C230) &lt;= VLOOKUP("sum_rounding_buffer", 'Failure Criteria'!$A$1:$B$9, 2, 0))</f>
        <v/>
      </c>
    </row>
    <row r="231" spans="1:17" x14ac:dyDescent="0.25">
      <c r="A231" s="17">
        <v>222</v>
      </c>
      <c r="B231" s="7" t="str">
        <f>IF(ISERROR(VLOOKUP($A231,'First Round'!$B:$AZ,MATCH("BoltRotationAngle",'First Round'!$B$1:$AZ$1,0),FALSE)),"",VLOOKUP($A231,'First Round'!$B:$AZ,MATCH("BoltRotationAngle",'First Round'!$B$1:$AZ$1,0),FALSE))</f>
        <v/>
      </c>
      <c r="C231" s="7" t="str">
        <f>IF(ISERROR(VLOOKUP($A231,'Second Round'!$B:$AZ,MATCH("BoltRotationAngle",'Second Round'!$B$1:$AZ$1,0),FALSE)),"",VLOOKUP($A231,'Second Round'!$B:$AZ,MATCH("BoltRotationAngle",'Second Round'!$B$1:$AZ$1,0),FALSE))</f>
        <v/>
      </c>
      <c r="D231" s="1" t="str">
        <f>IF(ISERROR(VLOOKUP($A231,'Second Round'!$B:$AZ,MATCH("BoltRotationAngleCycle1",'Second Round'!$B$1:$AZ$1,0),FALSE)),"",VLOOKUP($A231,'Second Round'!$B:$AZ,MATCH("BoltRotationAngleCycle1",'Second Round'!$B$1:$AZ$1,0),FALSE))</f>
        <v/>
      </c>
      <c r="E231" s="1" t="str">
        <f>IF(ISERROR(VLOOKUP($A231,'Second Round'!$B:$AZ,MATCH("BoltRotationAngleCycle2",'Second Round'!$B$1:$AZ$1,0),FALSE)),"",VLOOKUP($A231,'Second Round'!$B:$AZ,MATCH("BoltRotationAngleCycle2",'Second Round'!$B$1:$AZ$1,0),FALSE))</f>
        <v/>
      </c>
      <c r="F231" s="1" t="str" cm="1">
        <f t="array" ref="F231">IF(AND(J231&lt;&gt;"",C231&lt;&gt;""),SUM(IF(ISERROR(VLOOKUP($A231,'Second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Round'!$B$1:$AL$1,0),FALSE)),0,VLOOKUP($A231,'Second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31" s="4">
        <v>222</v>
      </c>
      <c r="I231" s="13" t="str">
        <f>IF(J231&lt;&gt;"",IF(L231="Low", "Fail", IF(OR(L231="High", M231="High", N231 &gt; 5, O231 &gt; 5, P231 = FALSE, Q231 = FALSE), "Alert", "Pass")),"")</f>
        <v/>
      </c>
      <c r="J231" s="2" t="str">
        <f t="shared" si="3"/>
        <v/>
      </c>
      <c r="L231" s="19" t="str">
        <f>IF(J231&lt;&gt;"",IF(J231&gt;=$J$7,IF(J231&gt;VLOOKUP("perbolt_rotation_high", 'Failure Criteria'!$A$1:$B$9, 2, 0)*$J$7, "High", "OK"),"Low"),"")</f>
        <v/>
      </c>
      <c r="M231" s="19" t="str">
        <f>IF(AND(F231&lt;&gt;"",J231&lt;&gt;""),IF(F231&gt;=VLOOKUP("rd2_cyc3_rotation_high", 'Failure Criteria'!$A$1:$B$9, 2, 0), "High", "OK"),"")</f>
        <v/>
      </c>
      <c r="N231" s="19" t="str">
        <f>IF(ISERROR(VLOOKUP($A231,'First Round'!$B:$AZ,MATCH("Cycles",'First Round'!$B$1:$AZ$1,0),FALSE)),"",VLOOKUP($A231,'First Round'!$B:$AZ,MATCH("Cycles",'First Round'!$B$1:$AZ$1,0),FALSE))</f>
        <v/>
      </c>
      <c r="O231" s="19" t="str">
        <f>IF(ISERROR(VLOOKUP($A231,'Second Round'!$B:$AZ,MATCH("Cycles",'Second Round'!$B$1:$AZ$1,0),FALSE)),"",VLOOKUP($A231,'Second Round'!$B:$AZ,MATCH("Cycles",'Second Round'!$B$1:$AZ$1,0),FALSE))</f>
        <v/>
      </c>
      <c r="P231" s="19" t="str" cm="1">
        <f t="array" ref="P231">IF(ISERROR(ABS((SUM(IF(ISERROR(VLOOKUP($A231,'First Round'!$B:$AZ,MATCH(_xlfn._xlws.FILTER('First Round'!$B$1:$AZ$1,((LEFT('First Round'!$B$1:$AZ$1,22)="BoltRotationAngleCycle"))),'First Round'!$B$1:$AL$1,0), FALSE)),0,VLOOKUP($A231,'First Round'!$B:$AZ,MATCH(_xlfn._xlws.FILTER('First Round'!$B$1:$AZ$1,((LEFT('First Round'!$B$1:$AZ$1,22)="BoltRotationAngleCycle"))),'First Round'!$B$1:$AL$1,0), FALSE)))) - $B231) &lt;= 2), "", ABS((SUM(IF(ISERROR(VLOOKUP($A231,'First Round'!$B:$AZ,MATCH(_xlfn._xlws.FILTER('First Round'!$B$1:$AZ$1,((LEFT('First Round'!$B$1:$AZ$1,22)="BoltRotationAngleCycle"))),'First Round'!$B$1:$AL$1,0), FALSE)),0,VLOOKUP($A231,'First Round'!$B:$AZ,MATCH(_xlfn._xlws.FILTER('First Round'!$B$1:$AZ$1,((LEFT('First Round'!$B$1:$AZ$1,22)="BoltRotationAngleCycle"))),'First Round'!$B$1:$AL$1,0), FALSE)))) - $B231) &lt;= VLOOKUP("sum_rounding_buffer", 'Failure Criteria'!$A$1:$B$9, 2, 0))</f>
        <v/>
      </c>
      <c r="Q231" s="19" t="str" cm="1">
        <f t="array" ref="Q231">IF(ISERROR(ABS((SUM(IF(ISERROR(VLOOKUP($A231,'Second Round'!$B:$AZ,MATCH(_xlfn._xlws.FILTER('Second Round'!$B$1:$AZ$1,((LEFT('Second Round'!$B$1:$AZ$1,22)="BoltRotationAngleCycle"))),'Second Round'!$B$1:$AL$1,0), FALSE)),0,VLOOKUP($A231,'Second Round'!$B:$AZ,MATCH(_xlfn._xlws.FILTER('Second Round'!$B$1:$AZ$1,((LEFT('Second Round'!$B$1:$AZ$1,22)="BoltRotationAngleCycle"))),'Second Round'!$B$1:$AL$1,0), FALSE)))) - $C231) &lt;= 2), "", ABS((SUM(IF(ISERROR(VLOOKUP($A231,'Second Round'!$B:$AZ,MATCH(_xlfn._xlws.FILTER('Second Round'!$B$1:$AZ$1,((LEFT('Second Round'!$B$1:$AZ$1,22)="BoltRotationAngleCycle"))),'Second Round'!$B$1:$AL$1,0), FALSE)),0,VLOOKUP($A231,'Second Round'!$B:$AZ,MATCH(_xlfn._xlws.FILTER('Second Round'!$B$1:$AZ$1,((LEFT('Second Round'!$B$1:$AZ$1,22)="BoltRotationAngleCycle"))),'Second Round'!$B$1:$AL$1,0), FALSE)))) - $C231) &lt;= VLOOKUP("sum_rounding_buffer", 'Failure Criteria'!$A$1:$B$9, 2, 0))</f>
        <v/>
      </c>
    </row>
    <row r="232" spans="1:17" x14ac:dyDescent="0.25">
      <c r="A232" s="17">
        <v>223</v>
      </c>
      <c r="B232" s="7" t="str">
        <f>IF(ISERROR(VLOOKUP($A232,'First Round'!$B:$AZ,MATCH("BoltRotationAngle",'First Round'!$B$1:$AZ$1,0),FALSE)),"",VLOOKUP($A232,'First Round'!$B:$AZ,MATCH("BoltRotationAngle",'First Round'!$B$1:$AZ$1,0),FALSE))</f>
        <v/>
      </c>
      <c r="C232" s="7" t="str">
        <f>IF(ISERROR(VLOOKUP($A232,'Second Round'!$B:$AZ,MATCH("BoltRotationAngle",'Second Round'!$B$1:$AZ$1,0),FALSE)),"",VLOOKUP($A232,'Second Round'!$B:$AZ,MATCH("BoltRotationAngle",'Second Round'!$B$1:$AZ$1,0),FALSE))</f>
        <v/>
      </c>
      <c r="D232" s="1" t="str">
        <f>IF(ISERROR(VLOOKUP($A232,'Second Round'!$B:$AZ,MATCH("BoltRotationAngleCycle1",'Second Round'!$B$1:$AZ$1,0),FALSE)),"",VLOOKUP($A232,'Second Round'!$B:$AZ,MATCH("BoltRotationAngleCycle1",'Second Round'!$B$1:$AZ$1,0),FALSE))</f>
        <v/>
      </c>
      <c r="E232" s="1" t="str">
        <f>IF(ISERROR(VLOOKUP($A232,'Second Round'!$B:$AZ,MATCH("BoltRotationAngleCycle2",'Second Round'!$B$1:$AZ$1,0),FALSE)),"",VLOOKUP($A232,'Second Round'!$B:$AZ,MATCH("BoltRotationAngleCycle2",'Second Round'!$B$1:$AZ$1,0),FALSE))</f>
        <v/>
      </c>
      <c r="F232" s="1" t="str" cm="1">
        <f t="array" ref="F232">IF(AND(J232&lt;&gt;"",C232&lt;&gt;""),SUM(IF(ISERROR(VLOOKUP($A232,'Second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Round'!$B$1:$AL$1,0),FALSE)),0,VLOOKUP($A232,'Second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32" s="4">
        <v>223</v>
      </c>
      <c r="I232" s="13" t="str">
        <f>IF(J232&lt;&gt;"",IF(L232="Low", "Fail", IF(OR(L232="High", M232="High", N232 &gt; 5, O232 &gt; 5, P232 = FALSE, Q232 = FALSE), "Alert", "Pass")),"")</f>
        <v/>
      </c>
      <c r="J232" s="2" t="str">
        <f t="shared" si="3"/>
        <v/>
      </c>
      <c r="L232" s="19" t="str">
        <f>IF(J232&lt;&gt;"",IF(J232&gt;=$J$7,IF(J232&gt;VLOOKUP("perbolt_rotation_high", 'Failure Criteria'!$A$1:$B$9, 2, 0)*$J$7, "High", "OK"),"Low"),"")</f>
        <v/>
      </c>
      <c r="M232" s="19" t="str">
        <f>IF(AND(F232&lt;&gt;"",J232&lt;&gt;""),IF(F232&gt;=VLOOKUP("rd2_cyc3_rotation_high", 'Failure Criteria'!$A$1:$B$9, 2, 0), "High", "OK"),"")</f>
        <v/>
      </c>
      <c r="N232" s="19" t="str">
        <f>IF(ISERROR(VLOOKUP($A232,'First Round'!$B:$AZ,MATCH("Cycles",'First Round'!$B$1:$AZ$1,0),FALSE)),"",VLOOKUP($A232,'First Round'!$B:$AZ,MATCH("Cycles",'First Round'!$B$1:$AZ$1,0),FALSE))</f>
        <v/>
      </c>
      <c r="O232" s="19" t="str">
        <f>IF(ISERROR(VLOOKUP($A232,'Second Round'!$B:$AZ,MATCH("Cycles",'Second Round'!$B$1:$AZ$1,0),FALSE)),"",VLOOKUP($A232,'Second Round'!$B:$AZ,MATCH("Cycles",'Second Round'!$B$1:$AZ$1,0),FALSE))</f>
        <v/>
      </c>
      <c r="P232" s="19" t="str" cm="1">
        <f t="array" ref="P232">IF(ISERROR(ABS((SUM(IF(ISERROR(VLOOKUP($A232,'First Round'!$B:$AZ,MATCH(_xlfn._xlws.FILTER('First Round'!$B$1:$AZ$1,((LEFT('First Round'!$B$1:$AZ$1,22)="BoltRotationAngleCycle"))),'First Round'!$B$1:$AL$1,0), FALSE)),0,VLOOKUP($A232,'First Round'!$B:$AZ,MATCH(_xlfn._xlws.FILTER('First Round'!$B$1:$AZ$1,((LEFT('First Round'!$B$1:$AZ$1,22)="BoltRotationAngleCycle"))),'First Round'!$B$1:$AL$1,0), FALSE)))) - $B232) &lt;= 2), "", ABS((SUM(IF(ISERROR(VLOOKUP($A232,'First Round'!$B:$AZ,MATCH(_xlfn._xlws.FILTER('First Round'!$B$1:$AZ$1,((LEFT('First Round'!$B$1:$AZ$1,22)="BoltRotationAngleCycle"))),'First Round'!$B$1:$AL$1,0), FALSE)),0,VLOOKUP($A232,'First Round'!$B:$AZ,MATCH(_xlfn._xlws.FILTER('First Round'!$B$1:$AZ$1,((LEFT('First Round'!$B$1:$AZ$1,22)="BoltRotationAngleCycle"))),'First Round'!$B$1:$AL$1,0), FALSE)))) - $B232) &lt;= VLOOKUP("sum_rounding_buffer", 'Failure Criteria'!$A$1:$B$9, 2, 0))</f>
        <v/>
      </c>
      <c r="Q232" s="19" t="str" cm="1">
        <f t="array" ref="Q232">IF(ISERROR(ABS((SUM(IF(ISERROR(VLOOKUP($A232,'Second Round'!$B:$AZ,MATCH(_xlfn._xlws.FILTER('Second Round'!$B$1:$AZ$1,((LEFT('Second Round'!$B$1:$AZ$1,22)="BoltRotationAngleCycle"))),'Second Round'!$B$1:$AL$1,0), FALSE)),0,VLOOKUP($A232,'Second Round'!$B:$AZ,MATCH(_xlfn._xlws.FILTER('Second Round'!$B$1:$AZ$1,((LEFT('Second Round'!$B$1:$AZ$1,22)="BoltRotationAngleCycle"))),'Second Round'!$B$1:$AL$1,0), FALSE)))) - $C232) &lt;= 2), "", ABS((SUM(IF(ISERROR(VLOOKUP($A232,'Second Round'!$B:$AZ,MATCH(_xlfn._xlws.FILTER('Second Round'!$B$1:$AZ$1,((LEFT('Second Round'!$B$1:$AZ$1,22)="BoltRotationAngleCycle"))),'Second Round'!$B$1:$AL$1,0), FALSE)),0,VLOOKUP($A232,'Second Round'!$B:$AZ,MATCH(_xlfn._xlws.FILTER('Second Round'!$B$1:$AZ$1,((LEFT('Second Round'!$B$1:$AZ$1,22)="BoltRotationAngleCycle"))),'Second Round'!$B$1:$AL$1,0), FALSE)))) - $C232) &lt;= VLOOKUP("sum_rounding_buffer", 'Failure Criteria'!$A$1:$B$9, 2, 0))</f>
        <v/>
      </c>
    </row>
    <row r="233" spans="1:17" x14ac:dyDescent="0.25">
      <c r="A233" s="17">
        <v>224</v>
      </c>
      <c r="B233" s="7" t="str">
        <f>IF(ISERROR(VLOOKUP($A233,'First Round'!$B:$AZ,MATCH("BoltRotationAngle",'First Round'!$B$1:$AZ$1,0),FALSE)),"",VLOOKUP($A233,'First Round'!$B:$AZ,MATCH("BoltRotationAngle",'First Round'!$B$1:$AZ$1,0),FALSE))</f>
        <v/>
      </c>
      <c r="C233" s="7" t="str">
        <f>IF(ISERROR(VLOOKUP($A233,'Second Round'!$B:$AZ,MATCH("BoltRotationAngle",'Second Round'!$B$1:$AZ$1,0),FALSE)),"",VLOOKUP($A233,'Second Round'!$B:$AZ,MATCH("BoltRotationAngle",'Second Round'!$B$1:$AZ$1,0),FALSE))</f>
        <v/>
      </c>
      <c r="D233" s="1" t="str">
        <f>IF(ISERROR(VLOOKUP($A233,'Second Round'!$B:$AZ,MATCH("BoltRotationAngleCycle1",'Second Round'!$B$1:$AZ$1,0),FALSE)),"",VLOOKUP($A233,'Second Round'!$B:$AZ,MATCH("BoltRotationAngleCycle1",'Second Round'!$B$1:$AZ$1,0),FALSE))</f>
        <v/>
      </c>
      <c r="E233" s="1" t="str">
        <f>IF(ISERROR(VLOOKUP($A233,'Second Round'!$B:$AZ,MATCH("BoltRotationAngleCycle2",'Second Round'!$B$1:$AZ$1,0),FALSE)),"",VLOOKUP($A233,'Second Round'!$B:$AZ,MATCH("BoltRotationAngleCycle2",'Second Round'!$B$1:$AZ$1,0),FALSE))</f>
        <v/>
      </c>
      <c r="F233" s="1" t="str" cm="1">
        <f t="array" ref="F233">IF(AND(J233&lt;&gt;"",C233&lt;&gt;""),SUM(IF(ISERROR(VLOOKUP($A233,'Second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Round'!$B$1:$AL$1,0),FALSE)),0,VLOOKUP($A233,'Second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33" s="4">
        <v>224</v>
      </c>
      <c r="I233" s="13" t="str">
        <f>IF(J233&lt;&gt;"",IF(L233="Low", "Fail", IF(OR(L233="High", M233="High", N233 &gt; 5, O233 &gt; 5, P233 = FALSE, Q233 = FALSE), "Alert", "Pass")),"")</f>
        <v/>
      </c>
      <c r="J233" s="2" t="str">
        <f t="shared" si="3"/>
        <v/>
      </c>
      <c r="L233" s="19" t="str">
        <f>IF(J233&lt;&gt;"",IF(J233&gt;=$J$7,IF(J233&gt;VLOOKUP("perbolt_rotation_high", 'Failure Criteria'!$A$1:$B$9, 2, 0)*$J$7, "High", "OK"),"Low"),"")</f>
        <v/>
      </c>
      <c r="M233" s="19" t="str">
        <f>IF(AND(F233&lt;&gt;"",J233&lt;&gt;""),IF(F233&gt;=VLOOKUP("rd2_cyc3_rotation_high", 'Failure Criteria'!$A$1:$B$9, 2, 0), "High", "OK"),"")</f>
        <v/>
      </c>
      <c r="N233" s="19" t="str">
        <f>IF(ISERROR(VLOOKUP($A233,'First Round'!$B:$AZ,MATCH("Cycles",'First Round'!$B$1:$AZ$1,0),FALSE)),"",VLOOKUP($A233,'First Round'!$B:$AZ,MATCH("Cycles",'First Round'!$B$1:$AZ$1,0),FALSE))</f>
        <v/>
      </c>
      <c r="O233" s="19" t="str">
        <f>IF(ISERROR(VLOOKUP($A233,'Second Round'!$B:$AZ,MATCH("Cycles",'Second Round'!$B$1:$AZ$1,0),FALSE)),"",VLOOKUP($A233,'Second Round'!$B:$AZ,MATCH("Cycles",'Second Round'!$B$1:$AZ$1,0),FALSE))</f>
        <v/>
      </c>
      <c r="P233" s="19" t="str" cm="1">
        <f t="array" ref="P233">IF(ISERROR(ABS((SUM(IF(ISERROR(VLOOKUP($A233,'First Round'!$B:$AZ,MATCH(_xlfn._xlws.FILTER('First Round'!$B$1:$AZ$1,((LEFT('First Round'!$B$1:$AZ$1,22)="BoltRotationAngleCycle"))),'First Round'!$B$1:$AL$1,0), FALSE)),0,VLOOKUP($A233,'First Round'!$B:$AZ,MATCH(_xlfn._xlws.FILTER('First Round'!$B$1:$AZ$1,((LEFT('First Round'!$B$1:$AZ$1,22)="BoltRotationAngleCycle"))),'First Round'!$B$1:$AL$1,0), FALSE)))) - $B233) &lt;= 2), "", ABS((SUM(IF(ISERROR(VLOOKUP($A233,'First Round'!$B:$AZ,MATCH(_xlfn._xlws.FILTER('First Round'!$B$1:$AZ$1,((LEFT('First Round'!$B$1:$AZ$1,22)="BoltRotationAngleCycle"))),'First Round'!$B$1:$AL$1,0), FALSE)),0,VLOOKUP($A233,'First Round'!$B:$AZ,MATCH(_xlfn._xlws.FILTER('First Round'!$B$1:$AZ$1,((LEFT('First Round'!$B$1:$AZ$1,22)="BoltRotationAngleCycle"))),'First Round'!$B$1:$AL$1,0), FALSE)))) - $B233) &lt;= VLOOKUP("sum_rounding_buffer", 'Failure Criteria'!$A$1:$B$9, 2, 0))</f>
        <v/>
      </c>
      <c r="Q233" s="19" t="str" cm="1">
        <f t="array" ref="Q233">IF(ISERROR(ABS((SUM(IF(ISERROR(VLOOKUP($A233,'Second Round'!$B:$AZ,MATCH(_xlfn._xlws.FILTER('Second Round'!$B$1:$AZ$1,((LEFT('Second Round'!$B$1:$AZ$1,22)="BoltRotationAngleCycle"))),'Second Round'!$B$1:$AL$1,0), FALSE)),0,VLOOKUP($A233,'Second Round'!$B:$AZ,MATCH(_xlfn._xlws.FILTER('Second Round'!$B$1:$AZ$1,((LEFT('Second Round'!$B$1:$AZ$1,22)="BoltRotationAngleCycle"))),'Second Round'!$B$1:$AL$1,0), FALSE)))) - $C233) &lt;= 2), "", ABS((SUM(IF(ISERROR(VLOOKUP($A233,'Second Round'!$B:$AZ,MATCH(_xlfn._xlws.FILTER('Second Round'!$B$1:$AZ$1,((LEFT('Second Round'!$B$1:$AZ$1,22)="BoltRotationAngleCycle"))),'Second Round'!$B$1:$AL$1,0), FALSE)),0,VLOOKUP($A233,'Second Round'!$B:$AZ,MATCH(_xlfn._xlws.FILTER('Second Round'!$B$1:$AZ$1,((LEFT('Second Round'!$B$1:$AZ$1,22)="BoltRotationAngleCycle"))),'Second Round'!$B$1:$AL$1,0), FALSE)))) - $C233) &lt;= VLOOKUP("sum_rounding_buffer", 'Failure Criteria'!$A$1:$B$9, 2, 0))</f>
        <v/>
      </c>
    </row>
    <row r="234" spans="1:17" x14ac:dyDescent="0.25">
      <c r="A234" s="17">
        <v>225</v>
      </c>
      <c r="B234" s="7" t="str">
        <f>IF(ISERROR(VLOOKUP($A234,'First Round'!$B:$AZ,MATCH("BoltRotationAngle",'First Round'!$B$1:$AZ$1,0),FALSE)),"",VLOOKUP($A234,'First Round'!$B:$AZ,MATCH("BoltRotationAngle",'First Round'!$B$1:$AZ$1,0),FALSE))</f>
        <v/>
      </c>
      <c r="C234" s="7" t="str">
        <f>IF(ISERROR(VLOOKUP($A234,'Second Round'!$B:$AZ,MATCH("BoltRotationAngle",'Second Round'!$B$1:$AZ$1,0),FALSE)),"",VLOOKUP($A234,'Second Round'!$B:$AZ,MATCH("BoltRotationAngle",'Second Round'!$B$1:$AZ$1,0),FALSE))</f>
        <v/>
      </c>
      <c r="D234" s="1" t="str">
        <f>IF(ISERROR(VLOOKUP($A234,'Second Round'!$B:$AZ,MATCH("BoltRotationAngleCycle1",'Second Round'!$B$1:$AZ$1,0),FALSE)),"",VLOOKUP($A234,'Second Round'!$B:$AZ,MATCH("BoltRotationAngleCycle1",'Second Round'!$B$1:$AZ$1,0),FALSE))</f>
        <v/>
      </c>
      <c r="E234" s="1" t="str">
        <f>IF(ISERROR(VLOOKUP($A234,'Second Round'!$B:$AZ,MATCH("BoltRotationAngleCycle2",'Second Round'!$B$1:$AZ$1,0),FALSE)),"",VLOOKUP($A234,'Second Round'!$B:$AZ,MATCH("BoltRotationAngleCycle2",'Second Round'!$B$1:$AZ$1,0),FALSE))</f>
        <v/>
      </c>
      <c r="F234" s="1" t="str" cm="1">
        <f t="array" ref="F234">IF(AND(J234&lt;&gt;"",C234&lt;&gt;""),SUM(IF(ISERROR(VLOOKUP($A234,'Second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Round'!$B$1:$AL$1,0),FALSE)),0,VLOOKUP($A234,'Second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34" s="4">
        <v>225</v>
      </c>
      <c r="I234" s="13" t="str">
        <f>IF(J234&lt;&gt;"",IF(L234="Low", "Fail", IF(OR(L234="High", M234="High", N234 &gt; 5, O234 &gt; 5, P234 = FALSE, Q234 = FALSE), "Alert", "Pass")),"")</f>
        <v/>
      </c>
      <c r="J234" s="2" t="str">
        <f t="shared" si="3"/>
        <v/>
      </c>
      <c r="L234" s="19" t="str">
        <f>IF(J234&lt;&gt;"",IF(J234&gt;=$J$7,IF(J234&gt;VLOOKUP("perbolt_rotation_high", 'Failure Criteria'!$A$1:$B$9, 2, 0)*$J$7, "High", "OK"),"Low"),"")</f>
        <v/>
      </c>
      <c r="M234" s="19" t="str">
        <f>IF(AND(F234&lt;&gt;"",J234&lt;&gt;""),IF(F234&gt;=VLOOKUP("rd2_cyc3_rotation_high", 'Failure Criteria'!$A$1:$B$9, 2, 0), "High", "OK"),"")</f>
        <v/>
      </c>
      <c r="N234" s="19" t="str">
        <f>IF(ISERROR(VLOOKUP($A234,'First Round'!$B:$AZ,MATCH("Cycles",'First Round'!$B$1:$AZ$1,0),FALSE)),"",VLOOKUP($A234,'First Round'!$B:$AZ,MATCH("Cycles",'First Round'!$B$1:$AZ$1,0),FALSE))</f>
        <v/>
      </c>
      <c r="O234" s="19" t="str">
        <f>IF(ISERROR(VLOOKUP($A234,'Second Round'!$B:$AZ,MATCH("Cycles",'Second Round'!$B$1:$AZ$1,0),FALSE)),"",VLOOKUP($A234,'Second Round'!$B:$AZ,MATCH("Cycles",'Second Round'!$B$1:$AZ$1,0),FALSE))</f>
        <v/>
      </c>
      <c r="P234" s="19" t="str" cm="1">
        <f t="array" ref="P234">IF(ISERROR(ABS((SUM(IF(ISERROR(VLOOKUP($A234,'First Round'!$B:$AZ,MATCH(_xlfn._xlws.FILTER('First Round'!$B$1:$AZ$1,((LEFT('First Round'!$B$1:$AZ$1,22)="BoltRotationAngleCycle"))),'First Round'!$B$1:$AL$1,0), FALSE)),0,VLOOKUP($A234,'First Round'!$B:$AZ,MATCH(_xlfn._xlws.FILTER('First Round'!$B$1:$AZ$1,((LEFT('First Round'!$B$1:$AZ$1,22)="BoltRotationAngleCycle"))),'First Round'!$B$1:$AL$1,0), FALSE)))) - $B234) &lt;= 2), "", ABS((SUM(IF(ISERROR(VLOOKUP($A234,'First Round'!$B:$AZ,MATCH(_xlfn._xlws.FILTER('First Round'!$B$1:$AZ$1,((LEFT('First Round'!$B$1:$AZ$1,22)="BoltRotationAngleCycle"))),'First Round'!$B$1:$AL$1,0), FALSE)),0,VLOOKUP($A234,'First Round'!$B:$AZ,MATCH(_xlfn._xlws.FILTER('First Round'!$B$1:$AZ$1,((LEFT('First Round'!$B$1:$AZ$1,22)="BoltRotationAngleCycle"))),'First Round'!$B$1:$AL$1,0), FALSE)))) - $B234) &lt;= VLOOKUP("sum_rounding_buffer", 'Failure Criteria'!$A$1:$B$9, 2, 0))</f>
        <v/>
      </c>
      <c r="Q234" s="19" t="str" cm="1">
        <f t="array" ref="Q234">IF(ISERROR(ABS((SUM(IF(ISERROR(VLOOKUP($A234,'Second Round'!$B:$AZ,MATCH(_xlfn._xlws.FILTER('Second Round'!$B$1:$AZ$1,((LEFT('Second Round'!$B$1:$AZ$1,22)="BoltRotationAngleCycle"))),'Second Round'!$B$1:$AL$1,0), FALSE)),0,VLOOKUP($A234,'Second Round'!$B:$AZ,MATCH(_xlfn._xlws.FILTER('Second Round'!$B$1:$AZ$1,((LEFT('Second Round'!$B$1:$AZ$1,22)="BoltRotationAngleCycle"))),'Second Round'!$B$1:$AL$1,0), FALSE)))) - $C234) &lt;= 2), "", ABS((SUM(IF(ISERROR(VLOOKUP($A234,'Second Round'!$B:$AZ,MATCH(_xlfn._xlws.FILTER('Second Round'!$B$1:$AZ$1,((LEFT('Second Round'!$B$1:$AZ$1,22)="BoltRotationAngleCycle"))),'Second Round'!$B$1:$AL$1,0), FALSE)),0,VLOOKUP($A234,'Second Round'!$B:$AZ,MATCH(_xlfn._xlws.FILTER('Second Round'!$B$1:$AZ$1,((LEFT('Second Round'!$B$1:$AZ$1,22)="BoltRotationAngleCycle"))),'Second Round'!$B$1:$AL$1,0), FALSE)))) - $C234) &lt;= VLOOKUP("sum_rounding_buffer", 'Failure Criteria'!$A$1:$B$9, 2, 0))</f>
        <v/>
      </c>
    </row>
    <row r="235" spans="1:17" x14ac:dyDescent="0.25">
      <c r="A235" s="17">
        <v>226</v>
      </c>
      <c r="B235" s="7" t="str">
        <f>IF(ISERROR(VLOOKUP($A235,'First Round'!$B:$AZ,MATCH("BoltRotationAngle",'First Round'!$B$1:$AZ$1,0),FALSE)),"",VLOOKUP($A235,'First Round'!$B:$AZ,MATCH("BoltRotationAngle",'First Round'!$B$1:$AZ$1,0),FALSE))</f>
        <v/>
      </c>
      <c r="C235" s="7" t="str">
        <f>IF(ISERROR(VLOOKUP($A235,'Second Round'!$B:$AZ,MATCH("BoltRotationAngle",'Second Round'!$B$1:$AZ$1,0),FALSE)),"",VLOOKUP($A235,'Second Round'!$B:$AZ,MATCH("BoltRotationAngle",'Second Round'!$B$1:$AZ$1,0),FALSE))</f>
        <v/>
      </c>
      <c r="D235" s="1" t="str">
        <f>IF(ISERROR(VLOOKUP($A235,'Second Round'!$B:$AZ,MATCH("BoltRotationAngleCycle1",'Second Round'!$B$1:$AZ$1,0),FALSE)),"",VLOOKUP($A235,'Second Round'!$B:$AZ,MATCH("BoltRotationAngleCycle1",'Second Round'!$B$1:$AZ$1,0),FALSE))</f>
        <v/>
      </c>
      <c r="E235" s="1" t="str">
        <f>IF(ISERROR(VLOOKUP($A235,'Second Round'!$B:$AZ,MATCH("BoltRotationAngleCycle2",'Second Round'!$B$1:$AZ$1,0),FALSE)),"",VLOOKUP($A235,'Second Round'!$B:$AZ,MATCH("BoltRotationAngleCycle2",'Second Round'!$B$1:$AZ$1,0),FALSE))</f>
        <v/>
      </c>
      <c r="F235" s="1" t="str" cm="1">
        <f t="array" ref="F235">IF(AND(J235&lt;&gt;"",C235&lt;&gt;""),SUM(IF(ISERROR(VLOOKUP($A235,'Second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Round'!$B$1:$AL$1,0),FALSE)),0,VLOOKUP($A235,'Second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35" s="4">
        <v>226</v>
      </c>
      <c r="I235" s="13" t="str">
        <f>IF(J235&lt;&gt;"",IF(L235="Low", "Fail", IF(OR(L235="High", M235="High", N235 &gt; 5, O235 &gt; 5, P235 = FALSE, Q235 = FALSE), "Alert", "Pass")),"")</f>
        <v/>
      </c>
      <c r="J235" s="2" t="str">
        <f t="shared" si="3"/>
        <v/>
      </c>
      <c r="L235" s="19" t="str">
        <f>IF(J235&lt;&gt;"",IF(J235&gt;=$J$7,IF(J235&gt;VLOOKUP("perbolt_rotation_high", 'Failure Criteria'!$A$1:$B$9, 2, 0)*$J$7, "High", "OK"),"Low"),"")</f>
        <v/>
      </c>
      <c r="M235" s="19" t="str">
        <f>IF(AND(F235&lt;&gt;"",J235&lt;&gt;""),IF(F235&gt;=VLOOKUP("rd2_cyc3_rotation_high", 'Failure Criteria'!$A$1:$B$9, 2, 0), "High", "OK"),"")</f>
        <v/>
      </c>
      <c r="N235" s="19" t="str">
        <f>IF(ISERROR(VLOOKUP($A235,'First Round'!$B:$AZ,MATCH("Cycles",'First Round'!$B$1:$AZ$1,0),FALSE)),"",VLOOKUP($A235,'First Round'!$B:$AZ,MATCH("Cycles",'First Round'!$B$1:$AZ$1,0),FALSE))</f>
        <v/>
      </c>
      <c r="O235" s="19" t="str">
        <f>IF(ISERROR(VLOOKUP($A235,'Second Round'!$B:$AZ,MATCH("Cycles",'Second Round'!$B$1:$AZ$1,0),FALSE)),"",VLOOKUP($A235,'Second Round'!$B:$AZ,MATCH("Cycles",'Second Round'!$B$1:$AZ$1,0),FALSE))</f>
        <v/>
      </c>
      <c r="P235" s="19" t="str" cm="1">
        <f t="array" ref="P235">IF(ISERROR(ABS((SUM(IF(ISERROR(VLOOKUP($A235,'First Round'!$B:$AZ,MATCH(_xlfn._xlws.FILTER('First Round'!$B$1:$AZ$1,((LEFT('First Round'!$B$1:$AZ$1,22)="BoltRotationAngleCycle"))),'First Round'!$B$1:$AL$1,0), FALSE)),0,VLOOKUP($A235,'First Round'!$B:$AZ,MATCH(_xlfn._xlws.FILTER('First Round'!$B$1:$AZ$1,((LEFT('First Round'!$B$1:$AZ$1,22)="BoltRotationAngleCycle"))),'First Round'!$B$1:$AL$1,0), FALSE)))) - $B235) &lt;= 2), "", ABS((SUM(IF(ISERROR(VLOOKUP($A235,'First Round'!$B:$AZ,MATCH(_xlfn._xlws.FILTER('First Round'!$B$1:$AZ$1,((LEFT('First Round'!$B$1:$AZ$1,22)="BoltRotationAngleCycle"))),'First Round'!$B$1:$AL$1,0), FALSE)),0,VLOOKUP($A235,'First Round'!$B:$AZ,MATCH(_xlfn._xlws.FILTER('First Round'!$B$1:$AZ$1,((LEFT('First Round'!$B$1:$AZ$1,22)="BoltRotationAngleCycle"))),'First Round'!$B$1:$AL$1,0), FALSE)))) - $B235) &lt;= VLOOKUP("sum_rounding_buffer", 'Failure Criteria'!$A$1:$B$9, 2, 0))</f>
        <v/>
      </c>
      <c r="Q235" s="19" t="str" cm="1">
        <f t="array" ref="Q235">IF(ISERROR(ABS((SUM(IF(ISERROR(VLOOKUP($A235,'Second Round'!$B:$AZ,MATCH(_xlfn._xlws.FILTER('Second Round'!$B$1:$AZ$1,((LEFT('Second Round'!$B$1:$AZ$1,22)="BoltRotationAngleCycle"))),'Second Round'!$B$1:$AL$1,0), FALSE)),0,VLOOKUP($A235,'Second Round'!$B:$AZ,MATCH(_xlfn._xlws.FILTER('Second Round'!$B$1:$AZ$1,((LEFT('Second Round'!$B$1:$AZ$1,22)="BoltRotationAngleCycle"))),'Second Round'!$B$1:$AL$1,0), FALSE)))) - $C235) &lt;= 2), "", ABS((SUM(IF(ISERROR(VLOOKUP($A235,'Second Round'!$B:$AZ,MATCH(_xlfn._xlws.FILTER('Second Round'!$B$1:$AZ$1,((LEFT('Second Round'!$B$1:$AZ$1,22)="BoltRotationAngleCycle"))),'Second Round'!$B$1:$AL$1,0), FALSE)),0,VLOOKUP($A235,'Second Round'!$B:$AZ,MATCH(_xlfn._xlws.FILTER('Second Round'!$B$1:$AZ$1,((LEFT('Second Round'!$B$1:$AZ$1,22)="BoltRotationAngleCycle"))),'Second Round'!$B$1:$AL$1,0), FALSE)))) - $C235) &lt;= VLOOKUP("sum_rounding_buffer", 'Failure Criteria'!$A$1:$B$9, 2, 0))</f>
        <v/>
      </c>
    </row>
    <row r="236" spans="1:17" x14ac:dyDescent="0.25">
      <c r="A236" s="17">
        <v>227</v>
      </c>
      <c r="B236" s="7" t="str">
        <f>IF(ISERROR(VLOOKUP($A236,'First Round'!$B:$AZ,MATCH("BoltRotationAngle",'First Round'!$B$1:$AZ$1,0),FALSE)),"",VLOOKUP($A236,'First Round'!$B:$AZ,MATCH("BoltRotationAngle",'First Round'!$B$1:$AZ$1,0),FALSE))</f>
        <v/>
      </c>
      <c r="C236" s="7" t="str">
        <f>IF(ISERROR(VLOOKUP($A236,'Second Round'!$B:$AZ,MATCH("BoltRotationAngle",'Second Round'!$B$1:$AZ$1,0),FALSE)),"",VLOOKUP($A236,'Second Round'!$B:$AZ,MATCH("BoltRotationAngle",'Second Round'!$B$1:$AZ$1,0),FALSE))</f>
        <v/>
      </c>
      <c r="D236" s="1" t="str">
        <f>IF(ISERROR(VLOOKUP($A236,'Second Round'!$B:$AZ,MATCH("BoltRotationAngleCycle1",'Second Round'!$B$1:$AZ$1,0),FALSE)),"",VLOOKUP($A236,'Second Round'!$B:$AZ,MATCH("BoltRotationAngleCycle1",'Second Round'!$B$1:$AZ$1,0),FALSE))</f>
        <v/>
      </c>
      <c r="E236" s="1" t="str">
        <f>IF(ISERROR(VLOOKUP($A236,'Second Round'!$B:$AZ,MATCH("BoltRotationAngleCycle2",'Second Round'!$B$1:$AZ$1,0),FALSE)),"",VLOOKUP($A236,'Second Round'!$B:$AZ,MATCH("BoltRotationAngleCycle2",'Second Round'!$B$1:$AZ$1,0),FALSE))</f>
        <v/>
      </c>
      <c r="F236" s="1" t="str" cm="1">
        <f t="array" ref="F236">IF(AND(J236&lt;&gt;"",C236&lt;&gt;""),SUM(IF(ISERROR(VLOOKUP($A236,'Second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Round'!$B$1:$AL$1,0),FALSE)),0,VLOOKUP($A236,'Second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36" s="4">
        <v>227</v>
      </c>
      <c r="I236" s="13" t="str">
        <f>IF(J236&lt;&gt;"",IF(L236="Low", "Fail", IF(OR(L236="High", M236="High", N236 &gt; 5, O236 &gt; 5, P236 = FALSE, Q236 = FALSE), "Alert", "Pass")),"")</f>
        <v/>
      </c>
      <c r="J236" s="2" t="str">
        <f t="shared" si="3"/>
        <v/>
      </c>
      <c r="L236" s="19" t="str">
        <f>IF(J236&lt;&gt;"",IF(J236&gt;=$J$7,IF(J236&gt;VLOOKUP("perbolt_rotation_high", 'Failure Criteria'!$A$1:$B$9, 2, 0)*$J$7, "High", "OK"),"Low"),"")</f>
        <v/>
      </c>
      <c r="M236" s="19" t="str">
        <f>IF(AND(F236&lt;&gt;"",J236&lt;&gt;""),IF(F236&gt;=VLOOKUP("rd2_cyc3_rotation_high", 'Failure Criteria'!$A$1:$B$9, 2, 0), "High", "OK"),"")</f>
        <v/>
      </c>
      <c r="N236" s="19" t="str">
        <f>IF(ISERROR(VLOOKUP($A236,'First Round'!$B:$AZ,MATCH("Cycles",'First Round'!$B$1:$AZ$1,0),FALSE)),"",VLOOKUP($A236,'First Round'!$B:$AZ,MATCH("Cycles",'First Round'!$B$1:$AZ$1,0),FALSE))</f>
        <v/>
      </c>
      <c r="O236" s="19" t="str">
        <f>IF(ISERROR(VLOOKUP($A236,'Second Round'!$B:$AZ,MATCH("Cycles",'Second Round'!$B$1:$AZ$1,0),FALSE)),"",VLOOKUP($A236,'Second Round'!$B:$AZ,MATCH("Cycles",'Second Round'!$B$1:$AZ$1,0),FALSE))</f>
        <v/>
      </c>
      <c r="P236" s="19" t="str" cm="1">
        <f t="array" ref="P236">IF(ISERROR(ABS((SUM(IF(ISERROR(VLOOKUP($A236,'First Round'!$B:$AZ,MATCH(_xlfn._xlws.FILTER('First Round'!$B$1:$AZ$1,((LEFT('First Round'!$B$1:$AZ$1,22)="BoltRotationAngleCycle"))),'First Round'!$B$1:$AL$1,0), FALSE)),0,VLOOKUP($A236,'First Round'!$B:$AZ,MATCH(_xlfn._xlws.FILTER('First Round'!$B$1:$AZ$1,((LEFT('First Round'!$B$1:$AZ$1,22)="BoltRotationAngleCycle"))),'First Round'!$B$1:$AL$1,0), FALSE)))) - $B236) &lt;= 2), "", ABS((SUM(IF(ISERROR(VLOOKUP($A236,'First Round'!$B:$AZ,MATCH(_xlfn._xlws.FILTER('First Round'!$B$1:$AZ$1,((LEFT('First Round'!$B$1:$AZ$1,22)="BoltRotationAngleCycle"))),'First Round'!$B$1:$AL$1,0), FALSE)),0,VLOOKUP($A236,'First Round'!$B:$AZ,MATCH(_xlfn._xlws.FILTER('First Round'!$B$1:$AZ$1,((LEFT('First Round'!$B$1:$AZ$1,22)="BoltRotationAngleCycle"))),'First Round'!$B$1:$AL$1,0), FALSE)))) - $B236) &lt;= VLOOKUP("sum_rounding_buffer", 'Failure Criteria'!$A$1:$B$9, 2, 0))</f>
        <v/>
      </c>
      <c r="Q236" s="19" t="str" cm="1">
        <f t="array" ref="Q236">IF(ISERROR(ABS((SUM(IF(ISERROR(VLOOKUP($A236,'Second Round'!$B:$AZ,MATCH(_xlfn._xlws.FILTER('Second Round'!$B$1:$AZ$1,((LEFT('Second Round'!$B$1:$AZ$1,22)="BoltRotationAngleCycle"))),'Second Round'!$B$1:$AL$1,0), FALSE)),0,VLOOKUP($A236,'Second Round'!$B:$AZ,MATCH(_xlfn._xlws.FILTER('Second Round'!$B$1:$AZ$1,((LEFT('Second Round'!$B$1:$AZ$1,22)="BoltRotationAngleCycle"))),'Second Round'!$B$1:$AL$1,0), FALSE)))) - $C236) &lt;= 2), "", ABS((SUM(IF(ISERROR(VLOOKUP($A236,'Second Round'!$B:$AZ,MATCH(_xlfn._xlws.FILTER('Second Round'!$B$1:$AZ$1,((LEFT('Second Round'!$B$1:$AZ$1,22)="BoltRotationAngleCycle"))),'Second Round'!$B$1:$AL$1,0), FALSE)),0,VLOOKUP($A236,'Second Round'!$B:$AZ,MATCH(_xlfn._xlws.FILTER('Second Round'!$B$1:$AZ$1,((LEFT('Second Round'!$B$1:$AZ$1,22)="BoltRotationAngleCycle"))),'Second Round'!$B$1:$AL$1,0), FALSE)))) - $C236) &lt;= VLOOKUP("sum_rounding_buffer", 'Failure Criteria'!$A$1:$B$9, 2, 0))</f>
        <v/>
      </c>
    </row>
    <row r="237" spans="1:17" x14ac:dyDescent="0.25">
      <c r="A237" s="17">
        <v>228</v>
      </c>
      <c r="B237" s="7" t="str">
        <f>IF(ISERROR(VLOOKUP($A237,'First Round'!$B:$AZ,MATCH("BoltRotationAngle",'First Round'!$B$1:$AZ$1,0),FALSE)),"",VLOOKUP($A237,'First Round'!$B:$AZ,MATCH("BoltRotationAngle",'First Round'!$B$1:$AZ$1,0),FALSE))</f>
        <v/>
      </c>
      <c r="C237" s="7" t="str">
        <f>IF(ISERROR(VLOOKUP($A237,'Second Round'!$B:$AZ,MATCH("BoltRotationAngle",'Second Round'!$B$1:$AZ$1,0),FALSE)),"",VLOOKUP($A237,'Second Round'!$B:$AZ,MATCH("BoltRotationAngle",'Second Round'!$B$1:$AZ$1,0),FALSE))</f>
        <v/>
      </c>
      <c r="D237" s="1" t="str">
        <f>IF(ISERROR(VLOOKUP($A237,'Second Round'!$B:$AZ,MATCH("BoltRotationAngleCycle1",'Second Round'!$B$1:$AZ$1,0),FALSE)),"",VLOOKUP($A237,'Second Round'!$B:$AZ,MATCH("BoltRotationAngleCycle1",'Second Round'!$B$1:$AZ$1,0),FALSE))</f>
        <v/>
      </c>
      <c r="E237" s="1" t="str">
        <f>IF(ISERROR(VLOOKUP($A237,'Second Round'!$B:$AZ,MATCH("BoltRotationAngleCycle2",'Second Round'!$B$1:$AZ$1,0),FALSE)),"",VLOOKUP($A237,'Second Round'!$B:$AZ,MATCH("BoltRotationAngleCycle2",'Second Round'!$B$1:$AZ$1,0),FALSE))</f>
        <v/>
      </c>
      <c r="F237" s="1" t="str" cm="1">
        <f t="array" ref="F237">IF(AND(J237&lt;&gt;"",C237&lt;&gt;""),SUM(IF(ISERROR(VLOOKUP($A237,'Second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Round'!$B$1:$AL$1,0),FALSE)),0,VLOOKUP($A237,'Second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37" s="4">
        <v>228</v>
      </c>
      <c r="I237" s="13" t="str">
        <f>IF(J237&lt;&gt;"",IF(L237="Low", "Fail", IF(OR(L237="High", M237="High", N237 &gt; 5, O237 &gt; 5, P237 = FALSE, Q237 = FALSE), "Alert", "Pass")),"")</f>
        <v/>
      </c>
      <c r="J237" s="2" t="str">
        <f t="shared" si="3"/>
        <v/>
      </c>
      <c r="L237" s="19" t="str">
        <f>IF(J237&lt;&gt;"",IF(J237&gt;=$J$7,IF(J237&gt;VLOOKUP("perbolt_rotation_high", 'Failure Criteria'!$A$1:$B$9, 2, 0)*$J$7, "High", "OK"),"Low"),"")</f>
        <v/>
      </c>
      <c r="M237" s="19" t="str">
        <f>IF(AND(F237&lt;&gt;"",J237&lt;&gt;""),IF(F237&gt;=VLOOKUP("rd2_cyc3_rotation_high", 'Failure Criteria'!$A$1:$B$9, 2, 0), "High", "OK"),"")</f>
        <v/>
      </c>
      <c r="N237" s="19" t="str">
        <f>IF(ISERROR(VLOOKUP($A237,'First Round'!$B:$AZ,MATCH("Cycles",'First Round'!$B$1:$AZ$1,0),FALSE)),"",VLOOKUP($A237,'First Round'!$B:$AZ,MATCH("Cycles",'First Round'!$B$1:$AZ$1,0),FALSE))</f>
        <v/>
      </c>
      <c r="O237" s="19" t="str">
        <f>IF(ISERROR(VLOOKUP($A237,'Second Round'!$B:$AZ,MATCH("Cycles",'Second Round'!$B$1:$AZ$1,0),FALSE)),"",VLOOKUP($A237,'Second Round'!$B:$AZ,MATCH("Cycles",'Second Round'!$B$1:$AZ$1,0),FALSE))</f>
        <v/>
      </c>
      <c r="P237" s="19" t="str" cm="1">
        <f t="array" ref="P237">IF(ISERROR(ABS((SUM(IF(ISERROR(VLOOKUP($A237,'First Round'!$B:$AZ,MATCH(_xlfn._xlws.FILTER('First Round'!$B$1:$AZ$1,((LEFT('First Round'!$B$1:$AZ$1,22)="BoltRotationAngleCycle"))),'First Round'!$B$1:$AL$1,0), FALSE)),0,VLOOKUP($A237,'First Round'!$B:$AZ,MATCH(_xlfn._xlws.FILTER('First Round'!$B$1:$AZ$1,((LEFT('First Round'!$B$1:$AZ$1,22)="BoltRotationAngleCycle"))),'First Round'!$B$1:$AL$1,0), FALSE)))) - $B237) &lt;= 2), "", ABS((SUM(IF(ISERROR(VLOOKUP($A237,'First Round'!$B:$AZ,MATCH(_xlfn._xlws.FILTER('First Round'!$B$1:$AZ$1,((LEFT('First Round'!$B$1:$AZ$1,22)="BoltRotationAngleCycle"))),'First Round'!$B$1:$AL$1,0), FALSE)),0,VLOOKUP($A237,'First Round'!$B:$AZ,MATCH(_xlfn._xlws.FILTER('First Round'!$B$1:$AZ$1,((LEFT('First Round'!$B$1:$AZ$1,22)="BoltRotationAngleCycle"))),'First Round'!$B$1:$AL$1,0), FALSE)))) - $B237) &lt;= VLOOKUP("sum_rounding_buffer", 'Failure Criteria'!$A$1:$B$9, 2, 0))</f>
        <v/>
      </c>
      <c r="Q237" s="19" t="str" cm="1">
        <f t="array" ref="Q237">IF(ISERROR(ABS((SUM(IF(ISERROR(VLOOKUP($A237,'Second Round'!$B:$AZ,MATCH(_xlfn._xlws.FILTER('Second Round'!$B$1:$AZ$1,((LEFT('Second Round'!$B$1:$AZ$1,22)="BoltRotationAngleCycle"))),'Second Round'!$B$1:$AL$1,0), FALSE)),0,VLOOKUP($A237,'Second Round'!$B:$AZ,MATCH(_xlfn._xlws.FILTER('Second Round'!$B$1:$AZ$1,((LEFT('Second Round'!$B$1:$AZ$1,22)="BoltRotationAngleCycle"))),'Second Round'!$B$1:$AL$1,0), FALSE)))) - $C237) &lt;= 2), "", ABS((SUM(IF(ISERROR(VLOOKUP($A237,'Second Round'!$B:$AZ,MATCH(_xlfn._xlws.FILTER('Second Round'!$B$1:$AZ$1,((LEFT('Second Round'!$B$1:$AZ$1,22)="BoltRotationAngleCycle"))),'Second Round'!$B$1:$AL$1,0), FALSE)),0,VLOOKUP($A237,'Second Round'!$B:$AZ,MATCH(_xlfn._xlws.FILTER('Second Round'!$B$1:$AZ$1,((LEFT('Second Round'!$B$1:$AZ$1,22)="BoltRotationAngleCycle"))),'Second Round'!$B$1:$AL$1,0), FALSE)))) - $C237) &lt;= VLOOKUP("sum_rounding_buffer", 'Failure Criteria'!$A$1:$B$9, 2, 0))</f>
        <v/>
      </c>
    </row>
    <row r="238" spans="1:17" x14ac:dyDescent="0.25">
      <c r="A238" s="17">
        <v>229</v>
      </c>
      <c r="B238" s="7" t="str">
        <f>IF(ISERROR(VLOOKUP($A238,'First Round'!$B:$AZ,MATCH("BoltRotationAngle",'First Round'!$B$1:$AZ$1,0),FALSE)),"",VLOOKUP($A238,'First Round'!$B:$AZ,MATCH("BoltRotationAngle",'First Round'!$B$1:$AZ$1,0),FALSE))</f>
        <v/>
      </c>
      <c r="C238" s="7" t="str">
        <f>IF(ISERROR(VLOOKUP($A238,'Second Round'!$B:$AZ,MATCH("BoltRotationAngle",'Second Round'!$B$1:$AZ$1,0),FALSE)),"",VLOOKUP($A238,'Second Round'!$B:$AZ,MATCH("BoltRotationAngle",'Second Round'!$B$1:$AZ$1,0),FALSE))</f>
        <v/>
      </c>
      <c r="D238" s="1" t="str">
        <f>IF(ISERROR(VLOOKUP($A238,'Second Round'!$B:$AZ,MATCH("BoltRotationAngleCycle1",'Second Round'!$B$1:$AZ$1,0),FALSE)),"",VLOOKUP($A238,'Second Round'!$B:$AZ,MATCH("BoltRotationAngleCycle1",'Second Round'!$B$1:$AZ$1,0),FALSE))</f>
        <v/>
      </c>
      <c r="E238" s="1" t="str">
        <f>IF(ISERROR(VLOOKUP($A238,'Second Round'!$B:$AZ,MATCH("BoltRotationAngleCycle2",'Second Round'!$B$1:$AZ$1,0),FALSE)),"",VLOOKUP($A238,'Second Round'!$B:$AZ,MATCH("BoltRotationAngleCycle2",'Second Round'!$B$1:$AZ$1,0),FALSE))</f>
        <v/>
      </c>
      <c r="F238" s="1" t="str" cm="1">
        <f t="array" ref="F238">IF(AND(J238&lt;&gt;"",C238&lt;&gt;""),SUM(IF(ISERROR(VLOOKUP($A238,'Second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Round'!$B$1:$AL$1,0),FALSE)),0,VLOOKUP($A238,'Second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38" s="4">
        <v>229</v>
      </c>
      <c r="I238" s="13" t="str">
        <f>IF(J238&lt;&gt;"",IF(L238="Low", "Fail", IF(OR(L238="High", M238="High", N238 &gt; 5, O238 &gt; 5, P238 = FALSE, Q238 = FALSE), "Alert", "Pass")),"")</f>
        <v/>
      </c>
      <c r="J238" s="2" t="str">
        <f t="shared" si="3"/>
        <v/>
      </c>
      <c r="L238" s="19" t="str">
        <f>IF(J238&lt;&gt;"",IF(J238&gt;=$J$7,IF(J238&gt;VLOOKUP("perbolt_rotation_high", 'Failure Criteria'!$A$1:$B$9, 2, 0)*$J$7, "High", "OK"),"Low"),"")</f>
        <v/>
      </c>
      <c r="M238" s="19" t="str">
        <f>IF(AND(F238&lt;&gt;"",J238&lt;&gt;""),IF(F238&gt;=VLOOKUP("rd2_cyc3_rotation_high", 'Failure Criteria'!$A$1:$B$9, 2, 0), "High", "OK"),"")</f>
        <v/>
      </c>
      <c r="N238" s="19" t="str">
        <f>IF(ISERROR(VLOOKUP($A238,'First Round'!$B:$AZ,MATCH("Cycles",'First Round'!$B$1:$AZ$1,0),FALSE)),"",VLOOKUP($A238,'First Round'!$B:$AZ,MATCH("Cycles",'First Round'!$B$1:$AZ$1,0),FALSE))</f>
        <v/>
      </c>
      <c r="O238" s="19" t="str">
        <f>IF(ISERROR(VLOOKUP($A238,'Second Round'!$B:$AZ,MATCH("Cycles",'Second Round'!$B$1:$AZ$1,0),FALSE)),"",VLOOKUP($A238,'Second Round'!$B:$AZ,MATCH("Cycles",'Second Round'!$B$1:$AZ$1,0),FALSE))</f>
        <v/>
      </c>
      <c r="P238" s="19" t="str" cm="1">
        <f t="array" ref="P238">IF(ISERROR(ABS((SUM(IF(ISERROR(VLOOKUP($A238,'First Round'!$B:$AZ,MATCH(_xlfn._xlws.FILTER('First Round'!$B$1:$AZ$1,((LEFT('First Round'!$B$1:$AZ$1,22)="BoltRotationAngleCycle"))),'First Round'!$B$1:$AL$1,0), FALSE)),0,VLOOKUP($A238,'First Round'!$B:$AZ,MATCH(_xlfn._xlws.FILTER('First Round'!$B$1:$AZ$1,((LEFT('First Round'!$B$1:$AZ$1,22)="BoltRotationAngleCycle"))),'First Round'!$B$1:$AL$1,0), FALSE)))) - $B238) &lt;= 2), "", ABS((SUM(IF(ISERROR(VLOOKUP($A238,'First Round'!$B:$AZ,MATCH(_xlfn._xlws.FILTER('First Round'!$B$1:$AZ$1,((LEFT('First Round'!$B$1:$AZ$1,22)="BoltRotationAngleCycle"))),'First Round'!$B$1:$AL$1,0), FALSE)),0,VLOOKUP($A238,'First Round'!$B:$AZ,MATCH(_xlfn._xlws.FILTER('First Round'!$B$1:$AZ$1,((LEFT('First Round'!$B$1:$AZ$1,22)="BoltRotationAngleCycle"))),'First Round'!$B$1:$AL$1,0), FALSE)))) - $B238) &lt;= VLOOKUP("sum_rounding_buffer", 'Failure Criteria'!$A$1:$B$9, 2, 0))</f>
        <v/>
      </c>
      <c r="Q238" s="19" t="str" cm="1">
        <f t="array" ref="Q238">IF(ISERROR(ABS((SUM(IF(ISERROR(VLOOKUP($A238,'Second Round'!$B:$AZ,MATCH(_xlfn._xlws.FILTER('Second Round'!$B$1:$AZ$1,((LEFT('Second Round'!$B$1:$AZ$1,22)="BoltRotationAngleCycle"))),'Second Round'!$B$1:$AL$1,0), FALSE)),0,VLOOKUP($A238,'Second Round'!$B:$AZ,MATCH(_xlfn._xlws.FILTER('Second Round'!$B$1:$AZ$1,((LEFT('Second Round'!$B$1:$AZ$1,22)="BoltRotationAngleCycle"))),'Second Round'!$B$1:$AL$1,0), FALSE)))) - $C238) &lt;= 2), "", ABS((SUM(IF(ISERROR(VLOOKUP($A238,'Second Round'!$B:$AZ,MATCH(_xlfn._xlws.FILTER('Second Round'!$B$1:$AZ$1,((LEFT('Second Round'!$B$1:$AZ$1,22)="BoltRotationAngleCycle"))),'Second Round'!$B$1:$AL$1,0), FALSE)),0,VLOOKUP($A238,'Second Round'!$B:$AZ,MATCH(_xlfn._xlws.FILTER('Second Round'!$B$1:$AZ$1,((LEFT('Second Round'!$B$1:$AZ$1,22)="BoltRotationAngleCycle"))),'Second Round'!$B$1:$AL$1,0), FALSE)))) - $C238) &lt;= VLOOKUP("sum_rounding_buffer", 'Failure Criteria'!$A$1:$B$9, 2, 0))</f>
        <v/>
      </c>
    </row>
    <row r="239" spans="1:17" x14ac:dyDescent="0.25">
      <c r="A239" s="17">
        <v>230</v>
      </c>
      <c r="B239" s="7" t="str">
        <f>IF(ISERROR(VLOOKUP($A239,'First Round'!$B:$AZ,MATCH("BoltRotationAngle",'First Round'!$B$1:$AZ$1,0),FALSE)),"",VLOOKUP($A239,'First Round'!$B:$AZ,MATCH("BoltRotationAngle",'First Round'!$B$1:$AZ$1,0),FALSE))</f>
        <v/>
      </c>
      <c r="C239" s="7" t="str">
        <f>IF(ISERROR(VLOOKUP($A239,'Second Round'!$B:$AZ,MATCH("BoltRotationAngle",'Second Round'!$B$1:$AZ$1,0),FALSE)),"",VLOOKUP($A239,'Second Round'!$B:$AZ,MATCH("BoltRotationAngle",'Second Round'!$B$1:$AZ$1,0),FALSE))</f>
        <v/>
      </c>
      <c r="D239" s="1" t="str">
        <f>IF(ISERROR(VLOOKUP($A239,'Second Round'!$B:$AZ,MATCH("BoltRotationAngleCycle1",'Second Round'!$B$1:$AZ$1,0),FALSE)),"",VLOOKUP($A239,'Second Round'!$B:$AZ,MATCH("BoltRotationAngleCycle1",'Second Round'!$B$1:$AZ$1,0),FALSE))</f>
        <v/>
      </c>
      <c r="E239" s="1" t="str">
        <f>IF(ISERROR(VLOOKUP($A239,'Second Round'!$B:$AZ,MATCH("BoltRotationAngleCycle2",'Second Round'!$B$1:$AZ$1,0),FALSE)),"",VLOOKUP($A239,'Second Round'!$B:$AZ,MATCH("BoltRotationAngleCycle2",'Second Round'!$B$1:$AZ$1,0),FALSE))</f>
        <v/>
      </c>
      <c r="F239" s="1" t="str" cm="1">
        <f t="array" ref="F239">IF(AND(J239&lt;&gt;"",C239&lt;&gt;""),SUM(IF(ISERROR(VLOOKUP($A239,'Second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Round'!$B$1:$AL$1,0),FALSE)),0,VLOOKUP($A239,'Second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39" s="4">
        <v>230</v>
      </c>
      <c r="I239" s="13" t="str">
        <f>IF(J239&lt;&gt;"",IF(L239="Low", "Fail", IF(OR(L239="High", M239="High", N239 &gt; 5, O239 &gt; 5, P239 = FALSE, Q239 = FALSE), "Alert", "Pass")),"")</f>
        <v/>
      </c>
      <c r="J239" s="2" t="str">
        <f t="shared" si="3"/>
        <v/>
      </c>
      <c r="L239" s="19" t="str">
        <f>IF(J239&lt;&gt;"",IF(J239&gt;=$J$7,IF(J239&gt;VLOOKUP("perbolt_rotation_high", 'Failure Criteria'!$A$1:$B$9, 2, 0)*$J$7, "High", "OK"),"Low"),"")</f>
        <v/>
      </c>
      <c r="M239" s="19" t="str">
        <f>IF(AND(F239&lt;&gt;"",J239&lt;&gt;""),IF(F239&gt;=VLOOKUP("rd2_cyc3_rotation_high", 'Failure Criteria'!$A$1:$B$9, 2, 0), "High", "OK"),"")</f>
        <v/>
      </c>
      <c r="N239" s="19" t="str">
        <f>IF(ISERROR(VLOOKUP($A239,'First Round'!$B:$AZ,MATCH("Cycles",'First Round'!$B$1:$AZ$1,0),FALSE)),"",VLOOKUP($A239,'First Round'!$B:$AZ,MATCH("Cycles",'First Round'!$B$1:$AZ$1,0),FALSE))</f>
        <v/>
      </c>
      <c r="O239" s="19" t="str">
        <f>IF(ISERROR(VLOOKUP($A239,'Second Round'!$B:$AZ,MATCH("Cycles",'Second Round'!$B$1:$AZ$1,0),FALSE)),"",VLOOKUP($A239,'Second Round'!$B:$AZ,MATCH("Cycles",'Second Round'!$B$1:$AZ$1,0),FALSE))</f>
        <v/>
      </c>
      <c r="P239" s="19" t="str" cm="1">
        <f t="array" ref="P239">IF(ISERROR(ABS((SUM(IF(ISERROR(VLOOKUP($A239,'First Round'!$B:$AZ,MATCH(_xlfn._xlws.FILTER('First Round'!$B$1:$AZ$1,((LEFT('First Round'!$B$1:$AZ$1,22)="BoltRotationAngleCycle"))),'First Round'!$B$1:$AL$1,0), FALSE)),0,VLOOKUP($A239,'First Round'!$B:$AZ,MATCH(_xlfn._xlws.FILTER('First Round'!$B$1:$AZ$1,((LEFT('First Round'!$B$1:$AZ$1,22)="BoltRotationAngleCycle"))),'First Round'!$B$1:$AL$1,0), FALSE)))) - $B239) &lt;= 2), "", ABS((SUM(IF(ISERROR(VLOOKUP($A239,'First Round'!$B:$AZ,MATCH(_xlfn._xlws.FILTER('First Round'!$B$1:$AZ$1,((LEFT('First Round'!$B$1:$AZ$1,22)="BoltRotationAngleCycle"))),'First Round'!$B$1:$AL$1,0), FALSE)),0,VLOOKUP($A239,'First Round'!$B:$AZ,MATCH(_xlfn._xlws.FILTER('First Round'!$B$1:$AZ$1,((LEFT('First Round'!$B$1:$AZ$1,22)="BoltRotationAngleCycle"))),'First Round'!$B$1:$AL$1,0), FALSE)))) - $B239) &lt;= VLOOKUP("sum_rounding_buffer", 'Failure Criteria'!$A$1:$B$9, 2, 0))</f>
        <v/>
      </c>
      <c r="Q239" s="19" t="str" cm="1">
        <f t="array" ref="Q239">IF(ISERROR(ABS((SUM(IF(ISERROR(VLOOKUP($A239,'Second Round'!$B:$AZ,MATCH(_xlfn._xlws.FILTER('Second Round'!$B$1:$AZ$1,((LEFT('Second Round'!$B$1:$AZ$1,22)="BoltRotationAngleCycle"))),'Second Round'!$B$1:$AL$1,0), FALSE)),0,VLOOKUP($A239,'Second Round'!$B:$AZ,MATCH(_xlfn._xlws.FILTER('Second Round'!$B$1:$AZ$1,((LEFT('Second Round'!$B$1:$AZ$1,22)="BoltRotationAngleCycle"))),'Second Round'!$B$1:$AL$1,0), FALSE)))) - $C239) &lt;= 2), "", ABS((SUM(IF(ISERROR(VLOOKUP($A239,'Second Round'!$B:$AZ,MATCH(_xlfn._xlws.FILTER('Second Round'!$B$1:$AZ$1,((LEFT('Second Round'!$B$1:$AZ$1,22)="BoltRotationAngleCycle"))),'Second Round'!$B$1:$AL$1,0), FALSE)),0,VLOOKUP($A239,'Second Round'!$B:$AZ,MATCH(_xlfn._xlws.FILTER('Second Round'!$B$1:$AZ$1,((LEFT('Second Round'!$B$1:$AZ$1,22)="BoltRotationAngleCycle"))),'Second Round'!$B$1:$AL$1,0), FALSE)))) - $C239) &lt;= VLOOKUP("sum_rounding_buffer", 'Failure Criteria'!$A$1:$B$9, 2, 0))</f>
        <v/>
      </c>
    </row>
    <row r="240" spans="1:17" x14ac:dyDescent="0.25">
      <c r="A240" s="17">
        <v>231</v>
      </c>
      <c r="B240" s="7" t="str">
        <f>IF(ISERROR(VLOOKUP($A240,'First Round'!$B:$AZ,MATCH("BoltRotationAngle",'First Round'!$B$1:$AZ$1,0),FALSE)),"",VLOOKUP($A240,'First Round'!$B:$AZ,MATCH("BoltRotationAngle",'First Round'!$B$1:$AZ$1,0),FALSE))</f>
        <v/>
      </c>
      <c r="C240" s="7" t="str">
        <f>IF(ISERROR(VLOOKUP($A240,'Second Round'!$B:$AZ,MATCH("BoltRotationAngle",'Second Round'!$B$1:$AZ$1,0),FALSE)),"",VLOOKUP($A240,'Second Round'!$B:$AZ,MATCH("BoltRotationAngle",'Second Round'!$B$1:$AZ$1,0),FALSE))</f>
        <v/>
      </c>
      <c r="D240" s="1" t="str">
        <f>IF(ISERROR(VLOOKUP($A240,'Second Round'!$B:$AZ,MATCH("BoltRotationAngleCycle1",'Second Round'!$B$1:$AZ$1,0),FALSE)),"",VLOOKUP($A240,'Second Round'!$B:$AZ,MATCH("BoltRotationAngleCycle1",'Second Round'!$B$1:$AZ$1,0),FALSE))</f>
        <v/>
      </c>
      <c r="E240" s="1" t="str">
        <f>IF(ISERROR(VLOOKUP($A240,'Second Round'!$B:$AZ,MATCH("BoltRotationAngleCycle2",'Second Round'!$B$1:$AZ$1,0),FALSE)),"",VLOOKUP($A240,'Second Round'!$B:$AZ,MATCH("BoltRotationAngleCycle2",'Second Round'!$B$1:$AZ$1,0),FALSE))</f>
        <v/>
      </c>
      <c r="F240" s="1" t="str" cm="1">
        <f t="array" ref="F240">IF(AND(J240&lt;&gt;"",C240&lt;&gt;""),SUM(IF(ISERROR(VLOOKUP($A240,'Second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Round'!$B$1:$AL$1,0),FALSE)),0,VLOOKUP($A240,'Second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40" s="4">
        <v>231</v>
      </c>
      <c r="I240" s="13" t="str">
        <f>IF(J240&lt;&gt;"",IF(L240="Low", "Fail", IF(OR(L240="High", M240="High", N240 &gt; 5, O240 &gt; 5, P240 = FALSE, Q240 = FALSE), "Alert", "Pass")),"")</f>
        <v/>
      </c>
      <c r="J240" s="2" t="str">
        <f t="shared" si="3"/>
        <v/>
      </c>
      <c r="L240" s="19" t="str">
        <f>IF(J240&lt;&gt;"",IF(J240&gt;=$J$7,IF(J240&gt;VLOOKUP("perbolt_rotation_high", 'Failure Criteria'!$A$1:$B$9, 2, 0)*$J$7, "High", "OK"),"Low"),"")</f>
        <v/>
      </c>
      <c r="M240" s="19" t="str">
        <f>IF(AND(F240&lt;&gt;"",J240&lt;&gt;""),IF(F240&gt;=VLOOKUP("rd2_cyc3_rotation_high", 'Failure Criteria'!$A$1:$B$9, 2, 0), "High", "OK"),"")</f>
        <v/>
      </c>
      <c r="N240" s="19" t="str">
        <f>IF(ISERROR(VLOOKUP($A240,'First Round'!$B:$AZ,MATCH("Cycles",'First Round'!$B$1:$AZ$1,0),FALSE)),"",VLOOKUP($A240,'First Round'!$B:$AZ,MATCH("Cycles",'First Round'!$B$1:$AZ$1,0),FALSE))</f>
        <v/>
      </c>
      <c r="O240" s="19" t="str">
        <f>IF(ISERROR(VLOOKUP($A240,'Second Round'!$B:$AZ,MATCH("Cycles",'Second Round'!$B$1:$AZ$1,0),FALSE)),"",VLOOKUP($A240,'Second Round'!$B:$AZ,MATCH("Cycles",'Second Round'!$B$1:$AZ$1,0),FALSE))</f>
        <v/>
      </c>
      <c r="P240" s="19" t="str" cm="1">
        <f t="array" ref="P240">IF(ISERROR(ABS((SUM(IF(ISERROR(VLOOKUP($A240,'First Round'!$B:$AZ,MATCH(_xlfn._xlws.FILTER('First Round'!$B$1:$AZ$1,((LEFT('First Round'!$B$1:$AZ$1,22)="BoltRotationAngleCycle"))),'First Round'!$B$1:$AL$1,0), FALSE)),0,VLOOKUP($A240,'First Round'!$B:$AZ,MATCH(_xlfn._xlws.FILTER('First Round'!$B$1:$AZ$1,((LEFT('First Round'!$B$1:$AZ$1,22)="BoltRotationAngleCycle"))),'First Round'!$B$1:$AL$1,0), FALSE)))) - $B240) &lt;= 2), "", ABS((SUM(IF(ISERROR(VLOOKUP($A240,'First Round'!$B:$AZ,MATCH(_xlfn._xlws.FILTER('First Round'!$B$1:$AZ$1,((LEFT('First Round'!$B$1:$AZ$1,22)="BoltRotationAngleCycle"))),'First Round'!$B$1:$AL$1,0), FALSE)),0,VLOOKUP($A240,'First Round'!$B:$AZ,MATCH(_xlfn._xlws.FILTER('First Round'!$B$1:$AZ$1,((LEFT('First Round'!$B$1:$AZ$1,22)="BoltRotationAngleCycle"))),'First Round'!$B$1:$AL$1,0), FALSE)))) - $B240) &lt;= VLOOKUP("sum_rounding_buffer", 'Failure Criteria'!$A$1:$B$9, 2, 0))</f>
        <v/>
      </c>
      <c r="Q240" s="19" t="str" cm="1">
        <f t="array" ref="Q240">IF(ISERROR(ABS((SUM(IF(ISERROR(VLOOKUP($A240,'Second Round'!$B:$AZ,MATCH(_xlfn._xlws.FILTER('Second Round'!$B$1:$AZ$1,((LEFT('Second Round'!$B$1:$AZ$1,22)="BoltRotationAngleCycle"))),'Second Round'!$B$1:$AL$1,0), FALSE)),0,VLOOKUP($A240,'Second Round'!$B:$AZ,MATCH(_xlfn._xlws.FILTER('Second Round'!$B$1:$AZ$1,((LEFT('Second Round'!$B$1:$AZ$1,22)="BoltRotationAngleCycle"))),'Second Round'!$B$1:$AL$1,0), FALSE)))) - $C240) &lt;= 2), "", ABS((SUM(IF(ISERROR(VLOOKUP($A240,'Second Round'!$B:$AZ,MATCH(_xlfn._xlws.FILTER('Second Round'!$B$1:$AZ$1,((LEFT('Second Round'!$B$1:$AZ$1,22)="BoltRotationAngleCycle"))),'Second Round'!$B$1:$AL$1,0), FALSE)),0,VLOOKUP($A240,'Second Round'!$B:$AZ,MATCH(_xlfn._xlws.FILTER('Second Round'!$B$1:$AZ$1,((LEFT('Second Round'!$B$1:$AZ$1,22)="BoltRotationAngleCycle"))),'Second Round'!$B$1:$AL$1,0), FALSE)))) - $C240) &lt;= VLOOKUP("sum_rounding_buffer", 'Failure Criteria'!$A$1:$B$9, 2, 0))</f>
        <v/>
      </c>
    </row>
    <row r="241" spans="1:17" x14ac:dyDescent="0.25">
      <c r="A241" s="17">
        <v>232</v>
      </c>
      <c r="B241" s="7" t="str">
        <f>IF(ISERROR(VLOOKUP($A241,'First Round'!$B:$AZ,MATCH("BoltRotationAngle",'First Round'!$B$1:$AZ$1,0),FALSE)),"",VLOOKUP($A241,'First Round'!$B:$AZ,MATCH("BoltRotationAngle",'First Round'!$B$1:$AZ$1,0),FALSE))</f>
        <v/>
      </c>
      <c r="C241" s="7" t="str">
        <f>IF(ISERROR(VLOOKUP($A241,'Second Round'!$B:$AZ,MATCH("BoltRotationAngle",'Second Round'!$B$1:$AZ$1,0),FALSE)),"",VLOOKUP($A241,'Second Round'!$B:$AZ,MATCH("BoltRotationAngle",'Second Round'!$B$1:$AZ$1,0),FALSE))</f>
        <v/>
      </c>
      <c r="D241" s="1" t="str">
        <f>IF(ISERROR(VLOOKUP($A241,'Second Round'!$B:$AZ,MATCH("BoltRotationAngleCycle1",'Second Round'!$B$1:$AZ$1,0),FALSE)),"",VLOOKUP($A241,'Second Round'!$B:$AZ,MATCH("BoltRotationAngleCycle1",'Second Round'!$B$1:$AZ$1,0),FALSE))</f>
        <v/>
      </c>
      <c r="E241" s="1" t="str">
        <f>IF(ISERROR(VLOOKUP($A241,'Second Round'!$B:$AZ,MATCH("BoltRotationAngleCycle2",'Second Round'!$B$1:$AZ$1,0),FALSE)),"",VLOOKUP($A241,'Second Round'!$B:$AZ,MATCH("BoltRotationAngleCycle2",'Second Round'!$B$1:$AZ$1,0),FALSE))</f>
        <v/>
      </c>
      <c r="F241" s="1" t="str" cm="1">
        <f t="array" ref="F241">IF(AND(J241&lt;&gt;"",C241&lt;&gt;""),SUM(IF(ISERROR(VLOOKUP($A241,'Second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Round'!$B$1:$AL$1,0),FALSE)),0,VLOOKUP($A241,'Second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41" s="4">
        <v>232</v>
      </c>
      <c r="I241" s="13" t="str">
        <f>IF(J241&lt;&gt;"",IF(L241="Low", "Fail", IF(OR(L241="High", M241="High", N241 &gt; 5, O241 &gt; 5, P241 = FALSE, Q241 = FALSE), "Alert", "Pass")),"")</f>
        <v/>
      </c>
      <c r="J241" s="2" t="str">
        <f t="shared" si="3"/>
        <v/>
      </c>
      <c r="L241" s="19" t="str">
        <f>IF(J241&lt;&gt;"",IF(J241&gt;=$J$7,IF(J241&gt;VLOOKUP("perbolt_rotation_high", 'Failure Criteria'!$A$1:$B$9, 2, 0)*$J$7, "High", "OK"),"Low"),"")</f>
        <v/>
      </c>
      <c r="M241" s="19" t="str">
        <f>IF(AND(F241&lt;&gt;"",J241&lt;&gt;""),IF(F241&gt;=VLOOKUP("rd2_cyc3_rotation_high", 'Failure Criteria'!$A$1:$B$9, 2, 0), "High", "OK"),"")</f>
        <v/>
      </c>
      <c r="N241" s="19" t="str">
        <f>IF(ISERROR(VLOOKUP($A241,'First Round'!$B:$AZ,MATCH("Cycles",'First Round'!$B$1:$AZ$1,0),FALSE)),"",VLOOKUP($A241,'First Round'!$B:$AZ,MATCH("Cycles",'First Round'!$B$1:$AZ$1,0),FALSE))</f>
        <v/>
      </c>
      <c r="O241" s="19" t="str">
        <f>IF(ISERROR(VLOOKUP($A241,'Second Round'!$B:$AZ,MATCH("Cycles",'Second Round'!$B$1:$AZ$1,0),FALSE)),"",VLOOKUP($A241,'Second Round'!$B:$AZ,MATCH("Cycles",'Second Round'!$B$1:$AZ$1,0),FALSE))</f>
        <v/>
      </c>
      <c r="P241" s="19" t="str" cm="1">
        <f t="array" ref="P241">IF(ISERROR(ABS((SUM(IF(ISERROR(VLOOKUP($A241,'First Round'!$B:$AZ,MATCH(_xlfn._xlws.FILTER('First Round'!$B$1:$AZ$1,((LEFT('First Round'!$B$1:$AZ$1,22)="BoltRotationAngleCycle"))),'First Round'!$B$1:$AL$1,0), FALSE)),0,VLOOKUP($A241,'First Round'!$B:$AZ,MATCH(_xlfn._xlws.FILTER('First Round'!$B$1:$AZ$1,((LEFT('First Round'!$B$1:$AZ$1,22)="BoltRotationAngleCycle"))),'First Round'!$B$1:$AL$1,0), FALSE)))) - $B241) &lt;= 2), "", ABS((SUM(IF(ISERROR(VLOOKUP($A241,'First Round'!$B:$AZ,MATCH(_xlfn._xlws.FILTER('First Round'!$B$1:$AZ$1,((LEFT('First Round'!$B$1:$AZ$1,22)="BoltRotationAngleCycle"))),'First Round'!$B$1:$AL$1,0), FALSE)),0,VLOOKUP($A241,'First Round'!$B:$AZ,MATCH(_xlfn._xlws.FILTER('First Round'!$B$1:$AZ$1,((LEFT('First Round'!$B$1:$AZ$1,22)="BoltRotationAngleCycle"))),'First Round'!$B$1:$AL$1,0), FALSE)))) - $B241) &lt;= VLOOKUP("sum_rounding_buffer", 'Failure Criteria'!$A$1:$B$9, 2, 0))</f>
        <v/>
      </c>
      <c r="Q241" s="19" t="str" cm="1">
        <f t="array" ref="Q241">IF(ISERROR(ABS((SUM(IF(ISERROR(VLOOKUP($A241,'Second Round'!$B:$AZ,MATCH(_xlfn._xlws.FILTER('Second Round'!$B$1:$AZ$1,((LEFT('Second Round'!$B$1:$AZ$1,22)="BoltRotationAngleCycle"))),'Second Round'!$B$1:$AL$1,0), FALSE)),0,VLOOKUP($A241,'Second Round'!$B:$AZ,MATCH(_xlfn._xlws.FILTER('Second Round'!$B$1:$AZ$1,((LEFT('Second Round'!$B$1:$AZ$1,22)="BoltRotationAngleCycle"))),'Second Round'!$B$1:$AL$1,0), FALSE)))) - $C241) &lt;= 2), "", ABS((SUM(IF(ISERROR(VLOOKUP($A241,'Second Round'!$B:$AZ,MATCH(_xlfn._xlws.FILTER('Second Round'!$B$1:$AZ$1,((LEFT('Second Round'!$B$1:$AZ$1,22)="BoltRotationAngleCycle"))),'Second Round'!$B$1:$AL$1,0), FALSE)),0,VLOOKUP($A241,'Second Round'!$B:$AZ,MATCH(_xlfn._xlws.FILTER('Second Round'!$B$1:$AZ$1,((LEFT('Second Round'!$B$1:$AZ$1,22)="BoltRotationAngleCycle"))),'Second Round'!$B$1:$AL$1,0), FALSE)))) - $C241) &lt;= VLOOKUP("sum_rounding_buffer", 'Failure Criteria'!$A$1:$B$9, 2, 0))</f>
        <v/>
      </c>
    </row>
    <row r="242" spans="1:17" x14ac:dyDescent="0.25">
      <c r="A242" s="17">
        <v>233</v>
      </c>
      <c r="B242" s="7" t="str">
        <f>IF(ISERROR(VLOOKUP($A242,'First Round'!$B:$AZ,MATCH("BoltRotationAngle",'First Round'!$B$1:$AZ$1,0),FALSE)),"",VLOOKUP($A242,'First Round'!$B:$AZ,MATCH("BoltRotationAngle",'First Round'!$B$1:$AZ$1,0),FALSE))</f>
        <v/>
      </c>
      <c r="C242" s="7" t="str">
        <f>IF(ISERROR(VLOOKUP($A242,'Second Round'!$B:$AZ,MATCH("BoltRotationAngle",'Second Round'!$B$1:$AZ$1,0),FALSE)),"",VLOOKUP($A242,'Second Round'!$B:$AZ,MATCH("BoltRotationAngle",'Second Round'!$B$1:$AZ$1,0),FALSE))</f>
        <v/>
      </c>
      <c r="D242" s="1" t="str">
        <f>IF(ISERROR(VLOOKUP($A242,'Second Round'!$B:$AZ,MATCH("BoltRotationAngleCycle1",'Second Round'!$B$1:$AZ$1,0),FALSE)),"",VLOOKUP($A242,'Second Round'!$B:$AZ,MATCH("BoltRotationAngleCycle1",'Second Round'!$B$1:$AZ$1,0),FALSE))</f>
        <v/>
      </c>
      <c r="E242" s="1" t="str">
        <f>IF(ISERROR(VLOOKUP($A242,'Second Round'!$B:$AZ,MATCH("BoltRotationAngleCycle2",'Second Round'!$B$1:$AZ$1,0),FALSE)),"",VLOOKUP($A242,'Second Round'!$B:$AZ,MATCH("BoltRotationAngleCycle2",'Second Round'!$B$1:$AZ$1,0),FALSE))</f>
        <v/>
      </c>
      <c r="F242" s="1" t="str" cm="1">
        <f t="array" ref="F242">IF(AND(J242&lt;&gt;"",C242&lt;&gt;""),SUM(IF(ISERROR(VLOOKUP($A242,'Second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Round'!$B$1:$AL$1,0),FALSE)),0,VLOOKUP($A242,'Second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42" s="4">
        <v>233</v>
      </c>
      <c r="I242" s="13" t="str">
        <f>IF(J242&lt;&gt;"",IF(L242="Low", "Fail", IF(OR(L242="High", M242="High", N242 &gt; 5, O242 &gt; 5, P242 = FALSE, Q242 = FALSE), "Alert", "Pass")),"")</f>
        <v/>
      </c>
      <c r="J242" s="2" t="str">
        <f t="shared" si="3"/>
        <v/>
      </c>
      <c r="L242" s="19" t="str">
        <f>IF(J242&lt;&gt;"",IF(J242&gt;=$J$7,IF(J242&gt;VLOOKUP("perbolt_rotation_high", 'Failure Criteria'!$A$1:$B$9, 2, 0)*$J$7, "High", "OK"),"Low"),"")</f>
        <v/>
      </c>
      <c r="M242" s="19" t="str">
        <f>IF(AND(F242&lt;&gt;"",J242&lt;&gt;""),IF(F242&gt;=VLOOKUP("rd2_cyc3_rotation_high", 'Failure Criteria'!$A$1:$B$9, 2, 0), "High", "OK"),"")</f>
        <v/>
      </c>
      <c r="N242" s="19" t="str">
        <f>IF(ISERROR(VLOOKUP($A242,'First Round'!$B:$AZ,MATCH("Cycles",'First Round'!$B$1:$AZ$1,0),FALSE)),"",VLOOKUP($A242,'First Round'!$B:$AZ,MATCH("Cycles",'First Round'!$B$1:$AZ$1,0),FALSE))</f>
        <v/>
      </c>
      <c r="O242" s="19" t="str">
        <f>IF(ISERROR(VLOOKUP($A242,'Second Round'!$B:$AZ,MATCH("Cycles",'Second Round'!$B$1:$AZ$1,0),FALSE)),"",VLOOKUP($A242,'Second Round'!$B:$AZ,MATCH("Cycles",'Second Round'!$B$1:$AZ$1,0),FALSE))</f>
        <v/>
      </c>
      <c r="P242" s="19" t="str" cm="1">
        <f t="array" ref="P242">IF(ISERROR(ABS((SUM(IF(ISERROR(VLOOKUP($A242,'First Round'!$B:$AZ,MATCH(_xlfn._xlws.FILTER('First Round'!$B$1:$AZ$1,((LEFT('First Round'!$B$1:$AZ$1,22)="BoltRotationAngleCycle"))),'First Round'!$B$1:$AL$1,0), FALSE)),0,VLOOKUP($A242,'First Round'!$B:$AZ,MATCH(_xlfn._xlws.FILTER('First Round'!$B$1:$AZ$1,((LEFT('First Round'!$B$1:$AZ$1,22)="BoltRotationAngleCycle"))),'First Round'!$B$1:$AL$1,0), FALSE)))) - $B242) &lt;= 2), "", ABS((SUM(IF(ISERROR(VLOOKUP($A242,'First Round'!$B:$AZ,MATCH(_xlfn._xlws.FILTER('First Round'!$B$1:$AZ$1,((LEFT('First Round'!$B$1:$AZ$1,22)="BoltRotationAngleCycle"))),'First Round'!$B$1:$AL$1,0), FALSE)),0,VLOOKUP($A242,'First Round'!$B:$AZ,MATCH(_xlfn._xlws.FILTER('First Round'!$B$1:$AZ$1,((LEFT('First Round'!$B$1:$AZ$1,22)="BoltRotationAngleCycle"))),'First Round'!$B$1:$AL$1,0), FALSE)))) - $B242) &lt;= VLOOKUP("sum_rounding_buffer", 'Failure Criteria'!$A$1:$B$9, 2, 0))</f>
        <v/>
      </c>
      <c r="Q242" s="19" t="str" cm="1">
        <f t="array" ref="Q242">IF(ISERROR(ABS((SUM(IF(ISERROR(VLOOKUP($A242,'Second Round'!$B:$AZ,MATCH(_xlfn._xlws.FILTER('Second Round'!$B$1:$AZ$1,((LEFT('Second Round'!$B$1:$AZ$1,22)="BoltRotationAngleCycle"))),'Second Round'!$B$1:$AL$1,0), FALSE)),0,VLOOKUP($A242,'Second Round'!$B:$AZ,MATCH(_xlfn._xlws.FILTER('Second Round'!$B$1:$AZ$1,((LEFT('Second Round'!$B$1:$AZ$1,22)="BoltRotationAngleCycle"))),'Second Round'!$B$1:$AL$1,0), FALSE)))) - $C242) &lt;= 2), "", ABS((SUM(IF(ISERROR(VLOOKUP($A242,'Second Round'!$B:$AZ,MATCH(_xlfn._xlws.FILTER('Second Round'!$B$1:$AZ$1,((LEFT('Second Round'!$B$1:$AZ$1,22)="BoltRotationAngleCycle"))),'Second Round'!$B$1:$AL$1,0), FALSE)),0,VLOOKUP($A242,'Second Round'!$B:$AZ,MATCH(_xlfn._xlws.FILTER('Second Round'!$B$1:$AZ$1,((LEFT('Second Round'!$B$1:$AZ$1,22)="BoltRotationAngleCycle"))),'Second Round'!$B$1:$AL$1,0), FALSE)))) - $C242) &lt;= VLOOKUP("sum_rounding_buffer", 'Failure Criteria'!$A$1:$B$9, 2, 0))</f>
        <v/>
      </c>
    </row>
    <row r="243" spans="1:17" x14ac:dyDescent="0.25">
      <c r="A243" s="17">
        <v>234</v>
      </c>
      <c r="B243" s="7" t="str">
        <f>IF(ISERROR(VLOOKUP($A243,'First Round'!$B:$AZ,MATCH("BoltRotationAngle",'First Round'!$B$1:$AZ$1,0),FALSE)),"",VLOOKUP($A243,'First Round'!$B:$AZ,MATCH("BoltRotationAngle",'First Round'!$B$1:$AZ$1,0),FALSE))</f>
        <v/>
      </c>
      <c r="C243" s="7" t="str">
        <f>IF(ISERROR(VLOOKUP($A243,'Second Round'!$B:$AZ,MATCH("BoltRotationAngle",'Second Round'!$B$1:$AZ$1,0),FALSE)),"",VLOOKUP($A243,'Second Round'!$B:$AZ,MATCH("BoltRotationAngle",'Second Round'!$B$1:$AZ$1,0),FALSE))</f>
        <v/>
      </c>
      <c r="D243" s="1" t="str">
        <f>IF(ISERROR(VLOOKUP($A243,'Second Round'!$B:$AZ,MATCH("BoltRotationAngleCycle1",'Second Round'!$B$1:$AZ$1,0),FALSE)),"",VLOOKUP($A243,'Second Round'!$B:$AZ,MATCH("BoltRotationAngleCycle1",'Second Round'!$B$1:$AZ$1,0),FALSE))</f>
        <v/>
      </c>
      <c r="E243" s="1" t="str">
        <f>IF(ISERROR(VLOOKUP($A243,'Second Round'!$B:$AZ,MATCH("BoltRotationAngleCycle2",'Second Round'!$B$1:$AZ$1,0),FALSE)),"",VLOOKUP($A243,'Second Round'!$B:$AZ,MATCH("BoltRotationAngleCycle2",'Second Round'!$B$1:$AZ$1,0),FALSE))</f>
        <v/>
      </c>
      <c r="F243" s="1" t="str" cm="1">
        <f t="array" ref="F243">IF(AND(J243&lt;&gt;"",C243&lt;&gt;""),SUM(IF(ISERROR(VLOOKUP($A243,'Second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Round'!$B$1:$AL$1,0),FALSE)),0,VLOOKUP($A243,'Second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43" s="4">
        <v>234</v>
      </c>
      <c r="I243" s="13" t="str">
        <f>IF(J243&lt;&gt;"",IF(L243="Low", "Fail", IF(OR(L243="High", M243="High", N243 &gt; 5, O243 &gt; 5, P243 = FALSE, Q243 = FALSE), "Alert", "Pass")),"")</f>
        <v/>
      </c>
      <c r="J243" s="2" t="str">
        <f t="shared" si="3"/>
        <v/>
      </c>
      <c r="L243" s="19" t="str">
        <f>IF(J243&lt;&gt;"",IF(J243&gt;=$J$7,IF(J243&gt;VLOOKUP("perbolt_rotation_high", 'Failure Criteria'!$A$1:$B$9, 2, 0)*$J$7, "High", "OK"),"Low"),"")</f>
        <v/>
      </c>
      <c r="M243" s="19" t="str">
        <f>IF(AND(F243&lt;&gt;"",J243&lt;&gt;""),IF(F243&gt;=VLOOKUP("rd2_cyc3_rotation_high", 'Failure Criteria'!$A$1:$B$9, 2, 0), "High", "OK"),"")</f>
        <v/>
      </c>
      <c r="N243" s="19" t="str">
        <f>IF(ISERROR(VLOOKUP($A243,'First Round'!$B:$AZ,MATCH("Cycles",'First Round'!$B$1:$AZ$1,0),FALSE)),"",VLOOKUP($A243,'First Round'!$B:$AZ,MATCH("Cycles",'First Round'!$B$1:$AZ$1,0),FALSE))</f>
        <v/>
      </c>
      <c r="O243" s="19" t="str">
        <f>IF(ISERROR(VLOOKUP($A243,'Second Round'!$B:$AZ,MATCH("Cycles",'Second Round'!$B$1:$AZ$1,0),FALSE)),"",VLOOKUP($A243,'Second Round'!$B:$AZ,MATCH("Cycles",'Second Round'!$B$1:$AZ$1,0),FALSE))</f>
        <v/>
      </c>
      <c r="P243" s="19" t="str" cm="1">
        <f t="array" ref="P243">IF(ISERROR(ABS((SUM(IF(ISERROR(VLOOKUP($A243,'First Round'!$B:$AZ,MATCH(_xlfn._xlws.FILTER('First Round'!$B$1:$AZ$1,((LEFT('First Round'!$B$1:$AZ$1,22)="BoltRotationAngleCycle"))),'First Round'!$B$1:$AL$1,0), FALSE)),0,VLOOKUP($A243,'First Round'!$B:$AZ,MATCH(_xlfn._xlws.FILTER('First Round'!$B$1:$AZ$1,((LEFT('First Round'!$B$1:$AZ$1,22)="BoltRotationAngleCycle"))),'First Round'!$B$1:$AL$1,0), FALSE)))) - $B243) &lt;= 2), "", ABS((SUM(IF(ISERROR(VLOOKUP($A243,'First Round'!$B:$AZ,MATCH(_xlfn._xlws.FILTER('First Round'!$B$1:$AZ$1,((LEFT('First Round'!$B$1:$AZ$1,22)="BoltRotationAngleCycle"))),'First Round'!$B$1:$AL$1,0), FALSE)),0,VLOOKUP($A243,'First Round'!$B:$AZ,MATCH(_xlfn._xlws.FILTER('First Round'!$B$1:$AZ$1,((LEFT('First Round'!$B$1:$AZ$1,22)="BoltRotationAngleCycle"))),'First Round'!$B$1:$AL$1,0), FALSE)))) - $B243) &lt;= VLOOKUP("sum_rounding_buffer", 'Failure Criteria'!$A$1:$B$9, 2, 0))</f>
        <v/>
      </c>
      <c r="Q243" s="19" t="str" cm="1">
        <f t="array" ref="Q243">IF(ISERROR(ABS((SUM(IF(ISERROR(VLOOKUP($A243,'Second Round'!$B:$AZ,MATCH(_xlfn._xlws.FILTER('Second Round'!$B$1:$AZ$1,((LEFT('Second Round'!$B$1:$AZ$1,22)="BoltRotationAngleCycle"))),'Second Round'!$B$1:$AL$1,0), FALSE)),0,VLOOKUP($A243,'Second Round'!$B:$AZ,MATCH(_xlfn._xlws.FILTER('Second Round'!$B$1:$AZ$1,((LEFT('Second Round'!$B$1:$AZ$1,22)="BoltRotationAngleCycle"))),'Second Round'!$B$1:$AL$1,0), FALSE)))) - $C243) &lt;= 2), "", ABS((SUM(IF(ISERROR(VLOOKUP($A243,'Second Round'!$B:$AZ,MATCH(_xlfn._xlws.FILTER('Second Round'!$B$1:$AZ$1,((LEFT('Second Round'!$B$1:$AZ$1,22)="BoltRotationAngleCycle"))),'Second Round'!$B$1:$AL$1,0), FALSE)),0,VLOOKUP($A243,'Second Round'!$B:$AZ,MATCH(_xlfn._xlws.FILTER('Second Round'!$B$1:$AZ$1,((LEFT('Second Round'!$B$1:$AZ$1,22)="BoltRotationAngleCycle"))),'Second Round'!$B$1:$AL$1,0), FALSE)))) - $C243) &lt;= VLOOKUP("sum_rounding_buffer", 'Failure Criteria'!$A$1:$B$9, 2, 0))</f>
        <v/>
      </c>
    </row>
    <row r="244" spans="1:17" x14ac:dyDescent="0.25">
      <c r="A244" s="17">
        <v>235</v>
      </c>
      <c r="B244" s="7" t="str">
        <f>IF(ISERROR(VLOOKUP($A244,'First Round'!$B:$AZ,MATCH("BoltRotationAngle",'First Round'!$B$1:$AZ$1,0),FALSE)),"",VLOOKUP($A244,'First Round'!$B:$AZ,MATCH("BoltRotationAngle",'First Round'!$B$1:$AZ$1,0),FALSE))</f>
        <v/>
      </c>
      <c r="C244" s="7" t="str">
        <f>IF(ISERROR(VLOOKUP($A244,'Second Round'!$B:$AZ,MATCH("BoltRotationAngle",'Second Round'!$B$1:$AZ$1,0),FALSE)),"",VLOOKUP($A244,'Second Round'!$B:$AZ,MATCH("BoltRotationAngle",'Second Round'!$B$1:$AZ$1,0),FALSE))</f>
        <v/>
      </c>
      <c r="D244" s="1" t="str">
        <f>IF(ISERROR(VLOOKUP($A244,'Second Round'!$B:$AZ,MATCH("BoltRotationAngleCycle1",'Second Round'!$B$1:$AZ$1,0),FALSE)),"",VLOOKUP($A244,'Second Round'!$B:$AZ,MATCH("BoltRotationAngleCycle1",'Second Round'!$B$1:$AZ$1,0),FALSE))</f>
        <v/>
      </c>
      <c r="E244" s="1" t="str">
        <f>IF(ISERROR(VLOOKUP($A244,'Second Round'!$B:$AZ,MATCH("BoltRotationAngleCycle2",'Second Round'!$B$1:$AZ$1,0),FALSE)),"",VLOOKUP($A244,'Second Round'!$B:$AZ,MATCH("BoltRotationAngleCycle2",'Second Round'!$B$1:$AZ$1,0),FALSE))</f>
        <v/>
      </c>
      <c r="F244" s="1" t="str" cm="1">
        <f t="array" ref="F244">IF(AND(J244&lt;&gt;"",C244&lt;&gt;""),SUM(IF(ISERROR(VLOOKUP($A244,'Second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Round'!$B$1:$AL$1,0),FALSE)),0,VLOOKUP($A244,'Second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44" s="4">
        <v>235</v>
      </c>
      <c r="I244" s="13" t="str">
        <f>IF(J244&lt;&gt;"",IF(L244="Low", "Fail", IF(OR(L244="High", M244="High", N244 &gt; 5, O244 &gt; 5, P244 = FALSE, Q244 = FALSE), "Alert", "Pass")),"")</f>
        <v/>
      </c>
      <c r="J244" s="2" t="str">
        <f t="shared" si="3"/>
        <v/>
      </c>
      <c r="L244" s="19" t="str">
        <f>IF(J244&lt;&gt;"",IF(J244&gt;=$J$7,IF(J244&gt;VLOOKUP("perbolt_rotation_high", 'Failure Criteria'!$A$1:$B$9, 2, 0)*$J$7, "High", "OK"),"Low"),"")</f>
        <v/>
      </c>
      <c r="M244" s="19" t="str">
        <f>IF(AND(F244&lt;&gt;"",J244&lt;&gt;""),IF(F244&gt;=VLOOKUP("rd2_cyc3_rotation_high", 'Failure Criteria'!$A$1:$B$9, 2, 0), "High", "OK"),"")</f>
        <v/>
      </c>
      <c r="N244" s="19" t="str">
        <f>IF(ISERROR(VLOOKUP($A244,'First Round'!$B:$AZ,MATCH("Cycles",'First Round'!$B$1:$AZ$1,0),FALSE)),"",VLOOKUP($A244,'First Round'!$B:$AZ,MATCH("Cycles",'First Round'!$B$1:$AZ$1,0),FALSE))</f>
        <v/>
      </c>
      <c r="O244" s="19" t="str">
        <f>IF(ISERROR(VLOOKUP($A244,'Second Round'!$B:$AZ,MATCH("Cycles",'Second Round'!$B$1:$AZ$1,0),FALSE)),"",VLOOKUP($A244,'Second Round'!$B:$AZ,MATCH("Cycles",'Second Round'!$B$1:$AZ$1,0),FALSE))</f>
        <v/>
      </c>
      <c r="P244" s="19" t="str" cm="1">
        <f t="array" ref="P244">IF(ISERROR(ABS((SUM(IF(ISERROR(VLOOKUP($A244,'First Round'!$B:$AZ,MATCH(_xlfn._xlws.FILTER('First Round'!$B$1:$AZ$1,((LEFT('First Round'!$B$1:$AZ$1,22)="BoltRotationAngleCycle"))),'First Round'!$B$1:$AL$1,0), FALSE)),0,VLOOKUP($A244,'First Round'!$B:$AZ,MATCH(_xlfn._xlws.FILTER('First Round'!$B$1:$AZ$1,((LEFT('First Round'!$B$1:$AZ$1,22)="BoltRotationAngleCycle"))),'First Round'!$B$1:$AL$1,0), FALSE)))) - $B244) &lt;= 2), "", ABS((SUM(IF(ISERROR(VLOOKUP($A244,'First Round'!$B:$AZ,MATCH(_xlfn._xlws.FILTER('First Round'!$B$1:$AZ$1,((LEFT('First Round'!$B$1:$AZ$1,22)="BoltRotationAngleCycle"))),'First Round'!$B$1:$AL$1,0), FALSE)),0,VLOOKUP($A244,'First Round'!$B:$AZ,MATCH(_xlfn._xlws.FILTER('First Round'!$B$1:$AZ$1,((LEFT('First Round'!$B$1:$AZ$1,22)="BoltRotationAngleCycle"))),'First Round'!$B$1:$AL$1,0), FALSE)))) - $B244) &lt;= VLOOKUP("sum_rounding_buffer", 'Failure Criteria'!$A$1:$B$9, 2, 0))</f>
        <v/>
      </c>
      <c r="Q244" s="19" t="str" cm="1">
        <f t="array" ref="Q244">IF(ISERROR(ABS((SUM(IF(ISERROR(VLOOKUP($A244,'Second Round'!$B:$AZ,MATCH(_xlfn._xlws.FILTER('Second Round'!$B$1:$AZ$1,((LEFT('Second Round'!$B$1:$AZ$1,22)="BoltRotationAngleCycle"))),'Second Round'!$B$1:$AL$1,0), FALSE)),0,VLOOKUP($A244,'Second Round'!$B:$AZ,MATCH(_xlfn._xlws.FILTER('Second Round'!$B$1:$AZ$1,((LEFT('Second Round'!$B$1:$AZ$1,22)="BoltRotationAngleCycle"))),'Second Round'!$B$1:$AL$1,0), FALSE)))) - $C244) &lt;= 2), "", ABS((SUM(IF(ISERROR(VLOOKUP($A244,'Second Round'!$B:$AZ,MATCH(_xlfn._xlws.FILTER('Second Round'!$B$1:$AZ$1,((LEFT('Second Round'!$B$1:$AZ$1,22)="BoltRotationAngleCycle"))),'Second Round'!$B$1:$AL$1,0), FALSE)),0,VLOOKUP($A244,'Second Round'!$B:$AZ,MATCH(_xlfn._xlws.FILTER('Second Round'!$B$1:$AZ$1,((LEFT('Second Round'!$B$1:$AZ$1,22)="BoltRotationAngleCycle"))),'Second Round'!$B$1:$AL$1,0), FALSE)))) - $C244) &lt;= VLOOKUP("sum_rounding_buffer", 'Failure Criteria'!$A$1:$B$9, 2, 0))</f>
        <v/>
      </c>
    </row>
    <row r="245" spans="1:17" x14ac:dyDescent="0.25">
      <c r="A245" s="17">
        <v>236</v>
      </c>
      <c r="B245" s="7" t="str">
        <f>IF(ISERROR(VLOOKUP($A245,'First Round'!$B:$AZ,MATCH("BoltRotationAngle",'First Round'!$B$1:$AZ$1,0),FALSE)),"",VLOOKUP($A245,'First Round'!$B:$AZ,MATCH("BoltRotationAngle",'First Round'!$B$1:$AZ$1,0),FALSE))</f>
        <v/>
      </c>
      <c r="C245" s="7" t="str">
        <f>IF(ISERROR(VLOOKUP($A245,'Second Round'!$B:$AZ,MATCH("BoltRotationAngle",'Second Round'!$B$1:$AZ$1,0),FALSE)),"",VLOOKUP($A245,'Second Round'!$B:$AZ,MATCH("BoltRotationAngle",'Second Round'!$B$1:$AZ$1,0),FALSE))</f>
        <v/>
      </c>
      <c r="D245" s="1" t="str">
        <f>IF(ISERROR(VLOOKUP($A245,'Second Round'!$B:$AZ,MATCH("BoltRotationAngleCycle1",'Second Round'!$B$1:$AZ$1,0),FALSE)),"",VLOOKUP($A245,'Second Round'!$B:$AZ,MATCH("BoltRotationAngleCycle1",'Second Round'!$B$1:$AZ$1,0),FALSE))</f>
        <v/>
      </c>
      <c r="E245" s="1" t="str">
        <f>IF(ISERROR(VLOOKUP($A245,'Second Round'!$B:$AZ,MATCH("BoltRotationAngleCycle2",'Second Round'!$B$1:$AZ$1,0),FALSE)),"",VLOOKUP($A245,'Second Round'!$B:$AZ,MATCH("BoltRotationAngleCycle2",'Second Round'!$B$1:$AZ$1,0),FALSE))</f>
        <v/>
      </c>
      <c r="F245" s="1" t="str" cm="1">
        <f t="array" ref="F245">IF(AND(J245&lt;&gt;"",C245&lt;&gt;""),SUM(IF(ISERROR(VLOOKUP($A245,'Second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Round'!$B$1:$AL$1,0),FALSE)),0,VLOOKUP($A245,'Second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45" s="4">
        <v>236</v>
      </c>
      <c r="I245" s="13" t="str">
        <f>IF(J245&lt;&gt;"",IF(L245="Low", "Fail", IF(OR(L245="High", M245="High", N245 &gt; 5, O245 &gt; 5, P245 = FALSE, Q245 = FALSE), "Alert", "Pass")),"")</f>
        <v/>
      </c>
      <c r="J245" s="2" t="str">
        <f t="shared" si="3"/>
        <v/>
      </c>
      <c r="L245" s="19" t="str">
        <f>IF(J245&lt;&gt;"",IF(J245&gt;=$J$7,IF(J245&gt;VLOOKUP("perbolt_rotation_high", 'Failure Criteria'!$A$1:$B$9, 2, 0)*$J$7, "High", "OK"),"Low"),"")</f>
        <v/>
      </c>
      <c r="M245" s="19" t="str">
        <f>IF(AND(F245&lt;&gt;"",J245&lt;&gt;""),IF(F245&gt;=VLOOKUP("rd2_cyc3_rotation_high", 'Failure Criteria'!$A$1:$B$9, 2, 0), "High", "OK"),"")</f>
        <v/>
      </c>
      <c r="N245" s="19" t="str">
        <f>IF(ISERROR(VLOOKUP($A245,'First Round'!$B:$AZ,MATCH("Cycles",'First Round'!$B$1:$AZ$1,0),FALSE)),"",VLOOKUP($A245,'First Round'!$B:$AZ,MATCH("Cycles",'First Round'!$B$1:$AZ$1,0),FALSE))</f>
        <v/>
      </c>
      <c r="O245" s="19" t="str">
        <f>IF(ISERROR(VLOOKUP($A245,'Second Round'!$B:$AZ,MATCH("Cycles",'Second Round'!$B$1:$AZ$1,0),FALSE)),"",VLOOKUP($A245,'Second Round'!$B:$AZ,MATCH("Cycles",'Second Round'!$B$1:$AZ$1,0),FALSE))</f>
        <v/>
      </c>
      <c r="P245" s="19" t="str" cm="1">
        <f t="array" ref="P245">IF(ISERROR(ABS((SUM(IF(ISERROR(VLOOKUP($A245,'First Round'!$B:$AZ,MATCH(_xlfn._xlws.FILTER('First Round'!$B$1:$AZ$1,((LEFT('First Round'!$B$1:$AZ$1,22)="BoltRotationAngleCycle"))),'First Round'!$B$1:$AL$1,0), FALSE)),0,VLOOKUP($A245,'First Round'!$B:$AZ,MATCH(_xlfn._xlws.FILTER('First Round'!$B$1:$AZ$1,((LEFT('First Round'!$B$1:$AZ$1,22)="BoltRotationAngleCycle"))),'First Round'!$B$1:$AL$1,0), FALSE)))) - $B245) &lt;= 2), "", ABS((SUM(IF(ISERROR(VLOOKUP($A245,'First Round'!$B:$AZ,MATCH(_xlfn._xlws.FILTER('First Round'!$B$1:$AZ$1,((LEFT('First Round'!$B$1:$AZ$1,22)="BoltRotationAngleCycle"))),'First Round'!$B$1:$AL$1,0), FALSE)),0,VLOOKUP($A245,'First Round'!$B:$AZ,MATCH(_xlfn._xlws.FILTER('First Round'!$B$1:$AZ$1,((LEFT('First Round'!$B$1:$AZ$1,22)="BoltRotationAngleCycle"))),'First Round'!$B$1:$AL$1,0), FALSE)))) - $B245) &lt;= VLOOKUP("sum_rounding_buffer", 'Failure Criteria'!$A$1:$B$9, 2, 0))</f>
        <v/>
      </c>
      <c r="Q245" s="19" t="str" cm="1">
        <f t="array" ref="Q245">IF(ISERROR(ABS((SUM(IF(ISERROR(VLOOKUP($A245,'Second Round'!$B:$AZ,MATCH(_xlfn._xlws.FILTER('Second Round'!$B$1:$AZ$1,((LEFT('Second Round'!$B$1:$AZ$1,22)="BoltRotationAngleCycle"))),'Second Round'!$B$1:$AL$1,0), FALSE)),0,VLOOKUP($A245,'Second Round'!$B:$AZ,MATCH(_xlfn._xlws.FILTER('Second Round'!$B$1:$AZ$1,((LEFT('Second Round'!$B$1:$AZ$1,22)="BoltRotationAngleCycle"))),'Second Round'!$B$1:$AL$1,0), FALSE)))) - $C245) &lt;= 2), "", ABS((SUM(IF(ISERROR(VLOOKUP($A245,'Second Round'!$B:$AZ,MATCH(_xlfn._xlws.FILTER('Second Round'!$B$1:$AZ$1,((LEFT('Second Round'!$B$1:$AZ$1,22)="BoltRotationAngleCycle"))),'Second Round'!$B$1:$AL$1,0), FALSE)),0,VLOOKUP($A245,'Second Round'!$B:$AZ,MATCH(_xlfn._xlws.FILTER('Second Round'!$B$1:$AZ$1,((LEFT('Second Round'!$B$1:$AZ$1,22)="BoltRotationAngleCycle"))),'Second Round'!$B$1:$AL$1,0), FALSE)))) - $C245) &lt;= VLOOKUP("sum_rounding_buffer", 'Failure Criteria'!$A$1:$B$9, 2, 0))</f>
        <v/>
      </c>
    </row>
    <row r="246" spans="1:17" x14ac:dyDescent="0.25">
      <c r="A246" s="17">
        <v>237</v>
      </c>
      <c r="B246" s="7" t="str">
        <f>IF(ISERROR(VLOOKUP($A246,'First Round'!$B:$AZ,MATCH("BoltRotationAngle",'First Round'!$B$1:$AZ$1,0),FALSE)),"",VLOOKUP($A246,'First Round'!$B:$AZ,MATCH("BoltRotationAngle",'First Round'!$B$1:$AZ$1,0),FALSE))</f>
        <v/>
      </c>
      <c r="C246" s="7" t="str">
        <f>IF(ISERROR(VLOOKUP($A246,'Second Round'!$B:$AZ,MATCH("BoltRotationAngle",'Second Round'!$B$1:$AZ$1,0),FALSE)),"",VLOOKUP($A246,'Second Round'!$B:$AZ,MATCH("BoltRotationAngle",'Second Round'!$B$1:$AZ$1,0),FALSE))</f>
        <v/>
      </c>
      <c r="D246" s="1" t="str">
        <f>IF(ISERROR(VLOOKUP($A246,'Second Round'!$B:$AZ,MATCH("BoltRotationAngleCycle1",'Second Round'!$B$1:$AZ$1,0),FALSE)),"",VLOOKUP($A246,'Second Round'!$B:$AZ,MATCH("BoltRotationAngleCycle1",'Second Round'!$B$1:$AZ$1,0),FALSE))</f>
        <v/>
      </c>
      <c r="E246" s="1" t="str">
        <f>IF(ISERROR(VLOOKUP($A246,'Second Round'!$B:$AZ,MATCH("BoltRotationAngleCycle2",'Second Round'!$B$1:$AZ$1,0),FALSE)),"",VLOOKUP($A246,'Second Round'!$B:$AZ,MATCH("BoltRotationAngleCycle2",'Second Round'!$B$1:$AZ$1,0),FALSE))</f>
        <v/>
      </c>
      <c r="F246" s="1" t="str" cm="1">
        <f t="array" ref="F246">IF(AND(J246&lt;&gt;"",C246&lt;&gt;""),SUM(IF(ISERROR(VLOOKUP($A246,'Second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Round'!$B$1:$AL$1,0),FALSE)),0,VLOOKUP($A246,'Second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46" s="4">
        <v>237</v>
      </c>
      <c r="I246" s="13" t="str">
        <f>IF(J246&lt;&gt;"",IF(L246="Low", "Fail", IF(OR(L246="High", M246="High", N246 &gt; 5, O246 &gt; 5, P246 = FALSE, Q246 = FALSE), "Alert", "Pass")),"")</f>
        <v/>
      </c>
      <c r="J246" s="2" t="str">
        <f t="shared" si="3"/>
        <v/>
      </c>
      <c r="L246" s="19" t="str">
        <f>IF(J246&lt;&gt;"",IF(J246&gt;=$J$7,IF(J246&gt;VLOOKUP("perbolt_rotation_high", 'Failure Criteria'!$A$1:$B$9, 2, 0)*$J$7, "High", "OK"),"Low"),"")</f>
        <v/>
      </c>
      <c r="M246" s="19" t="str">
        <f>IF(AND(F246&lt;&gt;"",J246&lt;&gt;""),IF(F246&gt;=VLOOKUP("rd2_cyc3_rotation_high", 'Failure Criteria'!$A$1:$B$9, 2, 0), "High", "OK"),"")</f>
        <v/>
      </c>
      <c r="N246" s="19" t="str">
        <f>IF(ISERROR(VLOOKUP($A246,'First Round'!$B:$AZ,MATCH("Cycles",'First Round'!$B$1:$AZ$1,0),FALSE)),"",VLOOKUP($A246,'First Round'!$B:$AZ,MATCH("Cycles",'First Round'!$B$1:$AZ$1,0),FALSE))</f>
        <v/>
      </c>
      <c r="O246" s="19" t="str">
        <f>IF(ISERROR(VLOOKUP($A246,'Second Round'!$B:$AZ,MATCH("Cycles",'Second Round'!$B$1:$AZ$1,0),FALSE)),"",VLOOKUP($A246,'Second Round'!$B:$AZ,MATCH("Cycles",'Second Round'!$B$1:$AZ$1,0),FALSE))</f>
        <v/>
      </c>
      <c r="P246" s="19" t="str" cm="1">
        <f t="array" ref="P246">IF(ISERROR(ABS((SUM(IF(ISERROR(VLOOKUP($A246,'First Round'!$B:$AZ,MATCH(_xlfn._xlws.FILTER('First Round'!$B$1:$AZ$1,((LEFT('First Round'!$B$1:$AZ$1,22)="BoltRotationAngleCycle"))),'First Round'!$B$1:$AL$1,0), FALSE)),0,VLOOKUP($A246,'First Round'!$B:$AZ,MATCH(_xlfn._xlws.FILTER('First Round'!$B$1:$AZ$1,((LEFT('First Round'!$B$1:$AZ$1,22)="BoltRotationAngleCycle"))),'First Round'!$B$1:$AL$1,0), FALSE)))) - $B246) &lt;= 2), "", ABS((SUM(IF(ISERROR(VLOOKUP($A246,'First Round'!$B:$AZ,MATCH(_xlfn._xlws.FILTER('First Round'!$B$1:$AZ$1,((LEFT('First Round'!$B$1:$AZ$1,22)="BoltRotationAngleCycle"))),'First Round'!$B$1:$AL$1,0), FALSE)),0,VLOOKUP($A246,'First Round'!$B:$AZ,MATCH(_xlfn._xlws.FILTER('First Round'!$B$1:$AZ$1,((LEFT('First Round'!$B$1:$AZ$1,22)="BoltRotationAngleCycle"))),'First Round'!$B$1:$AL$1,0), FALSE)))) - $B246) &lt;= VLOOKUP("sum_rounding_buffer", 'Failure Criteria'!$A$1:$B$9, 2, 0))</f>
        <v/>
      </c>
      <c r="Q246" s="19" t="str" cm="1">
        <f t="array" ref="Q246">IF(ISERROR(ABS((SUM(IF(ISERROR(VLOOKUP($A246,'Second Round'!$B:$AZ,MATCH(_xlfn._xlws.FILTER('Second Round'!$B$1:$AZ$1,((LEFT('Second Round'!$B$1:$AZ$1,22)="BoltRotationAngleCycle"))),'Second Round'!$B$1:$AL$1,0), FALSE)),0,VLOOKUP($A246,'Second Round'!$B:$AZ,MATCH(_xlfn._xlws.FILTER('Second Round'!$B$1:$AZ$1,((LEFT('Second Round'!$B$1:$AZ$1,22)="BoltRotationAngleCycle"))),'Second Round'!$B$1:$AL$1,0), FALSE)))) - $C246) &lt;= 2), "", ABS((SUM(IF(ISERROR(VLOOKUP($A246,'Second Round'!$B:$AZ,MATCH(_xlfn._xlws.FILTER('Second Round'!$B$1:$AZ$1,((LEFT('Second Round'!$B$1:$AZ$1,22)="BoltRotationAngleCycle"))),'Second Round'!$B$1:$AL$1,0), FALSE)),0,VLOOKUP($A246,'Second Round'!$B:$AZ,MATCH(_xlfn._xlws.FILTER('Second Round'!$B$1:$AZ$1,((LEFT('Second Round'!$B$1:$AZ$1,22)="BoltRotationAngleCycle"))),'Second Round'!$B$1:$AL$1,0), FALSE)))) - $C246) &lt;= VLOOKUP("sum_rounding_buffer", 'Failure Criteria'!$A$1:$B$9, 2, 0))</f>
        <v/>
      </c>
    </row>
    <row r="247" spans="1:17" x14ac:dyDescent="0.25">
      <c r="A247" s="17">
        <v>238</v>
      </c>
      <c r="B247" s="7" t="str">
        <f>IF(ISERROR(VLOOKUP($A247,'First Round'!$B:$AZ,MATCH("BoltRotationAngle",'First Round'!$B$1:$AZ$1,0),FALSE)),"",VLOOKUP($A247,'First Round'!$B:$AZ,MATCH("BoltRotationAngle",'First Round'!$B$1:$AZ$1,0),FALSE))</f>
        <v/>
      </c>
      <c r="C247" s="7" t="str">
        <f>IF(ISERROR(VLOOKUP($A247,'Second Round'!$B:$AZ,MATCH("BoltRotationAngle",'Second Round'!$B$1:$AZ$1,0),FALSE)),"",VLOOKUP($A247,'Second Round'!$B:$AZ,MATCH("BoltRotationAngle",'Second Round'!$B$1:$AZ$1,0),FALSE))</f>
        <v/>
      </c>
      <c r="D247" s="1" t="str">
        <f>IF(ISERROR(VLOOKUP($A247,'Second Round'!$B:$AZ,MATCH("BoltRotationAngleCycle1",'Second Round'!$B$1:$AZ$1,0),FALSE)),"",VLOOKUP($A247,'Second Round'!$B:$AZ,MATCH("BoltRotationAngleCycle1",'Second Round'!$B$1:$AZ$1,0),FALSE))</f>
        <v/>
      </c>
      <c r="E247" s="1" t="str">
        <f>IF(ISERROR(VLOOKUP($A247,'Second Round'!$B:$AZ,MATCH("BoltRotationAngleCycle2",'Second Round'!$B$1:$AZ$1,0),FALSE)),"",VLOOKUP($A247,'Second Round'!$B:$AZ,MATCH("BoltRotationAngleCycle2",'Second Round'!$B$1:$AZ$1,0),FALSE))</f>
        <v/>
      </c>
      <c r="F247" s="1" t="str" cm="1">
        <f t="array" ref="F247">IF(AND(J247&lt;&gt;"",C247&lt;&gt;""),SUM(IF(ISERROR(VLOOKUP($A247,'Second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Round'!$B$1:$AL$1,0),FALSE)),0,VLOOKUP($A247,'Second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47" s="4">
        <v>238</v>
      </c>
      <c r="I247" s="13" t="str">
        <f>IF(J247&lt;&gt;"",IF(L247="Low", "Fail", IF(OR(L247="High", M247="High", N247 &gt; 5, O247 &gt; 5, P247 = FALSE, Q247 = FALSE), "Alert", "Pass")),"")</f>
        <v/>
      </c>
      <c r="J247" s="2" t="str">
        <f t="shared" si="3"/>
        <v/>
      </c>
      <c r="L247" s="19" t="str">
        <f>IF(J247&lt;&gt;"",IF(J247&gt;=$J$7,IF(J247&gt;VLOOKUP("perbolt_rotation_high", 'Failure Criteria'!$A$1:$B$9, 2, 0)*$J$7, "High", "OK"),"Low"),"")</f>
        <v/>
      </c>
      <c r="M247" s="19" t="str">
        <f>IF(AND(F247&lt;&gt;"",J247&lt;&gt;""),IF(F247&gt;=VLOOKUP("rd2_cyc3_rotation_high", 'Failure Criteria'!$A$1:$B$9, 2, 0), "High", "OK"),"")</f>
        <v/>
      </c>
      <c r="N247" s="19" t="str">
        <f>IF(ISERROR(VLOOKUP($A247,'First Round'!$B:$AZ,MATCH("Cycles",'First Round'!$B$1:$AZ$1,0),FALSE)),"",VLOOKUP($A247,'First Round'!$B:$AZ,MATCH("Cycles",'First Round'!$B$1:$AZ$1,0),FALSE))</f>
        <v/>
      </c>
      <c r="O247" s="19" t="str">
        <f>IF(ISERROR(VLOOKUP($A247,'Second Round'!$B:$AZ,MATCH("Cycles",'Second Round'!$B$1:$AZ$1,0),FALSE)),"",VLOOKUP($A247,'Second Round'!$B:$AZ,MATCH("Cycles",'Second Round'!$B$1:$AZ$1,0),FALSE))</f>
        <v/>
      </c>
      <c r="P247" s="19" t="str" cm="1">
        <f t="array" ref="P247">IF(ISERROR(ABS((SUM(IF(ISERROR(VLOOKUP($A247,'First Round'!$B:$AZ,MATCH(_xlfn._xlws.FILTER('First Round'!$B$1:$AZ$1,((LEFT('First Round'!$B$1:$AZ$1,22)="BoltRotationAngleCycle"))),'First Round'!$B$1:$AL$1,0), FALSE)),0,VLOOKUP($A247,'First Round'!$B:$AZ,MATCH(_xlfn._xlws.FILTER('First Round'!$B$1:$AZ$1,((LEFT('First Round'!$B$1:$AZ$1,22)="BoltRotationAngleCycle"))),'First Round'!$B$1:$AL$1,0), FALSE)))) - $B247) &lt;= 2), "", ABS((SUM(IF(ISERROR(VLOOKUP($A247,'First Round'!$B:$AZ,MATCH(_xlfn._xlws.FILTER('First Round'!$B$1:$AZ$1,((LEFT('First Round'!$B$1:$AZ$1,22)="BoltRotationAngleCycle"))),'First Round'!$B$1:$AL$1,0), FALSE)),0,VLOOKUP($A247,'First Round'!$B:$AZ,MATCH(_xlfn._xlws.FILTER('First Round'!$B$1:$AZ$1,((LEFT('First Round'!$B$1:$AZ$1,22)="BoltRotationAngleCycle"))),'First Round'!$B$1:$AL$1,0), FALSE)))) - $B247) &lt;= VLOOKUP("sum_rounding_buffer", 'Failure Criteria'!$A$1:$B$9, 2, 0))</f>
        <v/>
      </c>
      <c r="Q247" s="19" t="str" cm="1">
        <f t="array" ref="Q247">IF(ISERROR(ABS((SUM(IF(ISERROR(VLOOKUP($A247,'Second Round'!$B:$AZ,MATCH(_xlfn._xlws.FILTER('Second Round'!$B$1:$AZ$1,((LEFT('Second Round'!$B$1:$AZ$1,22)="BoltRotationAngleCycle"))),'Second Round'!$B$1:$AL$1,0), FALSE)),0,VLOOKUP($A247,'Second Round'!$B:$AZ,MATCH(_xlfn._xlws.FILTER('Second Round'!$B$1:$AZ$1,((LEFT('Second Round'!$B$1:$AZ$1,22)="BoltRotationAngleCycle"))),'Second Round'!$B$1:$AL$1,0), FALSE)))) - $C247) &lt;= 2), "", ABS((SUM(IF(ISERROR(VLOOKUP($A247,'Second Round'!$B:$AZ,MATCH(_xlfn._xlws.FILTER('Second Round'!$B$1:$AZ$1,((LEFT('Second Round'!$B$1:$AZ$1,22)="BoltRotationAngleCycle"))),'Second Round'!$B$1:$AL$1,0), FALSE)),0,VLOOKUP($A247,'Second Round'!$B:$AZ,MATCH(_xlfn._xlws.FILTER('Second Round'!$B$1:$AZ$1,((LEFT('Second Round'!$B$1:$AZ$1,22)="BoltRotationAngleCycle"))),'Second Round'!$B$1:$AL$1,0), FALSE)))) - $C247) &lt;= VLOOKUP("sum_rounding_buffer", 'Failure Criteria'!$A$1:$B$9, 2, 0))</f>
        <v/>
      </c>
    </row>
    <row r="248" spans="1:17" x14ac:dyDescent="0.25">
      <c r="A248" s="17">
        <v>239</v>
      </c>
      <c r="B248" s="7" t="str">
        <f>IF(ISERROR(VLOOKUP($A248,'First Round'!$B:$AZ,MATCH("BoltRotationAngle",'First Round'!$B$1:$AZ$1,0),FALSE)),"",VLOOKUP($A248,'First Round'!$B:$AZ,MATCH("BoltRotationAngle",'First Round'!$B$1:$AZ$1,0),FALSE))</f>
        <v/>
      </c>
      <c r="C248" s="7" t="str">
        <f>IF(ISERROR(VLOOKUP($A248,'Second Round'!$B:$AZ,MATCH("BoltRotationAngle",'Second Round'!$B$1:$AZ$1,0),FALSE)),"",VLOOKUP($A248,'Second Round'!$B:$AZ,MATCH("BoltRotationAngle",'Second Round'!$B$1:$AZ$1,0),FALSE))</f>
        <v/>
      </c>
      <c r="D248" s="1" t="str">
        <f>IF(ISERROR(VLOOKUP($A248,'Second Round'!$B:$AZ,MATCH("BoltRotationAngleCycle1",'Second Round'!$B$1:$AZ$1,0),FALSE)),"",VLOOKUP($A248,'Second Round'!$B:$AZ,MATCH("BoltRotationAngleCycle1",'Second Round'!$B$1:$AZ$1,0),FALSE))</f>
        <v/>
      </c>
      <c r="E248" s="1" t="str">
        <f>IF(ISERROR(VLOOKUP($A248,'Second Round'!$B:$AZ,MATCH("BoltRotationAngleCycle2",'Second Round'!$B$1:$AZ$1,0),FALSE)),"",VLOOKUP($A248,'Second Round'!$B:$AZ,MATCH("BoltRotationAngleCycle2",'Second Round'!$B$1:$AZ$1,0),FALSE))</f>
        <v/>
      </c>
      <c r="F248" s="1" t="str" cm="1">
        <f t="array" ref="F248">IF(AND(J248&lt;&gt;"",C248&lt;&gt;""),SUM(IF(ISERROR(VLOOKUP($A248,'Second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Round'!$B$1:$AL$1,0),FALSE)),0,VLOOKUP($A248,'Second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48" s="4">
        <v>239</v>
      </c>
      <c r="I248" s="13" t="str">
        <f>IF(J248&lt;&gt;"",IF(L248="Low", "Fail", IF(OR(L248="High", M248="High", N248 &gt; 5, O248 &gt; 5, P248 = FALSE, Q248 = FALSE), "Alert", "Pass")),"")</f>
        <v/>
      </c>
      <c r="J248" s="2" t="str">
        <f t="shared" si="3"/>
        <v/>
      </c>
      <c r="L248" s="19" t="str">
        <f>IF(J248&lt;&gt;"",IF(J248&gt;=$J$7,IF(J248&gt;VLOOKUP("perbolt_rotation_high", 'Failure Criteria'!$A$1:$B$9, 2, 0)*$J$7, "High", "OK"),"Low"),"")</f>
        <v/>
      </c>
      <c r="M248" s="19" t="str">
        <f>IF(AND(F248&lt;&gt;"",J248&lt;&gt;""),IF(F248&gt;=VLOOKUP("rd2_cyc3_rotation_high", 'Failure Criteria'!$A$1:$B$9, 2, 0), "High", "OK"),"")</f>
        <v/>
      </c>
      <c r="N248" s="19" t="str">
        <f>IF(ISERROR(VLOOKUP($A248,'First Round'!$B:$AZ,MATCH("Cycles",'First Round'!$B$1:$AZ$1,0),FALSE)),"",VLOOKUP($A248,'First Round'!$B:$AZ,MATCH("Cycles",'First Round'!$B$1:$AZ$1,0),FALSE))</f>
        <v/>
      </c>
      <c r="O248" s="19" t="str">
        <f>IF(ISERROR(VLOOKUP($A248,'Second Round'!$B:$AZ,MATCH("Cycles",'Second Round'!$B$1:$AZ$1,0),FALSE)),"",VLOOKUP($A248,'Second Round'!$B:$AZ,MATCH("Cycles",'Second Round'!$B$1:$AZ$1,0),FALSE))</f>
        <v/>
      </c>
      <c r="P248" s="19" t="str" cm="1">
        <f t="array" ref="P248">IF(ISERROR(ABS((SUM(IF(ISERROR(VLOOKUP($A248,'First Round'!$B:$AZ,MATCH(_xlfn._xlws.FILTER('First Round'!$B$1:$AZ$1,((LEFT('First Round'!$B$1:$AZ$1,22)="BoltRotationAngleCycle"))),'First Round'!$B$1:$AL$1,0), FALSE)),0,VLOOKUP($A248,'First Round'!$B:$AZ,MATCH(_xlfn._xlws.FILTER('First Round'!$B$1:$AZ$1,((LEFT('First Round'!$B$1:$AZ$1,22)="BoltRotationAngleCycle"))),'First Round'!$B$1:$AL$1,0), FALSE)))) - $B248) &lt;= 2), "", ABS((SUM(IF(ISERROR(VLOOKUP($A248,'First Round'!$B:$AZ,MATCH(_xlfn._xlws.FILTER('First Round'!$B$1:$AZ$1,((LEFT('First Round'!$B$1:$AZ$1,22)="BoltRotationAngleCycle"))),'First Round'!$B$1:$AL$1,0), FALSE)),0,VLOOKUP($A248,'First Round'!$B:$AZ,MATCH(_xlfn._xlws.FILTER('First Round'!$B$1:$AZ$1,((LEFT('First Round'!$B$1:$AZ$1,22)="BoltRotationAngleCycle"))),'First Round'!$B$1:$AL$1,0), FALSE)))) - $B248) &lt;= VLOOKUP("sum_rounding_buffer", 'Failure Criteria'!$A$1:$B$9, 2, 0))</f>
        <v/>
      </c>
      <c r="Q248" s="19" t="str" cm="1">
        <f t="array" ref="Q248">IF(ISERROR(ABS((SUM(IF(ISERROR(VLOOKUP($A248,'Second Round'!$B:$AZ,MATCH(_xlfn._xlws.FILTER('Second Round'!$B$1:$AZ$1,((LEFT('Second Round'!$B$1:$AZ$1,22)="BoltRotationAngleCycle"))),'Second Round'!$B$1:$AL$1,0), FALSE)),0,VLOOKUP($A248,'Second Round'!$B:$AZ,MATCH(_xlfn._xlws.FILTER('Second Round'!$B$1:$AZ$1,((LEFT('Second Round'!$B$1:$AZ$1,22)="BoltRotationAngleCycle"))),'Second Round'!$B$1:$AL$1,0), FALSE)))) - $C248) &lt;= 2), "", ABS((SUM(IF(ISERROR(VLOOKUP($A248,'Second Round'!$B:$AZ,MATCH(_xlfn._xlws.FILTER('Second Round'!$B$1:$AZ$1,((LEFT('Second Round'!$B$1:$AZ$1,22)="BoltRotationAngleCycle"))),'Second Round'!$B$1:$AL$1,0), FALSE)),0,VLOOKUP($A248,'Second Round'!$B:$AZ,MATCH(_xlfn._xlws.FILTER('Second Round'!$B$1:$AZ$1,((LEFT('Second Round'!$B$1:$AZ$1,22)="BoltRotationAngleCycle"))),'Second Round'!$B$1:$AL$1,0), FALSE)))) - $C248) &lt;= VLOOKUP("sum_rounding_buffer", 'Failure Criteria'!$A$1:$B$9, 2, 0))</f>
        <v/>
      </c>
    </row>
    <row r="249" spans="1:17" x14ac:dyDescent="0.25">
      <c r="A249" s="17">
        <v>240</v>
      </c>
      <c r="B249" s="7" t="str">
        <f>IF(ISERROR(VLOOKUP($A249,'First Round'!$B:$AZ,MATCH("BoltRotationAngle",'First Round'!$B$1:$AZ$1,0),FALSE)),"",VLOOKUP($A249,'First Round'!$B:$AZ,MATCH("BoltRotationAngle",'First Round'!$B$1:$AZ$1,0),FALSE))</f>
        <v/>
      </c>
      <c r="C249" s="7" t="str">
        <f>IF(ISERROR(VLOOKUP($A249,'Second Round'!$B:$AZ,MATCH("BoltRotationAngle",'Second Round'!$B$1:$AZ$1,0),FALSE)),"",VLOOKUP($A249,'Second Round'!$B:$AZ,MATCH("BoltRotationAngle",'Second Round'!$B$1:$AZ$1,0),FALSE))</f>
        <v/>
      </c>
      <c r="D249" s="1" t="str">
        <f>IF(ISERROR(VLOOKUP($A249,'Second Round'!$B:$AZ,MATCH("BoltRotationAngleCycle1",'Second Round'!$B$1:$AZ$1,0),FALSE)),"",VLOOKUP($A249,'Second Round'!$B:$AZ,MATCH("BoltRotationAngleCycle1",'Second Round'!$B$1:$AZ$1,0),FALSE))</f>
        <v/>
      </c>
      <c r="E249" s="1" t="str">
        <f>IF(ISERROR(VLOOKUP($A249,'Second Round'!$B:$AZ,MATCH("BoltRotationAngleCycle2",'Second Round'!$B$1:$AZ$1,0),FALSE)),"",VLOOKUP($A249,'Second Round'!$B:$AZ,MATCH("BoltRotationAngleCycle2",'Second Round'!$B$1:$AZ$1,0),FALSE))</f>
        <v/>
      </c>
      <c r="F249" s="1" t="str" cm="1">
        <f t="array" ref="F249">IF(AND(J249&lt;&gt;"",C249&lt;&gt;""),SUM(IF(ISERROR(VLOOKUP($A249,'Second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Round'!$B$1:$AL$1,0),FALSE)),0,VLOOKUP($A249,'Second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49" s="4">
        <v>240</v>
      </c>
      <c r="I249" s="13" t="str">
        <f>IF(J249&lt;&gt;"",IF(L249="Low", "Fail", IF(OR(L249="High", M249="High", N249 &gt; 5, O249 &gt; 5, P249 = FALSE, Q249 = FALSE), "Alert", "Pass")),"")</f>
        <v/>
      </c>
      <c r="J249" s="2" t="str">
        <f t="shared" si="3"/>
        <v/>
      </c>
      <c r="L249" s="19" t="str">
        <f>IF(J249&lt;&gt;"",IF(J249&gt;=$J$7,IF(J249&gt;VLOOKUP("perbolt_rotation_high", 'Failure Criteria'!$A$1:$B$9, 2, 0)*$J$7, "High", "OK"),"Low"),"")</f>
        <v/>
      </c>
      <c r="M249" s="19" t="str">
        <f>IF(AND(F249&lt;&gt;"",J249&lt;&gt;""),IF(F249&gt;=VLOOKUP("rd2_cyc3_rotation_high", 'Failure Criteria'!$A$1:$B$9, 2, 0), "High", "OK"),"")</f>
        <v/>
      </c>
      <c r="N249" s="19" t="str">
        <f>IF(ISERROR(VLOOKUP($A249,'First Round'!$B:$AZ,MATCH("Cycles",'First Round'!$B$1:$AZ$1,0),FALSE)),"",VLOOKUP($A249,'First Round'!$B:$AZ,MATCH("Cycles",'First Round'!$B$1:$AZ$1,0),FALSE))</f>
        <v/>
      </c>
      <c r="O249" s="19" t="str">
        <f>IF(ISERROR(VLOOKUP($A249,'Second Round'!$B:$AZ,MATCH("Cycles",'Second Round'!$B$1:$AZ$1,0),FALSE)),"",VLOOKUP($A249,'Second Round'!$B:$AZ,MATCH("Cycles",'Second Round'!$B$1:$AZ$1,0),FALSE))</f>
        <v/>
      </c>
      <c r="P249" s="19" t="str" cm="1">
        <f t="array" ref="P249">IF(ISERROR(ABS((SUM(IF(ISERROR(VLOOKUP($A249,'First Round'!$B:$AZ,MATCH(_xlfn._xlws.FILTER('First Round'!$B$1:$AZ$1,((LEFT('First Round'!$B$1:$AZ$1,22)="BoltRotationAngleCycle"))),'First Round'!$B$1:$AL$1,0), FALSE)),0,VLOOKUP($A249,'First Round'!$B:$AZ,MATCH(_xlfn._xlws.FILTER('First Round'!$B$1:$AZ$1,((LEFT('First Round'!$B$1:$AZ$1,22)="BoltRotationAngleCycle"))),'First Round'!$B$1:$AL$1,0), FALSE)))) - $B249) &lt;= 2), "", ABS((SUM(IF(ISERROR(VLOOKUP($A249,'First Round'!$B:$AZ,MATCH(_xlfn._xlws.FILTER('First Round'!$B$1:$AZ$1,((LEFT('First Round'!$B$1:$AZ$1,22)="BoltRotationAngleCycle"))),'First Round'!$B$1:$AL$1,0), FALSE)),0,VLOOKUP($A249,'First Round'!$B:$AZ,MATCH(_xlfn._xlws.FILTER('First Round'!$B$1:$AZ$1,((LEFT('First Round'!$B$1:$AZ$1,22)="BoltRotationAngleCycle"))),'First Round'!$B$1:$AL$1,0), FALSE)))) - $B249) &lt;= VLOOKUP("sum_rounding_buffer", 'Failure Criteria'!$A$1:$B$9, 2, 0))</f>
        <v/>
      </c>
      <c r="Q249" s="19" t="str" cm="1">
        <f t="array" ref="Q249">IF(ISERROR(ABS((SUM(IF(ISERROR(VLOOKUP($A249,'Second Round'!$B:$AZ,MATCH(_xlfn._xlws.FILTER('Second Round'!$B$1:$AZ$1,((LEFT('Second Round'!$B$1:$AZ$1,22)="BoltRotationAngleCycle"))),'Second Round'!$B$1:$AL$1,0), FALSE)),0,VLOOKUP($A249,'Second Round'!$B:$AZ,MATCH(_xlfn._xlws.FILTER('Second Round'!$B$1:$AZ$1,((LEFT('Second Round'!$B$1:$AZ$1,22)="BoltRotationAngleCycle"))),'Second Round'!$B$1:$AL$1,0), FALSE)))) - $C249) &lt;= 2), "", ABS((SUM(IF(ISERROR(VLOOKUP($A249,'Second Round'!$B:$AZ,MATCH(_xlfn._xlws.FILTER('Second Round'!$B$1:$AZ$1,((LEFT('Second Round'!$B$1:$AZ$1,22)="BoltRotationAngleCycle"))),'Second Round'!$B$1:$AL$1,0), FALSE)),0,VLOOKUP($A249,'Second Round'!$B:$AZ,MATCH(_xlfn._xlws.FILTER('Second Round'!$B$1:$AZ$1,((LEFT('Second Round'!$B$1:$AZ$1,22)="BoltRotationAngleCycle"))),'Second Round'!$B$1:$AL$1,0), FALSE)))) - $C249) &lt;= VLOOKUP("sum_rounding_buffer", 'Failure Criteria'!$A$1:$B$9, 2, 0))</f>
        <v/>
      </c>
    </row>
    <row r="250" spans="1:17" x14ac:dyDescent="0.25">
      <c r="A250" s="17">
        <v>241</v>
      </c>
      <c r="B250" s="7" t="str">
        <f>IF(ISERROR(VLOOKUP($A250,'First Round'!$B:$AZ,MATCH("BoltRotationAngle",'First Round'!$B$1:$AZ$1,0),FALSE)),"",VLOOKUP($A250,'First Round'!$B:$AZ,MATCH("BoltRotationAngle",'First Round'!$B$1:$AZ$1,0),FALSE))</f>
        <v/>
      </c>
      <c r="C250" s="7" t="str">
        <f>IF(ISERROR(VLOOKUP($A250,'Second Round'!$B:$AZ,MATCH("BoltRotationAngle",'Second Round'!$B$1:$AZ$1,0),FALSE)),"",VLOOKUP($A250,'Second Round'!$B:$AZ,MATCH("BoltRotationAngle",'Second Round'!$B$1:$AZ$1,0),FALSE))</f>
        <v/>
      </c>
      <c r="D250" s="1" t="str">
        <f>IF(ISERROR(VLOOKUP($A250,'Second Round'!$B:$AZ,MATCH("BoltRotationAngleCycle1",'Second Round'!$B$1:$AZ$1,0),FALSE)),"",VLOOKUP($A250,'Second Round'!$B:$AZ,MATCH("BoltRotationAngleCycle1",'Second Round'!$B$1:$AZ$1,0),FALSE))</f>
        <v/>
      </c>
      <c r="E250" s="1" t="str">
        <f>IF(ISERROR(VLOOKUP($A250,'Second Round'!$B:$AZ,MATCH("BoltRotationAngleCycle2",'Second Round'!$B$1:$AZ$1,0),FALSE)),"",VLOOKUP($A250,'Second Round'!$B:$AZ,MATCH("BoltRotationAngleCycle2",'Second Round'!$B$1:$AZ$1,0),FALSE))</f>
        <v/>
      </c>
      <c r="F250" s="1" t="str" cm="1">
        <f t="array" ref="F250">IF(AND(J250&lt;&gt;"",C250&lt;&gt;""),SUM(IF(ISERROR(VLOOKUP($A250,'Second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Round'!$B$1:$AL$1,0),FALSE)),0,VLOOKUP($A250,'Second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50" s="4">
        <v>241</v>
      </c>
      <c r="I250" s="13" t="str">
        <f>IF(J250&lt;&gt;"",IF(L250="Low", "Fail", IF(OR(L250="High", M250="High", N250 &gt; 5, O250 &gt; 5, P250 = FALSE, Q250 = FALSE), "Alert", "Pass")),"")</f>
        <v/>
      </c>
      <c r="J250" s="2" t="str">
        <f t="shared" si="3"/>
        <v/>
      </c>
      <c r="L250" s="19" t="str">
        <f>IF(J250&lt;&gt;"",IF(J250&gt;=$J$7,IF(J250&gt;VLOOKUP("perbolt_rotation_high", 'Failure Criteria'!$A$1:$B$9, 2, 0)*$J$7, "High", "OK"),"Low"),"")</f>
        <v/>
      </c>
      <c r="M250" s="19" t="str">
        <f>IF(AND(F250&lt;&gt;"",J250&lt;&gt;""),IF(F250&gt;=VLOOKUP("rd2_cyc3_rotation_high", 'Failure Criteria'!$A$1:$B$9, 2, 0), "High", "OK"),"")</f>
        <v/>
      </c>
      <c r="N250" s="19" t="str">
        <f>IF(ISERROR(VLOOKUP($A250,'First Round'!$B:$AZ,MATCH("Cycles",'First Round'!$B$1:$AZ$1,0),FALSE)),"",VLOOKUP($A250,'First Round'!$B:$AZ,MATCH("Cycles",'First Round'!$B$1:$AZ$1,0),FALSE))</f>
        <v/>
      </c>
      <c r="O250" s="19" t="str">
        <f>IF(ISERROR(VLOOKUP($A250,'Second Round'!$B:$AZ,MATCH("Cycles",'Second Round'!$B$1:$AZ$1,0),FALSE)),"",VLOOKUP($A250,'Second Round'!$B:$AZ,MATCH("Cycles",'Second Round'!$B$1:$AZ$1,0),FALSE))</f>
        <v/>
      </c>
      <c r="P250" s="19" t="str" cm="1">
        <f t="array" ref="P250">IF(ISERROR(ABS((SUM(IF(ISERROR(VLOOKUP($A250,'First Round'!$B:$AZ,MATCH(_xlfn._xlws.FILTER('First Round'!$B$1:$AZ$1,((LEFT('First Round'!$B$1:$AZ$1,22)="BoltRotationAngleCycle"))),'First Round'!$B$1:$AL$1,0), FALSE)),0,VLOOKUP($A250,'First Round'!$B:$AZ,MATCH(_xlfn._xlws.FILTER('First Round'!$B$1:$AZ$1,((LEFT('First Round'!$B$1:$AZ$1,22)="BoltRotationAngleCycle"))),'First Round'!$B$1:$AL$1,0), FALSE)))) - $B250) &lt;= 2), "", ABS((SUM(IF(ISERROR(VLOOKUP($A250,'First Round'!$B:$AZ,MATCH(_xlfn._xlws.FILTER('First Round'!$B$1:$AZ$1,((LEFT('First Round'!$B$1:$AZ$1,22)="BoltRotationAngleCycle"))),'First Round'!$B$1:$AL$1,0), FALSE)),0,VLOOKUP($A250,'First Round'!$B:$AZ,MATCH(_xlfn._xlws.FILTER('First Round'!$B$1:$AZ$1,((LEFT('First Round'!$B$1:$AZ$1,22)="BoltRotationAngleCycle"))),'First Round'!$B$1:$AL$1,0), FALSE)))) - $B250) &lt;= VLOOKUP("sum_rounding_buffer", 'Failure Criteria'!$A$1:$B$9, 2, 0))</f>
        <v/>
      </c>
      <c r="Q250" s="19" t="str" cm="1">
        <f t="array" ref="Q250">IF(ISERROR(ABS((SUM(IF(ISERROR(VLOOKUP($A250,'Second Round'!$B:$AZ,MATCH(_xlfn._xlws.FILTER('Second Round'!$B$1:$AZ$1,((LEFT('Second Round'!$B$1:$AZ$1,22)="BoltRotationAngleCycle"))),'Second Round'!$B$1:$AL$1,0), FALSE)),0,VLOOKUP($A250,'Second Round'!$B:$AZ,MATCH(_xlfn._xlws.FILTER('Second Round'!$B$1:$AZ$1,((LEFT('Second Round'!$B$1:$AZ$1,22)="BoltRotationAngleCycle"))),'Second Round'!$B$1:$AL$1,0), FALSE)))) - $C250) &lt;= 2), "", ABS((SUM(IF(ISERROR(VLOOKUP($A250,'Second Round'!$B:$AZ,MATCH(_xlfn._xlws.FILTER('Second Round'!$B$1:$AZ$1,((LEFT('Second Round'!$B$1:$AZ$1,22)="BoltRotationAngleCycle"))),'Second Round'!$B$1:$AL$1,0), FALSE)),0,VLOOKUP($A250,'Second Round'!$B:$AZ,MATCH(_xlfn._xlws.FILTER('Second Round'!$B$1:$AZ$1,((LEFT('Second Round'!$B$1:$AZ$1,22)="BoltRotationAngleCycle"))),'Second Round'!$B$1:$AL$1,0), FALSE)))) - $C250) &lt;= VLOOKUP("sum_rounding_buffer", 'Failure Criteria'!$A$1:$B$9, 2, 0))</f>
        <v/>
      </c>
    </row>
    <row r="251" spans="1:17" x14ac:dyDescent="0.25">
      <c r="A251" s="17">
        <v>242</v>
      </c>
      <c r="B251" s="7" t="str">
        <f>IF(ISERROR(VLOOKUP($A251,'First Round'!$B:$AZ,MATCH("BoltRotationAngle",'First Round'!$B$1:$AZ$1,0),FALSE)),"",VLOOKUP($A251,'First Round'!$B:$AZ,MATCH("BoltRotationAngle",'First Round'!$B$1:$AZ$1,0),FALSE))</f>
        <v/>
      </c>
      <c r="C251" s="7" t="str">
        <f>IF(ISERROR(VLOOKUP($A251,'Second Round'!$B:$AZ,MATCH("BoltRotationAngle",'Second Round'!$B$1:$AZ$1,0),FALSE)),"",VLOOKUP($A251,'Second Round'!$B:$AZ,MATCH("BoltRotationAngle",'Second Round'!$B$1:$AZ$1,0),FALSE))</f>
        <v/>
      </c>
      <c r="D251" s="1" t="str">
        <f>IF(ISERROR(VLOOKUP($A251,'Second Round'!$B:$AZ,MATCH("BoltRotationAngleCycle1",'Second Round'!$B$1:$AZ$1,0),FALSE)),"",VLOOKUP($A251,'Second Round'!$B:$AZ,MATCH("BoltRotationAngleCycle1",'Second Round'!$B$1:$AZ$1,0),FALSE))</f>
        <v/>
      </c>
      <c r="E251" s="1" t="str">
        <f>IF(ISERROR(VLOOKUP($A251,'Second Round'!$B:$AZ,MATCH("BoltRotationAngleCycle2",'Second Round'!$B$1:$AZ$1,0),FALSE)),"",VLOOKUP($A251,'Second Round'!$B:$AZ,MATCH("BoltRotationAngleCycle2",'Second Round'!$B$1:$AZ$1,0),FALSE))</f>
        <v/>
      </c>
      <c r="F251" s="1" t="str" cm="1">
        <f t="array" ref="F251">IF(AND(J251&lt;&gt;"",C251&lt;&gt;""),SUM(IF(ISERROR(VLOOKUP($A251,'Second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Round'!$B$1:$AL$1,0),FALSE)),0,VLOOKUP($A251,'Second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51" s="4">
        <v>242</v>
      </c>
      <c r="I251" s="13" t="str">
        <f>IF(J251&lt;&gt;"",IF(L251="Low", "Fail", IF(OR(L251="High", M251="High", N251 &gt; 5, O251 &gt; 5, P251 = FALSE, Q251 = FALSE), "Alert", "Pass")),"")</f>
        <v/>
      </c>
      <c r="J251" s="2" t="str">
        <f t="shared" si="3"/>
        <v/>
      </c>
      <c r="L251" s="19" t="str">
        <f>IF(J251&lt;&gt;"",IF(J251&gt;=$J$7,IF(J251&gt;VLOOKUP("perbolt_rotation_high", 'Failure Criteria'!$A$1:$B$9, 2, 0)*$J$7, "High", "OK"),"Low"),"")</f>
        <v/>
      </c>
      <c r="M251" s="19" t="str">
        <f>IF(AND(F251&lt;&gt;"",J251&lt;&gt;""),IF(F251&gt;=VLOOKUP("rd2_cyc3_rotation_high", 'Failure Criteria'!$A$1:$B$9, 2, 0), "High", "OK"),"")</f>
        <v/>
      </c>
      <c r="N251" s="19" t="str">
        <f>IF(ISERROR(VLOOKUP($A251,'First Round'!$B:$AZ,MATCH("Cycles",'First Round'!$B$1:$AZ$1,0),FALSE)),"",VLOOKUP($A251,'First Round'!$B:$AZ,MATCH("Cycles",'First Round'!$B$1:$AZ$1,0),FALSE))</f>
        <v/>
      </c>
      <c r="O251" s="19" t="str">
        <f>IF(ISERROR(VLOOKUP($A251,'Second Round'!$B:$AZ,MATCH("Cycles",'Second Round'!$B$1:$AZ$1,0),FALSE)),"",VLOOKUP($A251,'Second Round'!$B:$AZ,MATCH("Cycles",'Second Round'!$B$1:$AZ$1,0),FALSE))</f>
        <v/>
      </c>
      <c r="P251" s="19" t="str" cm="1">
        <f t="array" ref="P251">IF(ISERROR(ABS((SUM(IF(ISERROR(VLOOKUP($A251,'First Round'!$B:$AZ,MATCH(_xlfn._xlws.FILTER('First Round'!$B$1:$AZ$1,((LEFT('First Round'!$B$1:$AZ$1,22)="BoltRotationAngleCycle"))),'First Round'!$B$1:$AL$1,0), FALSE)),0,VLOOKUP($A251,'First Round'!$B:$AZ,MATCH(_xlfn._xlws.FILTER('First Round'!$B$1:$AZ$1,((LEFT('First Round'!$B$1:$AZ$1,22)="BoltRotationAngleCycle"))),'First Round'!$B$1:$AL$1,0), FALSE)))) - $B251) &lt;= 2), "", ABS((SUM(IF(ISERROR(VLOOKUP($A251,'First Round'!$B:$AZ,MATCH(_xlfn._xlws.FILTER('First Round'!$B$1:$AZ$1,((LEFT('First Round'!$B$1:$AZ$1,22)="BoltRotationAngleCycle"))),'First Round'!$B$1:$AL$1,0), FALSE)),0,VLOOKUP($A251,'First Round'!$B:$AZ,MATCH(_xlfn._xlws.FILTER('First Round'!$B$1:$AZ$1,((LEFT('First Round'!$B$1:$AZ$1,22)="BoltRotationAngleCycle"))),'First Round'!$B$1:$AL$1,0), FALSE)))) - $B251) &lt;= VLOOKUP("sum_rounding_buffer", 'Failure Criteria'!$A$1:$B$9, 2, 0))</f>
        <v/>
      </c>
      <c r="Q251" s="19" t="str" cm="1">
        <f t="array" ref="Q251">IF(ISERROR(ABS((SUM(IF(ISERROR(VLOOKUP($A251,'Second Round'!$B:$AZ,MATCH(_xlfn._xlws.FILTER('Second Round'!$B$1:$AZ$1,((LEFT('Second Round'!$B$1:$AZ$1,22)="BoltRotationAngleCycle"))),'Second Round'!$B$1:$AL$1,0), FALSE)),0,VLOOKUP($A251,'Second Round'!$B:$AZ,MATCH(_xlfn._xlws.FILTER('Second Round'!$B$1:$AZ$1,((LEFT('Second Round'!$B$1:$AZ$1,22)="BoltRotationAngleCycle"))),'Second Round'!$B$1:$AL$1,0), FALSE)))) - $C251) &lt;= 2), "", ABS((SUM(IF(ISERROR(VLOOKUP($A251,'Second Round'!$B:$AZ,MATCH(_xlfn._xlws.FILTER('Second Round'!$B$1:$AZ$1,((LEFT('Second Round'!$B$1:$AZ$1,22)="BoltRotationAngleCycle"))),'Second Round'!$B$1:$AL$1,0), FALSE)),0,VLOOKUP($A251,'Second Round'!$B:$AZ,MATCH(_xlfn._xlws.FILTER('Second Round'!$B$1:$AZ$1,((LEFT('Second Round'!$B$1:$AZ$1,22)="BoltRotationAngleCycle"))),'Second Round'!$B$1:$AL$1,0), FALSE)))) - $C251) &lt;= VLOOKUP("sum_rounding_buffer", 'Failure Criteria'!$A$1:$B$9, 2, 0))</f>
        <v/>
      </c>
    </row>
    <row r="252" spans="1:17" x14ac:dyDescent="0.25">
      <c r="A252" s="17">
        <v>243</v>
      </c>
      <c r="B252" s="7" t="str">
        <f>IF(ISERROR(VLOOKUP($A252,'First Round'!$B:$AZ,MATCH("BoltRotationAngle",'First Round'!$B$1:$AZ$1,0),FALSE)),"",VLOOKUP($A252,'First Round'!$B:$AZ,MATCH("BoltRotationAngle",'First Round'!$B$1:$AZ$1,0),FALSE))</f>
        <v/>
      </c>
      <c r="C252" s="7" t="str">
        <f>IF(ISERROR(VLOOKUP($A252,'Second Round'!$B:$AZ,MATCH("BoltRotationAngle",'Second Round'!$B$1:$AZ$1,0),FALSE)),"",VLOOKUP($A252,'Second Round'!$B:$AZ,MATCH("BoltRotationAngle",'Second Round'!$B$1:$AZ$1,0),FALSE))</f>
        <v/>
      </c>
      <c r="D252" s="1" t="str">
        <f>IF(ISERROR(VLOOKUP($A252,'Second Round'!$B:$AZ,MATCH("BoltRotationAngleCycle1",'Second Round'!$B$1:$AZ$1,0),FALSE)),"",VLOOKUP($A252,'Second Round'!$B:$AZ,MATCH("BoltRotationAngleCycle1",'Second Round'!$B$1:$AZ$1,0),FALSE))</f>
        <v/>
      </c>
      <c r="E252" s="1" t="str">
        <f>IF(ISERROR(VLOOKUP($A252,'Second Round'!$B:$AZ,MATCH("BoltRotationAngleCycle2",'Second Round'!$B$1:$AZ$1,0),FALSE)),"",VLOOKUP($A252,'Second Round'!$B:$AZ,MATCH("BoltRotationAngleCycle2",'Second Round'!$B$1:$AZ$1,0),FALSE))</f>
        <v/>
      </c>
      <c r="F252" s="1" t="str" cm="1">
        <f t="array" ref="F252">IF(AND(J252&lt;&gt;"",C252&lt;&gt;""),SUM(IF(ISERROR(VLOOKUP($A252,'Second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Round'!$B$1:$AL$1,0),FALSE)),0,VLOOKUP($A252,'Second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52" s="4">
        <v>243</v>
      </c>
      <c r="I252" s="13" t="str">
        <f>IF(J252&lt;&gt;"",IF(L252="Low", "Fail", IF(OR(L252="High", M252="High", N252 &gt; 5, O252 &gt; 5, P252 = FALSE, Q252 = FALSE), "Alert", "Pass")),"")</f>
        <v/>
      </c>
      <c r="J252" s="2" t="str">
        <f t="shared" si="3"/>
        <v/>
      </c>
      <c r="L252" s="19" t="str">
        <f>IF(J252&lt;&gt;"",IF(J252&gt;=$J$7,IF(J252&gt;VLOOKUP("perbolt_rotation_high", 'Failure Criteria'!$A$1:$B$9, 2, 0)*$J$7, "High", "OK"),"Low"),"")</f>
        <v/>
      </c>
      <c r="M252" s="19" t="str">
        <f>IF(AND(F252&lt;&gt;"",J252&lt;&gt;""),IF(F252&gt;=VLOOKUP("rd2_cyc3_rotation_high", 'Failure Criteria'!$A$1:$B$9, 2, 0), "High", "OK"),"")</f>
        <v/>
      </c>
      <c r="N252" s="19" t="str">
        <f>IF(ISERROR(VLOOKUP($A252,'First Round'!$B:$AZ,MATCH("Cycles",'First Round'!$B$1:$AZ$1,0),FALSE)),"",VLOOKUP($A252,'First Round'!$B:$AZ,MATCH("Cycles",'First Round'!$B$1:$AZ$1,0),FALSE))</f>
        <v/>
      </c>
      <c r="O252" s="19" t="str">
        <f>IF(ISERROR(VLOOKUP($A252,'Second Round'!$B:$AZ,MATCH("Cycles",'Second Round'!$B$1:$AZ$1,0),FALSE)),"",VLOOKUP($A252,'Second Round'!$B:$AZ,MATCH("Cycles",'Second Round'!$B$1:$AZ$1,0),FALSE))</f>
        <v/>
      </c>
      <c r="P252" s="19" t="str" cm="1">
        <f t="array" ref="P252">IF(ISERROR(ABS((SUM(IF(ISERROR(VLOOKUP($A252,'First Round'!$B:$AZ,MATCH(_xlfn._xlws.FILTER('First Round'!$B$1:$AZ$1,((LEFT('First Round'!$B$1:$AZ$1,22)="BoltRotationAngleCycle"))),'First Round'!$B$1:$AL$1,0), FALSE)),0,VLOOKUP($A252,'First Round'!$B:$AZ,MATCH(_xlfn._xlws.FILTER('First Round'!$B$1:$AZ$1,((LEFT('First Round'!$B$1:$AZ$1,22)="BoltRotationAngleCycle"))),'First Round'!$B$1:$AL$1,0), FALSE)))) - $B252) &lt;= 2), "", ABS((SUM(IF(ISERROR(VLOOKUP($A252,'First Round'!$B:$AZ,MATCH(_xlfn._xlws.FILTER('First Round'!$B$1:$AZ$1,((LEFT('First Round'!$B$1:$AZ$1,22)="BoltRotationAngleCycle"))),'First Round'!$B$1:$AL$1,0), FALSE)),0,VLOOKUP($A252,'First Round'!$B:$AZ,MATCH(_xlfn._xlws.FILTER('First Round'!$B$1:$AZ$1,((LEFT('First Round'!$B$1:$AZ$1,22)="BoltRotationAngleCycle"))),'First Round'!$B$1:$AL$1,0), FALSE)))) - $B252) &lt;= VLOOKUP("sum_rounding_buffer", 'Failure Criteria'!$A$1:$B$9, 2, 0))</f>
        <v/>
      </c>
      <c r="Q252" s="19" t="str" cm="1">
        <f t="array" ref="Q252">IF(ISERROR(ABS((SUM(IF(ISERROR(VLOOKUP($A252,'Second Round'!$B:$AZ,MATCH(_xlfn._xlws.FILTER('Second Round'!$B$1:$AZ$1,((LEFT('Second Round'!$B$1:$AZ$1,22)="BoltRotationAngleCycle"))),'Second Round'!$B$1:$AL$1,0), FALSE)),0,VLOOKUP($A252,'Second Round'!$B:$AZ,MATCH(_xlfn._xlws.FILTER('Second Round'!$B$1:$AZ$1,((LEFT('Second Round'!$B$1:$AZ$1,22)="BoltRotationAngleCycle"))),'Second Round'!$B$1:$AL$1,0), FALSE)))) - $C252) &lt;= 2), "", ABS((SUM(IF(ISERROR(VLOOKUP($A252,'Second Round'!$B:$AZ,MATCH(_xlfn._xlws.FILTER('Second Round'!$B$1:$AZ$1,((LEFT('Second Round'!$B$1:$AZ$1,22)="BoltRotationAngleCycle"))),'Second Round'!$B$1:$AL$1,0), FALSE)),0,VLOOKUP($A252,'Second Round'!$B:$AZ,MATCH(_xlfn._xlws.FILTER('Second Round'!$B$1:$AZ$1,((LEFT('Second Round'!$B$1:$AZ$1,22)="BoltRotationAngleCycle"))),'Second Round'!$B$1:$AL$1,0), FALSE)))) - $C252) &lt;= VLOOKUP("sum_rounding_buffer", 'Failure Criteria'!$A$1:$B$9, 2, 0))</f>
        <v/>
      </c>
    </row>
    <row r="253" spans="1:17" x14ac:dyDescent="0.25">
      <c r="A253" s="17">
        <v>244</v>
      </c>
      <c r="B253" s="7" t="str">
        <f>IF(ISERROR(VLOOKUP($A253,'First Round'!$B:$AZ,MATCH("BoltRotationAngle",'First Round'!$B$1:$AZ$1,0),FALSE)),"",VLOOKUP($A253,'First Round'!$B:$AZ,MATCH("BoltRotationAngle",'First Round'!$B$1:$AZ$1,0),FALSE))</f>
        <v/>
      </c>
      <c r="C253" s="7" t="str">
        <f>IF(ISERROR(VLOOKUP($A253,'Second Round'!$B:$AZ,MATCH("BoltRotationAngle",'Second Round'!$B$1:$AZ$1,0),FALSE)),"",VLOOKUP($A253,'Second Round'!$B:$AZ,MATCH("BoltRotationAngle",'Second Round'!$B$1:$AZ$1,0),FALSE))</f>
        <v/>
      </c>
      <c r="D253" s="1" t="str">
        <f>IF(ISERROR(VLOOKUP($A253,'Second Round'!$B:$AZ,MATCH("BoltRotationAngleCycle1",'Second Round'!$B$1:$AZ$1,0),FALSE)),"",VLOOKUP($A253,'Second Round'!$B:$AZ,MATCH("BoltRotationAngleCycle1",'Second Round'!$B$1:$AZ$1,0),FALSE))</f>
        <v/>
      </c>
      <c r="E253" s="1" t="str">
        <f>IF(ISERROR(VLOOKUP($A253,'Second Round'!$B:$AZ,MATCH("BoltRotationAngleCycle2",'Second Round'!$B$1:$AZ$1,0),FALSE)),"",VLOOKUP($A253,'Second Round'!$B:$AZ,MATCH("BoltRotationAngleCycle2",'Second Round'!$B$1:$AZ$1,0),FALSE))</f>
        <v/>
      </c>
      <c r="F253" s="1" t="str" cm="1">
        <f t="array" ref="F253">IF(AND(J253&lt;&gt;"",C253&lt;&gt;""),SUM(IF(ISERROR(VLOOKUP($A253,'Second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Round'!$B$1:$AL$1,0),FALSE)),0,VLOOKUP($A253,'Second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53" s="4">
        <v>244</v>
      </c>
      <c r="I253" s="13" t="str">
        <f>IF(J253&lt;&gt;"",IF(L253="Low", "Fail", IF(OR(L253="High", M253="High", N253 &gt; 5, O253 &gt; 5, P253 = FALSE, Q253 = FALSE), "Alert", "Pass")),"")</f>
        <v/>
      </c>
      <c r="J253" s="2" t="str">
        <f t="shared" si="3"/>
        <v/>
      </c>
      <c r="L253" s="19" t="str">
        <f>IF(J253&lt;&gt;"",IF(J253&gt;=$J$7,IF(J253&gt;VLOOKUP("perbolt_rotation_high", 'Failure Criteria'!$A$1:$B$9, 2, 0)*$J$7, "High", "OK"),"Low"),"")</f>
        <v/>
      </c>
      <c r="M253" s="19" t="str">
        <f>IF(AND(F253&lt;&gt;"",J253&lt;&gt;""),IF(F253&gt;=VLOOKUP("rd2_cyc3_rotation_high", 'Failure Criteria'!$A$1:$B$9, 2, 0), "High", "OK"),"")</f>
        <v/>
      </c>
      <c r="N253" s="19" t="str">
        <f>IF(ISERROR(VLOOKUP($A253,'First Round'!$B:$AZ,MATCH("Cycles",'First Round'!$B$1:$AZ$1,0),FALSE)),"",VLOOKUP($A253,'First Round'!$B:$AZ,MATCH("Cycles",'First Round'!$B$1:$AZ$1,0),FALSE))</f>
        <v/>
      </c>
      <c r="O253" s="19" t="str">
        <f>IF(ISERROR(VLOOKUP($A253,'Second Round'!$B:$AZ,MATCH("Cycles",'Second Round'!$B$1:$AZ$1,0),FALSE)),"",VLOOKUP($A253,'Second Round'!$B:$AZ,MATCH("Cycles",'Second Round'!$B$1:$AZ$1,0),FALSE))</f>
        <v/>
      </c>
      <c r="P253" s="19" t="str" cm="1">
        <f t="array" ref="P253">IF(ISERROR(ABS((SUM(IF(ISERROR(VLOOKUP($A253,'First Round'!$B:$AZ,MATCH(_xlfn._xlws.FILTER('First Round'!$B$1:$AZ$1,((LEFT('First Round'!$B$1:$AZ$1,22)="BoltRotationAngleCycle"))),'First Round'!$B$1:$AL$1,0), FALSE)),0,VLOOKUP($A253,'First Round'!$B:$AZ,MATCH(_xlfn._xlws.FILTER('First Round'!$B$1:$AZ$1,((LEFT('First Round'!$B$1:$AZ$1,22)="BoltRotationAngleCycle"))),'First Round'!$B$1:$AL$1,0), FALSE)))) - $B253) &lt;= 2), "", ABS((SUM(IF(ISERROR(VLOOKUP($A253,'First Round'!$B:$AZ,MATCH(_xlfn._xlws.FILTER('First Round'!$B$1:$AZ$1,((LEFT('First Round'!$B$1:$AZ$1,22)="BoltRotationAngleCycle"))),'First Round'!$B$1:$AL$1,0), FALSE)),0,VLOOKUP($A253,'First Round'!$B:$AZ,MATCH(_xlfn._xlws.FILTER('First Round'!$B$1:$AZ$1,((LEFT('First Round'!$B$1:$AZ$1,22)="BoltRotationAngleCycle"))),'First Round'!$B$1:$AL$1,0), FALSE)))) - $B253) &lt;= VLOOKUP("sum_rounding_buffer", 'Failure Criteria'!$A$1:$B$9, 2, 0))</f>
        <v/>
      </c>
      <c r="Q253" s="19" t="str" cm="1">
        <f t="array" ref="Q253">IF(ISERROR(ABS((SUM(IF(ISERROR(VLOOKUP($A253,'Second Round'!$B:$AZ,MATCH(_xlfn._xlws.FILTER('Second Round'!$B$1:$AZ$1,((LEFT('Second Round'!$B$1:$AZ$1,22)="BoltRotationAngleCycle"))),'Second Round'!$B$1:$AL$1,0), FALSE)),0,VLOOKUP($A253,'Second Round'!$B:$AZ,MATCH(_xlfn._xlws.FILTER('Second Round'!$B$1:$AZ$1,((LEFT('Second Round'!$B$1:$AZ$1,22)="BoltRotationAngleCycle"))),'Second Round'!$B$1:$AL$1,0), FALSE)))) - $C253) &lt;= 2), "", ABS((SUM(IF(ISERROR(VLOOKUP($A253,'Second Round'!$B:$AZ,MATCH(_xlfn._xlws.FILTER('Second Round'!$B$1:$AZ$1,((LEFT('Second Round'!$B$1:$AZ$1,22)="BoltRotationAngleCycle"))),'Second Round'!$B$1:$AL$1,0), FALSE)),0,VLOOKUP($A253,'Second Round'!$B:$AZ,MATCH(_xlfn._xlws.FILTER('Second Round'!$B$1:$AZ$1,((LEFT('Second Round'!$B$1:$AZ$1,22)="BoltRotationAngleCycle"))),'Second Round'!$B$1:$AL$1,0), FALSE)))) - $C253) &lt;= VLOOKUP("sum_rounding_buffer", 'Failure Criteria'!$A$1:$B$9, 2, 0))</f>
        <v/>
      </c>
    </row>
    <row r="254" spans="1:17" x14ac:dyDescent="0.25">
      <c r="A254" s="17">
        <v>245</v>
      </c>
      <c r="B254" s="7" t="str">
        <f>IF(ISERROR(VLOOKUP($A254,'First Round'!$B:$AZ,MATCH("BoltRotationAngle",'First Round'!$B$1:$AZ$1,0),FALSE)),"",VLOOKUP($A254,'First Round'!$B:$AZ,MATCH("BoltRotationAngle",'First Round'!$B$1:$AZ$1,0),FALSE))</f>
        <v/>
      </c>
      <c r="C254" s="7" t="str">
        <f>IF(ISERROR(VLOOKUP($A254,'Second Round'!$B:$AZ,MATCH("BoltRotationAngle",'Second Round'!$B$1:$AZ$1,0),FALSE)),"",VLOOKUP($A254,'Second Round'!$B:$AZ,MATCH("BoltRotationAngle",'Second Round'!$B$1:$AZ$1,0),FALSE))</f>
        <v/>
      </c>
      <c r="D254" s="1" t="str">
        <f>IF(ISERROR(VLOOKUP($A254,'Second Round'!$B:$AZ,MATCH("BoltRotationAngleCycle1",'Second Round'!$B$1:$AZ$1,0),FALSE)),"",VLOOKUP($A254,'Second Round'!$B:$AZ,MATCH("BoltRotationAngleCycle1",'Second Round'!$B$1:$AZ$1,0),FALSE))</f>
        <v/>
      </c>
      <c r="E254" s="1" t="str">
        <f>IF(ISERROR(VLOOKUP($A254,'Second Round'!$B:$AZ,MATCH("BoltRotationAngleCycle2",'Second Round'!$B$1:$AZ$1,0),FALSE)),"",VLOOKUP($A254,'Second Round'!$B:$AZ,MATCH("BoltRotationAngleCycle2",'Second Round'!$B$1:$AZ$1,0),FALSE))</f>
        <v/>
      </c>
      <c r="F254" s="1" t="str" cm="1">
        <f t="array" ref="F254">IF(AND(J254&lt;&gt;"",C254&lt;&gt;""),SUM(IF(ISERROR(VLOOKUP($A254,'Second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Round'!$B$1:$AL$1,0),FALSE)),0,VLOOKUP($A254,'Second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54" s="4">
        <v>245</v>
      </c>
      <c r="I254" s="13" t="str">
        <f>IF(J254&lt;&gt;"",IF(L254="Low", "Fail", IF(OR(L254="High", M254="High", N254 &gt; 5, O254 &gt; 5, P254 = FALSE, Q254 = FALSE), "Alert", "Pass")),"")</f>
        <v/>
      </c>
      <c r="J254" s="2" t="str">
        <f t="shared" si="3"/>
        <v/>
      </c>
      <c r="L254" s="19" t="str">
        <f>IF(J254&lt;&gt;"",IF(J254&gt;=$J$7,IF(J254&gt;VLOOKUP("perbolt_rotation_high", 'Failure Criteria'!$A$1:$B$9, 2, 0)*$J$7, "High", "OK"),"Low"),"")</f>
        <v/>
      </c>
      <c r="M254" s="19" t="str">
        <f>IF(AND(F254&lt;&gt;"",J254&lt;&gt;""),IF(F254&gt;=VLOOKUP("rd2_cyc3_rotation_high", 'Failure Criteria'!$A$1:$B$9, 2, 0), "High", "OK"),"")</f>
        <v/>
      </c>
      <c r="N254" s="19" t="str">
        <f>IF(ISERROR(VLOOKUP($A254,'First Round'!$B:$AZ,MATCH("Cycles",'First Round'!$B$1:$AZ$1,0),FALSE)),"",VLOOKUP($A254,'First Round'!$B:$AZ,MATCH("Cycles",'First Round'!$B$1:$AZ$1,0),FALSE))</f>
        <v/>
      </c>
      <c r="O254" s="19" t="str">
        <f>IF(ISERROR(VLOOKUP($A254,'Second Round'!$B:$AZ,MATCH("Cycles",'Second Round'!$B$1:$AZ$1,0),FALSE)),"",VLOOKUP($A254,'Second Round'!$B:$AZ,MATCH("Cycles",'Second Round'!$B$1:$AZ$1,0),FALSE))</f>
        <v/>
      </c>
      <c r="P254" s="19" t="str" cm="1">
        <f t="array" ref="P254">IF(ISERROR(ABS((SUM(IF(ISERROR(VLOOKUP($A254,'First Round'!$B:$AZ,MATCH(_xlfn._xlws.FILTER('First Round'!$B$1:$AZ$1,((LEFT('First Round'!$B$1:$AZ$1,22)="BoltRotationAngleCycle"))),'First Round'!$B$1:$AL$1,0), FALSE)),0,VLOOKUP($A254,'First Round'!$B:$AZ,MATCH(_xlfn._xlws.FILTER('First Round'!$B$1:$AZ$1,((LEFT('First Round'!$B$1:$AZ$1,22)="BoltRotationAngleCycle"))),'First Round'!$B$1:$AL$1,0), FALSE)))) - $B254) &lt;= 2), "", ABS((SUM(IF(ISERROR(VLOOKUP($A254,'First Round'!$B:$AZ,MATCH(_xlfn._xlws.FILTER('First Round'!$B$1:$AZ$1,((LEFT('First Round'!$B$1:$AZ$1,22)="BoltRotationAngleCycle"))),'First Round'!$B$1:$AL$1,0), FALSE)),0,VLOOKUP($A254,'First Round'!$B:$AZ,MATCH(_xlfn._xlws.FILTER('First Round'!$B$1:$AZ$1,((LEFT('First Round'!$B$1:$AZ$1,22)="BoltRotationAngleCycle"))),'First Round'!$B$1:$AL$1,0), FALSE)))) - $B254) &lt;= VLOOKUP("sum_rounding_buffer", 'Failure Criteria'!$A$1:$B$9, 2, 0))</f>
        <v/>
      </c>
      <c r="Q254" s="19" t="str" cm="1">
        <f t="array" ref="Q254">IF(ISERROR(ABS((SUM(IF(ISERROR(VLOOKUP($A254,'Second Round'!$B:$AZ,MATCH(_xlfn._xlws.FILTER('Second Round'!$B$1:$AZ$1,((LEFT('Second Round'!$B$1:$AZ$1,22)="BoltRotationAngleCycle"))),'Second Round'!$B$1:$AL$1,0), FALSE)),0,VLOOKUP($A254,'Second Round'!$B:$AZ,MATCH(_xlfn._xlws.FILTER('Second Round'!$B$1:$AZ$1,((LEFT('Second Round'!$B$1:$AZ$1,22)="BoltRotationAngleCycle"))),'Second Round'!$B$1:$AL$1,0), FALSE)))) - $C254) &lt;= 2), "", ABS((SUM(IF(ISERROR(VLOOKUP($A254,'Second Round'!$B:$AZ,MATCH(_xlfn._xlws.FILTER('Second Round'!$B$1:$AZ$1,((LEFT('Second Round'!$B$1:$AZ$1,22)="BoltRotationAngleCycle"))),'Second Round'!$B$1:$AL$1,0), FALSE)),0,VLOOKUP($A254,'Second Round'!$B:$AZ,MATCH(_xlfn._xlws.FILTER('Second Round'!$B$1:$AZ$1,((LEFT('Second Round'!$B$1:$AZ$1,22)="BoltRotationAngleCycle"))),'Second Round'!$B$1:$AL$1,0), FALSE)))) - $C254) &lt;= VLOOKUP("sum_rounding_buffer", 'Failure Criteria'!$A$1:$B$9, 2, 0))</f>
        <v/>
      </c>
    </row>
    <row r="255" spans="1:17" x14ac:dyDescent="0.25">
      <c r="A255" s="17">
        <v>246</v>
      </c>
      <c r="B255" s="7" t="str">
        <f>IF(ISERROR(VLOOKUP($A255,'First Round'!$B:$AZ,MATCH("BoltRotationAngle",'First Round'!$B$1:$AZ$1,0),FALSE)),"",VLOOKUP($A255,'First Round'!$B:$AZ,MATCH("BoltRotationAngle",'First Round'!$B$1:$AZ$1,0),FALSE))</f>
        <v/>
      </c>
      <c r="C255" s="7" t="str">
        <f>IF(ISERROR(VLOOKUP($A255,'Second Round'!$B:$AZ,MATCH("BoltRotationAngle",'Second Round'!$B$1:$AZ$1,0),FALSE)),"",VLOOKUP($A255,'Second Round'!$B:$AZ,MATCH("BoltRotationAngle",'Second Round'!$B$1:$AZ$1,0),FALSE))</f>
        <v/>
      </c>
      <c r="D255" s="1" t="str">
        <f>IF(ISERROR(VLOOKUP($A255,'Second Round'!$B:$AZ,MATCH("BoltRotationAngleCycle1",'Second Round'!$B$1:$AZ$1,0),FALSE)),"",VLOOKUP($A255,'Second Round'!$B:$AZ,MATCH("BoltRotationAngleCycle1",'Second Round'!$B$1:$AZ$1,0),FALSE))</f>
        <v/>
      </c>
      <c r="E255" s="1" t="str">
        <f>IF(ISERROR(VLOOKUP($A255,'Second Round'!$B:$AZ,MATCH("BoltRotationAngleCycle2",'Second Round'!$B$1:$AZ$1,0),FALSE)),"",VLOOKUP($A255,'Second Round'!$B:$AZ,MATCH("BoltRotationAngleCycle2",'Second Round'!$B$1:$AZ$1,0),FALSE))</f>
        <v/>
      </c>
      <c r="F255" s="1" t="str" cm="1">
        <f t="array" ref="F255">IF(AND(J255&lt;&gt;"",C255&lt;&gt;""),SUM(IF(ISERROR(VLOOKUP($A255,'Second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Round'!$B$1:$AL$1,0),FALSE)),0,VLOOKUP($A255,'Second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55" s="4">
        <v>246</v>
      </c>
      <c r="I255" s="13" t="str">
        <f>IF(J255&lt;&gt;"",IF(L255="Low", "Fail", IF(OR(L255="High", M255="High", N255 &gt; 5, O255 &gt; 5, P255 = FALSE, Q255 = FALSE), "Alert", "Pass")),"")</f>
        <v/>
      </c>
      <c r="J255" s="2" t="str">
        <f t="shared" si="3"/>
        <v/>
      </c>
      <c r="L255" s="19" t="str">
        <f>IF(J255&lt;&gt;"",IF(J255&gt;=$J$7,IF(J255&gt;VLOOKUP("perbolt_rotation_high", 'Failure Criteria'!$A$1:$B$9, 2, 0)*$J$7, "High", "OK"),"Low"),"")</f>
        <v/>
      </c>
      <c r="M255" s="19" t="str">
        <f>IF(AND(F255&lt;&gt;"",J255&lt;&gt;""),IF(F255&gt;=VLOOKUP("rd2_cyc3_rotation_high", 'Failure Criteria'!$A$1:$B$9, 2, 0), "High", "OK"),"")</f>
        <v/>
      </c>
      <c r="N255" s="19" t="str">
        <f>IF(ISERROR(VLOOKUP($A255,'First Round'!$B:$AZ,MATCH("Cycles",'First Round'!$B$1:$AZ$1,0),FALSE)),"",VLOOKUP($A255,'First Round'!$B:$AZ,MATCH("Cycles",'First Round'!$B$1:$AZ$1,0),FALSE))</f>
        <v/>
      </c>
      <c r="O255" s="19" t="str">
        <f>IF(ISERROR(VLOOKUP($A255,'Second Round'!$B:$AZ,MATCH("Cycles",'Second Round'!$B$1:$AZ$1,0),FALSE)),"",VLOOKUP($A255,'Second Round'!$B:$AZ,MATCH("Cycles",'Second Round'!$B$1:$AZ$1,0),FALSE))</f>
        <v/>
      </c>
      <c r="P255" s="19" t="str" cm="1">
        <f t="array" ref="P255">IF(ISERROR(ABS((SUM(IF(ISERROR(VLOOKUP($A255,'First Round'!$B:$AZ,MATCH(_xlfn._xlws.FILTER('First Round'!$B$1:$AZ$1,((LEFT('First Round'!$B$1:$AZ$1,22)="BoltRotationAngleCycle"))),'First Round'!$B$1:$AL$1,0), FALSE)),0,VLOOKUP($A255,'First Round'!$B:$AZ,MATCH(_xlfn._xlws.FILTER('First Round'!$B$1:$AZ$1,((LEFT('First Round'!$B$1:$AZ$1,22)="BoltRotationAngleCycle"))),'First Round'!$B$1:$AL$1,0), FALSE)))) - $B255) &lt;= 2), "", ABS((SUM(IF(ISERROR(VLOOKUP($A255,'First Round'!$B:$AZ,MATCH(_xlfn._xlws.FILTER('First Round'!$B$1:$AZ$1,((LEFT('First Round'!$B$1:$AZ$1,22)="BoltRotationAngleCycle"))),'First Round'!$B$1:$AL$1,0), FALSE)),0,VLOOKUP($A255,'First Round'!$B:$AZ,MATCH(_xlfn._xlws.FILTER('First Round'!$B$1:$AZ$1,((LEFT('First Round'!$B$1:$AZ$1,22)="BoltRotationAngleCycle"))),'First Round'!$B$1:$AL$1,0), FALSE)))) - $B255) &lt;= VLOOKUP("sum_rounding_buffer", 'Failure Criteria'!$A$1:$B$9, 2, 0))</f>
        <v/>
      </c>
      <c r="Q255" s="19" t="str" cm="1">
        <f t="array" ref="Q255">IF(ISERROR(ABS((SUM(IF(ISERROR(VLOOKUP($A255,'Second Round'!$B:$AZ,MATCH(_xlfn._xlws.FILTER('Second Round'!$B$1:$AZ$1,((LEFT('Second Round'!$B$1:$AZ$1,22)="BoltRotationAngleCycle"))),'Second Round'!$B$1:$AL$1,0), FALSE)),0,VLOOKUP($A255,'Second Round'!$B:$AZ,MATCH(_xlfn._xlws.FILTER('Second Round'!$B$1:$AZ$1,((LEFT('Second Round'!$B$1:$AZ$1,22)="BoltRotationAngleCycle"))),'Second Round'!$B$1:$AL$1,0), FALSE)))) - $C255) &lt;= 2), "", ABS((SUM(IF(ISERROR(VLOOKUP($A255,'Second Round'!$B:$AZ,MATCH(_xlfn._xlws.FILTER('Second Round'!$B$1:$AZ$1,((LEFT('Second Round'!$B$1:$AZ$1,22)="BoltRotationAngleCycle"))),'Second Round'!$B$1:$AL$1,0), FALSE)),0,VLOOKUP($A255,'Second Round'!$B:$AZ,MATCH(_xlfn._xlws.FILTER('Second Round'!$B$1:$AZ$1,((LEFT('Second Round'!$B$1:$AZ$1,22)="BoltRotationAngleCycle"))),'Second Round'!$B$1:$AL$1,0), FALSE)))) - $C255) &lt;= VLOOKUP("sum_rounding_buffer", 'Failure Criteria'!$A$1:$B$9, 2, 0))</f>
        <v/>
      </c>
    </row>
    <row r="256" spans="1:17" x14ac:dyDescent="0.25">
      <c r="A256" s="17">
        <v>247</v>
      </c>
      <c r="B256" s="7" t="str">
        <f>IF(ISERROR(VLOOKUP($A256,'First Round'!$B:$AZ,MATCH("BoltRotationAngle",'First Round'!$B$1:$AZ$1,0),FALSE)),"",VLOOKUP($A256,'First Round'!$B:$AZ,MATCH("BoltRotationAngle",'First Round'!$B$1:$AZ$1,0),FALSE))</f>
        <v/>
      </c>
      <c r="C256" s="7" t="str">
        <f>IF(ISERROR(VLOOKUP($A256,'Second Round'!$B:$AZ,MATCH("BoltRotationAngle",'Second Round'!$B$1:$AZ$1,0),FALSE)),"",VLOOKUP($A256,'Second Round'!$B:$AZ,MATCH("BoltRotationAngle",'Second Round'!$B$1:$AZ$1,0),FALSE))</f>
        <v/>
      </c>
      <c r="D256" s="1" t="str">
        <f>IF(ISERROR(VLOOKUP($A256,'Second Round'!$B:$AZ,MATCH("BoltRotationAngleCycle1",'Second Round'!$B$1:$AZ$1,0),FALSE)),"",VLOOKUP($A256,'Second Round'!$B:$AZ,MATCH("BoltRotationAngleCycle1",'Second Round'!$B$1:$AZ$1,0),FALSE))</f>
        <v/>
      </c>
      <c r="E256" s="1" t="str">
        <f>IF(ISERROR(VLOOKUP($A256,'Second Round'!$B:$AZ,MATCH("BoltRotationAngleCycle2",'Second Round'!$B$1:$AZ$1,0),FALSE)),"",VLOOKUP($A256,'Second Round'!$B:$AZ,MATCH("BoltRotationAngleCycle2",'Second Round'!$B$1:$AZ$1,0),FALSE))</f>
        <v/>
      </c>
      <c r="F256" s="1" t="str" cm="1">
        <f t="array" ref="F256">IF(AND(J256&lt;&gt;"",C256&lt;&gt;""),SUM(IF(ISERROR(VLOOKUP($A256,'Second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Round'!$B$1:$AL$1,0),FALSE)),0,VLOOKUP($A256,'Second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56" s="4">
        <v>247</v>
      </c>
      <c r="I256" s="13" t="str">
        <f>IF(J256&lt;&gt;"",IF(L256="Low", "Fail", IF(OR(L256="High", M256="High", N256 &gt; 5, O256 &gt; 5, P256 = FALSE, Q256 = FALSE), "Alert", "Pass")),"")</f>
        <v/>
      </c>
      <c r="J256" s="2" t="str">
        <f t="shared" si="3"/>
        <v/>
      </c>
      <c r="L256" s="19" t="str">
        <f>IF(J256&lt;&gt;"",IF(J256&gt;=$J$7,IF(J256&gt;VLOOKUP("perbolt_rotation_high", 'Failure Criteria'!$A$1:$B$9, 2, 0)*$J$7, "High", "OK"),"Low"),"")</f>
        <v/>
      </c>
      <c r="M256" s="19" t="str">
        <f>IF(AND(F256&lt;&gt;"",J256&lt;&gt;""),IF(F256&gt;=VLOOKUP("rd2_cyc3_rotation_high", 'Failure Criteria'!$A$1:$B$9, 2, 0), "High", "OK"),"")</f>
        <v/>
      </c>
      <c r="N256" s="19" t="str">
        <f>IF(ISERROR(VLOOKUP($A256,'First Round'!$B:$AZ,MATCH("Cycles",'First Round'!$B$1:$AZ$1,0),FALSE)),"",VLOOKUP($A256,'First Round'!$B:$AZ,MATCH("Cycles",'First Round'!$B$1:$AZ$1,0),FALSE))</f>
        <v/>
      </c>
      <c r="O256" s="19" t="str">
        <f>IF(ISERROR(VLOOKUP($A256,'Second Round'!$B:$AZ,MATCH("Cycles",'Second Round'!$B$1:$AZ$1,0),FALSE)),"",VLOOKUP($A256,'Second Round'!$B:$AZ,MATCH("Cycles",'Second Round'!$B$1:$AZ$1,0),FALSE))</f>
        <v/>
      </c>
      <c r="P256" s="19" t="str" cm="1">
        <f t="array" ref="P256">IF(ISERROR(ABS((SUM(IF(ISERROR(VLOOKUP($A256,'First Round'!$B:$AZ,MATCH(_xlfn._xlws.FILTER('First Round'!$B$1:$AZ$1,((LEFT('First Round'!$B$1:$AZ$1,22)="BoltRotationAngleCycle"))),'First Round'!$B$1:$AL$1,0), FALSE)),0,VLOOKUP($A256,'First Round'!$B:$AZ,MATCH(_xlfn._xlws.FILTER('First Round'!$B$1:$AZ$1,((LEFT('First Round'!$B$1:$AZ$1,22)="BoltRotationAngleCycle"))),'First Round'!$B$1:$AL$1,0), FALSE)))) - $B256) &lt;= 2), "", ABS((SUM(IF(ISERROR(VLOOKUP($A256,'First Round'!$B:$AZ,MATCH(_xlfn._xlws.FILTER('First Round'!$B$1:$AZ$1,((LEFT('First Round'!$B$1:$AZ$1,22)="BoltRotationAngleCycle"))),'First Round'!$B$1:$AL$1,0), FALSE)),0,VLOOKUP($A256,'First Round'!$B:$AZ,MATCH(_xlfn._xlws.FILTER('First Round'!$B$1:$AZ$1,((LEFT('First Round'!$B$1:$AZ$1,22)="BoltRotationAngleCycle"))),'First Round'!$B$1:$AL$1,0), FALSE)))) - $B256) &lt;= VLOOKUP("sum_rounding_buffer", 'Failure Criteria'!$A$1:$B$9, 2, 0))</f>
        <v/>
      </c>
      <c r="Q256" s="19" t="str" cm="1">
        <f t="array" ref="Q256">IF(ISERROR(ABS((SUM(IF(ISERROR(VLOOKUP($A256,'Second Round'!$B:$AZ,MATCH(_xlfn._xlws.FILTER('Second Round'!$B$1:$AZ$1,((LEFT('Second Round'!$B$1:$AZ$1,22)="BoltRotationAngleCycle"))),'Second Round'!$B$1:$AL$1,0), FALSE)),0,VLOOKUP($A256,'Second Round'!$B:$AZ,MATCH(_xlfn._xlws.FILTER('Second Round'!$B$1:$AZ$1,((LEFT('Second Round'!$B$1:$AZ$1,22)="BoltRotationAngleCycle"))),'Second Round'!$B$1:$AL$1,0), FALSE)))) - $C256) &lt;= 2), "", ABS((SUM(IF(ISERROR(VLOOKUP($A256,'Second Round'!$B:$AZ,MATCH(_xlfn._xlws.FILTER('Second Round'!$B$1:$AZ$1,((LEFT('Second Round'!$B$1:$AZ$1,22)="BoltRotationAngleCycle"))),'Second Round'!$B$1:$AL$1,0), FALSE)),0,VLOOKUP($A256,'Second Round'!$B:$AZ,MATCH(_xlfn._xlws.FILTER('Second Round'!$B$1:$AZ$1,((LEFT('Second Round'!$B$1:$AZ$1,22)="BoltRotationAngleCycle"))),'Second Round'!$B$1:$AL$1,0), FALSE)))) - $C256) &lt;= VLOOKUP("sum_rounding_buffer", 'Failure Criteria'!$A$1:$B$9, 2, 0))</f>
        <v/>
      </c>
    </row>
    <row r="257" spans="1:17" x14ac:dyDescent="0.25">
      <c r="A257" s="17">
        <v>248</v>
      </c>
      <c r="B257" s="7" t="str">
        <f>IF(ISERROR(VLOOKUP($A257,'First Round'!$B:$AZ,MATCH("BoltRotationAngle",'First Round'!$B$1:$AZ$1,0),FALSE)),"",VLOOKUP($A257,'First Round'!$B:$AZ,MATCH("BoltRotationAngle",'First Round'!$B$1:$AZ$1,0),FALSE))</f>
        <v/>
      </c>
      <c r="C257" s="7" t="str">
        <f>IF(ISERROR(VLOOKUP($A257,'Second Round'!$B:$AZ,MATCH("BoltRotationAngle",'Second Round'!$B$1:$AZ$1,0),FALSE)),"",VLOOKUP($A257,'Second Round'!$B:$AZ,MATCH("BoltRotationAngle",'Second Round'!$B$1:$AZ$1,0),FALSE))</f>
        <v/>
      </c>
      <c r="D257" s="1" t="str">
        <f>IF(ISERROR(VLOOKUP($A257,'Second Round'!$B:$AZ,MATCH("BoltRotationAngleCycle1",'Second Round'!$B$1:$AZ$1,0),FALSE)),"",VLOOKUP($A257,'Second Round'!$B:$AZ,MATCH("BoltRotationAngleCycle1",'Second Round'!$B$1:$AZ$1,0),FALSE))</f>
        <v/>
      </c>
      <c r="E257" s="1" t="str">
        <f>IF(ISERROR(VLOOKUP($A257,'Second Round'!$B:$AZ,MATCH("BoltRotationAngleCycle2",'Second Round'!$B$1:$AZ$1,0),FALSE)),"",VLOOKUP($A257,'Second Round'!$B:$AZ,MATCH("BoltRotationAngleCycle2",'Second Round'!$B$1:$AZ$1,0),FALSE))</f>
        <v/>
      </c>
      <c r="F257" s="1" t="str" cm="1">
        <f t="array" ref="F257">IF(AND(J257&lt;&gt;"",C257&lt;&gt;""),SUM(IF(ISERROR(VLOOKUP($A257,'Second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Round'!$B$1:$AL$1,0),FALSE)),0,VLOOKUP($A257,'Second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57" s="4">
        <v>248</v>
      </c>
      <c r="I257" s="13" t="str">
        <f>IF(J257&lt;&gt;"",IF(L257="Low", "Fail", IF(OR(L257="High", M257="High", N257 &gt; 5, O257 &gt; 5, P257 = FALSE, Q257 = FALSE), "Alert", "Pass")),"")</f>
        <v/>
      </c>
      <c r="J257" s="2" t="str">
        <f t="shared" si="3"/>
        <v/>
      </c>
      <c r="L257" s="19" t="str">
        <f>IF(J257&lt;&gt;"",IF(J257&gt;=$J$7,IF(J257&gt;VLOOKUP("perbolt_rotation_high", 'Failure Criteria'!$A$1:$B$9, 2, 0)*$J$7, "High", "OK"),"Low"),"")</f>
        <v/>
      </c>
      <c r="M257" s="19" t="str">
        <f>IF(AND(F257&lt;&gt;"",J257&lt;&gt;""),IF(F257&gt;=VLOOKUP("rd2_cyc3_rotation_high", 'Failure Criteria'!$A$1:$B$9, 2, 0), "High", "OK"),"")</f>
        <v/>
      </c>
      <c r="N257" s="19" t="str">
        <f>IF(ISERROR(VLOOKUP($A257,'First Round'!$B:$AZ,MATCH("Cycles",'First Round'!$B$1:$AZ$1,0),FALSE)),"",VLOOKUP($A257,'First Round'!$B:$AZ,MATCH("Cycles",'First Round'!$B$1:$AZ$1,0),FALSE))</f>
        <v/>
      </c>
      <c r="O257" s="19" t="str">
        <f>IF(ISERROR(VLOOKUP($A257,'Second Round'!$B:$AZ,MATCH("Cycles",'Second Round'!$B$1:$AZ$1,0),FALSE)),"",VLOOKUP($A257,'Second Round'!$B:$AZ,MATCH("Cycles",'Second Round'!$B$1:$AZ$1,0),FALSE))</f>
        <v/>
      </c>
      <c r="P257" s="19" t="str" cm="1">
        <f t="array" ref="P257">IF(ISERROR(ABS((SUM(IF(ISERROR(VLOOKUP($A257,'First Round'!$B:$AZ,MATCH(_xlfn._xlws.FILTER('First Round'!$B$1:$AZ$1,((LEFT('First Round'!$B$1:$AZ$1,22)="BoltRotationAngleCycle"))),'First Round'!$B$1:$AL$1,0), FALSE)),0,VLOOKUP($A257,'First Round'!$B:$AZ,MATCH(_xlfn._xlws.FILTER('First Round'!$B$1:$AZ$1,((LEFT('First Round'!$B$1:$AZ$1,22)="BoltRotationAngleCycle"))),'First Round'!$B$1:$AL$1,0), FALSE)))) - $B257) &lt;= 2), "", ABS((SUM(IF(ISERROR(VLOOKUP($A257,'First Round'!$B:$AZ,MATCH(_xlfn._xlws.FILTER('First Round'!$B$1:$AZ$1,((LEFT('First Round'!$B$1:$AZ$1,22)="BoltRotationAngleCycle"))),'First Round'!$B$1:$AL$1,0), FALSE)),0,VLOOKUP($A257,'First Round'!$B:$AZ,MATCH(_xlfn._xlws.FILTER('First Round'!$B$1:$AZ$1,((LEFT('First Round'!$B$1:$AZ$1,22)="BoltRotationAngleCycle"))),'First Round'!$B$1:$AL$1,0), FALSE)))) - $B257) &lt;= VLOOKUP("sum_rounding_buffer", 'Failure Criteria'!$A$1:$B$9, 2, 0))</f>
        <v/>
      </c>
      <c r="Q257" s="19" t="str" cm="1">
        <f t="array" ref="Q257">IF(ISERROR(ABS((SUM(IF(ISERROR(VLOOKUP($A257,'Second Round'!$B:$AZ,MATCH(_xlfn._xlws.FILTER('Second Round'!$B$1:$AZ$1,((LEFT('Second Round'!$B$1:$AZ$1,22)="BoltRotationAngleCycle"))),'Second Round'!$B$1:$AL$1,0), FALSE)),0,VLOOKUP($A257,'Second Round'!$B:$AZ,MATCH(_xlfn._xlws.FILTER('Second Round'!$B$1:$AZ$1,((LEFT('Second Round'!$B$1:$AZ$1,22)="BoltRotationAngleCycle"))),'Second Round'!$B$1:$AL$1,0), FALSE)))) - $C257) &lt;= 2), "", ABS((SUM(IF(ISERROR(VLOOKUP($A257,'Second Round'!$B:$AZ,MATCH(_xlfn._xlws.FILTER('Second Round'!$B$1:$AZ$1,((LEFT('Second Round'!$B$1:$AZ$1,22)="BoltRotationAngleCycle"))),'Second Round'!$B$1:$AL$1,0), FALSE)),0,VLOOKUP($A257,'Second Round'!$B:$AZ,MATCH(_xlfn._xlws.FILTER('Second Round'!$B$1:$AZ$1,((LEFT('Second Round'!$B$1:$AZ$1,22)="BoltRotationAngleCycle"))),'Second Round'!$B$1:$AL$1,0), FALSE)))) - $C257) &lt;= VLOOKUP("sum_rounding_buffer", 'Failure Criteria'!$A$1:$B$9, 2, 0))</f>
        <v/>
      </c>
    </row>
    <row r="258" spans="1:17" x14ac:dyDescent="0.25">
      <c r="A258" s="17">
        <v>249</v>
      </c>
      <c r="B258" s="7" t="str">
        <f>IF(ISERROR(VLOOKUP($A258,'First Round'!$B:$AZ,MATCH("BoltRotationAngle",'First Round'!$B$1:$AZ$1,0),FALSE)),"",VLOOKUP($A258,'First Round'!$B:$AZ,MATCH("BoltRotationAngle",'First Round'!$B$1:$AZ$1,0),FALSE))</f>
        <v/>
      </c>
      <c r="C258" s="7" t="str">
        <f>IF(ISERROR(VLOOKUP($A258,'Second Round'!$B:$AZ,MATCH("BoltRotationAngle",'Second Round'!$B$1:$AZ$1,0),FALSE)),"",VLOOKUP($A258,'Second Round'!$B:$AZ,MATCH("BoltRotationAngle",'Second Round'!$B$1:$AZ$1,0),FALSE))</f>
        <v/>
      </c>
      <c r="D258" s="1" t="str">
        <f>IF(ISERROR(VLOOKUP($A258,'Second Round'!$B:$AZ,MATCH("BoltRotationAngleCycle1",'Second Round'!$B$1:$AZ$1,0),FALSE)),"",VLOOKUP($A258,'Second Round'!$B:$AZ,MATCH("BoltRotationAngleCycle1",'Second Round'!$B$1:$AZ$1,0),FALSE))</f>
        <v/>
      </c>
      <c r="E258" s="1" t="str">
        <f>IF(ISERROR(VLOOKUP($A258,'Second Round'!$B:$AZ,MATCH("BoltRotationAngleCycle2",'Second Round'!$B$1:$AZ$1,0),FALSE)),"",VLOOKUP($A258,'Second Round'!$B:$AZ,MATCH("BoltRotationAngleCycle2",'Second Round'!$B$1:$AZ$1,0),FALSE))</f>
        <v/>
      </c>
      <c r="F258" s="1" t="str" cm="1">
        <f t="array" ref="F258">IF(AND(J258&lt;&gt;"",C258&lt;&gt;""),SUM(IF(ISERROR(VLOOKUP($A258,'Second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Round'!$B$1:$AL$1,0),FALSE)),0,VLOOKUP($A258,'Second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58" s="4">
        <v>249</v>
      </c>
      <c r="I258" s="13" t="str">
        <f>IF(J258&lt;&gt;"",IF(L258="Low", "Fail", IF(OR(L258="High", M258="High", N258 &gt; 5, O258 &gt; 5, P258 = FALSE, Q258 = FALSE), "Alert", "Pass")),"")</f>
        <v/>
      </c>
      <c r="J258" s="2" t="str">
        <f t="shared" si="3"/>
        <v/>
      </c>
      <c r="L258" s="19" t="str">
        <f>IF(J258&lt;&gt;"",IF(J258&gt;=$J$7,IF(J258&gt;VLOOKUP("perbolt_rotation_high", 'Failure Criteria'!$A$1:$B$9, 2, 0)*$J$7, "High", "OK"),"Low"),"")</f>
        <v/>
      </c>
      <c r="M258" s="19" t="str">
        <f>IF(AND(F258&lt;&gt;"",J258&lt;&gt;""),IF(F258&gt;=VLOOKUP("rd2_cyc3_rotation_high", 'Failure Criteria'!$A$1:$B$9, 2, 0), "High", "OK"),"")</f>
        <v/>
      </c>
      <c r="N258" s="19" t="str">
        <f>IF(ISERROR(VLOOKUP($A258,'First Round'!$B:$AZ,MATCH("Cycles",'First Round'!$B$1:$AZ$1,0),FALSE)),"",VLOOKUP($A258,'First Round'!$B:$AZ,MATCH("Cycles",'First Round'!$B$1:$AZ$1,0),FALSE))</f>
        <v/>
      </c>
      <c r="O258" s="19" t="str">
        <f>IF(ISERROR(VLOOKUP($A258,'Second Round'!$B:$AZ,MATCH("Cycles",'Second Round'!$B$1:$AZ$1,0),FALSE)),"",VLOOKUP($A258,'Second Round'!$B:$AZ,MATCH("Cycles",'Second Round'!$B$1:$AZ$1,0),FALSE))</f>
        <v/>
      </c>
      <c r="P258" s="19" t="str" cm="1">
        <f t="array" ref="P258">IF(ISERROR(ABS((SUM(IF(ISERROR(VLOOKUP($A258,'First Round'!$B:$AZ,MATCH(_xlfn._xlws.FILTER('First Round'!$B$1:$AZ$1,((LEFT('First Round'!$B$1:$AZ$1,22)="BoltRotationAngleCycle"))),'First Round'!$B$1:$AL$1,0), FALSE)),0,VLOOKUP($A258,'First Round'!$B:$AZ,MATCH(_xlfn._xlws.FILTER('First Round'!$B$1:$AZ$1,((LEFT('First Round'!$B$1:$AZ$1,22)="BoltRotationAngleCycle"))),'First Round'!$B$1:$AL$1,0), FALSE)))) - $B258) &lt;= 2), "", ABS((SUM(IF(ISERROR(VLOOKUP($A258,'First Round'!$B:$AZ,MATCH(_xlfn._xlws.FILTER('First Round'!$B$1:$AZ$1,((LEFT('First Round'!$B$1:$AZ$1,22)="BoltRotationAngleCycle"))),'First Round'!$B$1:$AL$1,0), FALSE)),0,VLOOKUP($A258,'First Round'!$B:$AZ,MATCH(_xlfn._xlws.FILTER('First Round'!$B$1:$AZ$1,((LEFT('First Round'!$B$1:$AZ$1,22)="BoltRotationAngleCycle"))),'First Round'!$B$1:$AL$1,0), FALSE)))) - $B258) &lt;= VLOOKUP("sum_rounding_buffer", 'Failure Criteria'!$A$1:$B$9, 2, 0))</f>
        <v/>
      </c>
      <c r="Q258" s="19" t="str" cm="1">
        <f t="array" ref="Q258">IF(ISERROR(ABS((SUM(IF(ISERROR(VLOOKUP($A258,'Second Round'!$B:$AZ,MATCH(_xlfn._xlws.FILTER('Second Round'!$B$1:$AZ$1,((LEFT('Second Round'!$B$1:$AZ$1,22)="BoltRotationAngleCycle"))),'Second Round'!$B$1:$AL$1,0), FALSE)),0,VLOOKUP($A258,'Second Round'!$B:$AZ,MATCH(_xlfn._xlws.FILTER('Second Round'!$B$1:$AZ$1,((LEFT('Second Round'!$B$1:$AZ$1,22)="BoltRotationAngleCycle"))),'Second Round'!$B$1:$AL$1,0), FALSE)))) - $C258) &lt;= 2), "", ABS((SUM(IF(ISERROR(VLOOKUP($A258,'Second Round'!$B:$AZ,MATCH(_xlfn._xlws.FILTER('Second Round'!$B$1:$AZ$1,((LEFT('Second Round'!$B$1:$AZ$1,22)="BoltRotationAngleCycle"))),'Second Round'!$B$1:$AL$1,0), FALSE)),0,VLOOKUP($A258,'Second Round'!$B:$AZ,MATCH(_xlfn._xlws.FILTER('Second Round'!$B$1:$AZ$1,((LEFT('Second Round'!$B$1:$AZ$1,22)="BoltRotationAngleCycle"))),'Second Round'!$B$1:$AL$1,0), FALSE)))) - $C258) &lt;= VLOOKUP("sum_rounding_buffer", 'Failure Criteria'!$A$1:$B$9, 2, 0))</f>
        <v/>
      </c>
    </row>
    <row r="259" spans="1:17" x14ac:dyDescent="0.25">
      <c r="A259" s="17">
        <v>250</v>
      </c>
      <c r="B259" s="7" t="str">
        <f>IF(ISERROR(VLOOKUP($A259,'First Round'!$B:$AZ,MATCH("BoltRotationAngle",'First Round'!$B$1:$AZ$1,0),FALSE)),"",VLOOKUP($A259,'First Round'!$B:$AZ,MATCH("BoltRotationAngle",'First Round'!$B$1:$AZ$1,0),FALSE))</f>
        <v/>
      </c>
      <c r="C259" s="7" t="str">
        <f>IF(ISERROR(VLOOKUP($A259,'Second Round'!$B:$AZ,MATCH("BoltRotationAngle",'Second Round'!$B$1:$AZ$1,0),FALSE)),"",VLOOKUP($A259,'Second Round'!$B:$AZ,MATCH("BoltRotationAngle",'Second Round'!$B$1:$AZ$1,0),FALSE))</f>
        <v/>
      </c>
      <c r="D259" s="1" t="str">
        <f>IF(ISERROR(VLOOKUP($A259,'Second Round'!$B:$AZ,MATCH("BoltRotationAngleCycle1",'Second Round'!$B$1:$AZ$1,0),FALSE)),"",VLOOKUP($A259,'Second Round'!$B:$AZ,MATCH("BoltRotationAngleCycle1",'Second Round'!$B$1:$AZ$1,0),FALSE))</f>
        <v/>
      </c>
      <c r="E259" s="1" t="str">
        <f>IF(ISERROR(VLOOKUP($A259,'Second Round'!$B:$AZ,MATCH("BoltRotationAngleCycle2",'Second Round'!$B$1:$AZ$1,0),FALSE)),"",VLOOKUP($A259,'Second Round'!$B:$AZ,MATCH("BoltRotationAngleCycle2",'Second Round'!$B$1:$AZ$1,0),FALSE))</f>
        <v/>
      </c>
      <c r="F259" s="1" t="str" cm="1">
        <f t="array" ref="F259">IF(AND(J259&lt;&gt;"",C259&lt;&gt;""),SUM(IF(ISERROR(VLOOKUP($A259,'Second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Round'!$B$1:$AL$1,0),FALSE)),0,VLOOKUP($A259,'Second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59" s="4">
        <v>250</v>
      </c>
      <c r="I259" s="13" t="str">
        <f>IF(J259&lt;&gt;"",IF(L259="Low", "Fail", IF(OR(L259="High", M259="High", N259 &gt; 5, O259 &gt; 5, P259 = FALSE, Q259 = FALSE), "Alert", "Pass")),"")</f>
        <v/>
      </c>
      <c r="J259" s="2" t="str">
        <f t="shared" si="3"/>
        <v/>
      </c>
      <c r="L259" s="19" t="str">
        <f>IF(J259&lt;&gt;"",IF(J259&gt;=$J$7,IF(J259&gt;VLOOKUP("perbolt_rotation_high", 'Failure Criteria'!$A$1:$B$9, 2, 0)*$J$7, "High", "OK"),"Low"),"")</f>
        <v/>
      </c>
      <c r="M259" s="19" t="str">
        <f>IF(AND(F259&lt;&gt;"",J259&lt;&gt;""),IF(F259&gt;=VLOOKUP("rd2_cyc3_rotation_high", 'Failure Criteria'!$A$1:$B$9, 2, 0), "High", "OK"),"")</f>
        <v/>
      </c>
      <c r="N259" s="19" t="str">
        <f>IF(ISERROR(VLOOKUP($A259,'First Round'!$B:$AZ,MATCH("Cycles",'First Round'!$B$1:$AZ$1,0),FALSE)),"",VLOOKUP($A259,'First Round'!$B:$AZ,MATCH("Cycles",'First Round'!$B$1:$AZ$1,0),FALSE))</f>
        <v/>
      </c>
      <c r="O259" s="19" t="str">
        <f>IF(ISERROR(VLOOKUP($A259,'Second Round'!$B:$AZ,MATCH("Cycles",'Second Round'!$B$1:$AZ$1,0),FALSE)),"",VLOOKUP($A259,'Second Round'!$B:$AZ,MATCH("Cycles",'Second Round'!$B$1:$AZ$1,0),FALSE))</f>
        <v/>
      </c>
      <c r="P259" s="19" t="str" cm="1">
        <f t="array" ref="P259">IF(ISERROR(ABS((SUM(IF(ISERROR(VLOOKUP($A259,'First Round'!$B:$AZ,MATCH(_xlfn._xlws.FILTER('First Round'!$B$1:$AZ$1,((LEFT('First Round'!$B$1:$AZ$1,22)="BoltRotationAngleCycle"))),'First Round'!$B$1:$AL$1,0), FALSE)),0,VLOOKUP($A259,'First Round'!$B:$AZ,MATCH(_xlfn._xlws.FILTER('First Round'!$B$1:$AZ$1,((LEFT('First Round'!$B$1:$AZ$1,22)="BoltRotationAngleCycle"))),'First Round'!$B$1:$AL$1,0), FALSE)))) - $B259) &lt;= 2), "", ABS((SUM(IF(ISERROR(VLOOKUP($A259,'First Round'!$B:$AZ,MATCH(_xlfn._xlws.FILTER('First Round'!$B$1:$AZ$1,((LEFT('First Round'!$B$1:$AZ$1,22)="BoltRotationAngleCycle"))),'First Round'!$B$1:$AL$1,0), FALSE)),0,VLOOKUP($A259,'First Round'!$B:$AZ,MATCH(_xlfn._xlws.FILTER('First Round'!$B$1:$AZ$1,((LEFT('First Round'!$B$1:$AZ$1,22)="BoltRotationAngleCycle"))),'First Round'!$B$1:$AL$1,0), FALSE)))) - $B259) &lt;= VLOOKUP("sum_rounding_buffer", 'Failure Criteria'!$A$1:$B$9, 2, 0))</f>
        <v/>
      </c>
      <c r="Q259" s="19" t="str" cm="1">
        <f t="array" ref="Q259">IF(ISERROR(ABS((SUM(IF(ISERROR(VLOOKUP($A259,'Second Round'!$B:$AZ,MATCH(_xlfn._xlws.FILTER('Second Round'!$B$1:$AZ$1,((LEFT('Second Round'!$B$1:$AZ$1,22)="BoltRotationAngleCycle"))),'Second Round'!$B$1:$AL$1,0), FALSE)),0,VLOOKUP($A259,'Second Round'!$B:$AZ,MATCH(_xlfn._xlws.FILTER('Second Round'!$B$1:$AZ$1,((LEFT('Second Round'!$B$1:$AZ$1,22)="BoltRotationAngleCycle"))),'Second Round'!$B$1:$AL$1,0), FALSE)))) - $C259) &lt;= 2), "", ABS((SUM(IF(ISERROR(VLOOKUP($A259,'Second Round'!$B:$AZ,MATCH(_xlfn._xlws.FILTER('Second Round'!$B$1:$AZ$1,((LEFT('Second Round'!$B$1:$AZ$1,22)="BoltRotationAngleCycle"))),'Second Round'!$B$1:$AL$1,0), FALSE)),0,VLOOKUP($A259,'Second Round'!$B:$AZ,MATCH(_xlfn._xlws.FILTER('Second Round'!$B$1:$AZ$1,((LEFT('Second Round'!$B$1:$AZ$1,22)="BoltRotationAngleCycle"))),'Second Round'!$B$1:$AL$1,0), FALSE)))) - $C259) &lt;= VLOOKUP("sum_rounding_buffer", 'Failure Criteria'!$A$1:$B$9, 2, 0))</f>
        <v/>
      </c>
    </row>
    <row r="260" spans="1:17" x14ac:dyDescent="0.25">
      <c r="A260" s="17">
        <v>251</v>
      </c>
      <c r="B260" s="7" t="str">
        <f>IF(ISERROR(VLOOKUP($A260,'First Round'!$B:$AZ,MATCH("BoltRotationAngle",'First Round'!$B$1:$AZ$1,0),FALSE)),"",VLOOKUP($A260,'First Round'!$B:$AZ,MATCH("BoltRotationAngle",'First Round'!$B$1:$AZ$1,0),FALSE))</f>
        <v/>
      </c>
      <c r="C260" s="7" t="str">
        <f>IF(ISERROR(VLOOKUP($A260,'Second Round'!$B:$AZ,MATCH("BoltRotationAngle",'Second Round'!$B$1:$AZ$1,0),FALSE)),"",VLOOKUP($A260,'Second Round'!$B:$AZ,MATCH("BoltRotationAngle",'Second Round'!$B$1:$AZ$1,0),FALSE))</f>
        <v/>
      </c>
      <c r="D260" s="1" t="str">
        <f>IF(ISERROR(VLOOKUP($A260,'Second Round'!$B:$AZ,MATCH("BoltRotationAngleCycle1",'Second Round'!$B$1:$AZ$1,0),FALSE)),"",VLOOKUP($A260,'Second Round'!$B:$AZ,MATCH("BoltRotationAngleCycle1",'Second Round'!$B$1:$AZ$1,0),FALSE))</f>
        <v/>
      </c>
      <c r="E260" s="1" t="str">
        <f>IF(ISERROR(VLOOKUP($A260,'Second Round'!$B:$AZ,MATCH("BoltRotationAngleCycle2",'Second Round'!$B$1:$AZ$1,0),FALSE)),"",VLOOKUP($A260,'Second Round'!$B:$AZ,MATCH("BoltRotationAngleCycle2",'Second Round'!$B$1:$AZ$1,0),FALSE))</f>
        <v/>
      </c>
      <c r="F260" s="1" t="str" cm="1">
        <f t="array" ref="F260">IF(AND(J260&lt;&gt;"",C260&lt;&gt;""),SUM(IF(ISERROR(VLOOKUP($A260,'Second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Round'!$B$1:$AL$1,0),FALSE)),0,VLOOKUP($A260,'Second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60" s="4">
        <v>251</v>
      </c>
      <c r="I260" s="13" t="str">
        <f>IF(J260&lt;&gt;"",IF(L260="Low", "Fail", IF(OR(L260="High", M260="High", N260 &gt; 5, O260 &gt; 5, P260 = FALSE, Q260 = FALSE), "Alert", "Pass")),"")</f>
        <v/>
      </c>
      <c r="J260" s="2" t="str">
        <f t="shared" si="3"/>
        <v/>
      </c>
      <c r="L260" s="19" t="str">
        <f>IF(J260&lt;&gt;"",IF(J260&gt;=$J$7,IF(J260&gt;VLOOKUP("perbolt_rotation_high", 'Failure Criteria'!$A$1:$B$9, 2, 0)*$J$7, "High", "OK"),"Low"),"")</f>
        <v/>
      </c>
      <c r="M260" s="19" t="str">
        <f>IF(AND(F260&lt;&gt;"",J260&lt;&gt;""),IF(F260&gt;=VLOOKUP("rd2_cyc3_rotation_high", 'Failure Criteria'!$A$1:$B$9, 2, 0), "High", "OK"),"")</f>
        <v/>
      </c>
      <c r="N260" s="19" t="str">
        <f>IF(ISERROR(VLOOKUP($A260,'First Round'!$B:$AZ,MATCH("Cycles",'First Round'!$B$1:$AZ$1,0),FALSE)),"",VLOOKUP($A260,'First Round'!$B:$AZ,MATCH("Cycles",'First Round'!$B$1:$AZ$1,0),FALSE))</f>
        <v/>
      </c>
      <c r="O260" s="19" t="str">
        <f>IF(ISERROR(VLOOKUP($A260,'Second Round'!$B:$AZ,MATCH("Cycles",'Second Round'!$B$1:$AZ$1,0),FALSE)),"",VLOOKUP($A260,'Second Round'!$B:$AZ,MATCH("Cycles",'Second Round'!$B$1:$AZ$1,0),FALSE))</f>
        <v/>
      </c>
      <c r="P260" s="19" t="str" cm="1">
        <f t="array" ref="P260">IF(ISERROR(ABS((SUM(IF(ISERROR(VLOOKUP($A260,'First Round'!$B:$AZ,MATCH(_xlfn._xlws.FILTER('First Round'!$B$1:$AZ$1,((LEFT('First Round'!$B$1:$AZ$1,22)="BoltRotationAngleCycle"))),'First Round'!$B$1:$AL$1,0), FALSE)),0,VLOOKUP($A260,'First Round'!$B:$AZ,MATCH(_xlfn._xlws.FILTER('First Round'!$B$1:$AZ$1,((LEFT('First Round'!$B$1:$AZ$1,22)="BoltRotationAngleCycle"))),'First Round'!$B$1:$AL$1,0), FALSE)))) - $B260) &lt;= 2), "", ABS((SUM(IF(ISERROR(VLOOKUP($A260,'First Round'!$B:$AZ,MATCH(_xlfn._xlws.FILTER('First Round'!$B$1:$AZ$1,((LEFT('First Round'!$B$1:$AZ$1,22)="BoltRotationAngleCycle"))),'First Round'!$B$1:$AL$1,0), FALSE)),0,VLOOKUP($A260,'First Round'!$B:$AZ,MATCH(_xlfn._xlws.FILTER('First Round'!$B$1:$AZ$1,((LEFT('First Round'!$B$1:$AZ$1,22)="BoltRotationAngleCycle"))),'First Round'!$B$1:$AL$1,0), FALSE)))) - $B260) &lt;= VLOOKUP("sum_rounding_buffer", 'Failure Criteria'!$A$1:$B$9, 2, 0))</f>
        <v/>
      </c>
      <c r="Q260" s="19" t="str" cm="1">
        <f t="array" ref="Q260">IF(ISERROR(ABS((SUM(IF(ISERROR(VLOOKUP($A260,'Second Round'!$B:$AZ,MATCH(_xlfn._xlws.FILTER('Second Round'!$B$1:$AZ$1,((LEFT('Second Round'!$B$1:$AZ$1,22)="BoltRotationAngleCycle"))),'Second Round'!$B$1:$AL$1,0), FALSE)),0,VLOOKUP($A260,'Second Round'!$B:$AZ,MATCH(_xlfn._xlws.FILTER('Second Round'!$B$1:$AZ$1,((LEFT('Second Round'!$B$1:$AZ$1,22)="BoltRotationAngleCycle"))),'Second Round'!$B$1:$AL$1,0), FALSE)))) - $C260) &lt;= 2), "", ABS((SUM(IF(ISERROR(VLOOKUP($A260,'Second Round'!$B:$AZ,MATCH(_xlfn._xlws.FILTER('Second Round'!$B$1:$AZ$1,((LEFT('Second Round'!$B$1:$AZ$1,22)="BoltRotationAngleCycle"))),'Second Round'!$B$1:$AL$1,0), FALSE)),0,VLOOKUP($A260,'Second Round'!$B:$AZ,MATCH(_xlfn._xlws.FILTER('Second Round'!$B$1:$AZ$1,((LEFT('Second Round'!$B$1:$AZ$1,22)="BoltRotationAngleCycle"))),'Second Round'!$B$1:$AL$1,0), FALSE)))) - $C260) &lt;= VLOOKUP("sum_rounding_buffer", 'Failure Criteria'!$A$1:$B$9, 2, 0))</f>
        <v/>
      </c>
    </row>
    <row r="261" spans="1:17" x14ac:dyDescent="0.25">
      <c r="A261" s="17">
        <v>252</v>
      </c>
      <c r="B261" s="7" t="str">
        <f>IF(ISERROR(VLOOKUP($A261,'First Round'!$B:$AZ,MATCH("BoltRotationAngle",'First Round'!$B$1:$AZ$1,0),FALSE)),"",VLOOKUP($A261,'First Round'!$B:$AZ,MATCH("BoltRotationAngle",'First Round'!$B$1:$AZ$1,0),FALSE))</f>
        <v/>
      </c>
      <c r="C261" s="7" t="str">
        <f>IF(ISERROR(VLOOKUP($A261,'Second Round'!$B:$AZ,MATCH("BoltRotationAngle",'Second Round'!$B$1:$AZ$1,0),FALSE)),"",VLOOKUP($A261,'Second Round'!$B:$AZ,MATCH("BoltRotationAngle",'Second Round'!$B$1:$AZ$1,0),FALSE))</f>
        <v/>
      </c>
      <c r="D261" s="1" t="str">
        <f>IF(ISERROR(VLOOKUP($A261,'Second Round'!$B:$AZ,MATCH("BoltRotationAngleCycle1",'Second Round'!$B$1:$AZ$1,0),FALSE)),"",VLOOKUP($A261,'Second Round'!$B:$AZ,MATCH("BoltRotationAngleCycle1",'Second Round'!$B$1:$AZ$1,0),FALSE))</f>
        <v/>
      </c>
      <c r="E261" s="1" t="str">
        <f>IF(ISERROR(VLOOKUP($A261,'Second Round'!$B:$AZ,MATCH("BoltRotationAngleCycle2",'Second Round'!$B$1:$AZ$1,0),FALSE)),"",VLOOKUP($A261,'Second Round'!$B:$AZ,MATCH("BoltRotationAngleCycle2",'Second Round'!$B$1:$AZ$1,0),FALSE))</f>
        <v/>
      </c>
      <c r="F261" s="1" t="str" cm="1">
        <f t="array" ref="F261">IF(AND(J261&lt;&gt;"",C261&lt;&gt;""),SUM(IF(ISERROR(VLOOKUP($A261,'Second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Round'!$B$1:$AL$1,0),FALSE)),0,VLOOKUP($A261,'Second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61" s="4">
        <v>252</v>
      </c>
      <c r="I261" s="13" t="str">
        <f>IF(J261&lt;&gt;"",IF(L261="Low", "Fail", IF(OR(L261="High", M261="High", N261 &gt; 5, O261 &gt; 5, P261 = FALSE, Q261 = FALSE), "Alert", "Pass")),"")</f>
        <v/>
      </c>
      <c r="J261" s="2" t="str">
        <f t="shared" si="3"/>
        <v/>
      </c>
      <c r="L261" s="19" t="str">
        <f>IF(J261&lt;&gt;"",IF(J261&gt;=$J$7,IF(J261&gt;VLOOKUP("perbolt_rotation_high", 'Failure Criteria'!$A$1:$B$9, 2, 0)*$J$7, "High", "OK"),"Low"),"")</f>
        <v/>
      </c>
      <c r="M261" s="19" t="str">
        <f>IF(AND(F261&lt;&gt;"",J261&lt;&gt;""),IF(F261&gt;=VLOOKUP("rd2_cyc3_rotation_high", 'Failure Criteria'!$A$1:$B$9, 2, 0), "High", "OK"),"")</f>
        <v/>
      </c>
      <c r="N261" s="19" t="str">
        <f>IF(ISERROR(VLOOKUP($A261,'First Round'!$B:$AZ,MATCH("Cycles",'First Round'!$B$1:$AZ$1,0),FALSE)),"",VLOOKUP($A261,'First Round'!$B:$AZ,MATCH("Cycles",'First Round'!$B$1:$AZ$1,0),FALSE))</f>
        <v/>
      </c>
      <c r="O261" s="19" t="str">
        <f>IF(ISERROR(VLOOKUP($A261,'Second Round'!$B:$AZ,MATCH("Cycles",'Second Round'!$B$1:$AZ$1,0),FALSE)),"",VLOOKUP($A261,'Second Round'!$B:$AZ,MATCH("Cycles",'Second Round'!$B$1:$AZ$1,0),FALSE))</f>
        <v/>
      </c>
      <c r="P261" s="19" t="str" cm="1">
        <f t="array" ref="P261">IF(ISERROR(ABS((SUM(IF(ISERROR(VLOOKUP($A261,'First Round'!$B:$AZ,MATCH(_xlfn._xlws.FILTER('First Round'!$B$1:$AZ$1,((LEFT('First Round'!$B$1:$AZ$1,22)="BoltRotationAngleCycle"))),'First Round'!$B$1:$AL$1,0), FALSE)),0,VLOOKUP($A261,'First Round'!$B:$AZ,MATCH(_xlfn._xlws.FILTER('First Round'!$B$1:$AZ$1,((LEFT('First Round'!$B$1:$AZ$1,22)="BoltRotationAngleCycle"))),'First Round'!$B$1:$AL$1,0), FALSE)))) - $B261) &lt;= 2), "", ABS((SUM(IF(ISERROR(VLOOKUP($A261,'First Round'!$B:$AZ,MATCH(_xlfn._xlws.FILTER('First Round'!$B$1:$AZ$1,((LEFT('First Round'!$B$1:$AZ$1,22)="BoltRotationAngleCycle"))),'First Round'!$B$1:$AL$1,0), FALSE)),0,VLOOKUP($A261,'First Round'!$B:$AZ,MATCH(_xlfn._xlws.FILTER('First Round'!$B$1:$AZ$1,((LEFT('First Round'!$B$1:$AZ$1,22)="BoltRotationAngleCycle"))),'First Round'!$B$1:$AL$1,0), FALSE)))) - $B261) &lt;= VLOOKUP("sum_rounding_buffer", 'Failure Criteria'!$A$1:$B$9, 2, 0))</f>
        <v/>
      </c>
      <c r="Q261" s="19" t="str" cm="1">
        <f t="array" ref="Q261">IF(ISERROR(ABS((SUM(IF(ISERROR(VLOOKUP($A261,'Second Round'!$B:$AZ,MATCH(_xlfn._xlws.FILTER('Second Round'!$B$1:$AZ$1,((LEFT('Second Round'!$B$1:$AZ$1,22)="BoltRotationAngleCycle"))),'Second Round'!$B$1:$AL$1,0), FALSE)),0,VLOOKUP($A261,'Second Round'!$B:$AZ,MATCH(_xlfn._xlws.FILTER('Second Round'!$B$1:$AZ$1,((LEFT('Second Round'!$B$1:$AZ$1,22)="BoltRotationAngleCycle"))),'Second Round'!$B$1:$AL$1,0), FALSE)))) - $C261) &lt;= 2), "", ABS((SUM(IF(ISERROR(VLOOKUP($A261,'Second Round'!$B:$AZ,MATCH(_xlfn._xlws.FILTER('Second Round'!$B$1:$AZ$1,((LEFT('Second Round'!$B$1:$AZ$1,22)="BoltRotationAngleCycle"))),'Second Round'!$B$1:$AL$1,0), FALSE)),0,VLOOKUP($A261,'Second Round'!$B:$AZ,MATCH(_xlfn._xlws.FILTER('Second Round'!$B$1:$AZ$1,((LEFT('Second Round'!$B$1:$AZ$1,22)="BoltRotationAngleCycle"))),'Second Round'!$B$1:$AL$1,0), FALSE)))) - $C261) &lt;= VLOOKUP("sum_rounding_buffer", 'Failure Criteria'!$A$1:$B$9, 2, 0))</f>
        <v/>
      </c>
    </row>
    <row r="262" spans="1:17" x14ac:dyDescent="0.25">
      <c r="A262" s="17">
        <v>253</v>
      </c>
      <c r="B262" s="7" t="str">
        <f>IF(ISERROR(VLOOKUP($A262,'First Round'!$B:$AZ,MATCH("BoltRotationAngle",'First Round'!$B$1:$AZ$1,0),FALSE)),"",VLOOKUP($A262,'First Round'!$B:$AZ,MATCH("BoltRotationAngle",'First Round'!$B$1:$AZ$1,0),FALSE))</f>
        <v/>
      </c>
      <c r="C262" s="7" t="str">
        <f>IF(ISERROR(VLOOKUP($A262,'Second Round'!$B:$AZ,MATCH("BoltRotationAngle",'Second Round'!$B$1:$AZ$1,0),FALSE)),"",VLOOKUP($A262,'Second Round'!$B:$AZ,MATCH("BoltRotationAngle",'Second Round'!$B$1:$AZ$1,0),FALSE))</f>
        <v/>
      </c>
      <c r="D262" s="1" t="str">
        <f>IF(ISERROR(VLOOKUP($A262,'Second Round'!$B:$AZ,MATCH("BoltRotationAngleCycle1",'Second Round'!$B$1:$AZ$1,0),FALSE)),"",VLOOKUP($A262,'Second Round'!$B:$AZ,MATCH("BoltRotationAngleCycle1",'Second Round'!$B$1:$AZ$1,0),FALSE))</f>
        <v/>
      </c>
      <c r="E262" s="1" t="str">
        <f>IF(ISERROR(VLOOKUP($A262,'Second Round'!$B:$AZ,MATCH("BoltRotationAngleCycle2",'Second Round'!$B$1:$AZ$1,0),FALSE)),"",VLOOKUP($A262,'Second Round'!$B:$AZ,MATCH("BoltRotationAngleCycle2",'Second Round'!$B$1:$AZ$1,0),FALSE))</f>
        <v/>
      </c>
      <c r="F262" s="1" t="str" cm="1">
        <f t="array" ref="F262">IF(AND(J262&lt;&gt;"",C262&lt;&gt;""),SUM(IF(ISERROR(VLOOKUP($A262,'Second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Round'!$B$1:$AL$1,0),FALSE)),0,VLOOKUP($A262,'Second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62" s="4">
        <v>253</v>
      </c>
      <c r="I262" s="13" t="str">
        <f>IF(J262&lt;&gt;"",IF(L262="Low", "Fail", IF(OR(L262="High", M262="High", N262 &gt; 5, O262 &gt; 5, P262 = FALSE, Q262 = FALSE), "Alert", "Pass")),"")</f>
        <v/>
      </c>
      <c r="J262" s="2" t="str">
        <f t="shared" si="3"/>
        <v/>
      </c>
      <c r="L262" s="19" t="str">
        <f>IF(J262&lt;&gt;"",IF(J262&gt;=$J$7,IF(J262&gt;VLOOKUP("perbolt_rotation_high", 'Failure Criteria'!$A$1:$B$9, 2, 0)*$J$7, "High", "OK"),"Low"),"")</f>
        <v/>
      </c>
      <c r="M262" s="19" t="str">
        <f>IF(AND(F262&lt;&gt;"",J262&lt;&gt;""),IF(F262&gt;=VLOOKUP("rd2_cyc3_rotation_high", 'Failure Criteria'!$A$1:$B$9, 2, 0), "High", "OK"),"")</f>
        <v/>
      </c>
      <c r="N262" s="19" t="str">
        <f>IF(ISERROR(VLOOKUP($A262,'First Round'!$B:$AZ,MATCH("Cycles",'First Round'!$B$1:$AZ$1,0),FALSE)),"",VLOOKUP($A262,'First Round'!$B:$AZ,MATCH("Cycles",'First Round'!$B$1:$AZ$1,0),FALSE))</f>
        <v/>
      </c>
      <c r="O262" s="19" t="str">
        <f>IF(ISERROR(VLOOKUP($A262,'Second Round'!$B:$AZ,MATCH("Cycles",'Second Round'!$B$1:$AZ$1,0),FALSE)),"",VLOOKUP($A262,'Second Round'!$B:$AZ,MATCH("Cycles",'Second Round'!$B$1:$AZ$1,0),FALSE))</f>
        <v/>
      </c>
      <c r="P262" s="19" t="str" cm="1">
        <f t="array" ref="P262">IF(ISERROR(ABS((SUM(IF(ISERROR(VLOOKUP($A262,'First Round'!$B:$AZ,MATCH(_xlfn._xlws.FILTER('First Round'!$B$1:$AZ$1,((LEFT('First Round'!$B$1:$AZ$1,22)="BoltRotationAngleCycle"))),'First Round'!$B$1:$AL$1,0), FALSE)),0,VLOOKUP($A262,'First Round'!$B:$AZ,MATCH(_xlfn._xlws.FILTER('First Round'!$B$1:$AZ$1,((LEFT('First Round'!$B$1:$AZ$1,22)="BoltRotationAngleCycle"))),'First Round'!$B$1:$AL$1,0), FALSE)))) - $B262) &lt;= 2), "", ABS((SUM(IF(ISERROR(VLOOKUP($A262,'First Round'!$B:$AZ,MATCH(_xlfn._xlws.FILTER('First Round'!$B$1:$AZ$1,((LEFT('First Round'!$B$1:$AZ$1,22)="BoltRotationAngleCycle"))),'First Round'!$B$1:$AL$1,0), FALSE)),0,VLOOKUP($A262,'First Round'!$B:$AZ,MATCH(_xlfn._xlws.FILTER('First Round'!$B$1:$AZ$1,((LEFT('First Round'!$B$1:$AZ$1,22)="BoltRotationAngleCycle"))),'First Round'!$B$1:$AL$1,0), FALSE)))) - $B262) &lt;= VLOOKUP("sum_rounding_buffer", 'Failure Criteria'!$A$1:$B$9, 2, 0))</f>
        <v/>
      </c>
      <c r="Q262" s="19" t="str" cm="1">
        <f t="array" ref="Q262">IF(ISERROR(ABS((SUM(IF(ISERROR(VLOOKUP($A262,'Second Round'!$B:$AZ,MATCH(_xlfn._xlws.FILTER('Second Round'!$B$1:$AZ$1,((LEFT('Second Round'!$B$1:$AZ$1,22)="BoltRotationAngleCycle"))),'Second Round'!$B$1:$AL$1,0), FALSE)),0,VLOOKUP($A262,'Second Round'!$B:$AZ,MATCH(_xlfn._xlws.FILTER('Second Round'!$B$1:$AZ$1,((LEFT('Second Round'!$B$1:$AZ$1,22)="BoltRotationAngleCycle"))),'Second Round'!$B$1:$AL$1,0), FALSE)))) - $C262) &lt;= 2), "", ABS((SUM(IF(ISERROR(VLOOKUP($A262,'Second Round'!$B:$AZ,MATCH(_xlfn._xlws.FILTER('Second Round'!$B$1:$AZ$1,((LEFT('Second Round'!$B$1:$AZ$1,22)="BoltRotationAngleCycle"))),'Second Round'!$B$1:$AL$1,0), FALSE)),0,VLOOKUP($A262,'Second Round'!$B:$AZ,MATCH(_xlfn._xlws.FILTER('Second Round'!$B$1:$AZ$1,((LEFT('Second Round'!$B$1:$AZ$1,22)="BoltRotationAngleCycle"))),'Second Round'!$B$1:$AL$1,0), FALSE)))) - $C262) &lt;= VLOOKUP("sum_rounding_buffer", 'Failure Criteria'!$A$1:$B$9, 2, 0))</f>
        <v/>
      </c>
    </row>
    <row r="263" spans="1:17" x14ac:dyDescent="0.25">
      <c r="A263" s="17">
        <v>254</v>
      </c>
      <c r="B263" s="7" t="str">
        <f>IF(ISERROR(VLOOKUP($A263,'First Round'!$B:$AZ,MATCH("BoltRotationAngle",'First Round'!$B$1:$AZ$1,0),FALSE)),"",VLOOKUP($A263,'First Round'!$B:$AZ,MATCH("BoltRotationAngle",'First Round'!$B$1:$AZ$1,0),FALSE))</f>
        <v/>
      </c>
      <c r="C263" s="7" t="str">
        <f>IF(ISERROR(VLOOKUP($A263,'Second Round'!$B:$AZ,MATCH("BoltRotationAngle",'Second Round'!$B$1:$AZ$1,0),FALSE)),"",VLOOKUP($A263,'Second Round'!$B:$AZ,MATCH("BoltRotationAngle",'Second Round'!$B$1:$AZ$1,0),FALSE))</f>
        <v/>
      </c>
      <c r="D263" s="1" t="str">
        <f>IF(ISERROR(VLOOKUP($A263,'Second Round'!$B:$AZ,MATCH("BoltRotationAngleCycle1",'Second Round'!$B$1:$AZ$1,0),FALSE)),"",VLOOKUP($A263,'Second Round'!$B:$AZ,MATCH("BoltRotationAngleCycle1",'Second Round'!$B$1:$AZ$1,0),FALSE))</f>
        <v/>
      </c>
      <c r="E263" s="1" t="str">
        <f>IF(ISERROR(VLOOKUP($A263,'Second Round'!$B:$AZ,MATCH("BoltRotationAngleCycle2",'Second Round'!$B$1:$AZ$1,0),FALSE)),"",VLOOKUP($A263,'Second Round'!$B:$AZ,MATCH("BoltRotationAngleCycle2",'Second Round'!$B$1:$AZ$1,0),FALSE))</f>
        <v/>
      </c>
      <c r="F263" s="1" t="str" cm="1">
        <f t="array" ref="F263">IF(AND(J263&lt;&gt;"",C263&lt;&gt;""),SUM(IF(ISERROR(VLOOKUP($A263,'Second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Round'!$B$1:$AL$1,0),FALSE)),0,VLOOKUP($A263,'Second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63" s="4">
        <v>254</v>
      </c>
      <c r="I263" s="13" t="str">
        <f>IF(J263&lt;&gt;"",IF(L263="Low", "Fail", IF(OR(L263="High", M263="High", N263 &gt; 5, O263 &gt; 5, P263 = FALSE, Q263 = FALSE), "Alert", "Pass")),"")</f>
        <v/>
      </c>
      <c r="J263" s="2" t="str">
        <f t="shared" si="3"/>
        <v/>
      </c>
      <c r="L263" s="19" t="str">
        <f>IF(J263&lt;&gt;"",IF(J263&gt;=$J$7,IF(J263&gt;VLOOKUP("perbolt_rotation_high", 'Failure Criteria'!$A$1:$B$9, 2, 0)*$J$7, "High", "OK"),"Low"),"")</f>
        <v/>
      </c>
      <c r="M263" s="19" t="str">
        <f>IF(AND(F263&lt;&gt;"",J263&lt;&gt;""),IF(F263&gt;=VLOOKUP("rd2_cyc3_rotation_high", 'Failure Criteria'!$A$1:$B$9, 2, 0), "High", "OK"),"")</f>
        <v/>
      </c>
      <c r="N263" s="19" t="str">
        <f>IF(ISERROR(VLOOKUP($A263,'First Round'!$B:$AZ,MATCH("Cycles",'First Round'!$B$1:$AZ$1,0),FALSE)),"",VLOOKUP($A263,'First Round'!$B:$AZ,MATCH("Cycles",'First Round'!$B$1:$AZ$1,0),FALSE))</f>
        <v/>
      </c>
      <c r="O263" s="19" t="str">
        <f>IF(ISERROR(VLOOKUP($A263,'Second Round'!$B:$AZ,MATCH("Cycles",'Second Round'!$B$1:$AZ$1,0),FALSE)),"",VLOOKUP($A263,'Second Round'!$B:$AZ,MATCH("Cycles",'Second Round'!$B$1:$AZ$1,0),FALSE))</f>
        <v/>
      </c>
      <c r="P263" s="19" t="str" cm="1">
        <f t="array" ref="P263">IF(ISERROR(ABS((SUM(IF(ISERROR(VLOOKUP($A263,'First Round'!$B:$AZ,MATCH(_xlfn._xlws.FILTER('First Round'!$B$1:$AZ$1,((LEFT('First Round'!$B$1:$AZ$1,22)="BoltRotationAngleCycle"))),'First Round'!$B$1:$AL$1,0), FALSE)),0,VLOOKUP($A263,'First Round'!$B:$AZ,MATCH(_xlfn._xlws.FILTER('First Round'!$B$1:$AZ$1,((LEFT('First Round'!$B$1:$AZ$1,22)="BoltRotationAngleCycle"))),'First Round'!$B$1:$AL$1,0), FALSE)))) - $B263) &lt;= 2), "", ABS((SUM(IF(ISERROR(VLOOKUP($A263,'First Round'!$B:$AZ,MATCH(_xlfn._xlws.FILTER('First Round'!$B$1:$AZ$1,((LEFT('First Round'!$B$1:$AZ$1,22)="BoltRotationAngleCycle"))),'First Round'!$B$1:$AL$1,0), FALSE)),0,VLOOKUP($A263,'First Round'!$B:$AZ,MATCH(_xlfn._xlws.FILTER('First Round'!$B$1:$AZ$1,((LEFT('First Round'!$B$1:$AZ$1,22)="BoltRotationAngleCycle"))),'First Round'!$B$1:$AL$1,0), FALSE)))) - $B263) &lt;= VLOOKUP("sum_rounding_buffer", 'Failure Criteria'!$A$1:$B$9, 2, 0))</f>
        <v/>
      </c>
      <c r="Q263" s="19" t="str" cm="1">
        <f t="array" ref="Q263">IF(ISERROR(ABS((SUM(IF(ISERROR(VLOOKUP($A263,'Second Round'!$B:$AZ,MATCH(_xlfn._xlws.FILTER('Second Round'!$B$1:$AZ$1,((LEFT('Second Round'!$B$1:$AZ$1,22)="BoltRotationAngleCycle"))),'Second Round'!$B$1:$AL$1,0), FALSE)),0,VLOOKUP($A263,'Second Round'!$B:$AZ,MATCH(_xlfn._xlws.FILTER('Second Round'!$B$1:$AZ$1,((LEFT('Second Round'!$B$1:$AZ$1,22)="BoltRotationAngleCycle"))),'Second Round'!$B$1:$AL$1,0), FALSE)))) - $C263) &lt;= 2), "", ABS((SUM(IF(ISERROR(VLOOKUP($A263,'Second Round'!$B:$AZ,MATCH(_xlfn._xlws.FILTER('Second Round'!$B$1:$AZ$1,((LEFT('Second Round'!$B$1:$AZ$1,22)="BoltRotationAngleCycle"))),'Second Round'!$B$1:$AL$1,0), FALSE)),0,VLOOKUP($A263,'Second Round'!$B:$AZ,MATCH(_xlfn._xlws.FILTER('Second Round'!$B$1:$AZ$1,((LEFT('Second Round'!$B$1:$AZ$1,22)="BoltRotationAngleCycle"))),'Second Round'!$B$1:$AL$1,0), FALSE)))) - $C263) &lt;= VLOOKUP("sum_rounding_buffer", 'Failure Criteria'!$A$1:$B$9, 2, 0))</f>
        <v/>
      </c>
    </row>
    <row r="264" spans="1:17" ht="15.75" customHeight="1" thickBot="1" x14ac:dyDescent="0.3">
      <c r="A264" s="17">
        <v>255</v>
      </c>
      <c r="B264" s="7" t="str">
        <f>IF(ISERROR(VLOOKUP($A264,'First Round'!$B:$AZ,MATCH("BoltRotationAngle",'First Round'!$B$1:$AZ$1,0),FALSE)),"",VLOOKUP($A264,'First Round'!$B:$AZ,MATCH("BoltRotationAngle",'First Round'!$B$1:$AZ$1,0),FALSE))</f>
        <v/>
      </c>
      <c r="C264" s="7" t="str">
        <f>IF(ISERROR(VLOOKUP($A264,'Second Round'!$B:$AZ,MATCH("BoltRotationAngle",'Second Round'!$B$1:$AZ$1,0),FALSE)),"",VLOOKUP($A264,'Second Round'!$B:$AZ,MATCH("BoltRotationAngle",'Second Round'!$B$1:$AZ$1,0),FALSE))</f>
        <v/>
      </c>
      <c r="D264" s="1" t="str">
        <f>IF(ISERROR(VLOOKUP($A264,'Second Round'!$B:$AZ,MATCH("BoltRotationAngleCycle1",'Second Round'!$B$1:$AZ$1,0),FALSE)),"",VLOOKUP($A264,'Second Round'!$B:$AZ,MATCH("BoltRotationAngleCycle1",'Second Round'!$B$1:$AZ$1,0),FALSE))</f>
        <v/>
      </c>
      <c r="E264" s="1" t="str">
        <f>IF(ISERROR(VLOOKUP($A264,'Second Round'!$B:$AZ,MATCH("BoltRotationAngleCycle2",'Second Round'!$B$1:$AZ$1,0),FALSE)),"",VLOOKUP($A264,'Second Round'!$B:$AZ,MATCH("BoltRotationAngleCycle2",'Second Round'!$B$1:$AZ$1,0),FALSE))</f>
        <v/>
      </c>
      <c r="F264" s="1" t="str" cm="1">
        <f t="array" ref="F264">IF(AND(J264&lt;&gt;"",C264&lt;&gt;""),SUM(IF(ISERROR(VLOOKUP($A264,'Second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Round'!$B$1:$AL$1,0),FALSE)),0,VLOOKUP($A264,'Second Round'!$B:$AZ,MATCH(_xlfn._xlws.FILTER('Second Round'!$B$1:$AZ$1,((LEFT('Second Round'!$B$1:$AZ$1,22)="BoltRotationAngleCycle")*(IF(ISERROR(VALUE(REPLACE('Second Round'!$B$1:$AZ$1,1,22,""))),FALSE,VALUE(REPLACE('Second Round'!$B$1:$AZ$1,1,22,""))&gt;2)))),'Second Round'!$B$1:$AL$1,0),FALSE))),"")</f>
        <v/>
      </c>
      <c r="H264" s="4">
        <v>255</v>
      </c>
      <c r="I264" s="13" t="str">
        <f>IF(J264&lt;&gt;"",IF(L264="Low", "Fail", IF(OR(L264="High", M264="High", N264 &gt; 5, O264 &gt; 5, P264 = FALSE, Q264 = FALSE), "Alert", "Pass")),"")</f>
        <v/>
      </c>
      <c r="J264" s="3" t="str">
        <f t="shared" si="3"/>
        <v/>
      </c>
      <c r="L264" s="19" t="str">
        <f>IF(J264&lt;&gt;"",IF(J264&gt;=$J$7,IF(J264&gt;VLOOKUP("perbolt_rotation_high", 'Failure Criteria'!$A$1:$B$9, 2, 0)*$J$7, "High", "OK"),"Low"),"")</f>
        <v/>
      </c>
      <c r="M264" s="19" t="str">
        <f>IF(AND(F264&lt;&gt;"",J264&lt;&gt;""),IF(F264&gt;=VLOOKUP("rd2_cyc3_rotation_high", 'Failure Criteria'!$A$1:$B$9, 2, 0), "High", "OK"),"")</f>
        <v/>
      </c>
      <c r="N264" s="19" t="str">
        <f>IF(ISERROR(VLOOKUP($A264,'First Round'!$B:$AZ,MATCH("Cycles",'First Round'!$B$1:$AZ$1,0),FALSE)),"",VLOOKUP($A264,'First Round'!$B:$AZ,MATCH("Cycles",'First Round'!$B$1:$AZ$1,0),FALSE))</f>
        <v/>
      </c>
      <c r="O264" s="19" t="str">
        <f>IF(ISERROR(VLOOKUP($A264,'Second Round'!$B:$AZ,MATCH("Cycles",'Second Round'!$B$1:$AZ$1,0),FALSE)),"",VLOOKUP($A264,'Second Round'!$B:$AZ,MATCH("Cycles",'Second Round'!$B$1:$AZ$1,0),FALSE))</f>
        <v/>
      </c>
      <c r="P264" s="19" t="str" cm="1">
        <f t="array" ref="P264">IF(ISERROR(ABS((SUM(IF(ISERROR(VLOOKUP($A264,'First Round'!$B:$AZ,MATCH(_xlfn._xlws.FILTER('First Round'!$B$1:$AZ$1,((LEFT('First Round'!$B$1:$AZ$1,22)="BoltRotationAngleCycle"))),'First Round'!$B$1:$AL$1,0), FALSE)),0,VLOOKUP($A264,'First Round'!$B:$AZ,MATCH(_xlfn._xlws.FILTER('First Round'!$B$1:$AZ$1,((LEFT('First Round'!$B$1:$AZ$1,22)="BoltRotationAngleCycle"))),'First Round'!$B$1:$AL$1,0), FALSE)))) - $B264) &lt;= 2), "", ABS((SUM(IF(ISERROR(VLOOKUP($A264,'First Round'!$B:$AZ,MATCH(_xlfn._xlws.FILTER('First Round'!$B$1:$AZ$1,((LEFT('First Round'!$B$1:$AZ$1,22)="BoltRotationAngleCycle"))),'First Round'!$B$1:$AL$1,0), FALSE)),0,VLOOKUP($A264,'First Round'!$B:$AZ,MATCH(_xlfn._xlws.FILTER('First Round'!$B$1:$AZ$1,((LEFT('First Round'!$B$1:$AZ$1,22)="BoltRotationAngleCycle"))),'First Round'!$B$1:$AL$1,0), FALSE)))) - $B264) &lt;= VLOOKUP("sum_rounding_buffer", 'Failure Criteria'!$A$1:$B$9, 2, 0))</f>
        <v/>
      </c>
      <c r="Q264" s="19" t="str" cm="1">
        <f t="array" ref="Q264">IF(ISERROR(ABS((SUM(IF(ISERROR(VLOOKUP($A264,'Second Round'!$B:$AZ,MATCH(_xlfn._xlws.FILTER('Second Round'!$B$1:$AZ$1,((LEFT('Second Round'!$B$1:$AZ$1,22)="BoltRotationAngleCycle"))),'Second Round'!$B$1:$AL$1,0), FALSE)),0,VLOOKUP($A264,'Second Round'!$B:$AZ,MATCH(_xlfn._xlws.FILTER('Second Round'!$B$1:$AZ$1,((LEFT('Second Round'!$B$1:$AZ$1,22)="BoltRotationAngleCycle"))),'Second Round'!$B$1:$AL$1,0), FALSE)))) - $C264) &lt;= 2), "", ABS((SUM(IF(ISERROR(VLOOKUP($A264,'Second Round'!$B:$AZ,MATCH(_xlfn._xlws.FILTER('Second Round'!$B$1:$AZ$1,((LEFT('Second Round'!$B$1:$AZ$1,22)="BoltRotationAngleCycle"))),'Second Round'!$B$1:$AL$1,0), FALSE)),0,VLOOKUP($A264,'Second Round'!$B:$AZ,MATCH(_xlfn._xlws.FILTER('Second Round'!$B$1:$AZ$1,((LEFT('Second Round'!$B$1:$AZ$1,22)="BoltRotationAngleCycle"))),'Second Round'!$B$1:$AL$1,0), FALSE)))) - $C264) &lt;= VLOOKUP("sum_rounding_buffer", 'Failure Criteria'!$A$1:$B$9, 2, 0))</f>
        <v/>
      </c>
    </row>
  </sheetData>
  <mergeCells count="4">
    <mergeCell ref="N8:O8"/>
    <mergeCell ref="P8:Q8"/>
    <mergeCell ref="M8:M9"/>
    <mergeCell ref="L8:L9"/>
  </mergeCells>
  <conditionalFormatting sqref="I10:I264">
    <cfRule type="containsText" dxfId="10" priority="1" operator="containsText" text="Alert">
      <formula>NOT(ISERROR(SEARCH("Alert",I10)))</formula>
    </cfRule>
    <cfRule type="containsText" dxfId="9" priority="12" operator="containsText" text="Fail">
      <formula>NOT(ISERROR(SEARCH("Fail",I10)))</formula>
    </cfRule>
  </conditionalFormatting>
  <conditionalFormatting sqref="J10:J264">
    <cfRule type="colorScale" priority="15">
      <colorScale>
        <cfvo type="num" val="$J$7"/>
        <cfvo type="percentile" val="50"/>
        <cfvo type="max"/>
        <color rgb="FFF8696B"/>
        <color rgb="FFFFEB84"/>
        <color rgb="FF63BE7B"/>
      </colorScale>
    </cfRule>
  </conditionalFormatting>
  <conditionalFormatting sqref="K3:K4">
    <cfRule type="containsText" dxfId="8" priority="2" operator="containsText" text="Very High">
      <formula>NOT(ISERROR(SEARCH("Very High",K3)))</formula>
    </cfRule>
    <cfRule type="containsText" dxfId="7" priority="3" operator="containsText" text="High">
      <formula>NOT(ISERROR(SEARCH("High",K3)))</formula>
    </cfRule>
  </conditionalFormatting>
  <conditionalFormatting sqref="L10:L264">
    <cfRule type="containsText" dxfId="6" priority="8" operator="containsText" text="Low">
      <formula>NOT(ISERROR(SEARCH("Low",L10)))</formula>
    </cfRule>
  </conditionalFormatting>
  <conditionalFormatting sqref="L10:M264">
    <cfRule type="containsText" dxfId="5" priority="6" operator="containsText" text="High">
      <formula>NOT(ISERROR(SEARCH("High",L10)))</formula>
    </cfRule>
    <cfRule type="containsText" dxfId="4" priority="9" operator="containsText" text="OK">
      <formula>NOT(ISERROR(SEARCH("OK",L10)))</formula>
    </cfRule>
  </conditionalFormatting>
  <conditionalFormatting sqref="N10:O264">
    <cfRule type="cellIs" dxfId="2" priority="11" operator="equal">
      <formula>3</formula>
    </cfRule>
  </conditionalFormatting>
  <conditionalFormatting sqref="P10:Q264">
    <cfRule type="containsText" dxfId="1" priority="4" operator="containsText" text="FALSE">
      <formula>NOT(ISERROR(SEARCH("FALSE",P10)))</formula>
    </cfRule>
    <cfRule type="containsText" dxfId="0" priority="10" operator="containsText" text="TRUE">
      <formula>NOT(ISERROR(SEARCH("TRUE",P10)))</formula>
    </cfRule>
  </conditionalFormatting>
  <pageMargins left="0.7" right="0.7" top="0.75" bottom="0.75" header="0.3" footer="0.3"/>
  <pageSetup paperSize="9" orientation="portrait"/>
  <headerFooter>
    <oddFooter>&amp;C&amp;"Calibri"&amp;8 &amp;K000000#Classification: Confidential_x000D_&amp;1#&amp;"Calibri"&amp;8&amp;K000000 Classification: Confidential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between" id="{ABA829BF-7CB3-4A5B-BA0C-BB9EB66E1068}">
            <xm:f>VLOOKUP("cycles_high", 'Failure Criteria'!$A$1:$B$9, 2, 0)</xm:f>
            <xm:f>1000</xm:f>
            <x14:dxf>
              <font>
                <color theme="7" tint="-0.499984740745262"/>
              </font>
              <fill>
                <patternFill>
                  <bgColor theme="7" tint="0.59996337778862885"/>
                </patternFill>
              </fill>
            </x14:dxf>
          </x14:cfRule>
          <xm:sqref>N10:O264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5" right="0.75" top="1" bottom="1" header="0.5" footer="0.5"/>
  <headerFooter>
    <oddFooter>&amp;C_x000D_&amp;1#&amp;"Calibri"&amp;8&amp;K000000 Classification: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J12" sqref="J12"/>
    </sheetView>
  </sheetViews>
  <sheetFormatPr defaultRowHeight="15" x14ac:dyDescent="0.25"/>
  <sheetData/>
  <pageMargins left="0.75" right="0.75" top="1" bottom="1" header="0.5" footer="0.5"/>
  <headerFooter>
    <oddFooter>&amp;C_x000D_&amp;1#&amp;"Calibri"&amp;8&amp;K000000 Classification: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sqref="A1:XFD1048576"/>
    </sheetView>
  </sheetViews>
  <sheetFormatPr defaultRowHeight="15" x14ac:dyDescent="0.25"/>
  <sheetData/>
  <pageMargins left="0.75" right="0.75" top="1" bottom="1" header="0.5" footer="0.5"/>
  <headerFooter>
    <oddFooter>&amp;C_x000D_&amp;1#&amp;"Calibri"&amp;8&amp;K000000 Classification: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selection activeCell="B1" sqref="B1"/>
    </sheetView>
  </sheetViews>
  <sheetFormatPr defaultRowHeight="15" x14ac:dyDescent="0.25"/>
  <cols>
    <col min="1" max="1" width="29" customWidth="1"/>
    <col min="3" max="3" width="21.140625" customWidth="1"/>
    <col min="4" max="4" width="89.5703125" bestFit="1" customWidth="1"/>
  </cols>
  <sheetData>
    <row r="1" spans="1:4" x14ac:dyDescent="0.25">
      <c r="A1" s="34" t="s">
        <v>28</v>
      </c>
      <c r="B1" s="34" t="s">
        <v>115</v>
      </c>
      <c r="C1" s="34" t="s">
        <v>104</v>
      </c>
      <c r="D1" s="34" t="s">
        <v>97</v>
      </c>
    </row>
    <row r="2" spans="1:4" x14ac:dyDescent="0.25">
      <c r="A2" t="s">
        <v>95</v>
      </c>
      <c r="B2">
        <v>1.5</v>
      </c>
      <c r="C2" t="s">
        <v>105</v>
      </c>
      <c r="D2" t="s">
        <v>108</v>
      </c>
    </row>
    <row r="3" spans="1:4" x14ac:dyDescent="0.25">
      <c r="A3" t="s">
        <v>96</v>
      </c>
      <c r="B3">
        <v>2.5</v>
      </c>
      <c r="C3" t="s">
        <v>105</v>
      </c>
      <c r="D3" t="s">
        <v>109</v>
      </c>
    </row>
    <row r="4" spans="1:4" x14ac:dyDescent="0.25">
      <c r="A4" t="s">
        <v>98</v>
      </c>
      <c r="B4">
        <v>0.125</v>
      </c>
      <c r="C4" t="s">
        <v>105</v>
      </c>
      <c r="D4" t="s">
        <v>110</v>
      </c>
    </row>
    <row r="5" spans="1:4" x14ac:dyDescent="0.25">
      <c r="A5" t="s">
        <v>99</v>
      </c>
      <c r="B5">
        <v>0.25</v>
      </c>
      <c r="C5" t="s">
        <v>105</v>
      </c>
      <c r="D5" t="s">
        <v>109</v>
      </c>
    </row>
    <row r="6" spans="1:4" x14ac:dyDescent="0.25">
      <c r="A6" t="s">
        <v>100</v>
      </c>
      <c r="B6">
        <v>2.5</v>
      </c>
      <c r="C6" t="s">
        <v>105</v>
      </c>
      <c r="D6" t="s">
        <v>112</v>
      </c>
    </row>
    <row r="7" spans="1:4" x14ac:dyDescent="0.25">
      <c r="A7" t="s">
        <v>103</v>
      </c>
      <c r="B7">
        <v>10</v>
      </c>
      <c r="C7" t="s">
        <v>106</v>
      </c>
      <c r="D7" t="s">
        <v>111</v>
      </c>
    </row>
    <row r="8" spans="1:4" x14ac:dyDescent="0.25">
      <c r="A8" t="s">
        <v>101</v>
      </c>
      <c r="B8">
        <v>5</v>
      </c>
      <c r="C8" t="s">
        <v>107</v>
      </c>
      <c r="D8" t="s">
        <v>113</v>
      </c>
    </row>
    <row r="9" spans="1:4" x14ac:dyDescent="0.25">
      <c r="A9" t="s">
        <v>102</v>
      </c>
      <c r="B9">
        <v>2</v>
      </c>
      <c r="C9" t="s">
        <v>106</v>
      </c>
      <c r="D9" t="s">
        <v>114</v>
      </c>
    </row>
  </sheetData>
  <pageMargins left="0.7" right="0.7" top="0.75" bottom="0.75" header="0.3" footer="0.3"/>
  <headerFooter>
    <oddFooter>&amp;C&amp;"Calibri"&amp;8 &amp;K000000_x000D_# Classification: Confidential_x000D_&amp;1#&amp;"Calibri"&amp;8&amp;K000000 Classification: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7DC7-02E8-40AF-B999-40D257B39E16}">
  <dimension ref="A1:C28"/>
  <sheetViews>
    <sheetView workbookViewId="0">
      <selection activeCell="C27" sqref="C27"/>
    </sheetView>
  </sheetViews>
  <sheetFormatPr defaultRowHeight="15" x14ac:dyDescent="0.25"/>
  <cols>
    <col min="1" max="1" width="23" customWidth="1"/>
    <col min="2" max="2" width="26.85546875" customWidth="1"/>
    <col min="3" max="3" width="88.140625" customWidth="1"/>
  </cols>
  <sheetData>
    <row r="1" spans="1:3" x14ac:dyDescent="0.25">
      <c r="A1" s="34" t="s">
        <v>116</v>
      </c>
      <c r="B1" s="34" t="s">
        <v>28</v>
      </c>
      <c r="C1" s="34" t="s">
        <v>117</v>
      </c>
    </row>
    <row r="2" spans="1:3" ht="30" x14ac:dyDescent="0.25">
      <c r="C2" s="35" t="s">
        <v>118</v>
      </c>
    </row>
    <row r="3" spans="1:3" x14ac:dyDescent="0.25">
      <c r="C3" s="35"/>
    </row>
    <row r="4" spans="1:3" x14ac:dyDescent="0.25">
      <c r="C4" s="35"/>
    </row>
    <row r="5" spans="1:3" x14ac:dyDescent="0.25">
      <c r="C5" s="35"/>
    </row>
    <row r="6" spans="1:3" x14ac:dyDescent="0.25">
      <c r="C6" s="35"/>
    </row>
    <row r="7" spans="1:3" x14ac:dyDescent="0.25">
      <c r="C7" s="35"/>
    </row>
    <row r="8" spans="1:3" x14ac:dyDescent="0.25">
      <c r="C8" s="35"/>
    </row>
    <row r="9" spans="1:3" x14ac:dyDescent="0.25">
      <c r="C9" s="35"/>
    </row>
    <row r="10" spans="1:3" x14ac:dyDescent="0.25">
      <c r="C10" s="35"/>
    </row>
    <row r="11" spans="1:3" x14ac:dyDescent="0.25">
      <c r="C11" s="35"/>
    </row>
    <row r="12" spans="1:3" x14ac:dyDescent="0.25">
      <c r="C12" s="35"/>
    </row>
    <row r="13" spans="1:3" x14ac:dyDescent="0.25">
      <c r="C13" s="35"/>
    </row>
    <row r="14" spans="1:3" x14ac:dyDescent="0.25">
      <c r="C14" s="35"/>
    </row>
    <row r="15" spans="1:3" x14ac:dyDescent="0.25">
      <c r="C15" s="35"/>
    </row>
    <row r="16" spans="1:3" x14ac:dyDescent="0.25">
      <c r="C16" s="35"/>
    </row>
    <row r="17" spans="3:3" x14ac:dyDescent="0.25">
      <c r="C17" s="35"/>
    </row>
    <row r="18" spans="3:3" x14ac:dyDescent="0.25">
      <c r="C18" s="35"/>
    </row>
    <row r="19" spans="3:3" x14ac:dyDescent="0.25">
      <c r="C19" s="35"/>
    </row>
    <row r="20" spans="3:3" x14ac:dyDescent="0.25">
      <c r="C20" s="35"/>
    </row>
    <row r="21" spans="3:3" x14ac:dyDescent="0.25">
      <c r="C21" s="35"/>
    </row>
    <row r="22" spans="3:3" x14ac:dyDescent="0.25">
      <c r="C22" s="35"/>
    </row>
    <row r="23" spans="3:3" x14ac:dyDescent="0.25">
      <c r="C23" s="35"/>
    </row>
    <row r="24" spans="3:3" x14ac:dyDescent="0.25">
      <c r="C24" s="35"/>
    </row>
    <row r="25" spans="3:3" x14ac:dyDescent="0.25">
      <c r="C25" s="35"/>
    </row>
    <row r="26" spans="3:3" x14ac:dyDescent="0.25">
      <c r="C26" s="35"/>
    </row>
    <row r="27" spans="3:3" x14ac:dyDescent="0.25">
      <c r="C27" s="35"/>
    </row>
    <row r="28" spans="3:3" x14ac:dyDescent="0.25">
      <c r="C28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Header Validation</vt:lpstr>
      <vt:lpstr>Bolt Analysis</vt:lpstr>
      <vt:lpstr>Headers</vt:lpstr>
      <vt:lpstr>First Round</vt:lpstr>
      <vt:lpstr>Second Round</vt:lpstr>
      <vt:lpstr>Failure Criteria</vt:lpstr>
      <vt:lpstr>Canned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Sanderhoff Johansen</dc:creator>
  <cp:lastModifiedBy>Tobias Cole Hirth</cp:lastModifiedBy>
  <dcterms:created xsi:type="dcterms:W3CDTF">2021-09-14T20:17:52Z</dcterms:created>
  <dcterms:modified xsi:type="dcterms:W3CDTF">2024-01-30T22:45:35Z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c15001-c8e1-4e59-97bd-905e2080daab_Enabled">
    <vt:lpwstr>true</vt:lpwstr>
  </property>
  <property fmtid="{D5CDD505-2E9C-101B-9397-08002B2CF9AE}" pid="3" name="MSIP_Label_35c15001-c8e1-4e59-97bd-905e2080daab_SetDate">
    <vt:lpwstr>2024-01-26T18:01:48Z</vt:lpwstr>
  </property>
  <property fmtid="{D5CDD505-2E9C-101B-9397-08002B2CF9AE}" pid="4" name="MSIP_Label_35c15001-c8e1-4e59-97bd-905e2080daab_Method">
    <vt:lpwstr>Standard</vt:lpwstr>
  </property>
  <property fmtid="{D5CDD505-2E9C-101B-9397-08002B2CF9AE}" pid="5" name="MSIP_Label_35c15001-c8e1-4e59-97bd-905e2080daab_Name">
    <vt:lpwstr>Confidential</vt:lpwstr>
  </property>
  <property fmtid="{D5CDD505-2E9C-101B-9397-08002B2CF9AE}" pid="6" name="MSIP_Label_35c15001-c8e1-4e59-97bd-905e2080daab_SiteId">
    <vt:lpwstr>c0701940-7b3f-4116-a59f-159078bc3c63</vt:lpwstr>
  </property>
  <property fmtid="{D5CDD505-2E9C-101B-9397-08002B2CF9AE}" pid="7" name="MSIP_Label_35c15001-c8e1-4e59-97bd-905e2080daab_ActionId">
    <vt:lpwstr>6f72c7af-1714-4eb3-b60a-2f4ede79ac1e</vt:lpwstr>
  </property>
  <property fmtid="{D5CDD505-2E9C-101B-9397-08002B2CF9AE}" pid="8" name="MSIP_Label_35c15001-c8e1-4e59-97bd-905e2080daab_ContentBits">
    <vt:lpwstr>2</vt:lpwstr>
  </property>
</Properties>
</file>