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sokansas-my.sharepoint.com/personal/ben_neely_kansas_gov/Documents/Desktop/BCF pop character paper/pop models/age structured models/"/>
    </mc:Choice>
  </mc:AlternateContent>
  <xr:revisionPtr revIDLastSave="134" documentId="13_ncr:1_{871B92D9-FBB7-41B3-81CD-88E30161B4DA}" xr6:coauthVersionLast="47" xr6:coauthVersionMax="47" xr10:uidLastSave="{36208C5C-7BD4-4E05-892D-2412CF45D78C}"/>
  <bookViews>
    <workbookView xWindow="28680" yWindow="-120" windowWidth="29040" windowHeight="15720" activeTab="1" xr2:uid="{A1F43D1B-5E26-48D9-A86E-BCA1B1606665}"/>
  </bookViews>
  <sheets>
    <sheet name="no_length" sheetId="5" r:id="rId1"/>
    <sheet name="protected_slot" sheetId="6" r:id="rId2"/>
    <sheet name="maximum" sheetId="8" r:id="rId3"/>
  </sheets>
  <definedNames>
    <definedName name="a_wl" localSheetId="2">maximum!$B$8</definedName>
    <definedName name="a_wl" localSheetId="0">no_length!$B$8</definedName>
    <definedName name="a_wl" localSheetId="1">protected_slot!$B$8</definedName>
    <definedName name="a_wl">#REF!</definedName>
    <definedName name="Age" localSheetId="2">maximum!$E$2:$AC$2</definedName>
    <definedName name="Age" localSheetId="0">no_length!$E$2:$AC$2</definedName>
    <definedName name="Age" localSheetId="1">protected_slot!$E$2:$AC$2</definedName>
    <definedName name="Age">#REF!</definedName>
    <definedName name="b_wl" localSheetId="2">maximum!$B$9</definedName>
    <definedName name="b_wl" localSheetId="0">no_length!$B$9</definedName>
    <definedName name="b_wl" localSheetId="1">protected_slot!$B$9</definedName>
    <definedName name="b_wl">#REF!</definedName>
    <definedName name="Harvest_Slot" localSheetId="2">maximum!#REF!</definedName>
    <definedName name="Harvest_Slot" localSheetId="0">no_length!$B$34</definedName>
    <definedName name="Harvest_Slot" localSheetId="1">protected_slot!#REF!</definedName>
    <definedName name="Harvest_Slot">#REF!</definedName>
    <definedName name="K" localSheetId="2">maximum!$B$5</definedName>
    <definedName name="K" localSheetId="0">no_length!$B$5</definedName>
    <definedName name="K" localSheetId="1">protected_slot!$B$5</definedName>
    <definedName name="K">#REF!</definedName>
    <definedName name="Linf" localSheetId="2">maximum!$B$4</definedName>
    <definedName name="Linf" localSheetId="0">no_length!$B$4</definedName>
    <definedName name="Linf" localSheetId="1">protected_slot!$B$4</definedName>
    <definedName name="Linf">#REF!</definedName>
    <definedName name="M" localSheetId="2">maximum!$B$13</definedName>
    <definedName name="M" localSheetId="0">no_length!$B$13</definedName>
    <definedName name="M" localSheetId="1">protected_slot!$B$13</definedName>
    <definedName name="M">#REF!</definedName>
    <definedName name="Min_LL" localSheetId="2">maximum!$B$18</definedName>
    <definedName name="Min_LL" localSheetId="0">no_length!$B$18</definedName>
    <definedName name="Min_LL" localSheetId="1">protected_slot!$B$18</definedName>
    <definedName name="Min_LL">#REF!</definedName>
    <definedName name="Min_SD" localSheetId="2">maximum!$B$20</definedName>
    <definedName name="min_sd" localSheetId="0">no_length!$B$19</definedName>
    <definedName name="Min_SD" localSheetId="1">protected_slot!$B$20</definedName>
    <definedName name="Min_SD">#REF!</definedName>
    <definedName name="Minimum_Length_Limit">no_length!$B$22</definedName>
    <definedName name="phi_count0">#REF!</definedName>
    <definedName name="phi_countf">#REF!</definedName>
    <definedName name="phi_vb_harvslotF" localSheetId="2">maximum!$B$23</definedName>
    <definedName name="phi_vb_harvslotF" localSheetId="0">no_length!$B$36</definedName>
    <definedName name="phi_vb_harvslotF" localSheetId="1">protected_slot!#REF!</definedName>
    <definedName name="phi_vb_harvslotF">#REF!</definedName>
    <definedName name="phi_vb_harvslotU" localSheetId="2">maximum!#REF!</definedName>
    <definedName name="phi_vb_harvslotU" localSheetId="0">no_length!$B$35</definedName>
    <definedName name="phi_vb_harvslotU" localSheetId="1">protected_slot!#REF!</definedName>
    <definedName name="phi_vb_harvslotU">#REF!</definedName>
    <definedName name="phi_vb_proslotF" localSheetId="2">maximum!$B$23</definedName>
    <definedName name="phi_vb_proslotF" localSheetId="0">no_length!$B$29</definedName>
    <definedName name="phi_vb_proslotF" localSheetId="1">protected_slot!$B$23</definedName>
    <definedName name="phi_vb_proslotF">#REF!</definedName>
    <definedName name="phi_vb_proslotU" localSheetId="2">maximum!#REF!</definedName>
    <definedName name="phi_vb_proslotU" localSheetId="0">no_length!$B$28</definedName>
    <definedName name="phi_vb_proslotU" localSheetId="1">protected_slot!#REF!</definedName>
    <definedName name="phi_vb_proslotU">#REF!</definedName>
    <definedName name="phi_vb0" localSheetId="2">maximum!#REF!</definedName>
    <definedName name="phi_vb0" localSheetId="0">no_length!#REF!</definedName>
    <definedName name="phi_vb0" localSheetId="1">protected_slot!#REF!</definedName>
    <definedName name="phi_vb0">#REF!</definedName>
    <definedName name="phi_vbF" localSheetId="2">maximum!#REF!</definedName>
    <definedName name="phi_vbF" localSheetId="0">no_length!$B$23</definedName>
    <definedName name="phi_vbF" localSheetId="1">protected_slot!#REF!</definedName>
    <definedName name="phi_vbF">#REF!</definedName>
    <definedName name="phi_vbU" localSheetId="2">maximum!#REF!</definedName>
    <definedName name="phi_vbU" localSheetId="0">no_length!#REF!</definedName>
    <definedName name="phi_vbU" localSheetId="1">protected_slot!#REF!</definedName>
    <definedName name="phi_vbU">#REF!</definedName>
    <definedName name="Protected_Slot" localSheetId="2">maximum!$B$22</definedName>
    <definedName name="Protected_Slot" localSheetId="0">no_length!$B$27</definedName>
    <definedName name="Protected_Slot" localSheetId="1">protected_slot!$B$22</definedName>
    <definedName name="Protected_Slot">#REF!</definedName>
    <definedName name="Recruits">#REF!</definedName>
    <definedName name="Rel_Fec" localSheetId="2">maximum!$E$5:$AC$5</definedName>
    <definedName name="Rel_Fec" localSheetId="0">no_length!$E$5:$AC$5</definedName>
    <definedName name="Rel_Fec" localSheetId="1">protected_slot!$E$5:$AC$5</definedName>
    <definedName name="Rel_Fec">#REF!</definedName>
    <definedName name="S_fished" localSheetId="2">maximum!$E$7:$AC$7</definedName>
    <definedName name="S_fished" localSheetId="0">no_length!$E$7:$AC$7</definedName>
    <definedName name="S_fished" localSheetId="1">protected_slot!$E$7:$AC$7</definedName>
    <definedName name="S_fished">#REF!</definedName>
    <definedName name="S_unfished" localSheetId="2">maximum!$E$6:$AC$6</definedName>
    <definedName name="S_unfished" localSheetId="0">no_length!$E$6:$AC$6</definedName>
    <definedName name="S_unfished" localSheetId="1">protected_slot!$E$6:$AC$6</definedName>
    <definedName name="S_unfished">#REF!</definedName>
    <definedName name="So" localSheetId="2">maximum!$B$14</definedName>
    <definedName name="So" localSheetId="0">no_length!$B$14</definedName>
    <definedName name="So" localSheetId="1">protected_slot!$B$14</definedName>
    <definedName name="So">#REF!</definedName>
    <definedName name="SPR" localSheetId="2">maximum!#REF!</definedName>
    <definedName name="SPR" localSheetId="0">no_length!$B$25</definedName>
    <definedName name="SPR" localSheetId="1">protected_slot!#REF!</definedName>
    <definedName name="SPR">#REF!</definedName>
    <definedName name="SPR_harvslot">maximum!$B$25</definedName>
    <definedName name="SPR_mll">no_length!$B$25</definedName>
    <definedName name="SPR_proslot" localSheetId="2">maximum!$B$25</definedName>
    <definedName name="SPR_proslot">protected_slot!$B$25</definedName>
    <definedName name="TL" localSheetId="2">maximum!$E$3:$AC$3</definedName>
    <definedName name="TL" localSheetId="0">no_length!$E$3:$AC$3</definedName>
    <definedName name="TL" localSheetId="1">protected_slot!$E$3:$AC$3</definedName>
    <definedName name="TL">#REF!</definedName>
    <definedName name="tnot" localSheetId="2">maximum!$B$6</definedName>
    <definedName name="tnot" localSheetId="0">no_length!$B$6</definedName>
    <definedName name="tnot" localSheetId="1">protected_slot!$B$6</definedName>
    <definedName name="tnot">#REF!</definedName>
    <definedName name="u" localSheetId="2">maximum!$B$15</definedName>
    <definedName name="u" localSheetId="0">no_length!$B$15</definedName>
    <definedName name="u" localSheetId="1">protected_slot!$B$15</definedName>
    <definedName name="u">#REF!</definedName>
    <definedName name="Upper_LL" localSheetId="2">maximum!$B$19</definedName>
    <definedName name="Upper_LL" localSheetId="0">no_length!#REF!</definedName>
    <definedName name="Upper_LL" localSheetId="1">protected_slot!$B$19</definedName>
    <definedName name="Upper_LL">#REF!</definedName>
    <definedName name="Vul_harvslot" localSheetId="2">maximum!$E$11:$AC$11</definedName>
    <definedName name="Vul_harvslot" localSheetId="0">no_length!$E$11:$AC$11</definedName>
    <definedName name="Vul_harvslot" localSheetId="1">protected_slot!#REF!</definedName>
    <definedName name="Vul_harvslot">#REF!</definedName>
    <definedName name="Vul_minLL" localSheetId="2">maximum!$E$8:$AC$8</definedName>
    <definedName name="Vul_minLL" localSheetId="0">no_length!$E$8:$AC$8</definedName>
    <definedName name="Vul_minLL" localSheetId="1">protected_slot!$E$8:$AC$8</definedName>
    <definedName name="Vul_minLL">#REF!</definedName>
    <definedName name="Vul_proslot" localSheetId="2">maximum!$E$10:$AC$10</definedName>
    <definedName name="Vul_proslot" localSheetId="0">no_length!$E$10:$AC$10</definedName>
    <definedName name="Vul_proslot" localSheetId="1">protected_slot!$E$10:$AC$10</definedName>
    <definedName name="Vul_proslot">#REF!</definedName>
    <definedName name="Vul_slot" localSheetId="2">maximum!$E$10:$AC$10</definedName>
    <definedName name="Vul_slot" localSheetId="0">no_length!$E$10:$AC$10</definedName>
    <definedName name="Vul_slot" localSheetId="1">protected_slot!$E$10:$AC$10</definedName>
    <definedName name="Vul_slot">#REF!</definedName>
    <definedName name="Vul_upLL" localSheetId="2">maximum!$E$9:$AC$9</definedName>
    <definedName name="Vul_upLL" localSheetId="0">no_length!$E$9:$AC$9</definedName>
    <definedName name="Vul_upLL" localSheetId="1">protected_slot!$E$9:$AC$9</definedName>
    <definedName name="Vul_upLL">#REF!</definedName>
    <definedName name="wmat" localSheetId="2">maximum!$B$11</definedName>
    <definedName name="wmat" localSheetId="0">no_length!$B$11</definedName>
    <definedName name="wmat" localSheetId="1">protected_slot!$B$11</definedName>
    <definedName name="wmat">#REF!</definedName>
    <definedName name="Wt" localSheetId="2">maximum!$E$4:$AC$4</definedName>
    <definedName name="Wt" localSheetId="0">no_length!$E$4:$AC$4</definedName>
    <definedName name="Wt" localSheetId="1">protected_slot!$E$4:$AC$4</definedName>
    <definedName name="Wt">#REF!</definedName>
    <definedName name="YPR" localSheetId="2">maximum!#REF!</definedName>
    <definedName name="YPR" localSheetId="0">no_length!$B$38</definedName>
    <definedName name="YPR" localSheetId="1">protected_slot!#REF!</definedName>
    <definedName name="YPR">#REF!</definedName>
    <definedName name="YPR_harvslot" localSheetId="2">maximum!$B$24</definedName>
    <definedName name="YPR_harvslot" localSheetId="0">no_length!$B$38</definedName>
    <definedName name="YPR_harvslot" localSheetId="1">protected_slot!#REF!</definedName>
    <definedName name="YPR_harvslot">#REF!</definedName>
    <definedName name="YPR_mll" localSheetId="2">maximum!#REF!</definedName>
    <definedName name="YPR_mll" localSheetId="0">no_length!$B$24</definedName>
    <definedName name="YPR_mll" localSheetId="1">protected_slot!#REF!</definedName>
    <definedName name="YPR_mll">#REF!</definedName>
    <definedName name="YPR_proslot" localSheetId="2">maximum!$B$24</definedName>
    <definedName name="YPR_proslot" localSheetId="0">no_length!$B$31</definedName>
    <definedName name="YPR_proslot" localSheetId="1">protected_slot!$B$24</definedName>
    <definedName name="YPR_proslo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8" i="8" l="1"/>
  <c r="B8" i="6"/>
  <c r="B8" i="5"/>
  <c r="B14" i="5"/>
  <c r="B13" i="8"/>
  <c r="B14" i="8" s="1"/>
  <c r="B13" i="6"/>
  <c r="B14" i="6" s="1"/>
  <c r="B13" i="5"/>
  <c r="AC3" i="8"/>
  <c r="AC8" i="8" s="1"/>
  <c r="AB3" i="8"/>
  <c r="AB9" i="8" s="1"/>
  <c r="AA3" i="8"/>
  <c r="AA9" i="8" s="1"/>
  <c r="Z3" i="8"/>
  <c r="Z8" i="8" s="1"/>
  <c r="Y3" i="8"/>
  <c r="X3" i="8"/>
  <c r="X9" i="8" s="1"/>
  <c r="W3" i="8"/>
  <c r="W8" i="8" s="1"/>
  <c r="V3" i="8"/>
  <c r="V9" i="8" s="1"/>
  <c r="U3" i="8"/>
  <c r="U8" i="8" s="1"/>
  <c r="T3" i="8"/>
  <c r="T9" i="8" s="1"/>
  <c r="S3" i="8"/>
  <c r="S9" i="8" s="1"/>
  <c r="R3" i="8"/>
  <c r="R8" i="8" s="1"/>
  <c r="Q3" i="8"/>
  <c r="P3" i="8"/>
  <c r="P9" i="8" s="1"/>
  <c r="O3" i="8"/>
  <c r="O8" i="8" s="1"/>
  <c r="N3" i="8"/>
  <c r="N9" i="8" s="1"/>
  <c r="M3" i="8"/>
  <c r="M8" i="8" s="1"/>
  <c r="L3" i="8"/>
  <c r="L9" i="8" s="1"/>
  <c r="K3" i="8"/>
  <c r="K8" i="8" s="1"/>
  <c r="J3" i="8"/>
  <c r="J8" i="8" s="1"/>
  <c r="I3" i="8"/>
  <c r="H3" i="8"/>
  <c r="H9" i="8" s="1"/>
  <c r="G3" i="8"/>
  <c r="G8" i="8" s="1"/>
  <c r="F3" i="8"/>
  <c r="F9" i="8" s="1"/>
  <c r="E3" i="8"/>
  <c r="E8" i="8" s="1"/>
  <c r="AC3" i="6"/>
  <c r="AB3" i="6"/>
  <c r="AB9" i="6" s="1"/>
  <c r="AA3" i="6"/>
  <c r="Z3" i="6"/>
  <c r="Y3" i="6"/>
  <c r="X3" i="6"/>
  <c r="X9" i="6" s="1"/>
  <c r="W3" i="6"/>
  <c r="W9" i="6" s="1"/>
  <c r="V3" i="6"/>
  <c r="V9" i="6" s="1"/>
  <c r="U3" i="6"/>
  <c r="U9" i="6" s="1"/>
  <c r="T3" i="6"/>
  <c r="T9" i="6" s="1"/>
  <c r="S3" i="6"/>
  <c r="R3" i="6"/>
  <c r="R9" i="6" s="1"/>
  <c r="Q3" i="6"/>
  <c r="P3" i="6"/>
  <c r="P9" i="6" s="1"/>
  <c r="O3" i="6"/>
  <c r="O9" i="6" s="1"/>
  <c r="N3" i="6"/>
  <c r="N9" i="6" s="1"/>
  <c r="M3" i="6"/>
  <c r="M9" i="6" s="1"/>
  <c r="L3" i="6"/>
  <c r="L9" i="6" s="1"/>
  <c r="K3" i="6"/>
  <c r="J3" i="6"/>
  <c r="I3" i="6"/>
  <c r="H3" i="6"/>
  <c r="H9" i="6" s="1"/>
  <c r="G3" i="6"/>
  <c r="G9" i="6" s="1"/>
  <c r="F3" i="6"/>
  <c r="F9" i="6" s="1"/>
  <c r="E3" i="6"/>
  <c r="AC3" i="5"/>
  <c r="AB3" i="5"/>
  <c r="AA3" i="5"/>
  <c r="Z3" i="5"/>
  <c r="Y3" i="5"/>
  <c r="X3" i="5"/>
  <c r="W3" i="5"/>
  <c r="V3" i="5"/>
  <c r="U3" i="5"/>
  <c r="T3" i="5"/>
  <c r="S3" i="5"/>
  <c r="R3" i="5"/>
  <c r="Q3" i="5"/>
  <c r="P3" i="5"/>
  <c r="O3" i="5"/>
  <c r="N3" i="5"/>
  <c r="M3" i="5"/>
  <c r="L3" i="5"/>
  <c r="K3" i="5"/>
  <c r="J3" i="5"/>
  <c r="I3" i="5"/>
  <c r="H3" i="5"/>
  <c r="G3" i="5"/>
  <c r="F3" i="5"/>
  <c r="E3" i="5"/>
  <c r="I4" i="8" l="1"/>
  <c r="I4" i="6"/>
  <c r="J4" i="6"/>
  <c r="B11" i="6" s="1"/>
  <c r="P4" i="5"/>
  <c r="Q4" i="5"/>
  <c r="I4" i="5"/>
  <c r="H4" i="5"/>
  <c r="X4" i="5"/>
  <c r="Y4" i="5"/>
  <c r="K4" i="5"/>
  <c r="Y4" i="8"/>
  <c r="Q4" i="8"/>
  <c r="AA4" i="6"/>
  <c r="Z4" i="6"/>
  <c r="E4" i="6"/>
  <c r="Q4" i="6"/>
  <c r="AC4" i="6"/>
  <c r="S4" i="6"/>
  <c r="K4" i="6"/>
  <c r="Y4" i="6"/>
  <c r="AA8" i="8"/>
  <c r="AA10" i="8" s="1"/>
  <c r="AA11" i="8" s="1"/>
  <c r="W9" i="8"/>
  <c r="W10" i="8" s="1"/>
  <c r="W11" i="8" s="1"/>
  <c r="AC9" i="8"/>
  <c r="AC10" i="8" s="1"/>
  <c r="AC11" i="8" s="1"/>
  <c r="P4" i="8"/>
  <c r="R4" i="8"/>
  <c r="U4" i="8"/>
  <c r="AC4" i="8"/>
  <c r="T8" i="8"/>
  <c r="T10" i="8" s="1"/>
  <c r="T11" i="8" s="1"/>
  <c r="AB8" i="8"/>
  <c r="AB10" i="8" s="1"/>
  <c r="AB11" i="8" s="1"/>
  <c r="W8" i="5"/>
  <c r="AA8" i="5"/>
  <c r="G8" i="5"/>
  <c r="J8" i="5"/>
  <c r="O8" i="5"/>
  <c r="Z8" i="5"/>
  <c r="E8" i="5"/>
  <c r="F7" i="5" s="1"/>
  <c r="S8" i="5"/>
  <c r="R8" i="5"/>
  <c r="E9" i="8"/>
  <c r="E10" i="8" s="1"/>
  <c r="E11" i="8" s="1"/>
  <c r="F7" i="8" s="1"/>
  <c r="F8" i="8"/>
  <c r="F10" i="8" s="1"/>
  <c r="F11" i="8" s="1"/>
  <c r="G9" i="8"/>
  <c r="G10" i="8" s="1"/>
  <c r="G11" i="8" s="1"/>
  <c r="H8" i="8"/>
  <c r="H10" i="8" s="1"/>
  <c r="H11" i="8" s="1"/>
  <c r="J9" i="8"/>
  <c r="J10" i="8" s="1"/>
  <c r="J11" i="8" s="1"/>
  <c r="E4" i="8"/>
  <c r="L8" i="8"/>
  <c r="L10" i="8" s="1"/>
  <c r="L11" i="8" s="1"/>
  <c r="M9" i="8"/>
  <c r="M10" i="8" s="1"/>
  <c r="M11" i="8" s="1"/>
  <c r="Z4" i="8"/>
  <c r="H4" i="8"/>
  <c r="N8" i="8"/>
  <c r="N10" i="8" s="1"/>
  <c r="N11" i="8" s="1"/>
  <c r="O9" i="8"/>
  <c r="O10" i="8" s="1"/>
  <c r="O11" i="8" s="1"/>
  <c r="X8" i="8"/>
  <c r="X10" i="8" s="1"/>
  <c r="X11" i="8" s="1"/>
  <c r="J4" i="8"/>
  <c r="B11" i="8" s="1"/>
  <c r="P8" i="8"/>
  <c r="P10" i="8" s="1"/>
  <c r="P11" i="8" s="1"/>
  <c r="R9" i="8"/>
  <c r="R10" i="8" s="1"/>
  <c r="R11" i="8" s="1"/>
  <c r="M4" i="8"/>
  <c r="S8" i="8"/>
  <c r="S10" i="8" s="1"/>
  <c r="S11" i="8" s="1"/>
  <c r="U9" i="8"/>
  <c r="U10" i="8" s="1"/>
  <c r="U11" i="8" s="1"/>
  <c r="V8" i="8"/>
  <c r="V10" i="8" s="1"/>
  <c r="V11" i="8" s="1"/>
  <c r="Z9" i="8"/>
  <c r="Z10" i="8" s="1"/>
  <c r="Z11" i="8" s="1"/>
  <c r="X4" i="8"/>
  <c r="F6" i="8"/>
  <c r="G6" i="8" s="1"/>
  <c r="H6" i="8" s="1"/>
  <c r="I6" i="8" s="1"/>
  <c r="J6" i="8" s="1"/>
  <c r="K6" i="8" s="1"/>
  <c r="L6" i="8" s="1"/>
  <c r="M6" i="8" s="1"/>
  <c r="N6" i="8" s="1"/>
  <c r="O6" i="8" s="1"/>
  <c r="P6" i="8" s="1"/>
  <c r="Q6" i="8" s="1"/>
  <c r="R6" i="8" s="1"/>
  <c r="S6" i="8" s="1"/>
  <c r="T6" i="8" s="1"/>
  <c r="U6" i="8" s="1"/>
  <c r="V6" i="8" s="1"/>
  <c r="W6" i="8" s="1"/>
  <c r="X6" i="8" s="1"/>
  <c r="Y6" i="8" s="1"/>
  <c r="Z6" i="8" s="1"/>
  <c r="AA6" i="8" s="1"/>
  <c r="AB6" i="8" s="1"/>
  <c r="AC6" i="8" s="1"/>
  <c r="K4" i="8"/>
  <c r="S4" i="8"/>
  <c r="AA4" i="8"/>
  <c r="I8" i="8"/>
  <c r="Q8" i="8"/>
  <c r="Y8" i="8"/>
  <c r="L4" i="8"/>
  <c r="T4" i="8"/>
  <c r="AB4" i="8"/>
  <c r="I9" i="8"/>
  <c r="Q9" i="8"/>
  <c r="Y9" i="8"/>
  <c r="F4" i="8"/>
  <c r="V4" i="8"/>
  <c r="K9" i="8"/>
  <c r="K10" i="8" s="1"/>
  <c r="K11" i="8" s="1"/>
  <c r="N4" i="8"/>
  <c r="G4" i="8"/>
  <c r="O4" i="8"/>
  <c r="W4" i="8"/>
  <c r="R4" i="6"/>
  <c r="Z8" i="6"/>
  <c r="Z9" i="6"/>
  <c r="L8" i="6"/>
  <c r="L10" i="6" s="1"/>
  <c r="Q8" i="6"/>
  <c r="T4" i="6"/>
  <c r="S8" i="6"/>
  <c r="AA8" i="6"/>
  <c r="AB8" i="6"/>
  <c r="AB10" i="6" s="1"/>
  <c r="J4" i="5"/>
  <c r="R4" i="5"/>
  <c r="AC4" i="5"/>
  <c r="AB4" i="6"/>
  <c r="R8" i="6"/>
  <c r="R10" i="6" s="1"/>
  <c r="I9" i="6"/>
  <c r="I8" i="5"/>
  <c r="H8" i="6"/>
  <c r="H10" i="6" s="1"/>
  <c r="J9" i="6"/>
  <c r="P8" i="5"/>
  <c r="I8" i="6"/>
  <c r="T8" i="6"/>
  <c r="T10" i="6" s="1"/>
  <c r="Q9" i="6"/>
  <c r="J8" i="6"/>
  <c r="Q8" i="5"/>
  <c r="X8" i="6"/>
  <c r="X10" i="6" s="1"/>
  <c r="E4" i="5"/>
  <c r="L4" i="6"/>
  <c r="K8" i="6"/>
  <c r="Y8" i="6"/>
  <c r="Y9" i="6"/>
  <c r="M4" i="5"/>
  <c r="P8" i="6"/>
  <c r="P10" i="6" s="1"/>
  <c r="F6" i="6"/>
  <c r="G6" i="6" s="1"/>
  <c r="H6" i="6" s="1"/>
  <c r="I6" i="6" s="1"/>
  <c r="J6" i="6" s="1"/>
  <c r="K6" i="6" s="1"/>
  <c r="L6" i="6" s="1"/>
  <c r="M6" i="6" s="1"/>
  <c r="N6" i="6" s="1"/>
  <c r="O6" i="6" s="1"/>
  <c r="P6" i="6" s="1"/>
  <c r="Q6" i="6" s="1"/>
  <c r="R6" i="6" s="1"/>
  <c r="S6" i="6" s="1"/>
  <c r="T6" i="6" s="1"/>
  <c r="U6" i="6" s="1"/>
  <c r="V6" i="6" s="1"/>
  <c r="W6" i="6" s="1"/>
  <c r="X6" i="6" s="1"/>
  <c r="Y6" i="6" s="1"/>
  <c r="Z6" i="6" s="1"/>
  <c r="AA6" i="6" s="1"/>
  <c r="AB6" i="6" s="1"/>
  <c r="AC6" i="6" s="1"/>
  <c r="M4" i="6"/>
  <c r="V4" i="6"/>
  <c r="S9" i="6"/>
  <c r="AA9" i="6"/>
  <c r="U4" i="6"/>
  <c r="N4" i="6"/>
  <c r="X8" i="5"/>
  <c r="G4" i="6"/>
  <c r="O4" i="6"/>
  <c r="W4" i="6"/>
  <c r="E8" i="6"/>
  <c r="M8" i="6"/>
  <c r="M10" i="6" s="1"/>
  <c r="U8" i="6"/>
  <c r="U10" i="6" s="1"/>
  <c r="AC8" i="6"/>
  <c r="U4" i="5"/>
  <c r="Y8" i="5"/>
  <c r="H4" i="6"/>
  <c r="P4" i="6"/>
  <c r="X4" i="6"/>
  <c r="F8" i="6"/>
  <c r="F10" i="6" s="1"/>
  <c r="N8" i="6"/>
  <c r="N10" i="6" s="1"/>
  <c r="V8" i="6"/>
  <c r="V10" i="6" s="1"/>
  <c r="E9" i="6"/>
  <c r="AC9" i="6"/>
  <c r="F4" i="6"/>
  <c r="K9" i="6"/>
  <c r="Z4" i="5"/>
  <c r="G8" i="6"/>
  <c r="G10" i="6" s="1"/>
  <c r="O8" i="6"/>
  <c r="O10" i="6" s="1"/>
  <c r="W8" i="6"/>
  <c r="W10" i="6" s="1"/>
  <c r="H8" i="5"/>
  <c r="S4" i="5"/>
  <c r="L4" i="5"/>
  <c r="T4" i="5"/>
  <c r="AB4" i="5"/>
  <c r="F4" i="5"/>
  <c r="N4" i="5"/>
  <c r="V4" i="5"/>
  <c r="L8" i="5"/>
  <c r="T8" i="5"/>
  <c r="AB8" i="5"/>
  <c r="G4" i="5"/>
  <c r="O4" i="5"/>
  <c r="W4" i="5"/>
  <c r="F6" i="5"/>
  <c r="G6" i="5" s="1"/>
  <c r="H6" i="5" s="1"/>
  <c r="I6" i="5" s="1"/>
  <c r="J6" i="5" s="1"/>
  <c r="K6" i="5" s="1"/>
  <c r="L6" i="5" s="1"/>
  <c r="M6" i="5" s="1"/>
  <c r="N6" i="5" s="1"/>
  <c r="O6" i="5" s="1"/>
  <c r="P6" i="5" s="1"/>
  <c r="Q6" i="5" s="1"/>
  <c r="R6" i="5" s="1"/>
  <c r="S6" i="5" s="1"/>
  <c r="T6" i="5" s="1"/>
  <c r="U6" i="5" s="1"/>
  <c r="V6" i="5" s="1"/>
  <c r="W6" i="5" s="1"/>
  <c r="X6" i="5" s="1"/>
  <c r="Y6" i="5" s="1"/>
  <c r="Z6" i="5" s="1"/>
  <c r="AA6" i="5" s="1"/>
  <c r="AB6" i="5" s="1"/>
  <c r="AC6" i="5" s="1"/>
  <c r="M8" i="5"/>
  <c r="U8" i="5"/>
  <c r="AC8" i="5"/>
  <c r="AA4" i="5"/>
  <c r="K8" i="5"/>
  <c r="F8" i="5"/>
  <c r="N8" i="5"/>
  <c r="V8" i="5"/>
  <c r="J5" i="6" l="1"/>
  <c r="N5" i="8"/>
  <c r="M5" i="8"/>
  <c r="AA5" i="8"/>
  <c r="J5" i="8"/>
  <c r="T5" i="8"/>
  <c r="W5" i="8"/>
  <c r="H5" i="8"/>
  <c r="G5" i="8"/>
  <c r="E5" i="8"/>
  <c r="AC5" i="8"/>
  <c r="X5" i="8"/>
  <c r="B11" i="5"/>
  <c r="H5" i="5" s="1"/>
  <c r="V5" i="8"/>
  <c r="S5" i="8"/>
  <c r="F5" i="8"/>
  <c r="K5" i="8"/>
  <c r="Q5" i="8"/>
  <c r="U5" i="8"/>
  <c r="I5" i="8"/>
  <c r="AB5" i="8"/>
  <c r="R5" i="8"/>
  <c r="O5" i="8"/>
  <c r="L5" i="8"/>
  <c r="G7" i="8"/>
  <c r="H7" i="8" s="1"/>
  <c r="I7" i="8" s="1"/>
  <c r="Z5" i="8"/>
  <c r="P5" i="8"/>
  <c r="Y5" i="8"/>
  <c r="Y10" i="8"/>
  <c r="Y11" i="8" s="1"/>
  <c r="Q10" i="8"/>
  <c r="Q11" i="8" s="1"/>
  <c r="I10" i="8"/>
  <c r="I11" i="8" s="1"/>
  <c r="Z10" i="6"/>
  <c r="S10" i="6"/>
  <c r="S5" i="6"/>
  <c r="Y10" i="6"/>
  <c r="K10" i="6"/>
  <c r="AB5" i="6"/>
  <c r="J10" i="6"/>
  <c r="Q10" i="6"/>
  <c r="AC10" i="6"/>
  <c r="AA10" i="6"/>
  <c r="G7" i="5"/>
  <c r="H7" i="5" s="1"/>
  <c r="I7" i="5" s="1"/>
  <c r="J7" i="5" s="1"/>
  <c r="K7" i="5" s="1"/>
  <c r="L7" i="5" s="1"/>
  <c r="M7" i="5" s="1"/>
  <c r="N7" i="5" s="1"/>
  <c r="O7" i="5" s="1"/>
  <c r="P7" i="5" s="1"/>
  <c r="Q7" i="5" s="1"/>
  <c r="R7" i="5" s="1"/>
  <c r="S7" i="5" s="1"/>
  <c r="T7" i="5" s="1"/>
  <c r="U7" i="5" s="1"/>
  <c r="V7" i="5" s="1"/>
  <c r="W7" i="5" s="1"/>
  <c r="X7" i="5" s="1"/>
  <c r="Y7" i="5" s="1"/>
  <c r="Z7" i="5" s="1"/>
  <c r="AA7" i="5" s="1"/>
  <c r="AB7" i="5" s="1"/>
  <c r="AC7" i="5" s="1"/>
  <c r="T5" i="6"/>
  <c r="X5" i="6"/>
  <c r="I5" i="6"/>
  <c r="P5" i="6"/>
  <c r="V5" i="6"/>
  <c r="L5" i="6"/>
  <c r="F5" i="6"/>
  <c r="H5" i="6"/>
  <c r="AA5" i="6"/>
  <c r="M5" i="6"/>
  <c r="N5" i="6"/>
  <c r="Q5" i="6"/>
  <c r="I10" i="6"/>
  <c r="W5" i="6"/>
  <c r="U5" i="6"/>
  <c r="Y5" i="6"/>
  <c r="E10" i="6"/>
  <c r="F7" i="6" s="1"/>
  <c r="G7" i="6" s="1"/>
  <c r="H7" i="6" s="1"/>
  <c r="I7" i="6" s="1"/>
  <c r="O5" i="6"/>
  <c r="AC5" i="6"/>
  <c r="Z5" i="6"/>
  <c r="K5" i="6"/>
  <c r="G5" i="6"/>
  <c r="E5" i="6"/>
  <c r="R5" i="6"/>
  <c r="AC5" i="5" l="1"/>
  <c r="N5" i="5"/>
  <c r="O5" i="5"/>
  <c r="E5" i="5"/>
  <c r="L5" i="5"/>
  <c r="S5" i="5"/>
  <c r="T5" i="5"/>
  <c r="AB5" i="5"/>
  <c r="J5" i="5"/>
  <c r="P5" i="5"/>
  <c r="F5" i="5"/>
  <c r="R5" i="5"/>
  <c r="W5" i="5"/>
  <c r="G5" i="5"/>
  <c r="AA5" i="5"/>
  <c r="Z5" i="5"/>
  <c r="V5" i="5"/>
  <c r="Q5" i="5"/>
  <c r="K5" i="5"/>
  <c r="Y5" i="5"/>
  <c r="M5" i="5"/>
  <c r="I5" i="5"/>
  <c r="U5" i="5"/>
  <c r="X5" i="5"/>
  <c r="J7" i="8"/>
  <c r="K7" i="8" s="1"/>
  <c r="L7" i="8" s="1"/>
  <c r="M7" i="8" s="1"/>
  <c r="N7" i="8" s="1"/>
  <c r="O7" i="8" s="1"/>
  <c r="P7" i="8" s="1"/>
  <c r="Q7" i="8" s="1"/>
  <c r="R7" i="8" s="1"/>
  <c r="S7" i="8" s="1"/>
  <c r="T7" i="8" s="1"/>
  <c r="U7" i="8" s="1"/>
  <c r="V7" i="8" s="1"/>
  <c r="W7" i="8" s="1"/>
  <c r="X7" i="8" s="1"/>
  <c r="Y7" i="8" s="1"/>
  <c r="Z7" i="8" s="1"/>
  <c r="AA7" i="8" s="1"/>
  <c r="AB7" i="8" s="1"/>
  <c r="AC7" i="8" s="1"/>
  <c r="J7" i="6"/>
  <c r="K7" i="6" s="1"/>
  <c r="L7" i="6" s="1"/>
  <c r="M7" i="6" s="1"/>
  <c r="N7" i="6" s="1"/>
  <c r="O7" i="6" s="1"/>
  <c r="P7" i="6" s="1"/>
  <c r="Q7" i="6" s="1"/>
  <c r="R7" i="6" s="1"/>
  <c r="S7" i="6" s="1"/>
  <c r="T7" i="6" s="1"/>
  <c r="U7" i="6" s="1"/>
  <c r="V7" i="6" s="1"/>
  <c r="W7" i="6" s="1"/>
  <c r="X7" i="6" s="1"/>
  <c r="Y7" i="6" s="1"/>
  <c r="Z7" i="6" s="1"/>
  <c r="AA7" i="6" s="1"/>
  <c r="AB7" i="6" s="1"/>
  <c r="AC7" i="6" s="1"/>
  <c r="B25" i="8" l="1"/>
  <c r="I15" i="8" s="1"/>
  <c r="B23" i="8"/>
  <c r="B24" i="8" s="1"/>
  <c r="F15" i="8" s="1"/>
  <c r="B25" i="5" l="1"/>
  <c r="I16" i="5" s="1"/>
  <c r="B23" i="5"/>
  <c r="B24" i="5" s="1"/>
  <c r="F16" i="5" s="1"/>
  <c r="B23" i="6" l="1"/>
  <c r="B24" i="6" s="1"/>
  <c r="F15" i="6" s="1"/>
  <c r="B25" i="6"/>
  <c r="I15"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tc={7FF494BB-AC68-4AFC-A43E-221F4B721964}</author>
    <author>tc={267D51FB-8EF3-4E38-A715-364DE4E05CEA}</author>
    <author>tc={276AAA3E-9704-4E12-A985-D883FA67F86D}</author>
    <author>tc={3A789A93-BEAD-4975-94D9-6EA4C6BDD56E}</author>
    <author>tc={DB3EB006-B808-4AD4-A356-C2A383021796}</author>
    <author>tc={5FC8B044-8698-4E9E-AD08-F9FCD89124A4}</author>
    <author>tc={D9D88F25-54B4-4F2D-A8EA-46E25C183EE9}</author>
    <author>tc={2E486EE8-199C-4D73-9A49-5EB1EB69AB32}</author>
    <author>tc={AF4921BB-C1DA-4853-B9E1-81F2A7657D62}</author>
    <author>tc={FA71F956-9F70-49BF-9F7F-D13D4DEF2153}</author>
    <author>tc={D8BCCC60-631F-441B-8AE5-5AD67CD861C9}</author>
    <author>tc={EE6D6129-05C1-4B37-AF46-BCCAFCF2B37B}</author>
    <author>tc={F3B4C130-A427-4833-85B5-2A1C5D67CB1D}</author>
    <author>tc={E8171DF7-0DD8-4999-80B5-2EAEC4D5F13D}</author>
    <author>tc={7DDF4832-82F0-4F53-9F45-6DD834999D34}</author>
    <author>tc={2DCF3B11-2E66-4618-832C-C548687C79B5}</author>
    <author>tc={DF5B8495-8433-44C2-B953-F0E2BFF86247}</author>
    <author>tc={332C693D-CFDA-469F-8774-E57305124AB5}</author>
    <author>tc={D35016E3-C37C-4A14-9706-9FCCD38758B0}</author>
    <author>tc={6D2978D9-AC9E-4C47-82BE-33F919E41548}</author>
  </authors>
  <commentList>
    <comment ref="E3" authorId="0" shapeId="0" xr:uid="{7FF494BB-AC68-4AFC-A43E-221F4B721964}">
      <text>
        <t>[Threaded comment]
Your version of Excel allows you to read this threaded comment; however, any edits to it will get removed if the file is opened in a newer version of Excel. Learn more: https://go.microsoft.com/fwlink/?linkid=870924
Comment:
    Use vB equation to predict expected TL at age. We can use whatever growth model best fits here (linear, Gompertz, double vB, etc). MILR BCF might need linear.</t>
      </text>
    </comment>
    <comment ref="B4" authorId="1" shapeId="0" xr:uid="{267D51FB-8EF3-4E38-A715-364DE4E05CEA}">
      <text>
        <t>[Threaded comment]
Your version of Excel allows you to read this threaded comment; however, any edits to it will get removed if the file is opened in a newer version of Excel. Learn more: https://go.microsoft.com/fwlink/?linkid=870924
Comment:
    Growth parameters from aged fish sample taken in XXXX from X Reservoir.</t>
      </text>
    </comment>
    <comment ref="E4" authorId="2" shapeId="0" xr:uid="{276AAA3E-9704-4E12-A985-D883FA67F86D}">
      <text>
        <t>[Threaded comment]
Your version of Excel allows you to read this threaded comment; however, any edits to it will get removed if the file is opened in a newer version of Excel. Learn more: https://go.microsoft.com/fwlink/?linkid=870924
Comment:
    Estimated weight (kg) at length for yield</t>
      </text>
    </comment>
    <comment ref="D5" authorId="3" shapeId="0" xr:uid="{3A789A93-BEAD-4975-94D9-6EA4C6BDD56E}">
      <text>
        <t>[Threaded comment]
Your version of Excel allows you to read this threaded comment; however, any edits to it will get removed if the file is opened in a newer version of Excel. Learn more: https://go.microsoft.com/fwlink/?linkid=870924
Comment:
    Relative fecundity at age. Using weight at age past maturity as surrogate for fecundity.</t>
      </text>
    </comment>
    <comment ref="D6" authorId="4" shapeId="0" xr:uid="{DB3EB006-B808-4AD4-A356-C2A383021796}">
      <text>
        <t>[Threaded comment]
Your version of Excel allows you to read this threaded comment; however, any edits to it will get removed if the file is opened in a newer version of Excel. Learn more: https://go.microsoft.com/fwlink/?linkid=870924
Comment:
    Expected survival of an unfished population. Referred to as a survivorship function.</t>
      </text>
    </comment>
    <comment ref="D7" authorId="5" shapeId="0" xr:uid="{5FC8B044-8698-4E9E-AD08-F9FCD89124A4}">
      <text>
        <t>[Threaded comment]
Your version of Excel allows you to read this threaded comment; however, any edits to it will get removed if the file is opened in a newer version of Excel. Learn more: https://go.microsoft.com/fwlink/?linkid=870924
Comment:
    Survivorship in a fished condition. Number (or proportion) alive at the beginning of age-x. Fish that survived age x-1</t>
      </text>
    </comment>
    <comment ref="A8" authorId="6" shapeId="0" xr:uid="{D9D88F25-54B4-4F2D-A8EA-46E25C183EE9}">
      <text>
        <t>[Threaded comment]
Your version of Excel allows you to read this threaded comment; however, any edits to it will get removed if the file is opened in a newer version of Excel. Learn more: https://go.microsoft.com/fwlink/?linkid=870924
Comment:
    Weight at length estimates</t>
      </text>
    </comment>
    <comment ref="D8" authorId="7" shapeId="0" xr:uid="{2E486EE8-199C-4D73-9A49-5EB1EB69AB32}">
      <text>
        <t>[Threaded comment]
Your version of Excel allows you to read this threaded comment; however, any edits to it will get removed if the file is opened in a newer version of Excel. Learn more: https://go.microsoft.com/fwlink/?linkid=870924
Comment:
    Vulnerability to the minimum length limit. Think about this as the proportion of fish at age-x that are vulnerable to harvest.</t>
      </text>
    </comment>
    <comment ref="A11" authorId="8" shapeId="0" xr:uid="{AF4921BB-C1DA-4853-B9E1-81F2A7657D62}">
      <text>
        <t>[Threaded comment]
Your version of Excel allows you to read this threaded comment; however, any edits to it will get removed if the file is opened in a newer version of Excel. Learn more: https://go.microsoft.com/fwlink/?linkid=870924
Comment:
    Weight at maturation. Assuming they mature at age-6 here so estimated weight at age-6. This will change by species/population.</t>
      </text>
    </comment>
    <comment ref="A13" authorId="9" shapeId="0" xr:uid="{FA71F956-9F70-49BF-9F7F-D13D4DEF2153}">
      <text>
        <t>[Threaded comment]
Your version of Excel allows you to read this threaded comment; however, any edits to it will get removed if the file is opened in a newer version of Excel. Learn more: https://go.microsoft.com/fwlink/?linkid=870924
Comment:
    Instantaneous natural annual mortality calculated with Jensen equation. There are tons of other equations that can be used to estimate natural annual mortality.</t>
      </text>
    </comment>
    <comment ref="A14" authorId="10" shapeId="0" xr:uid="{D8BCCC60-631F-441B-8AE5-5AD67CD861C9}">
      <text>
        <t>[Threaded comment]
Your version of Excel allows you to read this threaded comment; however, any edits to it will get removed if the file is opened in a newer version of Excel. Learn more: https://go.microsoft.com/fwlink/?linkid=870924
Comment:
    Finite survival from natural mortality.</t>
      </text>
    </comment>
    <comment ref="A15" authorId="11" shapeId="0" xr:uid="{EE6D6129-05C1-4B37-AF46-BCCAFCF2B37B}">
      <text>
        <t>[Threaded comment]
Your version of Excel allows you to read this threaded comment; however, any edits to it will get removed if the file is opened in a newer version of Excel. Learn more: https://go.microsoft.com/fwlink/?linkid=870924
Comment:
    Annual exploitation rate</t>
      </text>
    </comment>
    <comment ref="E15" authorId="12" shapeId="0" xr:uid="{F3B4C130-A427-4833-85B5-2A1C5D67CB1D}">
      <text>
        <t>[Threaded comment]
Your version of Excel allows you to read this threaded comment; however, any edits to it will get removed if the file is opened in a newer version of Excel. Learn more: https://go.microsoft.com/fwlink/?linkid=870924
Comment:
    Data -&gt; What-if analysis -&gt; Data table. Identify the column variable as u (cell B15 here). This calculates YPR at each value of u</t>
      </text>
    </comment>
    <comment ref="H15" authorId="13" shapeId="0" xr:uid="{E8171DF7-0DD8-4999-80B5-2EAEC4D5F13D}">
      <text>
        <t>[Threaded comment]
Your version of Excel allows you to read this threaded comment; however, any edits to it will get removed if the file is opened in a newer version of Excel. Learn more: https://go.microsoft.com/fwlink/?linkid=870924
Comment:
    Data -&gt; What-if analysis -&gt; Data table. Identify the column variable as u (cell B15 here). This calculates YPR at each value of u</t>
      </text>
    </comment>
    <comment ref="F16" authorId="14" shapeId="0" xr:uid="{7DDF4832-82F0-4F53-9F45-6DD834999D34}">
      <text>
        <t>[Threaded comment]
Your version of Excel allows you to read this threaded comment; however, any edits to it will get removed if the file is opened in a newer version of Excel. Learn more: https://go.microsoft.com/fwlink/?linkid=870924
Comment:
    This is just YPR</t>
      </text>
    </comment>
    <comment ref="I16" authorId="15" shapeId="0" xr:uid="{2DCF3B11-2E66-4618-832C-C548687C79B5}">
      <text>
        <t>[Threaded comment]
Your version of Excel allows you to read this threaded comment; however, any edits to it will get removed if the file is opened in a newer version of Excel. Learn more: https://go.microsoft.com/fwlink/?linkid=870924
Comment:
    This is just SPR</t>
      </text>
    </comment>
    <comment ref="A17" authorId="16" shapeId="0" xr:uid="{DF5B8495-8433-44C2-B953-F0E2BFF86247}">
      <text>
        <t>[Threaded comment]
Your version of Excel allows you to read this threaded comment; however, any edits to it will get removed if the file is opened in a newer version of Excel. Learn more: https://go.microsoft.com/fwlink/?linkid=870924
Comment:
    Set up vulnerability functions for te different types of length limits. Pay attention to the Vul parameters that are being used in the S_Fished vector as those will determine which size limit type is being used.</t>
      </text>
    </comment>
    <comment ref="A18" authorId="17" shapeId="0" xr:uid="{332C693D-CFDA-469F-8774-E57305124AB5}">
      <text>
        <t>[Threaded comment]
Your version of Excel allows you to read this threaded comment; however, any edits to it will get removed if the file is opened in a newer version of Excel. Learn more: https://go.microsoft.com/fwlink/?linkid=870924
Comment:
    Simulate minimum length limit in millimeters. This can also be used as the lower side of a slot.</t>
      </text>
    </comment>
    <comment ref="A23" authorId="18" shapeId="0" xr:uid="{D35016E3-C37C-4A14-9706-9FCCD38758B0}">
      <text>
        <t>[Threaded comment]
Your version of Excel allows you to read this threaded comment; however, any edits to it will get removed if the file is opened in a newer version of Excel. Learn more: https://go.microsoft.com/fwlink/?linkid=870924
Comment:
    Vulnerable biomass per recruit in the fished condition. The recruit has amassed this much harvestable biomass through its life.</t>
      </text>
    </comment>
    <comment ref="A25" authorId="19" shapeId="0" xr:uid="{6D2978D9-AC9E-4C47-82BE-33F919E41548}">
      <text>
        <t>[Threaded comment]
Your version of Excel allows you to read this threaded comment; however, any edits to it will get removed if the file is opened in a newer version of Excel. Learn more: https://go.microsoft.com/fwlink/?linkid=870924
Comment:
    Spawning portential ratio -- eggs per recruit in the fished condidtion relative to unfished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tc={EF3385E0-B5CC-44C9-A19B-978C48996DE8}</author>
    <author>tc={7DD41A00-8742-41B8-A1D8-D1BDA9F8C64B}</author>
    <author>tc={E5D9B3C2-CF3C-4855-9E68-840D4FF2B0FD}</author>
    <author>tc={D9269D75-D9F5-4E9D-B3EA-01D596C346C4}</author>
    <author>tc={2B33C32D-5082-4EB1-9EF5-58AC4E812FB7}</author>
    <author>tc={438A3699-EE21-4616-982A-FB3709B2EB27}</author>
    <author>tc={3098B624-9F15-4684-94C3-3344C41A7273}</author>
    <author>tc={5834178F-85C8-4BCC-BF9D-A87E71D6B677}</author>
    <author>tc={E39A8E8C-F3EB-4D34-A886-6BAF20393C42}</author>
    <author>tc={A4F502A4-AF20-4FB2-AFEA-48C2F152C681}</author>
    <author>tc={AB347FAD-10BF-43E8-8738-AD720CAA64D2}</author>
    <author>tc={CC3AE2DB-66C1-4437-91AC-1E0E1E5BE44D}</author>
    <author>tc={7CEB5DAC-610D-4415-901E-D247D8E26247}</author>
    <author>tc={194886E7-ABDA-4CC9-8B6E-B3101E7A6D7C}</author>
    <author>tc={DF203195-17B5-4F60-9C9D-2C33067762B6}</author>
    <author>tc={E019479A-D304-47D8-BA7C-612933D80FB9}</author>
    <author>tc={E64EF811-38E0-4B1F-B85C-A94AF5E166B7}</author>
    <author>tc={891A0B2A-4EC7-4085-908E-283661154FC0}</author>
    <author>tc={1A604A60-0BF8-415C-B79E-223F8085F2F7}</author>
    <author>tc={0DE0A42A-FB3B-4156-B225-D9BE0DE8E1AF}</author>
    <author>tc={967E8766-A9DF-40BD-AD0E-4F1BE43C33F7}</author>
    <author>tc={5A990110-0D9F-40C1-8006-2F94E5176BB4}</author>
  </authors>
  <commentList>
    <comment ref="E3" authorId="0" shapeId="0" xr:uid="{EF3385E0-B5CC-44C9-A19B-978C48996DE8}">
      <text>
        <t>[Threaded comment]
Your version of Excel allows you to read this threaded comment; however, any edits to it will get removed if the file is opened in a newer version of Excel. Learn more: https://go.microsoft.com/fwlink/?linkid=870924
Comment:
    Use vB equation to predict expected TL at age. We can use whatever growth model best fits here (linear, Gompertz, double vB, etc). MILR BCF might need linear.</t>
      </text>
    </comment>
    <comment ref="B4" authorId="1" shapeId="0" xr:uid="{7DD41A00-8742-41B8-A1D8-D1BDA9F8C64B}">
      <text>
        <t>[Threaded comment]
Your version of Excel allows you to read this threaded comment; however, any edits to it will get removed if the file is opened in a newer version of Excel. Learn more: https://go.microsoft.com/fwlink/?linkid=870924
Comment:
    Growth parameters from aged fish sample taken in XXXX from X Reservoir.</t>
      </text>
    </comment>
    <comment ref="E4" authorId="2" shapeId="0" xr:uid="{E5D9B3C2-CF3C-4855-9E68-840D4FF2B0FD}">
      <text>
        <t>[Threaded comment]
Your version of Excel allows you to read this threaded comment; however, any edits to it will get removed if the file is opened in a newer version of Excel. Learn more: https://go.microsoft.com/fwlink/?linkid=870924
Comment:
    Estimated weight (kg) at length for yield</t>
      </text>
    </comment>
    <comment ref="D5" authorId="3" shapeId="0" xr:uid="{D9269D75-D9F5-4E9D-B3EA-01D596C346C4}">
      <text>
        <t>[Threaded comment]
Your version of Excel allows you to read this threaded comment; however, any edits to it will get removed if the file is opened in a newer version of Excel. Learn more: https://go.microsoft.com/fwlink/?linkid=870924
Comment:
    Relative fecundity at age. Using weight at age past maturity as surrogate for fecundity.</t>
      </text>
    </comment>
    <comment ref="D6" authorId="4" shapeId="0" xr:uid="{2B33C32D-5082-4EB1-9EF5-58AC4E812FB7}">
      <text>
        <t>[Threaded comment]
Your version of Excel allows you to read this threaded comment; however, any edits to it will get removed if the file is opened in a newer version of Excel. Learn more: https://go.microsoft.com/fwlink/?linkid=870924
Comment:
    Expected survival of an unfished population. Referred to as a survivorship function.</t>
      </text>
    </comment>
    <comment ref="D7" authorId="5" shapeId="0" xr:uid="{438A3699-EE21-4616-982A-FB3709B2EB27}">
      <text>
        <t>[Threaded comment]
Your version of Excel allows you to read this threaded comment; however, any edits to it will get removed if the file is opened in a newer version of Excel. Learn more: https://go.microsoft.com/fwlink/?linkid=870924
Comment:
    Survivorship in a fished condition. Number (or proportion) alive at the beginning of age-x. Fish that survived age x-1</t>
      </text>
    </comment>
    <comment ref="A8" authorId="6" shapeId="0" xr:uid="{3098B624-9F15-4684-94C3-3344C41A7273}">
      <text>
        <t>[Threaded comment]
Your version of Excel allows you to read this threaded comment; however, any edits to it will get removed if the file is opened in a newer version of Excel. Learn more: https://go.microsoft.com/fwlink/?linkid=870924
Comment:
    Weight at length estimates</t>
      </text>
    </comment>
    <comment ref="D8" authorId="7" shapeId="0" xr:uid="{5834178F-85C8-4BCC-BF9D-A87E71D6B677}">
      <text>
        <t>[Threaded comment]
Your version of Excel allows you to read this threaded comment; however, any edits to it will get removed if the file is opened in a newer version of Excel. Learn more: https://go.microsoft.com/fwlink/?linkid=870924
Comment:
    Vulnerability to the minimum length limit. Think about this as the proportion of fish at age-x that are vulnerable to harvest.</t>
      </text>
    </comment>
    <comment ref="D9" authorId="8" shapeId="0" xr:uid="{E39A8E8C-F3EB-4D34-A886-6BAF20393C42}">
      <text>
        <t>[Threaded comment]
Your version of Excel allows you to read this threaded comment; however, any edits to it will get removed if the file is opened in a newer version of Excel. Learn more: https://go.microsoft.com/fwlink/?linkid=870924
Comment:
    Vulnerability to the maximum length limit. Think about this as the proportion of fish at age-x that are vulnerable to harvest.</t>
      </text>
    </comment>
    <comment ref="D10" authorId="9" shapeId="0" xr:uid="{A4F502A4-AF20-4FB2-AFEA-48C2F152C681}">
      <text>
        <t>[Threaded comment]
Your version of Excel allows you to read this threaded comment; however, any edits to it will get removed if the file is opened in a newer version of Excel. Learn more: https://go.microsoft.com/fwlink/?linkid=870924
Comment:
    Vulnerability to a protected slot length limit. Think about this as the proportion of fish at age-x that are vulnerable to harvest.</t>
      </text>
    </comment>
    <comment ref="A11" authorId="10" shapeId="0" xr:uid="{AB347FAD-10BF-43E8-8738-AD720CAA64D2}">
      <text>
        <t>[Threaded comment]
Your version of Excel allows you to read this threaded comment; however, any edits to it will get removed if the file is opened in a newer version of Excel. Learn more: https://go.microsoft.com/fwlink/?linkid=870924
Comment:
    Weight at maturation. Assuming they mature at age-6 here so estimated weight at age-6. This will change by species/population.</t>
      </text>
    </comment>
    <comment ref="A13" authorId="11" shapeId="0" xr:uid="{CC3AE2DB-66C1-4437-91AC-1E0E1E5BE44D}">
      <text>
        <t>[Threaded comment]
Your version of Excel allows you to read this threaded comment; however, any edits to it will get removed if the file is opened in a newer version of Excel. Learn more: https://go.microsoft.com/fwlink/?linkid=870924
Comment:
    Instantaneous natural annual mortality calculated with Jensen equation. There are tons of other equations that can be used to estimate natural annual mortality.</t>
      </text>
    </comment>
    <comment ref="A14" authorId="12" shapeId="0" xr:uid="{7CEB5DAC-610D-4415-901E-D247D8E26247}">
      <text>
        <t>[Threaded comment]
Your version of Excel allows you to read this threaded comment; however, any edits to it will get removed if the file is opened in a newer version of Excel. Learn more: https://go.microsoft.com/fwlink/?linkid=870924
Comment:
    Finite survival from natural mortality.</t>
      </text>
    </comment>
    <comment ref="E14" authorId="13" shapeId="0" xr:uid="{194886E7-ABDA-4CC9-8B6E-B3101E7A6D7C}">
      <text>
        <t>[Threaded comment]
Your version of Excel allows you to read this threaded comment; however, any edits to it will get removed if the file is opened in a newer version of Excel. Learn more: https://go.microsoft.com/fwlink/?linkid=870924
Comment:
    Data -&gt; What-if analysis -&gt; Data table. Identify the column variable as u (cell B15 here). This calculates YPR at each value of u</t>
      </text>
    </comment>
    <comment ref="H14" authorId="14" shapeId="0" xr:uid="{DF203195-17B5-4F60-9C9D-2C33067762B6}">
      <text>
        <t>[Threaded comment]
Your version of Excel allows you to read this threaded comment; however, any edits to it will get removed if the file is opened in a newer version of Excel. Learn more: https://go.microsoft.com/fwlink/?linkid=870924
Comment:
    Data -&gt; What-if analysis -&gt; Data table. Identify the column variable as u (cell B15 here). This calculates YPR at each value of u</t>
      </text>
    </comment>
    <comment ref="A15" authorId="15" shapeId="0" xr:uid="{E019479A-D304-47D8-BA7C-612933D80FB9}">
      <text>
        <t>[Threaded comment]
Your version of Excel allows you to read this threaded comment; however, any edits to it will get removed if the file is opened in a newer version of Excel. Learn more: https://go.microsoft.com/fwlink/?linkid=870924
Comment:
    Annual exploitation rate</t>
      </text>
    </comment>
    <comment ref="F15" authorId="16" shapeId="0" xr:uid="{E64EF811-38E0-4B1F-B85C-A94AF5E166B7}">
      <text>
        <t>[Threaded comment]
Your version of Excel allows you to read this threaded comment; however, any edits to it will get removed if the file is opened in a newer version of Excel. Learn more: https://go.microsoft.com/fwlink/?linkid=870924
Comment:
    This is just YPR</t>
      </text>
    </comment>
    <comment ref="I15" authorId="17" shapeId="0" xr:uid="{891A0B2A-4EC7-4085-908E-283661154FC0}">
      <text>
        <t>[Threaded comment]
Your version of Excel allows you to read this threaded comment; however, any edits to it will get removed if the file is opened in a newer version of Excel. Learn more: https://go.microsoft.com/fwlink/?linkid=870924
Comment:
    This is just SPR</t>
      </text>
    </comment>
    <comment ref="A17" authorId="18" shapeId="0" xr:uid="{1A604A60-0BF8-415C-B79E-223F8085F2F7}">
      <text>
        <t>[Threaded comment]
Your version of Excel allows you to read this threaded comment; however, any edits to it will get removed if the file is opened in a newer version of Excel. Learn more: https://go.microsoft.com/fwlink/?linkid=870924
Comment:
    Set up vulnerability functions for te different types of length limits. Pay attention to the Vul parameters that are being used in the S_Fished vector as those will determine which size limit type is being used.</t>
      </text>
    </comment>
    <comment ref="A18" authorId="19" shapeId="0" xr:uid="{0DE0A42A-FB3B-4156-B225-D9BE0DE8E1AF}">
      <text>
        <t>[Threaded comment]
Your version of Excel allows you to read this threaded comment; however, any edits to it will get removed if the file is opened in a newer version of Excel. Learn more: https://go.microsoft.com/fwlink/?linkid=870924
Comment:
    Simulate minimum length limit in millimeters. This can also be used as the lower side of a slot.</t>
      </text>
    </comment>
    <comment ref="A19" authorId="20" shapeId="0" xr:uid="{967E8766-A9DF-40BD-AD0E-4F1BE43C33F7}">
      <text>
        <t>[Threaded comment]
Your version of Excel allows you to read this threaded comment; however, any edits to it will get removed if the file is opened in a newer version of Excel. Learn more: https://go.microsoft.com/fwlink/?linkid=870924
Comment:
    This can be used as a maximum length limit or as the upper end of a slot length limit.</t>
      </text>
    </comment>
    <comment ref="A20" authorId="21" shapeId="0" xr:uid="{5A990110-0D9F-40C1-8006-2F94E5176BB4}">
      <text>
        <t>[Threaded comment]
Your version of Excel allows you to read this threaded comment; however, any edits to it will get removed if the file is opened in a newer version of Excel. Learn more: https://go.microsoft.com/fwlink/?linkid=870924
Comment:
    Standard deviation used for length limit modeling. This is used in conjunction with mean length at age, not the SD around the MLL. Best practice is to use standard deviation from growth model.</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tc={97CB868F-791C-4B06-87A5-4275E9F4121A}</author>
    <author>tc={45B672DC-F5AC-4910-82DD-574027456467}</author>
    <author>tc={9A9FCBC1-62E3-4723-9929-79A3CBAFF01F}</author>
    <author>tc={2424BCEB-5A6B-4E48-A5F2-390BD87C626D}</author>
    <author>tc={B0A5DE79-099A-4F01-AE34-D20786A165C5}</author>
    <author>tc={D9C9904B-93BB-4236-BDB3-D00E3A5F6670}</author>
    <author>tc={22149163-EB23-41DB-B3EE-FB9373C9E49A}</author>
    <author>tc={13C49DC7-9F31-4B7C-A208-41BE188C419A}</author>
    <author>tc={18D22DDD-2588-4ABC-A170-DEF01D901F1E}</author>
    <author>tc={BBAE738B-FA05-4264-BFBF-2304D77A4752}</author>
    <author>tc={AC00FF71-34F7-4941-8A2E-A924A9E54BBE}</author>
    <author>tc={31074EE1-5BAE-48F1-88DB-A017C743D74B}</author>
    <author>tc={0D28624B-6C8E-4EEA-A2EA-AA9B2B6E88CF}</author>
    <author>tc={77DFAEDF-2F92-4B90-B7C3-915343AA14F5}</author>
    <author>tc={5C1234BE-80C9-44BD-8ABA-5E3B7C7EA607}</author>
    <author>tc={057412C8-FEDC-4E09-9B7D-942C4E9A05AA}</author>
    <author>tc={D5F0C9EB-A93D-4EE3-93A3-27BF0710B7BA}</author>
    <author>tc={B39E4087-6D8B-416A-B84C-A262722425C0}</author>
    <author>tc={C6605091-7567-48F6-85E4-C99794B7B4C9}</author>
    <author>tc={D92CDD4C-1BEF-4369-9D4E-26B1E3BA0A51}</author>
    <author>tc={C1F1F1B4-E72B-49F2-B0E1-0F75ED04DCF1}</author>
    <author>tc={56D2A3E9-BD61-40E8-B163-729B66E85AF4}</author>
  </authors>
  <commentList>
    <comment ref="E3" authorId="0" shapeId="0" xr:uid="{97CB868F-791C-4B06-87A5-4275E9F4121A}">
      <text>
        <t>[Threaded comment]
Your version of Excel allows you to read this threaded comment; however, any edits to it will get removed if the file is opened in a newer version of Excel. Learn more: https://go.microsoft.com/fwlink/?linkid=870924
Comment:
    Use vB equation to predict expected TL at age. We can use whatever growth model best fits here (linear, Gompertz, double vB, etc). MILR BCF might need linear.</t>
      </text>
    </comment>
    <comment ref="B4" authorId="1" shapeId="0" xr:uid="{45B672DC-F5AC-4910-82DD-574027456467}">
      <text>
        <t>[Threaded comment]
Your version of Excel allows you to read this threaded comment; however, any edits to it will get removed if the file is opened in a newer version of Excel. Learn more: https://go.microsoft.com/fwlink/?linkid=870924
Comment:
    Growth parameters from aged fish sample taken in XXXX from X Reservoir.</t>
      </text>
    </comment>
    <comment ref="E4" authorId="2" shapeId="0" xr:uid="{9A9FCBC1-62E3-4723-9929-79A3CBAFF01F}">
      <text>
        <t>[Threaded comment]
Your version of Excel allows you to read this threaded comment; however, any edits to it will get removed if the file is opened in a newer version of Excel. Learn more: https://go.microsoft.com/fwlink/?linkid=870924
Comment:
    Estimated weight (kg) at length for yield</t>
      </text>
    </comment>
    <comment ref="D5" authorId="3" shapeId="0" xr:uid="{2424BCEB-5A6B-4E48-A5F2-390BD87C626D}">
      <text>
        <t>[Threaded comment]
Your version of Excel allows you to read this threaded comment; however, any edits to it will get removed if the file is opened in a newer version of Excel. Learn more: https://go.microsoft.com/fwlink/?linkid=870924
Comment:
    Relative fecundity at age. Using weight at age past maturity as surrogate for fecundity.</t>
      </text>
    </comment>
    <comment ref="D6" authorId="4" shapeId="0" xr:uid="{B0A5DE79-099A-4F01-AE34-D20786A165C5}">
      <text>
        <t>[Threaded comment]
Your version of Excel allows you to read this threaded comment; however, any edits to it will get removed if the file is opened in a newer version of Excel. Learn more: https://go.microsoft.com/fwlink/?linkid=870924
Comment:
    Expected survival of an unfished population. Referred to as a survivorship function.</t>
      </text>
    </comment>
    <comment ref="D7" authorId="5" shapeId="0" xr:uid="{D9C9904B-93BB-4236-BDB3-D00E3A5F6670}">
      <text>
        <t>[Threaded comment]
Your version of Excel allows you to read this threaded comment; however, any edits to it will get removed if the file is opened in a newer version of Excel. Learn more: https://go.microsoft.com/fwlink/?linkid=870924
Comment:
    Survivorship in a fished condition. Number (or proportion) alive at the beginning of age-x. Fish that survived age x-1</t>
      </text>
    </comment>
    <comment ref="A8" authorId="6" shapeId="0" xr:uid="{22149163-EB23-41DB-B3EE-FB9373C9E49A}">
      <text>
        <t>[Threaded comment]
Your version of Excel allows you to read this threaded comment; however, any edits to it will get removed if the file is opened in a newer version of Excel. Learn more: https://go.microsoft.com/fwlink/?linkid=870924
Comment:
    Weight at length estimates</t>
      </text>
    </comment>
    <comment ref="D8" authorId="7" shapeId="0" xr:uid="{13C49DC7-9F31-4B7C-A208-41BE188C419A}">
      <text>
        <t>[Threaded comment]
Your version of Excel allows you to read this threaded comment; however, any edits to it will get removed if the file is opened in a newer version of Excel. Learn more: https://go.microsoft.com/fwlink/?linkid=870924
Comment:
    Vulnerability to the minimum length limit. Think about this as the proportion of fish at age-x that are vulnerable to harvest.</t>
      </text>
    </comment>
    <comment ref="D9" authorId="8" shapeId="0" xr:uid="{18D22DDD-2588-4ABC-A170-DEF01D901F1E}">
      <text>
        <t>[Threaded comment]
Your version of Excel allows you to read this threaded comment; however, any edits to it will get removed if the file is opened in a newer version of Excel. Learn more: https://go.microsoft.com/fwlink/?linkid=870924
Comment:
    Vulnerability to the maximum length limit. Think about this as the proportion of fish at age-x that are vulnerable to harvest.</t>
      </text>
    </comment>
    <comment ref="D10" authorId="9" shapeId="0" xr:uid="{BBAE738B-FA05-4264-BFBF-2304D77A4752}">
      <text>
        <t>[Threaded comment]
Your version of Excel allows you to read this threaded comment; however, any edits to it will get removed if the file is opened in a newer version of Excel. Learn more: https://go.microsoft.com/fwlink/?linkid=870924
Comment:
    Vulnerability to a protected slot length limit. Think about this as the proportion of fish at age-x that are vulnerable to harvest.</t>
      </text>
    </comment>
    <comment ref="A11" authorId="10" shapeId="0" xr:uid="{AC00FF71-34F7-4941-8A2E-A924A9E54BBE}">
      <text>
        <t>[Threaded comment]
Your version of Excel allows you to read this threaded comment; however, any edits to it will get removed if the file is opened in a newer version of Excel. Learn more: https://go.microsoft.com/fwlink/?linkid=870924
Comment:
    Weight at maturation. Assuming they mature at age-6 here so estimated weight at age-6. This will change by species/population.</t>
      </text>
    </comment>
    <comment ref="A13" authorId="11" shapeId="0" xr:uid="{31074EE1-5BAE-48F1-88DB-A017C743D74B}">
      <text>
        <t>[Threaded comment]
Your version of Excel allows you to read this threaded comment; however, any edits to it will get removed if the file is opened in a newer version of Excel. Learn more: https://go.microsoft.com/fwlink/?linkid=870924
Comment:
    Instantaneous natural annual mortality calculated with Jensen equation. There are tons of other equations that can be used to estimate natural annual mortality.</t>
      </text>
    </comment>
    <comment ref="A14" authorId="12" shapeId="0" xr:uid="{0D28624B-6C8E-4EEA-A2EA-AA9B2B6E88CF}">
      <text>
        <t>[Threaded comment]
Your version of Excel allows you to read this threaded comment; however, any edits to it will get removed if the file is opened in a newer version of Excel. Learn more: https://go.microsoft.com/fwlink/?linkid=870924
Comment:
    Finite survival from natural mortality.</t>
      </text>
    </comment>
    <comment ref="E14" authorId="13" shapeId="0" xr:uid="{77DFAEDF-2F92-4B90-B7C3-915343AA14F5}">
      <text>
        <t>[Threaded comment]
Your version of Excel allows you to read this threaded comment; however, any edits to it will get removed if the file is opened in a newer version of Excel. Learn more: https://go.microsoft.com/fwlink/?linkid=870924
Comment:
    Data -&gt; What-if analysis -&gt; Data table. Identify the column variable as u (cell B15 here). This calculates YPR at each value of u</t>
      </text>
    </comment>
    <comment ref="H14" authorId="14" shapeId="0" xr:uid="{5C1234BE-80C9-44BD-8ABA-5E3B7C7EA607}">
      <text>
        <t>[Threaded comment]
Your version of Excel allows you to read this threaded comment; however, any edits to it will get removed if the file is opened in a newer version of Excel. Learn more: https://go.microsoft.com/fwlink/?linkid=870924
Comment:
    Data -&gt; What-if analysis -&gt; Data table. Identify the column variable as u (cell B15 here). This calculates YPR at each value of u</t>
      </text>
    </comment>
    <comment ref="A15" authorId="15" shapeId="0" xr:uid="{057412C8-FEDC-4E09-9B7D-942C4E9A05AA}">
      <text>
        <t>[Threaded comment]
Your version of Excel allows you to read this threaded comment; however, any edits to it will get removed if the file is opened in a newer version of Excel. Learn more: https://go.microsoft.com/fwlink/?linkid=870924
Comment:
    Annual exploitation rate</t>
      </text>
    </comment>
    <comment ref="F15" authorId="16" shapeId="0" xr:uid="{D5F0C9EB-A93D-4EE3-93A3-27BF0710B7BA}">
      <text>
        <t>[Threaded comment]
Your version of Excel allows you to read this threaded comment; however, any edits to it will get removed if the file is opened in a newer version of Excel. Learn more: https://go.microsoft.com/fwlink/?linkid=870924
Comment:
    This is just YPR</t>
      </text>
    </comment>
    <comment ref="I15" authorId="17" shapeId="0" xr:uid="{B39E4087-6D8B-416A-B84C-A262722425C0}">
      <text>
        <t>[Threaded comment]
Your version of Excel allows you to read this threaded comment; however, any edits to it will get removed if the file is opened in a newer version of Excel. Learn more: https://go.microsoft.com/fwlink/?linkid=870924
Comment:
    This is just SPR</t>
      </text>
    </comment>
    <comment ref="A17" authorId="18" shapeId="0" xr:uid="{C6605091-7567-48F6-85E4-C99794B7B4C9}">
      <text>
        <t>[Threaded comment]
Your version of Excel allows you to read this threaded comment; however, any edits to it will get removed if the file is opened in a newer version of Excel. Learn more: https://go.microsoft.com/fwlink/?linkid=870924
Comment:
    Set up vulnerability functions for te different types of length limits. Pay attention to the Vul parameters that are being used in the S_Fished vector as those will determine which size limit type is being used.</t>
      </text>
    </comment>
    <comment ref="A18" authorId="19" shapeId="0" xr:uid="{D92CDD4C-1BEF-4369-9D4E-26B1E3BA0A51}">
      <text>
        <t>[Threaded comment]
Your version of Excel allows you to read this threaded comment; however, any edits to it will get removed if the file is opened in a newer version of Excel. Learn more: https://go.microsoft.com/fwlink/?linkid=870924
Comment:
    Simulate minimum length limit in millimeters. This can also be used as the lower side of a slot.</t>
      </text>
    </comment>
    <comment ref="A19" authorId="20" shapeId="0" xr:uid="{C1F1F1B4-E72B-49F2-B0E1-0F75ED04DCF1}">
      <text>
        <t>[Threaded comment]
Your version of Excel allows you to read this threaded comment; however, any edits to it will get removed if the file is opened in a newer version of Excel. Learn more: https://go.microsoft.com/fwlink/?linkid=870924
Comment:
    This can be used as a maximum length limit or as the upper end of a slot length limit.</t>
      </text>
    </comment>
    <comment ref="A20" authorId="21" shapeId="0" xr:uid="{56D2A3E9-BD61-40E8-B163-729B66E85AF4}">
      <text>
        <t>[Threaded comment]
Your version of Excel allows you to read this threaded comment; however, any edits to it will get removed if the file is opened in a newer version of Excel. Learn more: https://go.microsoft.com/fwlink/?linkid=870924
Comment:
    Standard deviation used for length limit modeling. This is used in conjunction with mean length at age, not the SD around the MLL. Best practice is to use standard deviation from growth model.</t>
      </text>
    </comment>
  </commentList>
</comments>
</file>

<file path=xl/sharedStrings.xml><?xml version="1.0" encoding="utf-8"?>
<sst xmlns="http://schemas.openxmlformats.org/spreadsheetml/2006/main" count="94" uniqueCount="41">
  <si>
    <t>Parameters</t>
  </si>
  <si>
    <t>Age</t>
  </si>
  <si>
    <t>TL</t>
  </si>
  <si>
    <t>Linf</t>
  </si>
  <si>
    <t>K</t>
  </si>
  <si>
    <t>tnot</t>
  </si>
  <si>
    <t>a_wl</t>
  </si>
  <si>
    <t>b_wl</t>
  </si>
  <si>
    <t>Wt</t>
  </si>
  <si>
    <t>wmat</t>
  </si>
  <si>
    <t>Rel_Fec</t>
  </si>
  <si>
    <t>M</t>
  </si>
  <si>
    <t>So</t>
  </si>
  <si>
    <t>u</t>
  </si>
  <si>
    <t>S_unfished</t>
  </si>
  <si>
    <t>S_fished</t>
  </si>
  <si>
    <t>Min_LL</t>
  </si>
  <si>
    <t>Min_SD</t>
  </si>
  <si>
    <t>Vul_minLL</t>
  </si>
  <si>
    <t>SPR</t>
  </si>
  <si>
    <t>Yield</t>
  </si>
  <si>
    <t>Angler mort (u)</t>
  </si>
  <si>
    <t>target</t>
  </si>
  <si>
    <t>Vulnerability Section</t>
  </si>
  <si>
    <t>Upper_LL</t>
  </si>
  <si>
    <t>Vul_upLL</t>
  </si>
  <si>
    <t>Vul_proslot</t>
  </si>
  <si>
    <t>Vul_harvslot</t>
  </si>
  <si>
    <t>Protected Slot</t>
  </si>
  <si>
    <t>phi_vb_proslotF</t>
  </si>
  <si>
    <t>phi_vbF</t>
  </si>
  <si>
    <t>Harvest Slot</t>
  </si>
  <si>
    <t>Minimum Length Limit</t>
  </si>
  <si>
    <t>phi_vb_harvslotF</t>
  </si>
  <si>
    <t>YPR_mll</t>
  </si>
  <si>
    <t>YPR_proslot</t>
  </si>
  <si>
    <t>YPR_harvslot</t>
  </si>
  <si>
    <t>min_sd</t>
  </si>
  <si>
    <t>SPR_proslot</t>
  </si>
  <si>
    <t>SPR_mll</t>
  </si>
  <si>
    <t>SPR_harvslot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</si>
</sst>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1"/>
      <color theme="1"/>
      <name val="Calibri"/>
      <family val="2"/>
      <scheme val="minor"/>
    </font>
    <font>
      <b/>
      <u/>
      <sz val="11"/>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164" fontId="0" fillId="0" borderId="0" xfId="0" applyNumberFormat="1"/>
    <xf numFmtId="2" fontId="0" fillId="0" borderId="0" xfId="0" applyNumberFormat="1"/>
    <xf numFmtId="1" fontId="0" fillId="0" borderId="0" xfId="0" applyNumberFormat="1"/>
    <xf numFmtId="0" fontId="0" fillId="2" borderId="0" xfId="0" applyFill="1"/>
    <xf numFmtId="2" fontId="0" fillId="2" borderId="0" xfId="0" applyNumberFormat="1" applyFill="1"/>
    <xf numFmtId="0" fontId="0" fillId="3" borderId="0" xfId="0" applyFill="1"/>
    <xf numFmtId="0" fontId="1" fillId="3" borderId="0" xfId="0" applyFont="1" applyFill="1"/>
    <xf numFmtId="2" fontId="0" fillId="3"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none"/>
          </c:marker>
          <c:cat>
            <c:numRef>
              <c:f>no_length!$E$17:$E$35</c:f>
              <c:numCache>
                <c:formatCode>0.00</c:formatCode>
                <c:ptCount val="19"/>
                <c:pt idx="0">
                  <c:v>0.02</c:v>
                </c:pt>
                <c:pt idx="1">
                  <c:v>0.04</c:v>
                </c:pt>
                <c:pt idx="2">
                  <c:v>0.06</c:v>
                </c:pt>
                <c:pt idx="3">
                  <c:v>0.08</c:v>
                </c:pt>
                <c:pt idx="4">
                  <c:v>0.1</c:v>
                </c:pt>
                <c:pt idx="5">
                  <c:v>0.12</c:v>
                </c:pt>
                <c:pt idx="6">
                  <c:v>0.14000000000000001</c:v>
                </c:pt>
                <c:pt idx="7">
                  <c:v>0.16</c:v>
                </c:pt>
                <c:pt idx="8">
                  <c:v>0.18</c:v>
                </c:pt>
                <c:pt idx="9">
                  <c:v>0.2</c:v>
                </c:pt>
                <c:pt idx="10">
                  <c:v>0.22</c:v>
                </c:pt>
                <c:pt idx="11">
                  <c:v>0.24</c:v>
                </c:pt>
                <c:pt idx="12">
                  <c:v>0.26</c:v>
                </c:pt>
                <c:pt idx="13">
                  <c:v>0.28000000000000003</c:v>
                </c:pt>
                <c:pt idx="14">
                  <c:v>0.3</c:v>
                </c:pt>
                <c:pt idx="15">
                  <c:v>0.32</c:v>
                </c:pt>
                <c:pt idx="16">
                  <c:v>0.34</c:v>
                </c:pt>
                <c:pt idx="17">
                  <c:v>0.36</c:v>
                </c:pt>
                <c:pt idx="18">
                  <c:v>0.38</c:v>
                </c:pt>
              </c:numCache>
            </c:numRef>
          </c:cat>
          <c:val>
            <c:numRef>
              <c:f>no_length!$F$17:$F$35</c:f>
              <c:numCache>
                <c:formatCode>0.00</c:formatCode>
                <c:ptCount val="19"/>
                <c:pt idx="0">
                  <c:v>0.21519440340639825</c:v>
                </c:pt>
                <c:pt idx="1">
                  <c:v>0.36655061038214215</c:v>
                </c:pt>
                <c:pt idx="2">
                  <c:v>0.47212010999028842</c:v>
                </c:pt>
                <c:pt idx="3">
                  <c:v>0.54484493386371102</c:v>
                </c:pt>
                <c:pt idx="4">
                  <c:v>0.59400142206944795</c:v>
                </c:pt>
                <c:pt idx="5">
                  <c:v>0.62624054324668033</c:v>
                </c:pt>
                <c:pt idx="6">
                  <c:v>0.6463352319979937</c:v>
                </c:pt>
                <c:pt idx="7">
                  <c:v>0.65771581331067142</c:v>
                </c:pt>
                <c:pt idx="8">
                  <c:v>0.66285273641999909</c:v>
                </c:pt>
                <c:pt idx="9">
                  <c:v>0.66352968280030078</c:v>
                </c:pt>
                <c:pt idx="10">
                  <c:v>0.66103822323665562</c:v>
                </c:pt>
                <c:pt idx="11">
                  <c:v>0.65631649396746283</c:v>
                </c:pt>
                <c:pt idx="12">
                  <c:v>0.65004802070019341</c:v>
                </c:pt>
                <c:pt idx="13">
                  <c:v>0.64273222302594268</c:v>
                </c:pt>
                <c:pt idx="14">
                  <c:v>0.63473481649711927</c:v>
                </c:pt>
                <c:pt idx="15">
                  <c:v>0.62632394963997673</c:v>
                </c:pt>
                <c:pt idx="16">
                  <c:v>0.61769621226288574</c:v>
                </c:pt>
                <c:pt idx="17">
                  <c:v>0.60899544089283608</c:v>
                </c:pt>
                <c:pt idx="18">
                  <c:v>0.60032638887155865</c:v>
                </c:pt>
              </c:numCache>
            </c:numRef>
          </c:val>
          <c:smooth val="0"/>
          <c:extLst>
            <c:ext xmlns:c16="http://schemas.microsoft.com/office/drawing/2014/chart" uri="{C3380CC4-5D6E-409C-BE32-E72D297353CC}">
              <c16:uniqueId val="{00000000-05EC-4D71-BF7C-57B8D805EFB8}"/>
            </c:ext>
          </c:extLst>
        </c:ser>
        <c:dLbls>
          <c:showLegendKey val="0"/>
          <c:showVal val="0"/>
          <c:showCatName val="0"/>
          <c:showSerName val="0"/>
          <c:showPercent val="0"/>
          <c:showBubbleSize val="0"/>
        </c:dLbls>
        <c:smooth val="0"/>
        <c:axId val="904563391"/>
        <c:axId val="1494317903"/>
      </c:lineChart>
      <c:catAx>
        <c:axId val="9045633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Annual exploitation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317903"/>
        <c:crosses val="autoZero"/>
        <c:auto val="1"/>
        <c:lblAlgn val="ctr"/>
        <c:lblOffset val="100"/>
        <c:noMultiLvlLbl val="0"/>
      </c:catAx>
      <c:valAx>
        <c:axId val="14943179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Kilogram</a:t>
                </a:r>
                <a:r>
                  <a:rPr lang="en-US" baseline="0"/>
                  <a:t> per recruit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563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none"/>
          </c:marker>
          <c:cat>
            <c:numRef>
              <c:f>no_length!$H$17:$H$35</c:f>
              <c:numCache>
                <c:formatCode>0.00</c:formatCode>
                <c:ptCount val="19"/>
                <c:pt idx="0">
                  <c:v>0.02</c:v>
                </c:pt>
                <c:pt idx="1">
                  <c:v>0.04</c:v>
                </c:pt>
                <c:pt idx="2">
                  <c:v>0.06</c:v>
                </c:pt>
                <c:pt idx="3">
                  <c:v>0.08</c:v>
                </c:pt>
                <c:pt idx="4">
                  <c:v>0.1</c:v>
                </c:pt>
                <c:pt idx="5">
                  <c:v>0.12</c:v>
                </c:pt>
                <c:pt idx="6">
                  <c:v>0.14000000000000001</c:v>
                </c:pt>
                <c:pt idx="7">
                  <c:v>0.16</c:v>
                </c:pt>
                <c:pt idx="8">
                  <c:v>0.18</c:v>
                </c:pt>
                <c:pt idx="9">
                  <c:v>0.2</c:v>
                </c:pt>
                <c:pt idx="10">
                  <c:v>0.22</c:v>
                </c:pt>
                <c:pt idx="11">
                  <c:v>0.24</c:v>
                </c:pt>
                <c:pt idx="12">
                  <c:v>0.26</c:v>
                </c:pt>
                <c:pt idx="13">
                  <c:v>0.28000000000000003</c:v>
                </c:pt>
                <c:pt idx="14">
                  <c:v>0.3</c:v>
                </c:pt>
                <c:pt idx="15">
                  <c:v>0.32</c:v>
                </c:pt>
                <c:pt idx="16">
                  <c:v>0.34</c:v>
                </c:pt>
                <c:pt idx="17">
                  <c:v>0.36</c:v>
                </c:pt>
                <c:pt idx="18">
                  <c:v>0.38</c:v>
                </c:pt>
              </c:numCache>
            </c:numRef>
          </c:cat>
          <c:val>
            <c:numRef>
              <c:f>no_length!$I$17:$I$35</c:f>
              <c:numCache>
                <c:formatCode>0.00</c:formatCode>
                <c:ptCount val="19"/>
                <c:pt idx="0">
                  <c:v>0.80357194947091815</c:v>
                </c:pt>
                <c:pt idx="1">
                  <c:v>0.64869135191751426</c:v>
                </c:pt>
                <c:pt idx="2">
                  <c:v>0.52604633243895405</c:v>
                </c:pt>
                <c:pt idx="3">
                  <c:v>0.4284876784697163</c:v>
                </c:pt>
                <c:pt idx="4">
                  <c:v>0.35051883882832308</c:v>
                </c:pt>
                <c:pt idx="5">
                  <c:v>0.28790608301341059</c:v>
                </c:pt>
                <c:pt idx="6">
                  <c:v>0.2373808931699653</c:v>
                </c:pt>
                <c:pt idx="7">
                  <c:v>0.19641299771738843</c:v>
                </c:pt>
                <c:pt idx="8">
                  <c:v>0.1630374013908838</c:v>
                </c:pt>
                <c:pt idx="9">
                  <c:v>0.13572261420983373</c:v>
                </c:pt>
                <c:pt idx="10">
                  <c:v>0.11327026582718625</c:v>
                </c:pt>
                <c:pt idx="11">
                  <c:v>9.4738598442815722E-2</c:v>
                </c:pt>
                <c:pt idx="12">
                  <c:v>7.9384109145220857E-2</c:v>
                </c:pt>
                <c:pt idx="13">
                  <c:v>6.6616978381990224E-2</c:v>
                </c:pt>
                <c:pt idx="14">
                  <c:v>5.5966967612427379E-2</c:v>
                </c:pt>
                <c:pt idx="15">
                  <c:v>4.7057268575896621E-2</c:v>
                </c:pt>
                <c:pt idx="16">
                  <c:v>3.9584395723985817E-2</c:v>
                </c:pt>
                <c:pt idx="17">
                  <c:v>3.3302676391024411E-2</c:v>
                </c:pt>
                <c:pt idx="18">
                  <c:v>2.8012244499674065E-2</c:v>
                </c:pt>
              </c:numCache>
            </c:numRef>
          </c:val>
          <c:smooth val="0"/>
          <c:extLst>
            <c:ext xmlns:c16="http://schemas.microsoft.com/office/drawing/2014/chart" uri="{C3380CC4-5D6E-409C-BE32-E72D297353CC}">
              <c16:uniqueId val="{00000000-9C2C-4155-A6D8-80B42F1B9C89}"/>
            </c:ext>
          </c:extLst>
        </c:ser>
        <c:ser>
          <c:idx val="1"/>
          <c:order val="1"/>
          <c:spPr>
            <a:ln w="28575" cap="rnd">
              <a:solidFill>
                <a:schemeClr val="accent2"/>
              </a:solidFill>
              <a:round/>
            </a:ln>
            <a:effectLst/>
          </c:spPr>
          <c:marker>
            <c:symbol val="none"/>
          </c:marker>
          <c:cat>
            <c:numRef>
              <c:f>no_length!$H$17:$H$35</c:f>
              <c:numCache>
                <c:formatCode>0.00</c:formatCode>
                <c:ptCount val="19"/>
                <c:pt idx="0">
                  <c:v>0.02</c:v>
                </c:pt>
                <c:pt idx="1">
                  <c:v>0.04</c:v>
                </c:pt>
                <c:pt idx="2">
                  <c:v>0.06</c:v>
                </c:pt>
                <c:pt idx="3">
                  <c:v>0.08</c:v>
                </c:pt>
                <c:pt idx="4">
                  <c:v>0.1</c:v>
                </c:pt>
                <c:pt idx="5">
                  <c:v>0.12</c:v>
                </c:pt>
                <c:pt idx="6">
                  <c:v>0.14000000000000001</c:v>
                </c:pt>
                <c:pt idx="7">
                  <c:v>0.16</c:v>
                </c:pt>
                <c:pt idx="8">
                  <c:v>0.18</c:v>
                </c:pt>
                <c:pt idx="9">
                  <c:v>0.2</c:v>
                </c:pt>
                <c:pt idx="10">
                  <c:v>0.22</c:v>
                </c:pt>
                <c:pt idx="11">
                  <c:v>0.24</c:v>
                </c:pt>
                <c:pt idx="12">
                  <c:v>0.26</c:v>
                </c:pt>
                <c:pt idx="13">
                  <c:v>0.28000000000000003</c:v>
                </c:pt>
                <c:pt idx="14">
                  <c:v>0.3</c:v>
                </c:pt>
                <c:pt idx="15">
                  <c:v>0.32</c:v>
                </c:pt>
                <c:pt idx="16">
                  <c:v>0.34</c:v>
                </c:pt>
                <c:pt idx="17">
                  <c:v>0.36</c:v>
                </c:pt>
                <c:pt idx="18">
                  <c:v>0.38</c:v>
                </c:pt>
              </c:numCache>
            </c:numRef>
          </c:cat>
          <c:val>
            <c:numRef>
              <c:f>no_length!$J$17:$J$35</c:f>
              <c:numCache>
                <c:formatCode>General</c:formatCode>
                <c:ptCount val="19"/>
                <c:pt idx="0">
                  <c:v>0.35</c:v>
                </c:pt>
                <c:pt idx="1">
                  <c:v>0.35</c:v>
                </c:pt>
                <c:pt idx="2">
                  <c:v>0.35</c:v>
                </c:pt>
                <c:pt idx="3">
                  <c:v>0.35</c:v>
                </c:pt>
                <c:pt idx="4">
                  <c:v>0.35</c:v>
                </c:pt>
                <c:pt idx="5">
                  <c:v>0.35</c:v>
                </c:pt>
                <c:pt idx="6">
                  <c:v>0.35</c:v>
                </c:pt>
                <c:pt idx="7">
                  <c:v>0.35</c:v>
                </c:pt>
                <c:pt idx="8">
                  <c:v>0.35</c:v>
                </c:pt>
                <c:pt idx="9">
                  <c:v>0.35</c:v>
                </c:pt>
                <c:pt idx="10">
                  <c:v>0.35</c:v>
                </c:pt>
                <c:pt idx="11">
                  <c:v>0.35</c:v>
                </c:pt>
                <c:pt idx="12">
                  <c:v>0.35</c:v>
                </c:pt>
                <c:pt idx="13">
                  <c:v>0.35</c:v>
                </c:pt>
                <c:pt idx="14">
                  <c:v>0.35</c:v>
                </c:pt>
                <c:pt idx="15">
                  <c:v>0.35</c:v>
                </c:pt>
                <c:pt idx="16">
                  <c:v>0.35</c:v>
                </c:pt>
                <c:pt idx="17">
                  <c:v>0.35</c:v>
                </c:pt>
                <c:pt idx="18">
                  <c:v>0.35</c:v>
                </c:pt>
              </c:numCache>
            </c:numRef>
          </c:val>
          <c:smooth val="0"/>
          <c:extLst>
            <c:ext xmlns:c16="http://schemas.microsoft.com/office/drawing/2014/chart" uri="{C3380CC4-5D6E-409C-BE32-E72D297353CC}">
              <c16:uniqueId val="{00000001-9C2C-4155-A6D8-80B42F1B9C89}"/>
            </c:ext>
          </c:extLst>
        </c:ser>
        <c:dLbls>
          <c:showLegendKey val="0"/>
          <c:showVal val="0"/>
          <c:showCatName val="0"/>
          <c:showSerName val="0"/>
          <c:showPercent val="0"/>
          <c:showBubbleSize val="0"/>
        </c:dLbls>
        <c:smooth val="0"/>
        <c:axId val="904563391"/>
        <c:axId val="1494317903"/>
      </c:lineChart>
      <c:catAx>
        <c:axId val="9045633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Annual exploitation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317903"/>
        <c:crosses val="autoZero"/>
        <c:auto val="1"/>
        <c:lblAlgn val="ctr"/>
        <c:lblOffset val="100"/>
        <c:noMultiLvlLbl val="0"/>
      </c:catAx>
      <c:valAx>
        <c:axId val="14943179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Spawning potential ratio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563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none"/>
          </c:marker>
          <c:cat>
            <c:numRef>
              <c:f>protected_slot!$E$16:$E$34</c:f>
              <c:numCache>
                <c:formatCode>0.00</c:formatCode>
                <c:ptCount val="19"/>
                <c:pt idx="0">
                  <c:v>0.02</c:v>
                </c:pt>
                <c:pt idx="1">
                  <c:v>0.04</c:v>
                </c:pt>
                <c:pt idx="2">
                  <c:v>0.06</c:v>
                </c:pt>
                <c:pt idx="3">
                  <c:v>0.08</c:v>
                </c:pt>
                <c:pt idx="4">
                  <c:v>0.1</c:v>
                </c:pt>
                <c:pt idx="5">
                  <c:v>0.12</c:v>
                </c:pt>
                <c:pt idx="6">
                  <c:v>0.14000000000000001</c:v>
                </c:pt>
                <c:pt idx="7">
                  <c:v>0.16</c:v>
                </c:pt>
                <c:pt idx="8">
                  <c:v>0.18</c:v>
                </c:pt>
                <c:pt idx="9">
                  <c:v>0.2</c:v>
                </c:pt>
                <c:pt idx="10">
                  <c:v>0.22</c:v>
                </c:pt>
                <c:pt idx="11">
                  <c:v>0.24</c:v>
                </c:pt>
                <c:pt idx="12">
                  <c:v>0.26</c:v>
                </c:pt>
                <c:pt idx="13">
                  <c:v>0.28000000000000003</c:v>
                </c:pt>
                <c:pt idx="14">
                  <c:v>0.3</c:v>
                </c:pt>
                <c:pt idx="15">
                  <c:v>0.32</c:v>
                </c:pt>
                <c:pt idx="16">
                  <c:v>0.34</c:v>
                </c:pt>
                <c:pt idx="17">
                  <c:v>0.36</c:v>
                </c:pt>
                <c:pt idx="18">
                  <c:v>0.38</c:v>
                </c:pt>
              </c:numCache>
            </c:numRef>
          </c:cat>
          <c:val>
            <c:numRef>
              <c:f>protected_slot!$F$16:$F$34</c:f>
              <c:numCache>
                <c:formatCode>0.00</c:formatCode>
                <c:ptCount val="19"/>
                <c:pt idx="0">
                  <c:v>0.11521140011933795</c:v>
                </c:pt>
                <c:pt idx="1">
                  <c:v>0.2000070582814048</c:v>
                </c:pt>
                <c:pt idx="2">
                  <c:v>0.26116617632868194</c:v>
                </c:pt>
                <c:pt idx="3">
                  <c:v>0.30401123771478494</c:v>
                </c:pt>
                <c:pt idx="4">
                  <c:v>0.33271566629132598</c:v>
                </c:pt>
                <c:pt idx="5">
                  <c:v>0.35054810713469836</c:v>
                </c:pt>
                <c:pt idx="6">
                  <c:v>0.36006589718448834</c:v>
                </c:pt>
                <c:pt idx="7">
                  <c:v>0.3632679238845985</c:v>
                </c:pt>
                <c:pt idx="8">
                  <c:v>0.36171512070373496</c:v>
                </c:pt>
                <c:pt idx="9">
                  <c:v>0.35662524994420286</c:v>
                </c:pt>
                <c:pt idx="10">
                  <c:v>0.34894731677785018</c:v>
                </c:pt>
                <c:pt idx="11">
                  <c:v>0.33941989422956986</c:v>
                </c:pt>
                <c:pt idx="12">
                  <c:v>0.32861677493562197</c:v>
                </c:pt>
                <c:pt idx="13">
                  <c:v>0.31698266670830177</c:v>
                </c:pt>
                <c:pt idx="14">
                  <c:v>0.30486108573451443</c:v>
                </c:pt>
                <c:pt idx="15">
                  <c:v>0.29251614899198713</c:v>
                </c:pt>
                <c:pt idx="16">
                  <c:v>0.28014960569039848</c:v>
                </c:pt>
                <c:pt idx="17">
                  <c:v>0.26791415924657325</c:v>
                </c:pt>
                <c:pt idx="18">
                  <c:v>0.25592390245021224</c:v>
                </c:pt>
              </c:numCache>
            </c:numRef>
          </c:val>
          <c:smooth val="0"/>
          <c:extLst>
            <c:ext xmlns:c16="http://schemas.microsoft.com/office/drawing/2014/chart" uri="{C3380CC4-5D6E-409C-BE32-E72D297353CC}">
              <c16:uniqueId val="{00000000-0986-4AD0-A43C-6916E673502C}"/>
            </c:ext>
          </c:extLst>
        </c:ser>
        <c:dLbls>
          <c:showLegendKey val="0"/>
          <c:showVal val="0"/>
          <c:showCatName val="0"/>
          <c:showSerName val="0"/>
          <c:showPercent val="0"/>
          <c:showBubbleSize val="0"/>
        </c:dLbls>
        <c:smooth val="0"/>
        <c:axId val="904563391"/>
        <c:axId val="1494317903"/>
      </c:lineChart>
      <c:catAx>
        <c:axId val="9045633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Annual exploitation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317903"/>
        <c:crosses val="autoZero"/>
        <c:auto val="1"/>
        <c:lblAlgn val="ctr"/>
        <c:lblOffset val="100"/>
        <c:noMultiLvlLbl val="0"/>
      </c:catAx>
      <c:valAx>
        <c:axId val="14943179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Kilogram</a:t>
                </a:r>
                <a:r>
                  <a:rPr lang="en-US" baseline="0"/>
                  <a:t> per recruit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563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none"/>
          </c:marker>
          <c:cat>
            <c:numRef>
              <c:f>protected_slot!$H$16:$H$34</c:f>
              <c:numCache>
                <c:formatCode>0.00</c:formatCode>
                <c:ptCount val="19"/>
                <c:pt idx="0">
                  <c:v>0.02</c:v>
                </c:pt>
                <c:pt idx="1">
                  <c:v>0.04</c:v>
                </c:pt>
                <c:pt idx="2">
                  <c:v>0.06</c:v>
                </c:pt>
                <c:pt idx="3">
                  <c:v>0.08</c:v>
                </c:pt>
                <c:pt idx="4">
                  <c:v>0.1</c:v>
                </c:pt>
                <c:pt idx="5">
                  <c:v>0.12</c:v>
                </c:pt>
                <c:pt idx="6">
                  <c:v>0.14000000000000001</c:v>
                </c:pt>
                <c:pt idx="7">
                  <c:v>0.16</c:v>
                </c:pt>
                <c:pt idx="8">
                  <c:v>0.18</c:v>
                </c:pt>
                <c:pt idx="9">
                  <c:v>0.2</c:v>
                </c:pt>
                <c:pt idx="10">
                  <c:v>0.22</c:v>
                </c:pt>
                <c:pt idx="11">
                  <c:v>0.24</c:v>
                </c:pt>
                <c:pt idx="12">
                  <c:v>0.26</c:v>
                </c:pt>
                <c:pt idx="13">
                  <c:v>0.28000000000000003</c:v>
                </c:pt>
                <c:pt idx="14">
                  <c:v>0.3</c:v>
                </c:pt>
                <c:pt idx="15">
                  <c:v>0.32</c:v>
                </c:pt>
                <c:pt idx="16">
                  <c:v>0.34</c:v>
                </c:pt>
                <c:pt idx="17">
                  <c:v>0.36</c:v>
                </c:pt>
                <c:pt idx="18">
                  <c:v>0.38</c:v>
                </c:pt>
              </c:numCache>
            </c:numRef>
          </c:cat>
          <c:val>
            <c:numRef>
              <c:f>protected_slot!$I$16:$I$34</c:f>
              <c:numCache>
                <c:formatCode>0.00</c:formatCode>
                <c:ptCount val="19"/>
                <c:pt idx="0">
                  <c:v>0.84492969517494398</c:v>
                </c:pt>
                <c:pt idx="1">
                  <c:v>0.71306228684163742</c:v>
                </c:pt>
                <c:pt idx="2">
                  <c:v>0.60095514630444236</c:v>
                </c:pt>
                <c:pt idx="3">
                  <c:v>0.50568740132586698</c:v>
                </c:pt>
                <c:pt idx="4">
                  <c:v>0.4247779599876263</c:v>
                </c:pt>
                <c:pt idx="5">
                  <c:v>0.35611673323034332</c:v>
                </c:pt>
                <c:pt idx="6">
                  <c:v>0.29790694037940041</c:v>
                </c:pt>
                <c:pt idx="7">
                  <c:v>0.24861670989752482</c:v>
                </c:pt>
                <c:pt idx="8">
                  <c:v>0.20693846744083613</c:v>
                </c:pt>
                <c:pt idx="9">
                  <c:v>0.17175484160509491</c:v>
                </c:pt>
                <c:pt idx="10">
                  <c:v>0.1421100202788165</c:v>
                </c:pt>
                <c:pt idx="11">
                  <c:v>0.11718566228479389</c:v>
                </c:pt>
                <c:pt idx="12">
                  <c:v>9.6280614359708611E-2</c:v>
                </c:pt>
                <c:pt idx="13">
                  <c:v>7.8793806290049451E-2</c:v>
                </c:pt>
                <c:pt idx="14">
                  <c:v>6.4209800485239082E-2</c:v>
                </c:pt>
                <c:pt idx="15">
                  <c:v>5.2086559276586834E-2</c:v>
                </c:pt>
                <c:pt idx="16">
                  <c:v>4.2045066245551224E-2</c:v>
                </c:pt>
                <c:pt idx="17">
                  <c:v>3.3760499028318264E-2</c:v>
                </c:pt>
                <c:pt idx="18">
                  <c:v>2.6954702139643415E-2</c:v>
                </c:pt>
              </c:numCache>
            </c:numRef>
          </c:val>
          <c:smooth val="0"/>
          <c:extLst>
            <c:ext xmlns:c16="http://schemas.microsoft.com/office/drawing/2014/chart" uri="{C3380CC4-5D6E-409C-BE32-E72D297353CC}">
              <c16:uniqueId val="{00000000-A427-43BF-903A-FB2BF5296DAC}"/>
            </c:ext>
          </c:extLst>
        </c:ser>
        <c:ser>
          <c:idx val="1"/>
          <c:order val="1"/>
          <c:spPr>
            <a:ln w="28575" cap="rnd">
              <a:solidFill>
                <a:schemeClr val="accent2"/>
              </a:solidFill>
              <a:round/>
            </a:ln>
            <a:effectLst/>
          </c:spPr>
          <c:marker>
            <c:symbol val="none"/>
          </c:marker>
          <c:cat>
            <c:numRef>
              <c:f>protected_slot!$H$16:$H$34</c:f>
              <c:numCache>
                <c:formatCode>0.00</c:formatCode>
                <c:ptCount val="19"/>
                <c:pt idx="0">
                  <c:v>0.02</c:v>
                </c:pt>
                <c:pt idx="1">
                  <c:v>0.04</c:v>
                </c:pt>
                <c:pt idx="2">
                  <c:v>0.06</c:v>
                </c:pt>
                <c:pt idx="3">
                  <c:v>0.08</c:v>
                </c:pt>
                <c:pt idx="4">
                  <c:v>0.1</c:v>
                </c:pt>
                <c:pt idx="5">
                  <c:v>0.12</c:v>
                </c:pt>
                <c:pt idx="6">
                  <c:v>0.14000000000000001</c:v>
                </c:pt>
                <c:pt idx="7">
                  <c:v>0.16</c:v>
                </c:pt>
                <c:pt idx="8">
                  <c:v>0.18</c:v>
                </c:pt>
                <c:pt idx="9">
                  <c:v>0.2</c:v>
                </c:pt>
                <c:pt idx="10">
                  <c:v>0.22</c:v>
                </c:pt>
                <c:pt idx="11">
                  <c:v>0.24</c:v>
                </c:pt>
                <c:pt idx="12">
                  <c:v>0.26</c:v>
                </c:pt>
                <c:pt idx="13">
                  <c:v>0.28000000000000003</c:v>
                </c:pt>
                <c:pt idx="14">
                  <c:v>0.3</c:v>
                </c:pt>
                <c:pt idx="15">
                  <c:v>0.32</c:v>
                </c:pt>
                <c:pt idx="16">
                  <c:v>0.34</c:v>
                </c:pt>
                <c:pt idx="17">
                  <c:v>0.36</c:v>
                </c:pt>
                <c:pt idx="18">
                  <c:v>0.38</c:v>
                </c:pt>
              </c:numCache>
            </c:numRef>
          </c:cat>
          <c:val>
            <c:numRef>
              <c:f>protected_slot!$J$16:$J$34</c:f>
              <c:numCache>
                <c:formatCode>General</c:formatCode>
                <c:ptCount val="19"/>
                <c:pt idx="0">
                  <c:v>0.35</c:v>
                </c:pt>
                <c:pt idx="1">
                  <c:v>0.35</c:v>
                </c:pt>
                <c:pt idx="2">
                  <c:v>0.35</c:v>
                </c:pt>
                <c:pt idx="3">
                  <c:v>0.35</c:v>
                </c:pt>
                <c:pt idx="4">
                  <c:v>0.35</c:v>
                </c:pt>
                <c:pt idx="5">
                  <c:v>0.35</c:v>
                </c:pt>
                <c:pt idx="6">
                  <c:v>0.35</c:v>
                </c:pt>
                <c:pt idx="7">
                  <c:v>0.35</c:v>
                </c:pt>
                <c:pt idx="8">
                  <c:v>0.35</c:v>
                </c:pt>
                <c:pt idx="9">
                  <c:v>0.35</c:v>
                </c:pt>
                <c:pt idx="10">
                  <c:v>0.35</c:v>
                </c:pt>
                <c:pt idx="11">
                  <c:v>0.35</c:v>
                </c:pt>
                <c:pt idx="12">
                  <c:v>0.35</c:v>
                </c:pt>
                <c:pt idx="13">
                  <c:v>0.35</c:v>
                </c:pt>
                <c:pt idx="14">
                  <c:v>0.35</c:v>
                </c:pt>
                <c:pt idx="15">
                  <c:v>0.35</c:v>
                </c:pt>
                <c:pt idx="16">
                  <c:v>0.35</c:v>
                </c:pt>
                <c:pt idx="17">
                  <c:v>0.35</c:v>
                </c:pt>
                <c:pt idx="18">
                  <c:v>0.35</c:v>
                </c:pt>
              </c:numCache>
            </c:numRef>
          </c:val>
          <c:smooth val="0"/>
          <c:extLst>
            <c:ext xmlns:c16="http://schemas.microsoft.com/office/drawing/2014/chart" uri="{C3380CC4-5D6E-409C-BE32-E72D297353CC}">
              <c16:uniqueId val="{00000001-A427-43BF-903A-FB2BF5296DAC}"/>
            </c:ext>
          </c:extLst>
        </c:ser>
        <c:dLbls>
          <c:showLegendKey val="0"/>
          <c:showVal val="0"/>
          <c:showCatName val="0"/>
          <c:showSerName val="0"/>
          <c:showPercent val="0"/>
          <c:showBubbleSize val="0"/>
        </c:dLbls>
        <c:smooth val="0"/>
        <c:axId val="904563391"/>
        <c:axId val="1494317903"/>
      </c:lineChart>
      <c:catAx>
        <c:axId val="9045633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Annual exploitation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317903"/>
        <c:crosses val="autoZero"/>
        <c:auto val="1"/>
        <c:lblAlgn val="ctr"/>
        <c:lblOffset val="100"/>
        <c:noMultiLvlLbl val="0"/>
      </c:catAx>
      <c:valAx>
        <c:axId val="14943179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Spawning potential ratio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563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none"/>
          </c:marker>
          <c:cat>
            <c:numRef>
              <c:f>maximum!$E$16:$E$34</c:f>
              <c:numCache>
                <c:formatCode>0.00</c:formatCode>
                <c:ptCount val="19"/>
                <c:pt idx="0">
                  <c:v>0.02</c:v>
                </c:pt>
                <c:pt idx="1">
                  <c:v>0.04</c:v>
                </c:pt>
                <c:pt idx="2">
                  <c:v>0.06</c:v>
                </c:pt>
                <c:pt idx="3">
                  <c:v>0.08</c:v>
                </c:pt>
                <c:pt idx="4">
                  <c:v>0.1</c:v>
                </c:pt>
                <c:pt idx="5">
                  <c:v>0.12</c:v>
                </c:pt>
                <c:pt idx="6">
                  <c:v>0.14000000000000001</c:v>
                </c:pt>
                <c:pt idx="7">
                  <c:v>0.16</c:v>
                </c:pt>
                <c:pt idx="8">
                  <c:v>0.18</c:v>
                </c:pt>
                <c:pt idx="9">
                  <c:v>0.2</c:v>
                </c:pt>
                <c:pt idx="10">
                  <c:v>0.22</c:v>
                </c:pt>
                <c:pt idx="11">
                  <c:v>0.24</c:v>
                </c:pt>
                <c:pt idx="12">
                  <c:v>0.26</c:v>
                </c:pt>
                <c:pt idx="13">
                  <c:v>0.28000000000000003</c:v>
                </c:pt>
                <c:pt idx="14">
                  <c:v>0.3</c:v>
                </c:pt>
                <c:pt idx="15">
                  <c:v>0.32</c:v>
                </c:pt>
                <c:pt idx="16">
                  <c:v>0.34</c:v>
                </c:pt>
                <c:pt idx="17">
                  <c:v>0.36</c:v>
                </c:pt>
                <c:pt idx="18">
                  <c:v>0.38</c:v>
                </c:pt>
              </c:numCache>
            </c:numRef>
          </c:cat>
          <c:val>
            <c:numRef>
              <c:f>maximum!$F$16:$F$34</c:f>
              <c:numCache>
                <c:formatCode>0.00</c:formatCode>
                <c:ptCount val="19"/>
                <c:pt idx="0">
                  <c:v>0.10615874843736593</c:v>
                </c:pt>
                <c:pt idx="1">
                  <c:v>0.19670962551105614</c:v>
                </c:pt>
                <c:pt idx="2">
                  <c:v>0.27351216312633775</c:v>
                </c:pt>
                <c:pt idx="3">
                  <c:v>0.33823719739560143</c:v>
                </c:pt>
                <c:pt idx="4">
                  <c:v>0.39238306529217404</c:v>
                </c:pt>
                <c:pt idx="5">
                  <c:v>0.43729065401349604</c:v>
                </c:pt>
                <c:pt idx="6">
                  <c:v>0.47415736759651711</c:v>
                </c:pt>
                <c:pt idx="7">
                  <c:v>0.5040500726015853</c:v>
                </c:pt>
                <c:pt idx="8">
                  <c:v>0.52791708203402676</c:v>
                </c:pt>
                <c:pt idx="9">
                  <c:v>0.54659923410361855</c:v>
                </c:pt>
                <c:pt idx="10">
                  <c:v>0.56084011992987925</c:v>
                </c:pt>
                <c:pt idx="11">
                  <c:v>0.5712955118841625</c:v>
                </c:pt>
                <c:pt idx="12">
                  <c:v>0.57854204191656255</c:v>
                </c:pt>
                <c:pt idx="13">
                  <c:v>0.58308517694530593</c:v>
                </c:pt>
                <c:pt idx="14">
                  <c:v>0.58536653618724843</c:v>
                </c:pt>
                <c:pt idx="15">
                  <c:v>0.58577059317901581</c:v>
                </c:pt>
                <c:pt idx="16">
                  <c:v>0.58463080317786886</c:v>
                </c:pt>
                <c:pt idx="17">
                  <c:v>0.58223519463829865</c:v>
                </c:pt>
                <c:pt idx="18">
                  <c:v>0.57883146153330478</c:v>
                </c:pt>
              </c:numCache>
            </c:numRef>
          </c:val>
          <c:smooth val="0"/>
          <c:extLst>
            <c:ext xmlns:c16="http://schemas.microsoft.com/office/drawing/2014/chart" uri="{C3380CC4-5D6E-409C-BE32-E72D297353CC}">
              <c16:uniqueId val="{00000000-6260-4104-B690-49E22B2A1A06}"/>
            </c:ext>
          </c:extLst>
        </c:ser>
        <c:dLbls>
          <c:showLegendKey val="0"/>
          <c:showVal val="0"/>
          <c:showCatName val="0"/>
          <c:showSerName val="0"/>
          <c:showPercent val="0"/>
          <c:showBubbleSize val="0"/>
        </c:dLbls>
        <c:smooth val="0"/>
        <c:axId val="904563391"/>
        <c:axId val="1494317903"/>
      </c:lineChart>
      <c:catAx>
        <c:axId val="9045633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Annual exploitation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317903"/>
        <c:crosses val="autoZero"/>
        <c:auto val="1"/>
        <c:lblAlgn val="ctr"/>
        <c:lblOffset val="100"/>
        <c:noMultiLvlLbl val="0"/>
      </c:catAx>
      <c:valAx>
        <c:axId val="14943179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Kilogram</a:t>
                </a:r>
                <a:r>
                  <a:rPr lang="en-US" baseline="0"/>
                  <a:t> per recruit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563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none"/>
          </c:marker>
          <c:cat>
            <c:numRef>
              <c:f>maximum!$H$16:$H$34</c:f>
              <c:numCache>
                <c:formatCode>0.00</c:formatCode>
                <c:ptCount val="19"/>
                <c:pt idx="0">
                  <c:v>0.02</c:v>
                </c:pt>
                <c:pt idx="1">
                  <c:v>0.04</c:v>
                </c:pt>
                <c:pt idx="2">
                  <c:v>0.06</c:v>
                </c:pt>
                <c:pt idx="3">
                  <c:v>0.08</c:v>
                </c:pt>
                <c:pt idx="4">
                  <c:v>0.1</c:v>
                </c:pt>
                <c:pt idx="5">
                  <c:v>0.12</c:v>
                </c:pt>
                <c:pt idx="6">
                  <c:v>0.14000000000000001</c:v>
                </c:pt>
                <c:pt idx="7">
                  <c:v>0.16</c:v>
                </c:pt>
                <c:pt idx="8">
                  <c:v>0.18</c:v>
                </c:pt>
                <c:pt idx="9">
                  <c:v>0.2</c:v>
                </c:pt>
                <c:pt idx="10">
                  <c:v>0.22</c:v>
                </c:pt>
                <c:pt idx="11">
                  <c:v>0.24</c:v>
                </c:pt>
                <c:pt idx="12">
                  <c:v>0.26</c:v>
                </c:pt>
                <c:pt idx="13">
                  <c:v>0.28000000000000003</c:v>
                </c:pt>
                <c:pt idx="14">
                  <c:v>0.3</c:v>
                </c:pt>
                <c:pt idx="15">
                  <c:v>0.32</c:v>
                </c:pt>
                <c:pt idx="16">
                  <c:v>0.34</c:v>
                </c:pt>
                <c:pt idx="17">
                  <c:v>0.36</c:v>
                </c:pt>
                <c:pt idx="18">
                  <c:v>0.38</c:v>
                </c:pt>
              </c:numCache>
            </c:numRef>
          </c:cat>
          <c:val>
            <c:numRef>
              <c:f>maximum!$I$16:$I$34</c:f>
              <c:numCache>
                <c:formatCode>0.00</c:formatCode>
                <c:ptCount val="19"/>
                <c:pt idx="0">
                  <c:v>0.86699321067735735</c:v>
                </c:pt>
                <c:pt idx="1">
                  <c:v>0.75014380064849928</c:v>
                </c:pt>
                <c:pt idx="2">
                  <c:v>0.64768800801268034</c:v>
                </c:pt>
                <c:pt idx="3">
                  <c:v>0.5580315977195961</c:v>
                </c:pt>
                <c:pt idx="4">
                  <c:v>0.47973587388838274</c:v>
                </c:pt>
                <c:pt idx="5">
                  <c:v>0.41150465153634641</c:v>
                </c:pt>
                <c:pt idx="6">
                  <c:v>0.35217213527687941</c:v>
                </c:pt>
                <c:pt idx="7">
                  <c:v>0.30069165470019477</c:v>
                </c:pt>
                <c:pt idx="8">
                  <c:v>0.2561252082437368</c:v>
                </c:pt>
                <c:pt idx="9">
                  <c:v>0.21763376939239859</c:v>
                </c:pt>
                <c:pt idx="10">
                  <c:v>0.18446831102302463</c:v>
                </c:pt>
                <c:pt idx="11">
                  <c:v>0.15596150562414623</c:v>
                </c:pt>
                <c:pt idx="12">
                  <c:v>0.13152006098147226</c:v>
                </c:pt>
                <c:pt idx="13">
                  <c:v>0.1106176527233419</c:v>
                </c:pt>
                <c:pt idx="14">
                  <c:v>9.2788416869149293E-2</c:v>
                </c:pt>
                <c:pt idx="15">
                  <c:v>7.762096721864066E-2</c:v>
                </c:pt>
                <c:pt idx="16">
                  <c:v>6.475290406194896E-2</c:v>
                </c:pt>
                <c:pt idx="17">
                  <c:v>5.386578228023349E-2</c:v>
                </c:pt>
                <c:pt idx="18">
                  <c:v>4.4680508445796796E-2</c:v>
                </c:pt>
              </c:numCache>
            </c:numRef>
          </c:val>
          <c:smooth val="0"/>
          <c:extLst>
            <c:ext xmlns:c16="http://schemas.microsoft.com/office/drawing/2014/chart" uri="{C3380CC4-5D6E-409C-BE32-E72D297353CC}">
              <c16:uniqueId val="{00000000-C1E5-44BC-87E2-1C2E78910FC7}"/>
            </c:ext>
          </c:extLst>
        </c:ser>
        <c:ser>
          <c:idx val="1"/>
          <c:order val="1"/>
          <c:spPr>
            <a:ln w="28575" cap="rnd">
              <a:solidFill>
                <a:schemeClr val="accent2"/>
              </a:solidFill>
              <a:round/>
            </a:ln>
            <a:effectLst/>
          </c:spPr>
          <c:marker>
            <c:symbol val="none"/>
          </c:marker>
          <c:cat>
            <c:numRef>
              <c:f>maximum!$H$16:$H$34</c:f>
              <c:numCache>
                <c:formatCode>0.00</c:formatCode>
                <c:ptCount val="19"/>
                <c:pt idx="0">
                  <c:v>0.02</c:v>
                </c:pt>
                <c:pt idx="1">
                  <c:v>0.04</c:v>
                </c:pt>
                <c:pt idx="2">
                  <c:v>0.06</c:v>
                </c:pt>
                <c:pt idx="3">
                  <c:v>0.08</c:v>
                </c:pt>
                <c:pt idx="4">
                  <c:v>0.1</c:v>
                </c:pt>
                <c:pt idx="5">
                  <c:v>0.12</c:v>
                </c:pt>
                <c:pt idx="6">
                  <c:v>0.14000000000000001</c:v>
                </c:pt>
                <c:pt idx="7">
                  <c:v>0.16</c:v>
                </c:pt>
                <c:pt idx="8">
                  <c:v>0.18</c:v>
                </c:pt>
                <c:pt idx="9">
                  <c:v>0.2</c:v>
                </c:pt>
                <c:pt idx="10">
                  <c:v>0.22</c:v>
                </c:pt>
                <c:pt idx="11">
                  <c:v>0.24</c:v>
                </c:pt>
                <c:pt idx="12">
                  <c:v>0.26</c:v>
                </c:pt>
                <c:pt idx="13">
                  <c:v>0.28000000000000003</c:v>
                </c:pt>
                <c:pt idx="14">
                  <c:v>0.3</c:v>
                </c:pt>
                <c:pt idx="15">
                  <c:v>0.32</c:v>
                </c:pt>
                <c:pt idx="16">
                  <c:v>0.34</c:v>
                </c:pt>
                <c:pt idx="17">
                  <c:v>0.36</c:v>
                </c:pt>
                <c:pt idx="18">
                  <c:v>0.38</c:v>
                </c:pt>
              </c:numCache>
            </c:numRef>
          </c:cat>
          <c:val>
            <c:numRef>
              <c:f>maximum!$J$16:$J$34</c:f>
              <c:numCache>
                <c:formatCode>General</c:formatCode>
                <c:ptCount val="19"/>
                <c:pt idx="0">
                  <c:v>0.35</c:v>
                </c:pt>
                <c:pt idx="1">
                  <c:v>0.35</c:v>
                </c:pt>
                <c:pt idx="2">
                  <c:v>0.35</c:v>
                </c:pt>
                <c:pt idx="3">
                  <c:v>0.35</c:v>
                </c:pt>
                <c:pt idx="4">
                  <c:v>0.35</c:v>
                </c:pt>
                <c:pt idx="5">
                  <c:v>0.35</c:v>
                </c:pt>
                <c:pt idx="6">
                  <c:v>0.35</c:v>
                </c:pt>
                <c:pt idx="7">
                  <c:v>0.35</c:v>
                </c:pt>
                <c:pt idx="8">
                  <c:v>0.35</c:v>
                </c:pt>
                <c:pt idx="9">
                  <c:v>0.35</c:v>
                </c:pt>
                <c:pt idx="10">
                  <c:v>0.35</c:v>
                </c:pt>
                <c:pt idx="11">
                  <c:v>0.35</c:v>
                </c:pt>
                <c:pt idx="12">
                  <c:v>0.35</c:v>
                </c:pt>
                <c:pt idx="13">
                  <c:v>0.35</c:v>
                </c:pt>
                <c:pt idx="14">
                  <c:v>0.35</c:v>
                </c:pt>
                <c:pt idx="15">
                  <c:v>0.35</c:v>
                </c:pt>
                <c:pt idx="16">
                  <c:v>0.35</c:v>
                </c:pt>
                <c:pt idx="17">
                  <c:v>0.35</c:v>
                </c:pt>
                <c:pt idx="18">
                  <c:v>0.35</c:v>
                </c:pt>
              </c:numCache>
            </c:numRef>
          </c:val>
          <c:smooth val="0"/>
          <c:extLst>
            <c:ext xmlns:c16="http://schemas.microsoft.com/office/drawing/2014/chart" uri="{C3380CC4-5D6E-409C-BE32-E72D297353CC}">
              <c16:uniqueId val="{00000001-C1E5-44BC-87E2-1C2E78910FC7}"/>
            </c:ext>
          </c:extLst>
        </c:ser>
        <c:dLbls>
          <c:showLegendKey val="0"/>
          <c:showVal val="0"/>
          <c:showCatName val="0"/>
          <c:showSerName val="0"/>
          <c:showPercent val="0"/>
          <c:showBubbleSize val="0"/>
        </c:dLbls>
        <c:smooth val="0"/>
        <c:axId val="904563391"/>
        <c:axId val="1494317903"/>
      </c:lineChart>
      <c:catAx>
        <c:axId val="9045633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Annual exploitation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317903"/>
        <c:crosses val="autoZero"/>
        <c:auto val="1"/>
        <c:lblAlgn val="ctr"/>
        <c:lblOffset val="100"/>
        <c:noMultiLvlLbl val="0"/>
      </c:catAx>
      <c:valAx>
        <c:axId val="14943179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Spawning potential ratio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563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14</xdr:col>
      <xdr:colOff>432228</xdr:colOff>
      <xdr:row>12</xdr:row>
      <xdr:rowOff>82761</xdr:rowOff>
    </xdr:from>
    <xdr:to>
      <xdr:col>29</xdr:col>
      <xdr:colOff>348184</xdr:colOff>
      <xdr:row>26</xdr:row>
      <xdr:rowOff>158961</xdr:rowOff>
    </xdr:to>
    <xdr:graphicFrame macro="">
      <xdr:nvGraphicFramePr>
        <xdr:cNvPr id="2" name="Chart 1">
          <a:extLst>
            <a:ext uri="{FF2B5EF4-FFF2-40B4-BE49-F238E27FC236}">
              <a16:creationId xmlns:a16="http://schemas.microsoft.com/office/drawing/2014/main" id="{1A012A93-FD8A-4CD0-B052-EA8203BFF7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0</xdr:colOff>
      <xdr:row>27</xdr:row>
      <xdr:rowOff>27212</xdr:rowOff>
    </xdr:from>
    <xdr:to>
      <xdr:col>29</xdr:col>
      <xdr:colOff>285750</xdr:colOff>
      <xdr:row>41</xdr:row>
      <xdr:rowOff>103412</xdr:rowOff>
    </xdr:to>
    <xdr:graphicFrame macro="">
      <xdr:nvGraphicFramePr>
        <xdr:cNvPr id="3" name="Chart 2">
          <a:extLst>
            <a:ext uri="{FF2B5EF4-FFF2-40B4-BE49-F238E27FC236}">
              <a16:creationId xmlns:a16="http://schemas.microsoft.com/office/drawing/2014/main" id="{E3BE920B-098D-4677-BC0E-7E67090E0B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14</xdr:col>
      <xdr:colOff>432228</xdr:colOff>
      <xdr:row>11</xdr:row>
      <xdr:rowOff>82761</xdr:rowOff>
    </xdr:from>
    <xdr:to>
      <xdr:col>29</xdr:col>
      <xdr:colOff>348184</xdr:colOff>
      <xdr:row>25</xdr:row>
      <xdr:rowOff>158961</xdr:rowOff>
    </xdr:to>
    <xdr:graphicFrame macro="">
      <xdr:nvGraphicFramePr>
        <xdr:cNvPr id="2" name="Chart 1">
          <a:extLst>
            <a:ext uri="{FF2B5EF4-FFF2-40B4-BE49-F238E27FC236}">
              <a16:creationId xmlns:a16="http://schemas.microsoft.com/office/drawing/2014/main" id="{7B687276-4284-4339-B53A-A1340B5DDE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0</xdr:colOff>
      <xdr:row>26</xdr:row>
      <xdr:rowOff>27212</xdr:rowOff>
    </xdr:from>
    <xdr:to>
      <xdr:col>29</xdr:col>
      <xdr:colOff>285750</xdr:colOff>
      <xdr:row>40</xdr:row>
      <xdr:rowOff>103412</xdr:rowOff>
    </xdr:to>
    <xdr:graphicFrame macro="">
      <xdr:nvGraphicFramePr>
        <xdr:cNvPr id="3" name="Chart 2">
          <a:extLst>
            <a:ext uri="{FF2B5EF4-FFF2-40B4-BE49-F238E27FC236}">
              <a16:creationId xmlns:a16="http://schemas.microsoft.com/office/drawing/2014/main" id="{A86E3D9F-9423-449C-8EE0-9A7D7E65AD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14</xdr:col>
      <xdr:colOff>432228</xdr:colOff>
      <xdr:row>11</xdr:row>
      <xdr:rowOff>82761</xdr:rowOff>
    </xdr:from>
    <xdr:to>
      <xdr:col>29</xdr:col>
      <xdr:colOff>348184</xdr:colOff>
      <xdr:row>25</xdr:row>
      <xdr:rowOff>158961</xdr:rowOff>
    </xdr:to>
    <xdr:graphicFrame macro="">
      <xdr:nvGraphicFramePr>
        <xdr:cNvPr id="2" name="Chart 1">
          <a:extLst>
            <a:ext uri="{FF2B5EF4-FFF2-40B4-BE49-F238E27FC236}">
              <a16:creationId xmlns:a16="http://schemas.microsoft.com/office/drawing/2014/main" id="{C46BC5D9-2A76-4DB3-8A47-DB98A3BB45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0</xdr:colOff>
      <xdr:row>26</xdr:row>
      <xdr:rowOff>27212</xdr:rowOff>
    </xdr:from>
    <xdr:to>
      <xdr:col>29</xdr:col>
      <xdr:colOff>285750</xdr:colOff>
      <xdr:row>40</xdr:row>
      <xdr:rowOff>103412</xdr:rowOff>
    </xdr:to>
    <xdr:graphicFrame macro="">
      <xdr:nvGraphicFramePr>
        <xdr:cNvPr id="3" name="Chart 2">
          <a:extLst>
            <a:ext uri="{FF2B5EF4-FFF2-40B4-BE49-F238E27FC236}">
              <a16:creationId xmlns:a16="http://schemas.microsoft.com/office/drawing/2014/main" id="{7F94D93E-6C35-4BF1-A0A3-620BF26DB5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Neely, Ben [KDWP]" id="{A0D3DC66-78B1-4B25-9ECC-CFC2442D5680}" userId="S::ben.neely@kansas.gov::02a21eaf-56d1-4541-964a-c7464e98ede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0-02-21T15:38:25.53" personId="{A0D3DC66-78B1-4B25-9ECC-CFC2442D5680}" id="{7FF494BB-AC68-4AFC-A43E-221F4B721964}">
    <text>Use vB equation to predict expected TL at age. We can use whatever growth model best fits here (linear, Gompertz, double vB, etc). MILR BCF might need linear.</text>
  </threadedComment>
  <threadedComment ref="B4" dT="2020-02-21T15:30:15.83" personId="{A0D3DC66-78B1-4B25-9ECC-CFC2442D5680}" id="{267D51FB-8EF3-4E38-A715-364DE4E05CEA}">
    <text>Growth parameters from aged fish sample taken in XXXX from X Reservoir.</text>
  </threadedComment>
  <threadedComment ref="E4" dT="2020-02-21T15:50:50.16" personId="{A0D3DC66-78B1-4B25-9ECC-CFC2442D5680}" id="{276AAA3E-9704-4E12-A985-D883FA67F86D}">
    <text>Estimated weight (kg) at length for yield</text>
  </threadedComment>
  <threadedComment ref="D5" dT="2020-02-21T16:02:56.74" personId="{A0D3DC66-78B1-4B25-9ECC-CFC2442D5680}" id="{3A789A93-BEAD-4975-94D9-6EA4C6BDD56E}">
    <text>Relative fecundity at age. Using weight at age past maturity as surrogate for fecundity.</text>
  </threadedComment>
  <threadedComment ref="D6" dT="2020-02-21T17:19:37.38" personId="{A0D3DC66-78B1-4B25-9ECC-CFC2442D5680}" id="{DB3EB006-B808-4AD4-A356-C2A383021796}">
    <text>Expected survival of an unfished population. Referred to as a survivorship function.</text>
  </threadedComment>
  <threadedComment ref="D7" dT="2020-02-21T17:20:59.33" personId="{A0D3DC66-78B1-4B25-9ECC-CFC2442D5680}" id="{5FC8B044-8698-4E9E-AD08-F9FCD89124A4}">
    <text>Survivorship in a fished condition. Number (or proportion) alive at the beginning of age-x. Fish that survived age x-1</text>
  </threadedComment>
  <threadedComment ref="A8" dT="2020-02-21T15:46:34.33" personId="{A0D3DC66-78B1-4B25-9ECC-CFC2442D5680}" id="{D9D88F25-54B4-4F2D-A8EA-46E25C183EE9}">
    <text>Weight at length estimates</text>
  </threadedComment>
  <threadedComment ref="D8" dT="2020-02-21T17:42:09.15" personId="{A0D3DC66-78B1-4B25-9ECC-CFC2442D5680}" id="{2E486EE8-199C-4D73-9A49-5EB1EB69AB32}">
    <text>Vulnerability to the minimum length limit. Think about this as the proportion of fish at age-x that are vulnerable to harvest.</text>
  </threadedComment>
  <threadedComment ref="A11" dT="2020-02-21T16:00:49.24" personId="{A0D3DC66-78B1-4B25-9ECC-CFC2442D5680}" id="{AF4921BB-C1DA-4853-B9E1-81F2A7657D62}">
    <text>Weight at maturation. Assuming they mature at age-6 here so estimated weight at age-6. This will change by species/population.</text>
  </threadedComment>
  <threadedComment ref="A13" dT="2020-02-21T17:15:11.83" personId="{A0D3DC66-78B1-4B25-9ECC-CFC2442D5680}" id="{FA71F956-9F70-49BF-9F7F-D13D4DEF2153}">
    <text>Instantaneous natural annual mortality calculated with Jensen equation. There are tons of other equations that can be used to estimate natural annual mortality.</text>
  </threadedComment>
  <threadedComment ref="A14" dT="2020-02-21T17:16:04.30" personId="{A0D3DC66-78B1-4B25-9ECC-CFC2442D5680}" id="{D8BCCC60-631F-441B-8AE5-5AD67CD861C9}">
    <text>Finite survival from natural mortality.</text>
  </threadedComment>
  <threadedComment ref="A15" dT="2020-02-21T17:18:11.90" personId="{A0D3DC66-78B1-4B25-9ECC-CFC2442D5680}" id="{EE6D6129-05C1-4B37-AF46-BCCAFCF2B37B}">
    <text>Annual exploitation rate</text>
  </threadedComment>
  <threadedComment ref="E15" dT="2020-02-21T20:15:06.01" personId="{A0D3DC66-78B1-4B25-9ECC-CFC2442D5680}" id="{F3B4C130-A427-4833-85B5-2A1C5D67CB1D}">
    <text>Data -&gt; What-if analysis -&gt; Data table. Identify the column variable as u (cell B15 here). This calculates YPR at each value of u</text>
  </threadedComment>
  <threadedComment ref="H15" dT="2020-02-21T20:15:06.01" personId="{A0D3DC66-78B1-4B25-9ECC-CFC2442D5680}" id="{E8171DF7-0DD8-4999-80B5-2EAEC4D5F13D}">
    <text>Data -&gt; What-if analysis -&gt; Data table. Identify the column variable as u (cell B15 here). This calculates YPR at each value of u</text>
  </threadedComment>
  <threadedComment ref="F16" dT="2020-02-21T20:13:14.83" personId="{A0D3DC66-78B1-4B25-9ECC-CFC2442D5680}" id="{7DDF4832-82F0-4F53-9F45-6DD834999D34}">
    <text>This is just YPR</text>
  </threadedComment>
  <threadedComment ref="I16" dT="2020-02-21T20:13:14.83" personId="{A0D3DC66-78B1-4B25-9ECC-CFC2442D5680}" id="{2DCF3B11-2E66-4618-832C-C548687C79B5}">
    <text>This is just SPR</text>
  </threadedComment>
  <threadedComment ref="A17" dT="2020-02-21T21:04:59.12" personId="{A0D3DC66-78B1-4B25-9ECC-CFC2442D5680}" id="{DF5B8495-8433-44C2-B953-F0E2BFF86247}">
    <text>Set up vulnerability functions for te different types of length limits. Pay attention to the Vul parameters that are being used in the S_Fished vector as those will determine which size limit type is being used.</text>
  </threadedComment>
  <threadedComment ref="A18" dT="2020-02-21T17:37:26.47" personId="{A0D3DC66-78B1-4B25-9ECC-CFC2442D5680}" id="{332C693D-CFDA-469F-8774-E57305124AB5}">
    <text>Simulate minimum length limit in millimeters. This can also be used as the lower side of a slot.</text>
  </threadedComment>
  <threadedComment ref="A23" dT="2020-02-21T19:47:25.13" personId="{A0D3DC66-78B1-4B25-9ECC-CFC2442D5680}" id="{D35016E3-C37C-4A14-9706-9FCCD38758B0}">
    <text>Vulnerable biomass per recruit in the fished condition. The recruit has amassed this much harvestable biomass through its life.</text>
  </threadedComment>
  <threadedComment ref="A25" dT="2020-02-21T20:28:41.24" personId="{A0D3DC66-78B1-4B25-9ECC-CFC2442D5680}" id="{6D2978D9-AC9E-4C47-82BE-33F919E41548}">
    <text>Spawning portential ratio -- eggs per recruit in the fished condidtion relative to unfished</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0-02-21T15:38:25.53" personId="{A0D3DC66-78B1-4B25-9ECC-CFC2442D5680}" id="{EF3385E0-B5CC-44C9-A19B-978C48996DE8}">
    <text>Use vB equation to predict expected TL at age. We can use whatever growth model best fits here (linear, Gompertz, double vB, etc). MILR BCF might need linear.</text>
  </threadedComment>
  <threadedComment ref="B4" dT="2020-02-21T15:30:15.83" personId="{A0D3DC66-78B1-4B25-9ECC-CFC2442D5680}" id="{7DD41A00-8742-41B8-A1D8-D1BDA9F8C64B}">
    <text>Growth parameters from aged fish sample taken in XXXX from X Reservoir.</text>
  </threadedComment>
  <threadedComment ref="E4" dT="2020-02-21T15:50:50.16" personId="{A0D3DC66-78B1-4B25-9ECC-CFC2442D5680}" id="{E5D9B3C2-CF3C-4855-9E68-840D4FF2B0FD}">
    <text>Estimated weight (kg) at length for yield</text>
  </threadedComment>
  <threadedComment ref="D5" dT="2020-02-21T16:02:56.74" personId="{A0D3DC66-78B1-4B25-9ECC-CFC2442D5680}" id="{D9269D75-D9F5-4E9D-B3EA-01D596C346C4}">
    <text>Relative fecundity at age. Using weight at age past maturity as surrogate for fecundity.</text>
  </threadedComment>
  <threadedComment ref="D6" dT="2020-02-21T17:19:37.38" personId="{A0D3DC66-78B1-4B25-9ECC-CFC2442D5680}" id="{2B33C32D-5082-4EB1-9EF5-58AC4E812FB7}">
    <text>Expected survival of an unfished population. Referred to as a survivorship function.</text>
  </threadedComment>
  <threadedComment ref="D7" dT="2020-02-21T17:20:59.33" personId="{A0D3DC66-78B1-4B25-9ECC-CFC2442D5680}" id="{438A3699-EE21-4616-982A-FB3709B2EB27}">
    <text>Survivorship in a fished condition. Number (or proportion) alive at the beginning of age-x. Fish that survived age x-1</text>
  </threadedComment>
  <threadedComment ref="A8" dT="2020-02-21T15:46:34.33" personId="{A0D3DC66-78B1-4B25-9ECC-CFC2442D5680}" id="{3098B624-9F15-4684-94C3-3344C41A7273}">
    <text>Weight at length estimates</text>
  </threadedComment>
  <threadedComment ref="D8" dT="2020-02-21T17:42:09.15" personId="{A0D3DC66-78B1-4B25-9ECC-CFC2442D5680}" id="{5834178F-85C8-4BCC-BF9D-A87E71D6B677}">
    <text>Vulnerability to the minimum length limit. Think about this as the proportion of fish at age-x that are vulnerable to harvest.</text>
  </threadedComment>
  <threadedComment ref="D9" dT="2020-02-21T21:14:20.74" personId="{A0D3DC66-78B1-4B25-9ECC-CFC2442D5680}" id="{E39A8E8C-F3EB-4D34-A886-6BAF20393C42}">
    <text>Vulnerability to the maximum length limit. Think about this as the proportion of fish at age-x that are vulnerable to harvest.</text>
  </threadedComment>
  <threadedComment ref="D10" dT="2020-02-21T21:14:44.06" personId="{A0D3DC66-78B1-4B25-9ECC-CFC2442D5680}" id="{A4F502A4-AF20-4FB2-AFEA-48C2F152C681}">
    <text>Vulnerability to a protected slot length limit. Think about this as the proportion of fish at age-x that are vulnerable to harvest.</text>
  </threadedComment>
  <threadedComment ref="A11" dT="2020-02-21T16:00:49.24" personId="{A0D3DC66-78B1-4B25-9ECC-CFC2442D5680}" id="{AB347FAD-10BF-43E8-8738-AD720CAA64D2}">
    <text>Weight at maturation. Assuming they mature at age-6 here so estimated weight at age-6. This will change by species/population.</text>
  </threadedComment>
  <threadedComment ref="A13" dT="2020-02-21T17:15:11.83" personId="{A0D3DC66-78B1-4B25-9ECC-CFC2442D5680}" id="{CC3AE2DB-66C1-4437-91AC-1E0E1E5BE44D}">
    <text>Instantaneous natural annual mortality calculated with Jensen equation. There are tons of other equations that can be used to estimate natural annual mortality.</text>
  </threadedComment>
  <threadedComment ref="A14" dT="2020-02-21T17:16:04.30" personId="{A0D3DC66-78B1-4B25-9ECC-CFC2442D5680}" id="{7CEB5DAC-610D-4415-901E-D247D8E26247}">
    <text>Finite survival from natural mortality.</text>
  </threadedComment>
  <threadedComment ref="E14" dT="2020-02-21T20:15:06.01" personId="{A0D3DC66-78B1-4B25-9ECC-CFC2442D5680}" id="{194886E7-ABDA-4CC9-8B6E-B3101E7A6D7C}">
    <text>Data -&gt; What-if analysis -&gt; Data table. Identify the column variable as u (cell B15 here). This calculates YPR at each value of u</text>
  </threadedComment>
  <threadedComment ref="H14" dT="2020-02-21T20:15:06.01" personId="{A0D3DC66-78B1-4B25-9ECC-CFC2442D5680}" id="{DF203195-17B5-4F60-9C9D-2C33067762B6}">
    <text>Data -&gt; What-if analysis -&gt; Data table. Identify the column variable as u (cell B15 here). This calculates YPR at each value of u</text>
  </threadedComment>
  <threadedComment ref="A15" dT="2020-02-21T17:18:11.90" personId="{A0D3DC66-78B1-4B25-9ECC-CFC2442D5680}" id="{E019479A-D304-47D8-BA7C-612933D80FB9}">
    <text>Annual exploitation rate</text>
  </threadedComment>
  <threadedComment ref="F15" dT="2020-02-21T20:13:14.83" personId="{A0D3DC66-78B1-4B25-9ECC-CFC2442D5680}" id="{E64EF811-38E0-4B1F-B85C-A94AF5E166B7}">
    <text>This is just YPR</text>
  </threadedComment>
  <threadedComment ref="I15" dT="2020-02-21T20:13:14.83" personId="{A0D3DC66-78B1-4B25-9ECC-CFC2442D5680}" id="{891A0B2A-4EC7-4085-908E-283661154FC0}">
    <text>This is just SPR</text>
  </threadedComment>
  <threadedComment ref="A17" dT="2020-02-21T21:04:59.12" personId="{A0D3DC66-78B1-4B25-9ECC-CFC2442D5680}" id="{1A604A60-0BF8-415C-B79E-223F8085F2F7}">
    <text>Set up vulnerability functions for te different types of length limits. Pay attention to the Vul parameters that are being used in the S_Fished vector as those will determine which size limit type is being used.</text>
  </threadedComment>
  <threadedComment ref="A18" dT="2020-02-21T17:37:26.47" personId="{A0D3DC66-78B1-4B25-9ECC-CFC2442D5680}" id="{0DE0A42A-FB3B-4156-B225-D9BE0DE8E1AF}">
    <text>Simulate minimum length limit in millimeters. This can also be used as the lower side of a slot.</text>
  </threadedComment>
  <threadedComment ref="A19" dT="2020-02-21T21:25:14.67" personId="{A0D3DC66-78B1-4B25-9ECC-CFC2442D5680}" id="{967E8766-A9DF-40BD-AD0E-4F1BE43C33F7}">
    <text>This can be used as a maximum length limit or as the upper end of a slot length limit.</text>
  </threadedComment>
  <threadedComment ref="A20" dT="2020-02-21T17:39:28.60" personId="{A0D3DC66-78B1-4B25-9ECC-CFC2442D5680}" id="{5A990110-0D9F-40C1-8006-2F94E5176BB4}">
    <text>Standard deviation used for length limit modeling. This is used in conjunction with mean length at age, not the SD around the MLL. Best practice is to use standard deviation from growth model.</text>
  </threadedComment>
</ThreadedComments>
</file>

<file path=xl/threadedComments/threadedComment3.xml><?xml version="1.0" encoding="utf-8"?>
<ThreadedComments xmlns="http://schemas.microsoft.com/office/spreadsheetml/2018/threadedcomments" xmlns:x="http://schemas.openxmlformats.org/spreadsheetml/2006/main">
  <threadedComment ref="E3" dT="2020-02-21T15:38:25.53" personId="{A0D3DC66-78B1-4B25-9ECC-CFC2442D5680}" id="{97CB868F-791C-4B06-87A5-4275E9F4121A}">
    <text>Use vB equation to predict expected TL at age. We can use whatever growth model best fits here (linear, Gompertz, double vB, etc). MILR BCF might need linear.</text>
  </threadedComment>
  <threadedComment ref="B4" dT="2020-02-21T15:30:15.83" personId="{A0D3DC66-78B1-4B25-9ECC-CFC2442D5680}" id="{45B672DC-F5AC-4910-82DD-574027456467}">
    <text>Growth parameters from aged fish sample taken in XXXX from X Reservoir.</text>
  </threadedComment>
  <threadedComment ref="E4" dT="2020-02-21T15:50:50.16" personId="{A0D3DC66-78B1-4B25-9ECC-CFC2442D5680}" id="{9A9FCBC1-62E3-4723-9929-79A3CBAFF01F}">
    <text>Estimated weight (kg) at length for yield</text>
  </threadedComment>
  <threadedComment ref="D5" dT="2020-02-21T16:02:56.74" personId="{A0D3DC66-78B1-4B25-9ECC-CFC2442D5680}" id="{2424BCEB-5A6B-4E48-A5F2-390BD87C626D}">
    <text>Relative fecundity at age. Using weight at age past maturity as surrogate for fecundity.</text>
  </threadedComment>
  <threadedComment ref="D6" dT="2020-02-21T17:19:37.38" personId="{A0D3DC66-78B1-4B25-9ECC-CFC2442D5680}" id="{B0A5DE79-099A-4F01-AE34-D20786A165C5}">
    <text>Expected survival of an unfished population. Referred to as a survivorship function.</text>
  </threadedComment>
  <threadedComment ref="D7" dT="2020-02-21T17:20:59.33" personId="{A0D3DC66-78B1-4B25-9ECC-CFC2442D5680}" id="{D9C9904B-93BB-4236-BDB3-D00E3A5F6670}">
    <text>Survivorship in a fished condition. Number (or proportion) alive at the beginning of age-x. Fish that survived age x-1</text>
  </threadedComment>
  <threadedComment ref="A8" dT="2020-02-21T15:46:34.33" personId="{A0D3DC66-78B1-4B25-9ECC-CFC2442D5680}" id="{22149163-EB23-41DB-B3EE-FB9373C9E49A}">
    <text>Weight at length estimates</text>
  </threadedComment>
  <threadedComment ref="D8" dT="2020-02-21T17:42:09.15" personId="{A0D3DC66-78B1-4B25-9ECC-CFC2442D5680}" id="{13C49DC7-9F31-4B7C-A208-41BE188C419A}">
    <text>Vulnerability to the minimum length limit. Think about this as the proportion of fish at age-x that are vulnerable to harvest.</text>
  </threadedComment>
  <threadedComment ref="D9" dT="2020-02-21T21:14:20.74" personId="{A0D3DC66-78B1-4B25-9ECC-CFC2442D5680}" id="{18D22DDD-2588-4ABC-A170-DEF01D901F1E}">
    <text>Vulnerability to the maximum length limit. Think about this as the proportion of fish at age-x that are vulnerable to harvest.</text>
  </threadedComment>
  <threadedComment ref="D10" dT="2020-02-21T21:14:44.06" personId="{A0D3DC66-78B1-4B25-9ECC-CFC2442D5680}" id="{BBAE738B-FA05-4264-BFBF-2304D77A4752}">
    <text>Vulnerability to a protected slot length limit. Think about this as the proportion of fish at age-x that are vulnerable to harvest.</text>
  </threadedComment>
  <threadedComment ref="A11" dT="2020-02-21T16:00:49.24" personId="{A0D3DC66-78B1-4B25-9ECC-CFC2442D5680}" id="{AC00FF71-34F7-4941-8A2E-A924A9E54BBE}">
    <text>Weight at maturation. Assuming they mature at age-6 here so estimated weight at age-6. This will change by species/population.</text>
  </threadedComment>
  <threadedComment ref="A13" dT="2020-02-21T17:15:11.83" personId="{A0D3DC66-78B1-4B25-9ECC-CFC2442D5680}" id="{31074EE1-5BAE-48F1-88DB-A017C743D74B}">
    <text>Instantaneous natural annual mortality calculated with Jensen equation. There are tons of other equations that can be used to estimate natural annual mortality.</text>
  </threadedComment>
  <threadedComment ref="A14" dT="2020-02-21T17:16:04.30" personId="{A0D3DC66-78B1-4B25-9ECC-CFC2442D5680}" id="{0D28624B-6C8E-4EEA-A2EA-AA9B2B6E88CF}">
    <text>Finite survival from natural mortality.</text>
  </threadedComment>
  <threadedComment ref="E14" dT="2020-02-21T20:15:06.01" personId="{A0D3DC66-78B1-4B25-9ECC-CFC2442D5680}" id="{77DFAEDF-2F92-4B90-B7C3-915343AA14F5}">
    <text>Data -&gt; What-if analysis -&gt; Data table. Identify the column variable as u (cell B15 here). This calculates YPR at each value of u</text>
  </threadedComment>
  <threadedComment ref="H14" dT="2020-02-21T20:15:06.01" personId="{A0D3DC66-78B1-4B25-9ECC-CFC2442D5680}" id="{5C1234BE-80C9-44BD-8ABA-5E3B7C7EA607}">
    <text>Data -&gt; What-if analysis -&gt; Data table. Identify the column variable as u (cell B15 here). This calculates YPR at each value of u</text>
  </threadedComment>
  <threadedComment ref="A15" dT="2020-02-21T17:18:11.90" personId="{A0D3DC66-78B1-4B25-9ECC-CFC2442D5680}" id="{057412C8-FEDC-4E09-9B7D-942C4E9A05AA}">
    <text>Annual exploitation rate</text>
  </threadedComment>
  <threadedComment ref="F15" dT="2020-02-21T20:13:14.83" personId="{A0D3DC66-78B1-4B25-9ECC-CFC2442D5680}" id="{D5F0C9EB-A93D-4EE3-93A3-27BF0710B7BA}">
    <text>This is just YPR</text>
  </threadedComment>
  <threadedComment ref="I15" dT="2020-02-21T20:13:14.83" personId="{A0D3DC66-78B1-4B25-9ECC-CFC2442D5680}" id="{B39E4087-6D8B-416A-B84C-A262722425C0}">
    <text>This is just SPR</text>
  </threadedComment>
  <threadedComment ref="A17" dT="2020-02-21T21:04:59.12" personId="{A0D3DC66-78B1-4B25-9ECC-CFC2442D5680}" id="{C6605091-7567-48F6-85E4-C99794B7B4C9}">
    <text>Set up vulnerability functions for te different types of length limits. Pay attention to the Vul parameters that are being used in the S_Fished vector as those will determine which size limit type is being used.</text>
  </threadedComment>
  <threadedComment ref="A18" dT="2020-02-21T17:37:26.47" personId="{A0D3DC66-78B1-4B25-9ECC-CFC2442D5680}" id="{D92CDD4C-1BEF-4369-9D4E-26B1E3BA0A51}">
    <text>Simulate minimum length limit in millimeters. This can also be used as the lower side of a slot.</text>
  </threadedComment>
  <threadedComment ref="A19" dT="2020-02-21T21:25:14.67" personId="{A0D3DC66-78B1-4B25-9ECC-CFC2442D5680}" id="{C1F1F1B4-E72B-49F2-B0E1-0F75ED04DCF1}">
    <text>This can be used as a maximum length limit or as the upper end of a slot length limit.</text>
  </threadedComment>
  <threadedComment ref="A20" dT="2020-02-21T17:39:28.60" personId="{A0D3DC66-78B1-4B25-9ECC-CFC2442D5680}" id="{56D2A3E9-BD61-40E8-B163-729B66E85AF4}">
    <text>Standard deviation used for length limit modeling. This is used in conjunction with mean length at age, not the SD around the MLL. Best practice is to use standard deviation from growth model.</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FD17A-18F5-4642-97DD-08A1022CCE8B}">
  <dimension ref="A2:AC35"/>
  <sheetViews>
    <sheetView zoomScale="70" zoomScaleNormal="70" workbookViewId="0">
      <selection activeCell="I16" sqref="I16:I35"/>
    </sheetView>
  </sheetViews>
  <sheetFormatPr defaultRowHeight="15" x14ac:dyDescent="0.25"/>
  <cols>
    <col min="1" max="1" width="26.28515625" bestFit="1" customWidth="1"/>
    <col min="2" max="2" width="13.5703125" bestFit="1" customWidth="1"/>
    <col min="3" max="3" width="6.7109375" customWidth="1"/>
    <col min="4" max="4" width="13" bestFit="1" customWidth="1"/>
    <col min="5" max="5" width="14.85546875" bestFit="1" customWidth="1"/>
    <col min="6" max="6" width="6.85546875" bestFit="1" customWidth="1"/>
    <col min="7" max="7" width="6.42578125" bestFit="1" customWidth="1"/>
    <col min="8" max="8" width="14.85546875" bestFit="1" customWidth="1"/>
    <col min="9" max="9" width="6.42578125" bestFit="1" customWidth="1"/>
    <col min="10" max="10" width="6.85546875" bestFit="1" customWidth="1"/>
    <col min="11" max="29" width="6.42578125" bestFit="1" customWidth="1"/>
  </cols>
  <sheetData>
    <row r="2" spans="1:29" x14ac:dyDescent="0.25">
      <c r="A2" s="1" t="s">
        <v>0</v>
      </c>
      <c r="D2" t="s">
        <v>1</v>
      </c>
      <c r="E2" s="5">
        <v>1</v>
      </c>
      <c r="F2" s="5">
        <v>2</v>
      </c>
      <c r="G2" s="5">
        <v>3</v>
      </c>
      <c r="H2" s="5">
        <v>4</v>
      </c>
      <c r="I2" s="5">
        <v>5</v>
      </c>
      <c r="J2" s="5">
        <v>6</v>
      </c>
      <c r="K2" s="5">
        <v>7</v>
      </c>
      <c r="L2" s="5">
        <v>8</v>
      </c>
      <c r="M2" s="5">
        <v>9</v>
      </c>
      <c r="N2" s="5">
        <v>10</v>
      </c>
      <c r="O2" s="5">
        <v>11</v>
      </c>
      <c r="P2" s="5">
        <v>12</v>
      </c>
      <c r="Q2" s="5">
        <v>13</v>
      </c>
      <c r="R2" s="5">
        <v>14</v>
      </c>
      <c r="S2" s="5">
        <v>15</v>
      </c>
      <c r="T2" s="5">
        <v>16</v>
      </c>
      <c r="U2" s="5">
        <v>17</v>
      </c>
      <c r="V2" s="5">
        <v>18</v>
      </c>
      <c r="W2" s="5">
        <v>19</v>
      </c>
      <c r="X2" s="5">
        <v>20</v>
      </c>
      <c r="Y2" s="5">
        <v>21</v>
      </c>
      <c r="Z2" s="5">
        <v>22</v>
      </c>
      <c r="AA2" s="5">
        <v>23</v>
      </c>
      <c r="AB2" s="5">
        <v>24</v>
      </c>
      <c r="AC2" s="5">
        <v>25</v>
      </c>
    </row>
    <row r="3" spans="1:29" x14ac:dyDescent="0.25">
      <c r="D3" t="s">
        <v>2</v>
      </c>
      <c r="E3" s="4">
        <f t="shared" ref="E3:AC3" si="0">Linf*(1-EXP(-K*(E2-tnot)))</f>
        <v>200.94281601500842</v>
      </c>
      <c r="F3" s="4">
        <f t="shared" si="0"/>
        <v>287.56650572854807</v>
      </c>
      <c r="G3" s="4">
        <f t="shared" si="0"/>
        <v>365.55593781455138</v>
      </c>
      <c r="H3" s="4">
        <f t="shared" si="0"/>
        <v>435.77173602415633</v>
      </c>
      <c r="I3" s="4">
        <f t="shared" si="0"/>
        <v>498.98874102523251</v>
      </c>
      <c r="J3" s="4">
        <f t="shared" si="0"/>
        <v>555.90456087216012</v>
      </c>
      <c r="K3" s="4">
        <f t="shared" si="0"/>
        <v>607.14726920345095</v>
      </c>
      <c r="L3" s="4">
        <f t="shared" si="0"/>
        <v>653.28233611784765</v>
      </c>
      <c r="M3" s="4">
        <f t="shared" si="0"/>
        <v>694.81886821203727</v>
      </c>
      <c r="N3" s="4">
        <f t="shared" si="0"/>
        <v>732.21522663962764</v>
      </c>
      <c r="O3" s="4">
        <f t="shared" si="0"/>
        <v>765.88408518741278</v>
      </c>
      <c r="P3" s="4">
        <f t="shared" si="0"/>
        <v>796.19698418547205</v>
      </c>
      <c r="Q3" s="4">
        <f t="shared" si="0"/>
        <v>823.48843050410539</v>
      </c>
      <c r="R3" s="4">
        <f t="shared" si="0"/>
        <v>848.05958888161763</v>
      </c>
      <c r="S3" s="4">
        <f t="shared" si="0"/>
        <v>870.18160531724288</v>
      </c>
      <c r="T3" s="4">
        <f t="shared" si="0"/>
        <v>890.09859920329268</v>
      </c>
      <c r="U3" s="4">
        <f t="shared" si="0"/>
        <v>908.03035721510412</v>
      </c>
      <c r="V3" s="4">
        <f t="shared" si="0"/>
        <v>924.17475868622057</v>
      </c>
      <c r="W3" s="4">
        <f t="shared" si="0"/>
        <v>938.70995923314456</v>
      </c>
      <c r="X3" s="4">
        <f t="shared" si="0"/>
        <v>951.79635672624954</v>
      </c>
      <c r="Y3" s="4">
        <f t="shared" si="0"/>
        <v>963.57836130160331</v>
      </c>
      <c r="Z3" s="4">
        <f t="shared" si="0"/>
        <v>974.18598894601803</v>
      </c>
      <c r="AA3" s="4">
        <f t="shared" si="0"/>
        <v>983.73629624074852</v>
      </c>
      <c r="AB3" s="4">
        <f t="shared" si="0"/>
        <v>992.3346720964289</v>
      </c>
      <c r="AC3" s="4">
        <f t="shared" si="0"/>
        <v>1000.0760007337115</v>
      </c>
    </row>
    <row r="4" spans="1:29" x14ac:dyDescent="0.25">
      <c r="A4" t="s">
        <v>3</v>
      </c>
      <c r="B4" s="5">
        <v>1070</v>
      </c>
      <c r="D4" t="s">
        <v>8</v>
      </c>
      <c r="E4" s="3">
        <f t="shared" ref="E4:AC4" si="1">(a_wl*E3^b_wl)/1000</f>
        <v>6.9568394893300842E-2</v>
      </c>
      <c r="F4" s="3">
        <f t="shared" si="1"/>
        <v>0.2157535402784076</v>
      </c>
      <c r="G4" s="3">
        <f t="shared" si="1"/>
        <v>0.46029827668038709</v>
      </c>
      <c r="H4" s="3">
        <f t="shared" si="1"/>
        <v>0.80165652079614103</v>
      </c>
      <c r="I4" s="3">
        <f t="shared" si="1"/>
        <v>1.2295923434824787</v>
      </c>
      <c r="J4" s="3">
        <f t="shared" si="1"/>
        <v>1.7293673245535039</v>
      </c>
      <c r="K4" s="3">
        <f t="shared" si="1"/>
        <v>2.2845865154416165</v>
      </c>
      <c r="L4" s="3">
        <f t="shared" si="1"/>
        <v>2.879016548573234</v>
      </c>
      <c r="M4" s="3">
        <f t="shared" si="1"/>
        <v>3.497662994903763</v>
      </c>
      <c r="N4" s="3">
        <f t="shared" si="1"/>
        <v>4.1273357532230586</v>
      </c>
      <c r="O4" s="3">
        <f t="shared" si="1"/>
        <v>4.7568739956642148</v>
      </c>
      <c r="P4" s="3">
        <f t="shared" si="1"/>
        <v>5.3771545858377525</v>
      </c>
      <c r="Q4" s="3">
        <f t="shared" si="1"/>
        <v>5.9809709637088027</v>
      </c>
      <c r="R4" s="3">
        <f t="shared" si="1"/>
        <v>6.5628419497685737</v>
      </c>
      <c r="S4" s="3">
        <f t="shared" si="1"/>
        <v>7.1187899169988578</v>
      </c>
      <c r="T4" s="3">
        <f t="shared" si="1"/>
        <v>7.6461135593691862</v>
      </c>
      <c r="U4" s="3">
        <f t="shared" si="1"/>
        <v>8.1431705787576973</v>
      </c>
      <c r="V4" s="3">
        <f t="shared" si="1"/>
        <v>8.6091788547621171</v>
      </c>
      <c r="W4" s="3">
        <f t="shared" si="1"/>
        <v>9.0440401651204709</v>
      </c>
      <c r="X4" s="3">
        <f t="shared" si="1"/>
        <v>9.4481876249721957</v>
      </c>
      <c r="Y4" s="3">
        <f t="shared" si="1"/>
        <v>9.8224562241921429</v>
      </c>
      <c r="Z4" s="3">
        <f t="shared" si="1"/>
        <v>10.167974811430801</v>
      </c>
      <c r="AA4" s="3">
        <f t="shared" si="1"/>
        <v>10.486077349888751</v>
      </c>
      <c r="AB4" s="3">
        <f t="shared" si="1"/>
        <v>10.778231076018029</v>
      </c>
      <c r="AC4" s="3">
        <f t="shared" si="1"/>
        <v>11.045979205049541</v>
      </c>
    </row>
    <row r="5" spans="1:29" x14ac:dyDescent="0.25">
      <c r="A5" t="s">
        <v>4</v>
      </c>
      <c r="B5" s="5">
        <v>0.105</v>
      </c>
      <c r="D5" t="s">
        <v>10</v>
      </c>
      <c r="E5" s="3">
        <f t="shared" ref="E5:AC5" si="2">MAX(0,E4-wmat)</f>
        <v>0</v>
      </c>
      <c r="F5" s="3">
        <f t="shared" si="2"/>
        <v>0</v>
      </c>
      <c r="G5" s="3">
        <f t="shared" si="2"/>
        <v>0</v>
      </c>
      <c r="H5" s="3">
        <f t="shared" si="2"/>
        <v>0</v>
      </c>
      <c r="I5" s="3">
        <f t="shared" si="2"/>
        <v>0</v>
      </c>
      <c r="J5" s="3">
        <f t="shared" si="2"/>
        <v>0</v>
      </c>
      <c r="K5" s="3">
        <f t="shared" si="2"/>
        <v>0.55521919088811256</v>
      </c>
      <c r="L5" s="3">
        <f t="shared" si="2"/>
        <v>1.14964922401973</v>
      </c>
      <c r="M5" s="3">
        <f t="shared" si="2"/>
        <v>1.768295670350259</v>
      </c>
      <c r="N5" s="3">
        <f t="shared" si="2"/>
        <v>2.3979684286695546</v>
      </c>
      <c r="O5" s="3">
        <f t="shared" si="2"/>
        <v>3.0275066711107108</v>
      </c>
      <c r="P5" s="3">
        <f t="shared" si="2"/>
        <v>3.6477872612842486</v>
      </c>
      <c r="Q5" s="3">
        <f t="shared" si="2"/>
        <v>4.2516036391552987</v>
      </c>
      <c r="R5" s="3">
        <f t="shared" si="2"/>
        <v>4.8334746252150698</v>
      </c>
      <c r="S5" s="3">
        <f t="shared" si="2"/>
        <v>5.3894225924453538</v>
      </c>
      <c r="T5" s="3">
        <f t="shared" si="2"/>
        <v>5.9167462348156823</v>
      </c>
      <c r="U5" s="3">
        <f t="shared" si="2"/>
        <v>6.4138032542041934</v>
      </c>
      <c r="V5" s="3">
        <f t="shared" si="2"/>
        <v>6.8798115302086131</v>
      </c>
      <c r="W5" s="3">
        <f t="shared" si="2"/>
        <v>7.314672840566967</v>
      </c>
      <c r="X5" s="3">
        <f t="shared" si="2"/>
        <v>7.7188203004186917</v>
      </c>
      <c r="Y5" s="3">
        <f t="shared" si="2"/>
        <v>8.093088899638639</v>
      </c>
      <c r="Z5" s="3">
        <f t="shared" si="2"/>
        <v>8.4386074868772969</v>
      </c>
      <c r="AA5" s="3">
        <f t="shared" si="2"/>
        <v>8.7567100253352468</v>
      </c>
      <c r="AB5" s="3">
        <f t="shared" si="2"/>
        <v>9.0488637514645252</v>
      </c>
      <c r="AC5" s="3">
        <f t="shared" si="2"/>
        <v>9.3166118804960369</v>
      </c>
    </row>
    <row r="6" spans="1:29" x14ac:dyDescent="0.25">
      <c r="A6" t="s">
        <v>5</v>
      </c>
      <c r="B6" s="5">
        <v>-0.98099999999999998</v>
      </c>
      <c r="D6" t="s">
        <v>14</v>
      </c>
      <c r="E6" s="6">
        <v>1</v>
      </c>
      <c r="F6" s="3">
        <f t="shared" ref="F6:AC6" si="3">E6*So</f>
        <v>0.84250000000000003</v>
      </c>
      <c r="G6" s="3">
        <f t="shared" si="3"/>
        <v>0.70980625000000008</v>
      </c>
      <c r="H6" s="3">
        <f t="shared" si="3"/>
        <v>0.59801176562500014</v>
      </c>
      <c r="I6" s="3">
        <f t="shared" si="3"/>
        <v>0.50382491253906259</v>
      </c>
      <c r="J6" s="3">
        <f t="shared" si="3"/>
        <v>0.42447248881416022</v>
      </c>
      <c r="K6" s="3">
        <f t="shared" si="3"/>
        <v>0.35761807182592997</v>
      </c>
      <c r="L6" s="3">
        <f t="shared" si="3"/>
        <v>0.30129322551334603</v>
      </c>
      <c r="M6" s="3">
        <f t="shared" si="3"/>
        <v>0.25383954249499402</v>
      </c>
      <c r="N6" s="3">
        <f t="shared" si="3"/>
        <v>0.21385981455203246</v>
      </c>
      <c r="O6" s="3">
        <f t="shared" si="3"/>
        <v>0.18017689376008736</v>
      </c>
      <c r="P6" s="3">
        <f t="shared" si="3"/>
        <v>0.15179903299287362</v>
      </c>
      <c r="Q6" s="3">
        <f t="shared" si="3"/>
        <v>0.12789068529649603</v>
      </c>
      <c r="R6" s="3">
        <f t="shared" si="3"/>
        <v>0.10774790236229791</v>
      </c>
      <c r="S6" s="3">
        <f t="shared" si="3"/>
        <v>9.0777607740235994E-2</v>
      </c>
      <c r="T6" s="3">
        <f t="shared" si="3"/>
        <v>7.6480134521148824E-2</v>
      </c>
      <c r="U6" s="3">
        <f t="shared" si="3"/>
        <v>6.4434513334067883E-2</v>
      </c>
      <c r="V6" s="3">
        <f t="shared" si="3"/>
        <v>5.4286077483952193E-2</v>
      </c>
      <c r="W6" s="3">
        <f t="shared" si="3"/>
        <v>4.5736020280229724E-2</v>
      </c>
      <c r="X6" s="3">
        <f t="shared" si="3"/>
        <v>3.8532597086093544E-2</v>
      </c>
      <c r="Y6" s="3">
        <f t="shared" si="3"/>
        <v>3.2463713045033808E-2</v>
      </c>
      <c r="Z6" s="3">
        <f t="shared" si="3"/>
        <v>2.7350678240440983E-2</v>
      </c>
      <c r="AA6" s="3">
        <f t="shared" si="3"/>
        <v>2.3042946417571528E-2</v>
      </c>
      <c r="AB6" s="3">
        <f t="shared" si="3"/>
        <v>1.9413682356804011E-2</v>
      </c>
      <c r="AC6" s="3">
        <f t="shared" si="3"/>
        <v>1.6356027385607382E-2</v>
      </c>
    </row>
    <row r="7" spans="1:29" x14ac:dyDescent="0.25">
      <c r="D7" t="s">
        <v>15</v>
      </c>
      <c r="E7" s="6">
        <v>1</v>
      </c>
      <c r="F7" s="3">
        <f t="shared" ref="F7:AC7" si="4">E7*So*(1-u*E8)</f>
        <v>0.84249990923381957</v>
      </c>
      <c r="G7" s="3">
        <f t="shared" si="4"/>
        <v>0.70931139778670971</v>
      </c>
      <c r="H7" s="3">
        <f t="shared" si="4"/>
        <v>0.57714419909025716</v>
      </c>
      <c r="I7" s="3">
        <f t="shared" si="4"/>
        <v>0.44125383945192281</v>
      </c>
      <c r="J7" s="3">
        <f t="shared" si="4"/>
        <v>0.33461609644506646</v>
      </c>
      <c r="K7" s="3">
        <f t="shared" si="4"/>
        <v>0.25372271390085716</v>
      </c>
      <c r="L7" s="3">
        <f t="shared" si="4"/>
        <v>0.19238524784376718</v>
      </c>
      <c r="M7" s="3">
        <f t="shared" si="4"/>
        <v>0.14587611417754276</v>
      </c>
      <c r="N7" s="3">
        <f t="shared" si="4"/>
        <v>0.11061056357512181</v>
      </c>
      <c r="O7" s="3">
        <f t="shared" si="4"/>
        <v>8.3870459830836117E-2</v>
      </c>
      <c r="P7" s="3">
        <f t="shared" si="4"/>
        <v>6.3594776166731495E-2</v>
      </c>
      <c r="Q7" s="3">
        <f t="shared" si="4"/>
        <v>4.8220739028424157E-2</v>
      </c>
      <c r="R7" s="3">
        <f t="shared" si="4"/>
        <v>3.656337536830262E-2</v>
      </c>
      <c r="S7" s="3">
        <f t="shared" si="4"/>
        <v>2.7724179373015464E-2</v>
      </c>
      <c r="T7" s="3">
        <f t="shared" si="4"/>
        <v>2.1021859009588979E-2</v>
      </c>
      <c r="U7" s="3">
        <f t="shared" si="4"/>
        <v>1.5939824594020845E-2</v>
      </c>
      <c r="V7" s="3">
        <f t="shared" si="4"/>
        <v>1.2086371998416306E-2</v>
      </c>
      <c r="W7" s="3">
        <f t="shared" si="4"/>
        <v>9.1644915677991656E-3</v>
      </c>
      <c r="X7" s="3">
        <f t="shared" si="4"/>
        <v>6.9489757312837181E-3</v>
      </c>
      <c r="Y7" s="3">
        <f t="shared" si="4"/>
        <v>5.2690608482458797E-3</v>
      </c>
      <c r="Z7" s="3">
        <f t="shared" si="4"/>
        <v>3.9952653881824389E-3</v>
      </c>
      <c r="AA7" s="3">
        <f t="shared" si="4"/>
        <v>3.0294099805893344E-3</v>
      </c>
      <c r="AB7" s="3">
        <f t="shared" si="4"/>
        <v>2.297050117781863E-3</v>
      </c>
      <c r="AC7" s="3">
        <f t="shared" si="4"/>
        <v>1.7417382518080976E-3</v>
      </c>
    </row>
    <row r="8" spans="1:29" x14ac:dyDescent="0.25">
      <c r="A8" t="s">
        <v>6</v>
      </c>
      <c r="B8" s="5">
        <f>10^-5.43</f>
        <v>3.7153522909717272E-6</v>
      </c>
      <c r="D8" t="s">
        <v>18</v>
      </c>
      <c r="E8" s="2">
        <f t="shared" ref="E8:AC8" si="5">_xlfn.NORM.DIST(E3,Min_LL,min_sd,TRUE)</f>
        <v>1.0773433878639054E-6</v>
      </c>
      <c r="F8" s="2">
        <f t="shared" si="5"/>
        <v>6.9705753659907426E-3</v>
      </c>
      <c r="G8" s="2">
        <f t="shared" si="5"/>
        <v>0.34221602570473225</v>
      </c>
      <c r="H8" s="2">
        <f t="shared" si="5"/>
        <v>0.92525870584693315</v>
      </c>
      <c r="I8" s="2">
        <f t="shared" si="5"/>
        <v>0.99904849830488851</v>
      </c>
      <c r="J8" s="2">
        <f t="shared" si="5"/>
        <v>0.99999791527300008</v>
      </c>
      <c r="K8" s="2">
        <f t="shared" si="5"/>
        <v>0.99999999866943934</v>
      </c>
      <c r="L8" s="2">
        <f t="shared" si="5"/>
        <v>0.99999999999961198</v>
      </c>
      <c r="M8" s="2">
        <f t="shared" si="5"/>
        <v>0.99999999999999989</v>
      </c>
      <c r="N8" s="2">
        <f t="shared" si="5"/>
        <v>1</v>
      </c>
      <c r="O8" s="2">
        <f t="shared" si="5"/>
        <v>1</v>
      </c>
      <c r="P8" s="2">
        <f t="shared" si="5"/>
        <v>1</v>
      </c>
      <c r="Q8" s="2">
        <f t="shared" si="5"/>
        <v>1</v>
      </c>
      <c r="R8" s="2">
        <f t="shared" si="5"/>
        <v>1</v>
      </c>
      <c r="S8" s="2">
        <f t="shared" si="5"/>
        <v>1</v>
      </c>
      <c r="T8" s="2">
        <f t="shared" si="5"/>
        <v>1</v>
      </c>
      <c r="U8" s="2">
        <f t="shared" si="5"/>
        <v>1</v>
      </c>
      <c r="V8" s="2">
        <f t="shared" si="5"/>
        <v>1</v>
      </c>
      <c r="W8" s="2">
        <f t="shared" si="5"/>
        <v>1</v>
      </c>
      <c r="X8" s="2">
        <f t="shared" si="5"/>
        <v>1</v>
      </c>
      <c r="Y8" s="2">
        <f t="shared" si="5"/>
        <v>1</v>
      </c>
      <c r="Z8" s="2">
        <f t="shared" si="5"/>
        <v>1</v>
      </c>
      <c r="AA8" s="2">
        <f t="shared" si="5"/>
        <v>1</v>
      </c>
      <c r="AB8" s="2">
        <f t="shared" si="5"/>
        <v>1</v>
      </c>
      <c r="AC8" s="2">
        <f t="shared" si="5"/>
        <v>1</v>
      </c>
    </row>
    <row r="9" spans="1:29" x14ac:dyDescent="0.25">
      <c r="A9" t="s">
        <v>7</v>
      </c>
      <c r="B9" s="5">
        <v>3.1577000000000002</v>
      </c>
      <c r="E9" s="2"/>
      <c r="F9" s="2"/>
      <c r="G9" s="2"/>
      <c r="H9" s="2"/>
      <c r="I9" s="2"/>
      <c r="J9" s="2"/>
      <c r="K9" s="2"/>
      <c r="L9" s="2"/>
      <c r="M9" s="2"/>
      <c r="N9" s="2"/>
      <c r="O9" s="2"/>
      <c r="P9" s="2"/>
      <c r="Q9" s="2"/>
      <c r="R9" s="2"/>
      <c r="S9" s="2"/>
      <c r="T9" s="2"/>
      <c r="U9" s="2"/>
      <c r="V9" s="2"/>
      <c r="W9" s="2"/>
      <c r="X9" s="2"/>
      <c r="Y9" s="2"/>
      <c r="Z9" s="2"/>
      <c r="AA9" s="2"/>
      <c r="AB9" s="2"/>
      <c r="AC9" s="2"/>
    </row>
    <row r="10" spans="1:29" x14ac:dyDescent="0.25">
      <c r="E10" s="2"/>
      <c r="F10" s="2"/>
      <c r="G10" s="2"/>
      <c r="H10" s="2"/>
      <c r="I10" s="2"/>
      <c r="J10" s="2"/>
      <c r="K10" s="2"/>
      <c r="L10" s="2"/>
      <c r="M10" s="2"/>
      <c r="N10" s="2"/>
      <c r="O10" s="2"/>
      <c r="P10" s="2"/>
      <c r="Q10" s="2"/>
      <c r="R10" s="2"/>
      <c r="S10" s="2"/>
      <c r="T10" s="2"/>
      <c r="U10" s="2"/>
      <c r="V10" s="2"/>
      <c r="W10" s="2"/>
      <c r="X10" s="2"/>
      <c r="Y10" s="2"/>
      <c r="Z10" s="2"/>
      <c r="AA10" s="2"/>
      <c r="AB10" s="2"/>
      <c r="AC10" s="2"/>
    </row>
    <row r="11" spans="1:29" x14ac:dyDescent="0.25">
      <c r="A11" t="s">
        <v>9</v>
      </c>
      <c r="B11" s="3">
        <f>J4</f>
        <v>1.7293673245535039</v>
      </c>
      <c r="E11" s="2"/>
      <c r="F11" s="2"/>
      <c r="G11" s="2"/>
      <c r="H11" s="2"/>
      <c r="I11" s="2"/>
      <c r="J11" s="2"/>
      <c r="K11" s="2"/>
      <c r="L11" s="2"/>
      <c r="M11" s="2"/>
      <c r="N11" s="2"/>
      <c r="O11" s="2"/>
      <c r="P11" s="2"/>
      <c r="Q11" s="2"/>
      <c r="R11" s="2"/>
      <c r="S11" s="2"/>
      <c r="T11" s="2"/>
      <c r="U11" s="2"/>
      <c r="V11" s="2"/>
      <c r="W11" s="2"/>
      <c r="X11" s="2"/>
      <c r="Y11" s="2"/>
      <c r="Z11" s="2"/>
      <c r="AA11" s="2"/>
      <c r="AB11" s="2"/>
      <c r="AC11" s="2"/>
    </row>
    <row r="13" spans="1:29" x14ac:dyDescent="0.25">
      <c r="A13" t="s">
        <v>11</v>
      </c>
      <c r="B13">
        <f>1.5*K</f>
        <v>0.1575</v>
      </c>
    </row>
    <row r="14" spans="1:29" x14ac:dyDescent="0.25">
      <c r="A14" t="s">
        <v>12</v>
      </c>
      <c r="B14" s="3">
        <f>1-M</f>
        <v>0.84250000000000003</v>
      </c>
    </row>
    <row r="15" spans="1:29" x14ac:dyDescent="0.25">
      <c r="A15" t="s">
        <v>13</v>
      </c>
      <c r="B15" s="5">
        <v>0.1</v>
      </c>
      <c r="E15" t="s">
        <v>21</v>
      </c>
      <c r="F15" t="s">
        <v>20</v>
      </c>
      <c r="H15" t="s">
        <v>21</v>
      </c>
      <c r="I15" t="s">
        <v>19</v>
      </c>
      <c r="J15" t="s">
        <v>22</v>
      </c>
    </row>
    <row r="16" spans="1:29" x14ac:dyDescent="0.25">
      <c r="E16">
        <v>0</v>
      </c>
      <c r="F16" s="3">
        <f>YPR_mll</f>
        <v>0.59400142206944795</v>
      </c>
      <c r="H16">
        <v>0</v>
      </c>
      <c r="I16" s="3">
        <f>SPR</f>
        <v>0.35051883882832308</v>
      </c>
    </row>
    <row r="17" spans="1:10" x14ac:dyDescent="0.25">
      <c r="A17" s="1" t="s">
        <v>23</v>
      </c>
      <c r="E17" s="3">
        <v>0.02</v>
      </c>
      <c r="F17" s="3">
        <f t="dataTable" ref="F17:F35" dt2D="0" dtr="0" r1="B15"/>
        <v>0.21519440340639825</v>
      </c>
      <c r="H17" s="3">
        <v>0.02</v>
      </c>
      <c r="I17" s="3">
        <f t="dataTable" ref="I17:I35" dt2D="0" dtr="0" r1="B15" ca="1"/>
        <v>0.80357194947091815</v>
      </c>
      <c r="J17">
        <v>0.35</v>
      </c>
    </row>
    <row r="18" spans="1:10" x14ac:dyDescent="0.25">
      <c r="A18" t="s">
        <v>16</v>
      </c>
      <c r="B18" s="5">
        <v>381</v>
      </c>
      <c r="E18" s="3">
        <v>0.04</v>
      </c>
      <c r="F18" s="3">
        <v>0.36655061038214215</v>
      </c>
      <c r="H18" s="3">
        <v>0.04</v>
      </c>
      <c r="I18" s="3">
        <v>0.64869135191751426</v>
      </c>
      <c r="J18">
        <v>0.35</v>
      </c>
    </row>
    <row r="19" spans="1:10" x14ac:dyDescent="0.25">
      <c r="A19" t="s">
        <v>37</v>
      </c>
      <c r="B19" s="5">
        <v>38</v>
      </c>
      <c r="E19" s="3">
        <v>0.06</v>
      </c>
      <c r="F19" s="3">
        <v>0.47212010999028842</v>
      </c>
      <c r="H19" s="3">
        <v>0.06</v>
      </c>
      <c r="I19" s="3">
        <v>0.52604633243895405</v>
      </c>
      <c r="J19">
        <v>0.35</v>
      </c>
    </row>
    <row r="20" spans="1:10" x14ac:dyDescent="0.25">
      <c r="E20" s="3">
        <v>0.08</v>
      </c>
      <c r="F20" s="3">
        <v>0.54484493386371102</v>
      </c>
      <c r="H20" s="3">
        <v>0.08</v>
      </c>
      <c r="I20" s="3">
        <v>0.4284876784697163</v>
      </c>
      <c r="J20">
        <v>0.35</v>
      </c>
    </row>
    <row r="21" spans="1:10" x14ac:dyDescent="0.25">
      <c r="E21" s="3">
        <v>0.1</v>
      </c>
      <c r="F21" s="3">
        <v>0.59400142206944795</v>
      </c>
      <c r="H21" s="3">
        <v>0.1</v>
      </c>
      <c r="I21" s="3">
        <v>0.35051883882832308</v>
      </c>
      <c r="J21">
        <v>0.35</v>
      </c>
    </row>
    <row r="22" spans="1:10" x14ac:dyDescent="0.25">
      <c r="A22" s="8" t="s">
        <v>32</v>
      </c>
      <c r="B22" s="7"/>
      <c r="E22" s="3">
        <v>0.12</v>
      </c>
      <c r="F22" s="3">
        <v>0.62624054324668033</v>
      </c>
      <c r="H22" s="3">
        <v>0.12</v>
      </c>
      <c r="I22" s="3">
        <v>0.28790608301341059</v>
      </c>
      <c r="J22">
        <v>0.35</v>
      </c>
    </row>
    <row r="23" spans="1:10" x14ac:dyDescent="0.25">
      <c r="A23" s="7" t="s">
        <v>30</v>
      </c>
      <c r="B23" s="9">
        <f>SUMPRODUCT(Wt,S_fished,Vul_minLL)</f>
        <v>5.9400142206944793</v>
      </c>
      <c r="E23" s="3">
        <v>0.14000000000000001</v>
      </c>
      <c r="F23" s="3">
        <v>0.6463352319979937</v>
      </c>
      <c r="H23" s="3">
        <v>0.14000000000000001</v>
      </c>
      <c r="I23" s="3">
        <v>0.2373808931699653</v>
      </c>
      <c r="J23">
        <v>0.35</v>
      </c>
    </row>
    <row r="24" spans="1:10" x14ac:dyDescent="0.25">
      <c r="A24" s="7" t="s">
        <v>34</v>
      </c>
      <c r="B24" s="9">
        <f>phi_vbF*u</f>
        <v>0.59400142206944795</v>
      </c>
      <c r="E24" s="3">
        <v>0.16</v>
      </c>
      <c r="F24" s="3">
        <v>0.65771581331067142</v>
      </c>
      <c r="H24" s="3">
        <v>0.16</v>
      </c>
      <c r="I24" s="3">
        <v>0.19641299771738843</v>
      </c>
      <c r="J24">
        <v>0.35</v>
      </c>
    </row>
    <row r="25" spans="1:10" x14ac:dyDescent="0.25">
      <c r="A25" s="7" t="s">
        <v>39</v>
      </c>
      <c r="B25" s="7">
        <f>SUMPRODUCT(S_fished,Rel_Fec)/SUMPRODUCT(S_unfished,Rel_Fec)</f>
        <v>0.35051883882832308</v>
      </c>
      <c r="E25" s="3">
        <v>0.18</v>
      </c>
      <c r="F25" s="3">
        <v>0.66285273641999909</v>
      </c>
      <c r="H25" s="3">
        <v>0.18</v>
      </c>
      <c r="I25" s="3">
        <v>0.1630374013908838</v>
      </c>
      <c r="J25">
        <v>0.35</v>
      </c>
    </row>
    <row r="26" spans="1:10" x14ac:dyDescent="0.25">
      <c r="E26" s="3">
        <v>0.2</v>
      </c>
      <c r="F26" s="3">
        <v>0.66352968280030078</v>
      </c>
      <c r="H26" s="3">
        <v>0.2</v>
      </c>
      <c r="I26" s="3">
        <v>0.13572261420983373</v>
      </c>
      <c r="J26">
        <v>0.35</v>
      </c>
    </row>
    <row r="27" spans="1:10" x14ac:dyDescent="0.25">
      <c r="A27" s="1"/>
      <c r="E27" s="3">
        <v>0.22</v>
      </c>
      <c r="F27" s="3">
        <v>0.66103822323665562</v>
      </c>
      <c r="H27" s="3">
        <v>0.22</v>
      </c>
      <c r="I27" s="3">
        <v>0.11327026582718625</v>
      </c>
      <c r="J27">
        <v>0.35</v>
      </c>
    </row>
    <row r="28" spans="1:10" x14ac:dyDescent="0.25">
      <c r="E28" s="3">
        <v>0.24</v>
      </c>
      <c r="F28" s="3">
        <v>0.65631649396746283</v>
      </c>
      <c r="H28" s="3">
        <v>0.24</v>
      </c>
      <c r="I28" s="3">
        <v>9.4738598442815722E-2</v>
      </c>
      <c r="J28">
        <v>0.35</v>
      </c>
    </row>
    <row r="29" spans="1:10" x14ac:dyDescent="0.25">
      <c r="E29" s="3">
        <v>0.26</v>
      </c>
      <c r="F29" s="3">
        <v>0.65004802070019341</v>
      </c>
      <c r="H29" s="3">
        <v>0.26</v>
      </c>
      <c r="I29" s="3">
        <v>7.9384109145220857E-2</v>
      </c>
      <c r="J29">
        <v>0.35</v>
      </c>
    </row>
    <row r="30" spans="1:10" x14ac:dyDescent="0.25">
      <c r="E30" s="3">
        <v>0.28000000000000003</v>
      </c>
      <c r="F30" s="3">
        <v>0.64273222302594268</v>
      </c>
      <c r="H30" s="3">
        <v>0.28000000000000003</v>
      </c>
      <c r="I30" s="3">
        <v>6.6616978381990224E-2</v>
      </c>
      <c r="J30">
        <v>0.35</v>
      </c>
    </row>
    <row r="31" spans="1:10" x14ac:dyDescent="0.25">
      <c r="E31" s="3">
        <v>0.3</v>
      </c>
      <c r="F31" s="3">
        <v>0.63473481649711927</v>
      </c>
      <c r="H31" s="3">
        <v>0.3</v>
      </c>
      <c r="I31" s="3">
        <v>5.5966967612427379E-2</v>
      </c>
      <c r="J31">
        <v>0.35</v>
      </c>
    </row>
    <row r="32" spans="1:10" x14ac:dyDescent="0.25">
      <c r="E32" s="3">
        <v>0.32</v>
      </c>
      <c r="F32" s="3">
        <v>0.62632394963997673</v>
      </c>
      <c r="H32" s="3">
        <v>0.32</v>
      </c>
      <c r="I32" s="3">
        <v>4.7057268575896621E-2</v>
      </c>
      <c r="J32">
        <v>0.35</v>
      </c>
    </row>
    <row r="33" spans="1:10" x14ac:dyDescent="0.25">
      <c r="E33" s="3">
        <v>0.34</v>
      </c>
      <c r="F33" s="3">
        <v>0.61769621226288574</v>
      </c>
      <c r="H33" s="3">
        <v>0.34</v>
      </c>
      <c r="I33" s="3">
        <v>3.9584395723985817E-2</v>
      </c>
      <c r="J33">
        <v>0.35</v>
      </c>
    </row>
    <row r="34" spans="1:10" x14ac:dyDescent="0.25">
      <c r="A34" s="1"/>
      <c r="E34" s="3">
        <v>0.36</v>
      </c>
      <c r="F34" s="3">
        <v>0.60899544089283608</v>
      </c>
      <c r="H34" s="3">
        <v>0.36</v>
      </c>
      <c r="I34" s="3">
        <v>3.3302676391024411E-2</v>
      </c>
      <c r="J34">
        <v>0.35</v>
      </c>
    </row>
    <row r="35" spans="1:10" x14ac:dyDescent="0.25">
      <c r="E35" s="3">
        <v>0.38</v>
      </c>
      <c r="F35" s="3">
        <v>0.60032638887155865</v>
      </c>
      <c r="H35" s="3">
        <v>0.38</v>
      </c>
      <c r="I35" s="3">
        <v>2.8012244499674065E-2</v>
      </c>
      <c r="J35">
        <v>0.35</v>
      </c>
    </row>
  </sheetData>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8584E-4212-407B-B0E5-1AE054520936}">
  <dimension ref="A2:AC34"/>
  <sheetViews>
    <sheetView tabSelected="1" zoomScale="70" zoomScaleNormal="70" workbookViewId="0"/>
  </sheetViews>
  <sheetFormatPr defaultRowHeight="15" x14ac:dyDescent="0.25"/>
  <cols>
    <col min="1" max="1" width="26.28515625" bestFit="1" customWidth="1"/>
    <col min="2" max="2" width="13.5703125" bestFit="1" customWidth="1"/>
    <col min="3" max="3" width="6.7109375" customWidth="1"/>
    <col min="4" max="4" width="13" bestFit="1" customWidth="1"/>
    <col min="5" max="5" width="14.85546875" bestFit="1" customWidth="1"/>
    <col min="6" max="6" width="6.85546875" customWidth="1"/>
    <col min="7" max="7" width="6.42578125" bestFit="1" customWidth="1"/>
    <col min="8" max="8" width="14.85546875" bestFit="1" customWidth="1"/>
    <col min="9" max="9" width="7.140625" bestFit="1" customWidth="1"/>
    <col min="10" max="10" width="6.85546875" bestFit="1" customWidth="1"/>
    <col min="11" max="29" width="6.42578125" bestFit="1" customWidth="1"/>
  </cols>
  <sheetData>
    <row r="2" spans="1:29" x14ac:dyDescent="0.25">
      <c r="A2" s="1" t="s">
        <v>0</v>
      </c>
      <c r="D2" t="s">
        <v>1</v>
      </c>
      <c r="E2" s="5">
        <v>1</v>
      </c>
      <c r="F2" s="5">
        <v>2</v>
      </c>
      <c r="G2" s="5">
        <v>3</v>
      </c>
      <c r="H2" s="5">
        <v>4</v>
      </c>
      <c r="I2" s="5">
        <v>5</v>
      </c>
      <c r="J2" s="5">
        <v>6</v>
      </c>
      <c r="K2" s="5">
        <v>7</v>
      </c>
      <c r="L2" s="5">
        <v>8</v>
      </c>
      <c r="M2" s="5">
        <v>9</v>
      </c>
      <c r="N2" s="5">
        <v>10</v>
      </c>
      <c r="O2" s="5">
        <v>11</v>
      </c>
      <c r="P2" s="5">
        <v>12</v>
      </c>
      <c r="Q2" s="5">
        <v>13</v>
      </c>
      <c r="R2" s="5">
        <v>14</v>
      </c>
      <c r="S2" s="5">
        <v>15</v>
      </c>
      <c r="T2" s="5">
        <v>16</v>
      </c>
      <c r="U2" s="5">
        <v>17</v>
      </c>
      <c r="V2" s="5">
        <v>18</v>
      </c>
      <c r="W2" s="5">
        <v>19</v>
      </c>
      <c r="X2" s="5">
        <v>20</v>
      </c>
      <c r="Y2" s="5">
        <v>21</v>
      </c>
      <c r="Z2" s="5">
        <v>22</v>
      </c>
      <c r="AA2" s="5">
        <v>23</v>
      </c>
      <c r="AB2" s="5">
        <v>24</v>
      </c>
      <c r="AC2" s="5">
        <v>25</v>
      </c>
    </row>
    <row r="3" spans="1:29" x14ac:dyDescent="0.25">
      <c r="D3" t="s">
        <v>2</v>
      </c>
      <c r="E3" s="4">
        <f t="shared" ref="E3:AC3" si="0">Linf*(1-EXP(-K*(E2-tnot)))</f>
        <v>200.94281601500842</v>
      </c>
      <c r="F3" s="4">
        <f t="shared" si="0"/>
        <v>287.56650572854807</v>
      </c>
      <c r="G3" s="4">
        <f t="shared" si="0"/>
        <v>365.55593781455138</v>
      </c>
      <c r="H3" s="4">
        <f t="shared" si="0"/>
        <v>435.77173602415633</v>
      </c>
      <c r="I3" s="4">
        <f t="shared" si="0"/>
        <v>498.98874102523251</v>
      </c>
      <c r="J3" s="4">
        <f t="shared" si="0"/>
        <v>555.90456087216012</v>
      </c>
      <c r="K3" s="4">
        <f t="shared" si="0"/>
        <v>607.14726920345095</v>
      </c>
      <c r="L3" s="4">
        <f t="shared" si="0"/>
        <v>653.28233611784765</v>
      </c>
      <c r="M3" s="4">
        <f t="shared" si="0"/>
        <v>694.81886821203727</v>
      </c>
      <c r="N3" s="4">
        <f t="shared" si="0"/>
        <v>732.21522663962764</v>
      </c>
      <c r="O3" s="4">
        <f t="shared" si="0"/>
        <v>765.88408518741278</v>
      </c>
      <c r="P3" s="4">
        <f t="shared" si="0"/>
        <v>796.19698418547205</v>
      </c>
      <c r="Q3" s="4">
        <f t="shared" si="0"/>
        <v>823.48843050410539</v>
      </c>
      <c r="R3" s="4">
        <f t="shared" si="0"/>
        <v>848.05958888161763</v>
      </c>
      <c r="S3" s="4">
        <f t="shared" si="0"/>
        <v>870.18160531724288</v>
      </c>
      <c r="T3" s="4">
        <f t="shared" si="0"/>
        <v>890.09859920329268</v>
      </c>
      <c r="U3" s="4">
        <f t="shared" si="0"/>
        <v>908.03035721510412</v>
      </c>
      <c r="V3" s="4">
        <f t="shared" si="0"/>
        <v>924.17475868622057</v>
      </c>
      <c r="W3" s="4">
        <f t="shared" si="0"/>
        <v>938.70995923314456</v>
      </c>
      <c r="X3" s="4">
        <f t="shared" si="0"/>
        <v>951.79635672624954</v>
      </c>
      <c r="Y3" s="4">
        <f t="shared" si="0"/>
        <v>963.57836130160331</v>
      </c>
      <c r="Z3" s="4">
        <f t="shared" si="0"/>
        <v>974.18598894601803</v>
      </c>
      <c r="AA3" s="4">
        <f t="shared" si="0"/>
        <v>983.73629624074852</v>
      </c>
      <c r="AB3" s="4">
        <f t="shared" si="0"/>
        <v>992.3346720964289</v>
      </c>
      <c r="AC3" s="4">
        <f t="shared" si="0"/>
        <v>1000.0760007337115</v>
      </c>
    </row>
    <row r="4" spans="1:29" x14ac:dyDescent="0.25">
      <c r="A4" t="s">
        <v>3</v>
      </c>
      <c r="B4" s="5">
        <v>1070</v>
      </c>
      <c r="D4" t="s">
        <v>8</v>
      </c>
      <c r="E4" s="3">
        <f t="shared" ref="E4:AC4" si="1">(a_wl*E3^b_wl)/1000</f>
        <v>6.9568394893300842E-2</v>
      </c>
      <c r="F4" s="3">
        <f t="shared" si="1"/>
        <v>0.2157535402784076</v>
      </c>
      <c r="G4" s="3">
        <f t="shared" si="1"/>
        <v>0.46029827668038709</v>
      </c>
      <c r="H4" s="3">
        <f t="shared" si="1"/>
        <v>0.80165652079614103</v>
      </c>
      <c r="I4" s="3">
        <f t="shared" si="1"/>
        <v>1.2295923434824787</v>
      </c>
      <c r="J4" s="3">
        <f t="shared" si="1"/>
        <v>1.7293673245535039</v>
      </c>
      <c r="K4" s="3">
        <f t="shared" si="1"/>
        <v>2.2845865154416165</v>
      </c>
      <c r="L4" s="3">
        <f t="shared" si="1"/>
        <v>2.879016548573234</v>
      </c>
      <c r="M4" s="3">
        <f t="shared" si="1"/>
        <v>3.497662994903763</v>
      </c>
      <c r="N4" s="3">
        <f t="shared" si="1"/>
        <v>4.1273357532230586</v>
      </c>
      <c r="O4" s="3">
        <f t="shared" si="1"/>
        <v>4.7568739956642148</v>
      </c>
      <c r="P4" s="3">
        <f t="shared" si="1"/>
        <v>5.3771545858377525</v>
      </c>
      <c r="Q4" s="3">
        <f t="shared" si="1"/>
        <v>5.9809709637088027</v>
      </c>
      <c r="R4" s="3">
        <f t="shared" si="1"/>
        <v>6.5628419497685737</v>
      </c>
      <c r="S4" s="3">
        <f t="shared" si="1"/>
        <v>7.1187899169988578</v>
      </c>
      <c r="T4" s="3">
        <f t="shared" si="1"/>
        <v>7.6461135593691862</v>
      </c>
      <c r="U4" s="3">
        <f t="shared" si="1"/>
        <v>8.1431705787576973</v>
      </c>
      <c r="V4" s="3">
        <f t="shared" si="1"/>
        <v>8.6091788547621171</v>
      </c>
      <c r="W4" s="3">
        <f t="shared" si="1"/>
        <v>9.0440401651204709</v>
      </c>
      <c r="X4" s="3">
        <f t="shared" si="1"/>
        <v>9.4481876249721957</v>
      </c>
      <c r="Y4" s="3">
        <f t="shared" si="1"/>
        <v>9.8224562241921429</v>
      </c>
      <c r="Z4" s="3">
        <f t="shared" si="1"/>
        <v>10.167974811430801</v>
      </c>
      <c r="AA4" s="3">
        <f t="shared" si="1"/>
        <v>10.486077349888751</v>
      </c>
      <c r="AB4" s="3">
        <f t="shared" si="1"/>
        <v>10.778231076018029</v>
      </c>
      <c r="AC4" s="3">
        <f t="shared" si="1"/>
        <v>11.045979205049541</v>
      </c>
    </row>
    <row r="5" spans="1:29" x14ac:dyDescent="0.25">
      <c r="A5" t="s">
        <v>4</v>
      </c>
      <c r="B5" s="5">
        <v>0.105</v>
      </c>
      <c r="D5" t="s">
        <v>10</v>
      </c>
      <c r="E5" s="3">
        <f t="shared" ref="E5:AC5" si="2">MAX(0,E4-wmat)</f>
        <v>0</v>
      </c>
      <c r="F5" s="3">
        <f t="shared" si="2"/>
        <v>0</v>
      </c>
      <c r="G5" s="3">
        <f t="shared" si="2"/>
        <v>0</v>
      </c>
      <c r="H5" s="3">
        <f t="shared" si="2"/>
        <v>0</v>
      </c>
      <c r="I5" s="3">
        <f t="shared" si="2"/>
        <v>0</v>
      </c>
      <c r="J5" s="3">
        <f t="shared" si="2"/>
        <v>0</v>
      </c>
      <c r="K5" s="3">
        <f t="shared" si="2"/>
        <v>0.55521919088811256</v>
      </c>
      <c r="L5" s="3">
        <f t="shared" si="2"/>
        <v>1.14964922401973</v>
      </c>
      <c r="M5" s="3">
        <f t="shared" si="2"/>
        <v>1.768295670350259</v>
      </c>
      <c r="N5" s="3">
        <f t="shared" si="2"/>
        <v>2.3979684286695546</v>
      </c>
      <c r="O5" s="3">
        <f t="shared" si="2"/>
        <v>3.0275066711107108</v>
      </c>
      <c r="P5" s="3">
        <f t="shared" si="2"/>
        <v>3.6477872612842486</v>
      </c>
      <c r="Q5" s="3">
        <f t="shared" si="2"/>
        <v>4.2516036391552987</v>
      </c>
      <c r="R5" s="3">
        <f t="shared" si="2"/>
        <v>4.8334746252150698</v>
      </c>
      <c r="S5" s="3">
        <f t="shared" si="2"/>
        <v>5.3894225924453538</v>
      </c>
      <c r="T5" s="3">
        <f t="shared" si="2"/>
        <v>5.9167462348156823</v>
      </c>
      <c r="U5" s="3">
        <f t="shared" si="2"/>
        <v>6.4138032542041934</v>
      </c>
      <c r="V5" s="3">
        <f t="shared" si="2"/>
        <v>6.8798115302086131</v>
      </c>
      <c r="W5" s="3">
        <f t="shared" si="2"/>
        <v>7.314672840566967</v>
      </c>
      <c r="X5" s="3">
        <f t="shared" si="2"/>
        <v>7.7188203004186917</v>
      </c>
      <c r="Y5" s="3">
        <f t="shared" si="2"/>
        <v>8.093088899638639</v>
      </c>
      <c r="Z5" s="3">
        <f t="shared" si="2"/>
        <v>8.4386074868772969</v>
      </c>
      <c r="AA5" s="3">
        <f t="shared" si="2"/>
        <v>8.7567100253352468</v>
      </c>
      <c r="AB5" s="3">
        <f t="shared" si="2"/>
        <v>9.0488637514645252</v>
      </c>
      <c r="AC5" s="3">
        <f t="shared" si="2"/>
        <v>9.3166118804960369</v>
      </c>
    </row>
    <row r="6" spans="1:29" x14ac:dyDescent="0.25">
      <c r="A6" t="s">
        <v>5</v>
      </c>
      <c r="B6" s="5">
        <v>-0.98099999999999998</v>
      </c>
      <c r="D6" t="s">
        <v>14</v>
      </c>
      <c r="E6" s="6">
        <v>1</v>
      </c>
      <c r="F6" s="3">
        <f t="shared" ref="F6:AC6" si="3">E6*So</f>
        <v>0.84250000000000003</v>
      </c>
      <c r="G6" s="3">
        <f t="shared" si="3"/>
        <v>0.70980625000000008</v>
      </c>
      <c r="H6" s="3">
        <f t="shared" si="3"/>
        <v>0.59801176562500014</v>
      </c>
      <c r="I6" s="3">
        <f t="shared" si="3"/>
        <v>0.50382491253906259</v>
      </c>
      <c r="J6" s="3">
        <f t="shared" si="3"/>
        <v>0.42447248881416022</v>
      </c>
      <c r="K6" s="3">
        <f t="shared" si="3"/>
        <v>0.35761807182592997</v>
      </c>
      <c r="L6" s="3">
        <f t="shared" si="3"/>
        <v>0.30129322551334603</v>
      </c>
      <c r="M6" s="3">
        <f t="shared" si="3"/>
        <v>0.25383954249499402</v>
      </c>
      <c r="N6" s="3">
        <f t="shared" si="3"/>
        <v>0.21385981455203246</v>
      </c>
      <c r="O6" s="3">
        <f t="shared" si="3"/>
        <v>0.18017689376008736</v>
      </c>
      <c r="P6" s="3">
        <f t="shared" si="3"/>
        <v>0.15179903299287362</v>
      </c>
      <c r="Q6" s="3">
        <f t="shared" si="3"/>
        <v>0.12789068529649603</v>
      </c>
      <c r="R6" s="3">
        <f t="shared" si="3"/>
        <v>0.10774790236229791</v>
      </c>
      <c r="S6" s="3">
        <f t="shared" si="3"/>
        <v>9.0777607740235994E-2</v>
      </c>
      <c r="T6" s="3">
        <f t="shared" si="3"/>
        <v>7.6480134521148824E-2</v>
      </c>
      <c r="U6" s="3">
        <f t="shared" si="3"/>
        <v>6.4434513334067883E-2</v>
      </c>
      <c r="V6" s="3">
        <f t="shared" si="3"/>
        <v>5.4286077483952193E-2</v>
      </c>
      <c r="W6" s="3">
        <f t="shared" si="3"/>
        <v>4.5736020280229724E-2</v>
      </c>
      <c r="X6" s="3">
        <f t="shared" si="3"/>
        <v>3.8532597086093544E-2</v>
      </c>
      <c r="Y6" s="3">
        <f t="shared" si="3"/>
        <v>3.2463713045033808E-2</v>
      </c>
      <c r="Z6" s="3">
        <f t="shared" si="3"/>
        <v>2.7350678240440983E-2</v>
      </c>
      <c r="AA6" s="3">
        <f t="shared" si="3"/>
        <v>2.3042946417571528E-2</v>
      </c>
      <c r="AB6" s="3">
        <f t="shared" si="3"/>
        <v>1.9413682356804011E-2</v>
      </c>
      <c r="AC6" s="3">
        <f t="shared" si="3"/>
        <v>1.6356027385607382E-2</v>
      </c>
    </row>
    <row r="7" spans="1:29" x14ac:dyDescent="0.25">
      <c r="D7" t="s">
        <v>15</v>
      </c>
      <c r="E7" s="6">
        <v>1</v>
      </c>
      <c r="F7" s="3">
        <f t="shared" ref="F7:AC7" si="4">E7*So*(1-u*E10)</f>
        <v>0.75825000000000009</v>
      </c>
      <c r="G7" s="3">
        <f t="shared" si="4"/>
        <v>0.57494306250000005</v>
      </c>
      <c r="H7" s="3">
        <f t="shared" si="4"/>
        <v>0.43595057714066415</v>
      </c>
      <c r="I7" s="3">
        <f t="shared" si="4"/>
        <v>0.33055952846479436</v>
      </c>
      <c r="J7" s="3">
        <f t="shared" si="4"/>
        <v>0.25065206738201973</v>
      </c>
      <c r="K7" s="3">
        <f t="shared" si="4"/>
        <v>0.19047785531718203</v>
      </c>
      <c r="L7" s="3">
        <f t="shared" si="4"/>
        <v>0.14827955889851371</v>
      </c>
      <c r="M7" s="3">
        <f t="shared" si="4"/>
        <v>0.12110372408094359</v>
      </c>
      <c r="N7" s="3">
        <f t="shared" si="4"/>
        <v>0.10147133269516485</v>
      </c>
      <c r="O7" s="3">
        <f t="shared" si="4"/>
        <v>8.5447926380962685E-2</v>
      </c>
      <c r="P7" s="3">
        <f t="shared" si="4"/>
        <v>7.1985573889307056E-2</v>
      </c>
      <c r="Q7" s="3">
        <f t="shared" si="4"/>
        <v>6.0603577081314801E-2</v>
      </c>
      <c r="R7" s="3">
        <f t="shared" si="4"/>
        <v>5.0842255641241875E-2</v>
      </c>
      <c r="S7" s="3">
        <f t="shared" si="4"/>
        <v>4.2232108432558479E-2</v>
      </c>
      <c r="T7" s="3">
        <f t="shared" si="4"/>
        <v>3.4476764035808009E-2</v>
      </c>
      <c r="U7" s="3">
        <f t="shared" si="4"/>
        <v>2.7560843343219808E-2</v>
      </c>
      <c r="V7" s="3">
        <f t="shared" si="4"/>
        <v>2.1613781008466799E-2</v>
      </c>
      <c r="W7" s="3">
        <f t="shared" si="4"/>
        <v>1.6711530515285331E-2</v>
      </c>
      <c r="X7" s="3">
        <f t="shared" si="4"/>
        <v>1.2805850270791223E-2</v>
      </c>
      <c r="Y7" s="3">
        <f t="shared" si="4"/>
        <v>9.7631311959680365E-3</v>
      </c>
      <c r="Z7" s="3">
        <f t="shared" si="4"/>
        <v>7.4233319806717244E-3</v>
      </c>
      <c r="AA7" s="3">
        <f t="shared" si="4"/>
        <v>5.6365524176241674E-3</v>
      </c>
      <c r="AB7" s="3">
        <f t="shared" si="4"/>
        <v>4.2769229810270008E-3</v>
      </c>
      <c r="AC7" s="3">
        <f t="shared" si="4"/>
        <v>3.2441553773890101E-3</v>
      </c>
    </row>
    <row r="8" spans="1:29" x14ac:dyDescent="0.25">
      <c r="A8" t="s">
        <v>6</v>
      </c>
      <c r="B8" s="5">
        <f>10^-5.43</f>
        <v>3.7153522909717272E-6</v>
      </c>
      <c r="D8" t="s">
        <v>18</v>
      </c>
      <c r="E8" s="2">
        <f t="shared" ref="E8:AC8" si="5">_xlfn.NORM.DIST(E3,Min_LL,Min_SD,TRUE)</f>
        <v>2.1828066402191124E-30</v>
      </c>
      <c r="F8" s="2">
        <f t="shared" si="5"/>
        <v>3.8733696330994235E-20</v>
      </c>
      <c r="G8" s="2">
        <f t="shared" si="5"/>
        <v>8.0703701512208798E-13</v>
      </c>
      <c r="H8" s="2">
        <f t="shared" si="5"/>
        <v>9.1151425533011629E-8</v>
      </c>
      <c r="I8" s="2">
        <f t="shared" si="5"/>
        <v>1.9048445643714406E-4</v>
      </c>
      <c r="J8" s="2">
        <f t="shared" si="5"/>
        <v>1.9932590835009464E-2</v>
      </c>
      <c r="K8" s="2">
        <f t="shared" si="5"/>
        <v>0.2398917524733904</v>
      </c>
      <c r="L8" s="2">
        <f t="shared" si="5"/>
        <v>0.69407339389641742</v>
      </c>
      <c r="M8" s="2">
        <f t="shared" si="5"/>
        <v>0.94525576215880436</v>
      </c>
      <c r="N8" s="2">
        <f t="shared" si="5"/>
        <v>0.99512555728554375</v>
      </c>
      <c r="O8" s="2">
        <f t="shared" si="5"/>
        <v>0.99974038422744249</v>
      </c>
      <c r="P8" s="2">
        <f t="shared" si="5"/>
        <v>0.99999015342427944</v>
      </c>
      <c r="Q8" s="2">
        <f t="shared" si="5"/>
        <v>0.99999969264533195</v>
      </c>
      <c r="R8" s="2">
        <f t="shared" si="5"/>
        <v>0.99999999115247873</v>
      </c>
      <c r="S8" s="2">
        <f t="shared" si="5"/>
        <v>0.99999999974387543</v>
      </c>
      <c r="T8" s="2">
        <f t="shared" si="5"/>
        <v>0.99999999999204991</v>
      </c>
      <c r="U8" s="2">
        <f t="shared" si="5"/>
        <v>0.999999999999723</v>
      </c>
      <c r="V8" s="2">
        <f t="shared" si="5"/>
        <v>0.99999999999998879</v>
      </c>
      <c r="W8" s="2">
        <f t="shared" si="5"/>
        <v>0.99999999999999944</v>
      </c>
      <c r="X8" s="2">
        <f t="shared" si="5"/>
        <v>1</v>
      </c>
      <c r="Y8" s="2">
        <f t="shared" si="5"/>
        <v>1</v>
      </c>
      <c r="Z8" s="2">
        <f t="shared" si="5"/>
        <v>1</v>
      </c>
      <c r="AA8" s="2">
        <f t="shared" si="5"/>
        <v>1</v>
      </c>
      <c r="AB8" s="2">
        <f t="shared" si="5"/>
        <v>1</v>
      </c>
      <c r="AC8" s="2">
        <f t="shared" si="5"/>
        <v>1</v>
      </c>
    </row>
    <row r="9" spans="1:29" x14ac:dyDescent="0.25">
      <c r="A9" t="s">
        <v>7</v>
      </c>
      <c r="B9" s="5">
        <v>3.1577000000000002</v>
      </c>
      <c r="D9" t="s">
        <v>25</v>
      </c>
      <c r="E9" s="2">
        <f t="shared" ref="E9:AC9" si="6">1-_xlfn.NORM.DIST(E3,Upper_LL,Min_SD,TRUE)</f>
        <v>1</v>
      </c>
      <c r="F9" s="2">
        <f t="shared" si="6"/>
        <v>1</v>
      </c>
      <c r="G9" s="2">
        <f t="shared" si="6"/>
        <v>1</v>
      </c>
      <c r="H9" s="2">
        <f t="shared" si="6"/>
        <v>1</v>
      </c>
      <c r="I9" s="2">
        <f t="shared" si="6"/>
        <v>1</v>
      </c>
      <c r="J9" s="2">
        <f t="shared" si="6"/>
        <v>1</v>
      </c>
      <c r="K9" s="2">
        <f t="shared" si="6"/>
        <v>0.99999999999994016</v>
      </c>
      <c r="L9" s="2">
        <f t="shared" si="6"/>
        <v>0.99999999972318554</v>
      </c>
      <c r="M9" s="2">
        <f t="shared" si="6"/>
        <v>0.99999983894598532</v>
      </c>
      <c r="N9" s="2">
        <f t="shared" si="6"/>
        <v>0.9999815368248488</v>
      </c>
      <c r="O9" s="2">
        <f t="shared" si="6"/>
        <v>0.99940212613564094</v>
      </c>
      <c r="P9" s="2">
        <f t="shared" si="6"/>
        <v>0.99270066072501162</v>
      </c>
      <c r="Q9" s="2">
        <f t="shared" si="6"/>
        <v>0.95764505581290815</v>
      </c>
      <c r="R9" s="2">
        <f t="shared" si="6"/>
        <v>0.85934456260252323</v>
      </c>
      <c r="S9" s="2">
        <f t="shared" si="6"/>
        <v>0.6897779048932402</v>
      </c>
      <c r="T9" s="2">
        <f t="shared" si="6"/>
        <v>0.48846798353374532</v>
      </c>
      <c r="U9" s="2">
        <f t="shared" si="6"/>
        <v>0.30825633905580818</v>
      </c>
      <c r="V9" s="2">
        <f t="shared" si="6"/>
        <v>0.17731354859121484</v>
      </c>
      <c r="W9" s="2">
        <f t="shared" si="6"/>
        <v>9.5410061913990041E-2</v>
      </c>
      <c r="X9" s="2">
        <f t="shared" si="6"/>
        <v>4.9212696518181609E-2</v>
      </c>
      <c r="Y9" s="2">
        <f t="shared" si="6"/>
        <v>2.4847006624998169E-2</v>
      </c>
      <c r="Z9" s="2">
        <f t="shared" si="6"/>
        <v>1.2489202042571979E-2</v>
      </c>
      <c r="AA9" s="2">
        <f t="shared" si="6"/>
        <v>6.3323645317979738E-3</v>
      </c>
      <c r="AB9" s="2">
        <f t="shared" si="6"/>
        <v>3.2706811417383408E-3</v>
      </c>
      <c r="AC9" s="2">
        <f t="shared" si="6"/>
        <v>1.7330894982671152E-3</v>
      </c>
    </row>
    <row r="10" spans="1:29" x14ac:dyDescent="0.25">
      <c r="D10" t="s">
        <v>26</v>
      </c>
      <c r="E10" s="2">
        <f>1-(MIN(E8:E9))</f>
        <v>1</v>
      </c>
      <c r="F10" s="2">
        <f t="shared" ref="F10:R10" si="7">1-(MIN(F8:F9))</f>
        <v>1</v>
      </c>
      <c r="G10" s="2">
        <f t="shared" si="7"/>
        <v>0.99999999999919298</v>
      </c>
      <c r="H10" s="2">
        <f t="shared" si="7"/>
        <v>0.99999990884857448</v>
      </c>
      <c r="I10" s="2">
        <f t="shared" si="7"/>
        <v>0.9998095155435629</v>
      </c>
      <c r="J10" s="2">
        <f t="shared" si="7"/>
        <v>0.98006740916499058</v>
      </c>
      <c r="K10" s="2">
        <f t="shared" si="7"/>
        <v>0.76010824752660966</v>
      </c>
      <c r="L10" s="2">
        <f t="shared" si="7"/>
        <v>0.30592660610358258</v>
      </c>
      <c r="M10" s="2">
        <f t="shared" si="7"/>
        <v>5.4744237841195642E-2</v>
      </c>
      <c r="N10" s="2">
        <f t="shared" si="7"/>
        <v>4.8744427144562508E-3</v>
      </c>
      <c r="O10" s="2">
        <f t="shared" si="7"/>
        <v>5.9787386435905532E-4</v>
      </c>
      <c r="P10" s="2">
        <f t="shared" si="7"/>
        <v>7.2993392749883812E-3</v>
      </c>
      <c r="Q10" s="2">
        <f t="shared" si="7"/>
        <v>4.2354944187091847E-2</v>
      </c>
      <c r="R10" s="2">
        <f t="shared" si="7"/>
        <v>0.14065543739747677</v>
      </c>
      <c r="S10" s="2">
        <f>1-(MIN(S8:S9))</f>
        <v>0.3102220951067598</v>
      </c>
      <c r="T10" s="2">
        <f t="shared" ref="T10:AC10" si="8">1-(MIN(T8:T9))</f>
        <v>0.51153201646625468</v>
      </c>
      <c r="U10" s="2">
        <f t="shared" si="8"/>
        <v>0.69174366094419182</v>
      </c>
      <c r="V10" s="2">
        <f t="shared" si="8"/>
        <v>0.82268645140878516</v>
      </c>
      <c r="W10" s="2">
        <f t="shared" si="8"/>
        <v>0.90458993808600996</v>
      </c>
      <c r="X10" s="2">
        <f t="shared" si="8"/>
        <v>0.95078730348181839</v>
      </c>
      <c r="Y10" s="2">
        <f t="shared" si="8"/>
        <v>0.97515299337500183</v>
      </c>
      <c r="Z10" s="2">
        <f t="shared" si="8"/>
        <v>0.98751079795742802</v>
      </c>
      <c r="AA10" s="2">
        <f t="shared" si="8"/>
        <v>0.99366763546820203</v>
      </c>
      <c r="AB10" s="2">
        <f t="shared" si="8"/>
        <v>0.99672931885826166</v>
      </c>
      <c r="AC10" s="2">
        <f t="shared" si="8"/>
        <v>0.99826691050173288</v>
      </c>
    </row>
    <row r="11" spans="1:29" x14ac:dyDescent="0.25">
      <c r="A11" t="s">
        <v>9</v>
      </c>
      <c r="B11" s="3">
        <f>J4</f>
        <v>1.7293673245535039</v>
      </c>
    </row>
    <row r="13" spans="1:29" x14ac:dyDescent="0.25">
      <c r="A13" t="s">
        <v>11</v>
      </c>
      <c r="B13">
        <f>1.5*K</f>
        <v>0.1575</v>
      </c>
    </row>
    <row r="14" spans="1:29" x14ac:dyDescent="0.25">
      <c r="A14" t="s">
        <v>12</v>
      </c>
      <c r="B14" s="3">
        <f>1-M</f>
        <v>0.84250000000000003</v>
      </c>
      <c r="E14" t="s">
        <v>21</v>
      </c>
      <c r="F14" t="s">
        <v>20</v>
      </c>
      <c r="H14" t="s">
        <v>21</v>
      </c>
      <c r="I14" t="s">
        <v>19</v>
      </c>
      <c r="J14" t="s">
        <v>22</v>
      </c>
    </row>
    <row r="15" spans="1:29" x14ac:dyDescent="0.25">
      <c r="A15" t="s">
        <v>13</v>
      </c>
      <c r="B15" s="5">
        <v>0.1</v>
      </c>
      <c r="E15">
        <v>0</v>
      </c>
      <c r="F15" s="3">
        <f>YPR_proslot</f>
        <v>0.33271566629132598</v>
      </c>
      <c r="H15">
        <v>0</v>
      </c>
      <c r="I15" s="3">
        <f>B25</f>
        <v>0.4247779599876263</v>
      </c>
    </row>
    <row r="16" spans="1:29" x14ac:dyDescent="0.25">
      <c r="E16" s="3">
        <v>0.02</v>
      </c>
      <c r="F16" s="3">
        <f t="dataTable" ref="F16:F34" dt2D="0" dtr="0" r1="B15"/>
        <v>0.11521140011933795</v>
      </c>
      <c r="H16" s="3">
        <v>0.02</v>
      </c>
      <c r="I16" s="3">
        <f t="dataTable" ref="I16:I34" dt2D="0" dtr="0" r1="B15" ca="1"/>
        <v>0.84492969517494398</v>
      </c>
      <c r="J16">
        <v>0.35</v>
      </c>
    </row>
    <row r="17" spans="1:10" x14ac:dyDescent="0.25">
      <c r="A17" s="1" t="s">
        <v>23</v>
      </c>
      <c r="E17" s="3">
        <v>0.04</v>
      </c>
      <c r="F17" s="3">
        <v>0.2000070582814048</v>
      </c>
      <c r="H17" s="3">
        <v>0.04</v>
      </c>
      <c r="I17" s="3">
        <v>0.71306228684163742</v>
      </c>
      <c r="J17">
        <v>0.35</v>
      </c>
    </row>
    <row r="18" spans="1:10" x14ac:dyDescent="0.25">
      <c r="A18" t="s">
        <v>16</v>
      </c>
      <c r="B18" s="5">
        <v>634</v>
      </c>
      <c r="E18" s="3">
        <v>0.06</v>
      </c>
      <c r="F18" s="3">
        <v>0.26116617632868194</v>
      </c>
      <c r="H18" s="3">
        <v>0.06</v>
      </c>
      <c r="I18" s="3">
        <v>0.60095514630444236</v>
      </c>
      <c r="J18">
        <v>0.35</v>
      </c>
    </row>
    <row r="19" spans="1:10" x14ac:dyDescent="0.25">
      <c r="A19" t="s">
        <v>24</v>
      </c>
      <c r="B19" s="5">
        <v>889</v>
      </c>
      <c r="E19" s="3">
        <v>0.08</v>
      </c>
      <c r="F19" s="3">
        <v>0.30401123771478494</v>
      </c>
      <c r="H19" s="3">
        <v>0.08</v>
      </c>
      <c r="I19" s="3">
        <v>0.50568740132586698</v>
      </c>
      <c r="J19">
        <v>0.35</v>
      </c>
    </row>
    <row r="20" spans="1:10" x14ac:dyDescent="0.25">
      <c r="A20" t="s">
        <v>17</v>
      </c>
      <c r="B20" s="5">
        <v>38</v>
      </c>
      <c r="E20" s="3">
        <v>0.1</v>
      </c>
      <c r="F20" s="3">
        <v>0.33271566629132598</v>
      </c>
      <c r="H20" s="3">
        <v>0.1</v>
      </c>
      <c r="I20" s="3">
        <v>0.4247779599876263</v>
      </c>
      <c r="J20">
        <v>0.35</v>
      </c>
    </row>
    <row r="21" spans="1:10" x14ac:dyDescent="0.25">
      <c r="E21" s="3">
        <v>0.12</v>
      </c>
      <c r="F21" s="3">
        <v>0.35054810713469836</v>
      </c>
      <c r="H21" s="3">
        <v>0.12</v>
      </c>
      <c r="I21" s="3">
        <v>0.35611673323034332</v>
      </c>
      <c r="J21">
        <v>0.35</v>
      </c>
    </row>
    <row r="22" spans="1:10" x14ac:dyDescent="0.25">
      <c r="A22" s="8" t="s">
        <v>28</v>
      </c>
      <c r="B22" s="7"/>
      <c r="E22" s="3">
        <v>0.14000000000000001</v>
      </c>
      <c r="F22" s="3">
        <v>0.36006589718448834</v>
      </c>
      <c r="H22" s="3">
        <v>0.14000000000000001</v>
      </c>
      <c r="I22" s="3">
        <v>0.29790694037940041</v>
      </c>
      <c r="J22">
        <v>0.35</v>
      </c>
    </row>
    <row r="23" spans="1:10" x14ac:dyDescent="0.25">
      <c r="A23" s="7" t="s">
        <v>29</v>
      </c>
      <c r="B23" s="7">
        <f>SUMPRODUCT(Wt,S_fished,Vul_proslot)</f>
        <v>3.3271566629132598</v>
      </c>
      <c r="E23" s="3">
        <v>0.16</v>
      </c>
      <c r="F23" s="3">
        <v>0.3632679238845985</v>
      </c>
      <c r="H23" s="3">
        <v>0.16</v>
      </c>
      <c r="I23" s="3">
        <v>0.24861670989752482</v>
      </c>
      <c r="J23">
        <v>0.35</v>
      </c>
    </row>
    <row r="24" spans="1:10" x14ac:dyDescent="0.25">
      <c r="A24" s="7" t="s">
        <v>35</v>
      </c>
      <c r="B24" s="7">
        <f>phi_vb_proslotF*u</f>
        <v>0.33271566629132598</v>
      </c>
      <c r="E24" s="3">
        <v>0.18</v>
      </c>
      <c r="F24" s="3">
        <v>0.36171512070373496</v>
      </c>
      <c r="H24" s="3">
        <v>0.18</v>
      </c>
      <c r="I24" s="3">
        <v>0.20693846744083613</v>
      </c>
      <c r="J24">
        <v>0.35</v>
      </c>
    </row>
    <row r="25" spans="1:10" x14ac:dyDescent="0.25">
      <c r="A25" s="7" t="s">
        <v>38</v>
      </c>
      <c r="B25" s="7">
        <f>SUMPRODUCT(S_fished,Rel_Fec)/SUMPRODUCT(S_unfished,Rel_Fec)</f>
        <v>0.4247779599876263</v>
      </c>
      <c r="E25" s="3">
        <v>0.2</v>
      </c>
      <c r="F25" s="3">
        <v>0.35662524994420286</v>
      </c>
      <c r="H25" s="3">
        <v>0.2</v>
      </c>
      <c r="I25" s="3">
        <v>0.17175484160509491</v>
      </c>
      <c r="J25">
        <v>0.35</v>
      </c>
    </row>
    <row r="26" spans="1:10" x14ac:dyDescent="0.25">
      <c r="E26" s="3">
        <v>0.22</v>
      </c>
      <c r="F26" s="3">
        <v>0.34894731677785018</v>
      </c>
      <c r="H26" s="3">
        <v>0.22</v>
      </c>
      <c r="I26" s="3">
        <v>0.1421100202788165</v>
      </c>
      <c r="J26">
        <v>0.35</v>
      </c>
    </row>
    <row r="27" spans="1:10" x14ac:dyDescent="0.25">
      <c r="E27" s="3">
        <v>0.24</v>
      </c>
      <c r="F27" s="3">
        <v>0.33941989422956986</v>
      </c>
      <c r="H27" s="3">
        <v>0.24</v>
      </c>
      <c r="I27" s="3">
        <v>0.11718566228479389</v>
      </c>
      <c r="J27">
        <v>0.35</v>
      </c>
    </row>
    <row r="28" spans="1:10" x14ac:dyDescent="0.25">
      <c r="E28" s="3">
        <v>0.26</v>
      </c>
      <c r="F28" s="3">
        <v>0.32861677493562197</v>
      </c>
      <c r="H28" s="3">
        <v>0.26</v>
      </c>
      <c r="I28" s="3">
        <v>9.6280614359708611E-2</v>
      </c>
      <c r="J28">
        <v>0.35</v>
      </c>
    </row>
    <row r="29" spans="1:10" x14ac:dyDescent="0.25">
      <c r="E29" s="3">
        <v>0.28000000000000003</v>
      </c>
      <c r="F29" s="3">
        <v>0.31698266670830177</v>
      </c>
      <c r="H29" s="3">
        <v>0.28000000000000003</v>
      </c>
      <c r="I29" s="3">
        <v>7.8793806290049451E-2</v>
      </c>
      <c r="J29">
        <v>0.35</v>
      </c>
    </row>
    <row r="30" spans="1:10" x14ac:dyDescent="0.25">
      <c r="E30" s="3">
        <v>0.3</v>
      </c>
      <c r="F30" s="3">
        <v>0.30486108573451443</v>
      </c>
      <c r="H30" s="3">
        <v>0.3</v>
      </c>
      <c r="I30" s="3">
        <v>6.4209800485239082E-2</v>
      </c>
      <c r="J30">
        <v>0.35</v>
      </c>
    </row>
    <row r="31" spans="1:10" x14ac:dyDescent="0.25">
      <c r="E31" s="3">
        <v>0.32</v>
      </c>
      <c r="F31" s="3">
        <v>0.29251614899198713</v>
      </c>
      <c r="H31" s="3">
        <v>0.32</v>
      </c>
      <c r="I31" s="3">
        <v>5.2086559276586834E-2</v>
      </c>
      <c r="J31">
        <v>0.35</v>
      </c>
    </row>
    <row r="32" spans="1:10" x14ac:dyDescent="0.25">
      <c r="E32" s="3">
        <v>0.34</v>
      </c>
      <c r="F32" s="3">
        <v>0.28014960569039848</v>
      </c>
      <c r="H32" s="3">
        <v>0.34</v>
      </c>
      <c r="I32" s="3">
        <v>4.2045066245551224E-2</v>
      </c>
      <c r="J32">
        <v>0.35</v>
      </c>
    </row>
    <row r="33" spans="5:10" x14ac:dyDescent="0.25">
      <c r="E33" s="3">
        <v>0.36</v>
      </c>
      <c r="F33" s="3">
        <v>0.26791415924657325</v>
      </c>
      <c r="H33" s="3">
        <v>0.36</v>
      </c>
      <c r="I33" s="3">
        <v>3.3760499028318264E-2</v>
      </c>
      <c r="J33">
        <v>0.35</v>
      </c>
    </row>
    <row r="34" spans="5:10" x14ac:dyDescent="0.25">
      <c r="E34" s="3">
        <v>0.38</v>
      </c>
      <c r="F34" s="3">
        <v>0.25592390245021224</v>
      </c>
      <c r="H34" s="3">
        <v>0.38</v>
      </c>
      <c r="I34" s="3">
        <v>2.6954702139643415E-2</v>
      </c>
      <c r="J34">
        <v>0.35</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985E2-1E07-46CD-A77C-8D62FB306C89}">
  <dimension ref="A2:AC34"/>
  <sheetViews>
    <sheetView zoomScale="70" zoomScaleNormal="70" workbookViewId="0">
      <selection activeCell="I15" sqref="I15:I34"/>
    </sheetView>
  </sheetViews>
  <sheetFormatPr defaultRowHeight="15" x14ac:dyDescent="0.25"/>
  <cols>
    <col min="1" max="1" width="26.28515625" bestFit="1" customWidth="1"/>
    <col min="2" max="2" width="13.5703125" bestFit="1" customWidth="1"/>
    <col min="3" max="3" width="6.7109375" customWidth="1"/>
    <col min="4" max="4" width="13" bestFit="1" customWidth="1"/>
    <col min="5" max="5" width="14.85546875" bestFit="1" customWidth="1"/>
    <col min="6" max="6" width="6.85546875" bestFit="1" customWidth="1"/>
    <col min="7" max="7" width="6.42578125" bestFit="1" customWidth="1"/>
    <col min="8" max="8" width="14.85546875" bestFit="1" customWidth="1"/>
    <col min="9" max="9" width="7.140625" bestFit="1" customWidth="1"/>
    <col min="10" max="10" width="6.85546875" bestFit="1" customWidth="1"/>
    <col min="11" max="29" width="6.42578125" bestFit="1" customWidth="1"/>
  </cols>
  <sheetData>
    <row r="2" spans="1:29" x14ac:dyDescent="0.25">
      <c r="A2" s="1" t="s">
        <v>0</v>
      </c>
      <c r="D2" t="s">
        <v>1</v>
      </c>
      <c r="E2" s="5">
        <v>1</v>
      </c>
      <c r="F2" s="5">
        <v>2</v>
      </c>
      <c r="G2" s="5">
        <v>3</v>
      </c>
      <c r="H2" s="5">
        <v>4</v>
      </c>
      <c r="I2" s="5">
        <v>5</v>
      </c>
      <c r="J2" s="5">
        <v>6</v>
      </c>
      <c r="K2" s="5">
        <v>7</v>
      </c>
      <c r="L2" s="5">
        <v>8</v>
      </c>
      <c r="M2" s="5">
        <v>9</v>
      </c>
      <c r="N2" s="5">
        <v>10</v>
      </c>
      <c r="O2" s="5">
        <v>11</v>
      </c>
      <c r="P2" s="5">
        <v>12</v>
      </c>
      <c r="Q2" s="5">
        <v>13</v>
      </c>
      <c r="R2" s="5">
        <v>14</v>
      </c>
      <c r="S2" s="5">
        <v>15</v>
      </c>
      <c r="T2" s="5">
        <v>16</v>
      </c>
      <c r="U2" s="5">
        <v>17</v>
      </c>
      <c r="V2" s="5">
        <v>18</v>
      </c>
      <c r="W2" s="5">
        <v>19</v>
      </c>
      <c r="X2" s="5">
        <v>20</v>
      </c>
      <c r="Y2" s="5">
        <v>21</v>
      </c>
      <c r="Z2" s="5">
        <v>22</v>
      </c>
      <c r="AA2" s="5">
        <v>23</v>
      </c>
      <c r="AB2" s="5">
        <v>24</v>
      </c>
      <c r="AC2" s="5">
        <v>25</v>
      </c>
    </row>
    <row r="3" spans="1:29" x14ac:dyDescent="0.25">
      <c r="D3" t="s">
        <v>2</v>
      </c>
      <c r="E3" s="4">
        <f t="shared" ref="E3:AC3" si="0">Linf*(1-EXP(-K*(E2-tnot)))</f>
        <v>200.94281601500842</v>
      </c>
      <c r="F3" s="4">
        <f t="shared" si="0"/>
        <v>287.56650572854807</v>
      </c>
      <c r="G3" s="4">
        <f t="shared" si="0"/>
        <v>365.55593781455138</v>
      </c>
      <c r="H3" s="4">
        <f t="shared" si="0"/>
        <v>435.77173602415633</v>
      </c>
      <c r="I3" s="4">
        <f t="shared" si="0"/>
        <v>498.98874102523251</v>
      </c>
      <c r="J3" s="4">
        <f t="shared" si="0"/>
        <v>555.90456087216012</v>
      </c>
      <c r="K3" s="4">
        <f t="shared" si="0"/>
        <v>607.14726920345095</v>
      </c>
      <c r="L3" s="4">
        <f t="shared" si="0"/>
        <v>653.28233611784765</v>
      </c>
      <c r="M3" s="4">
        <f t="shared" si="0"/>
        <v>694.81886821203727</v>
      </c>
      <c r="N3" s="4">
        <f t="shared" si="0"/>
        <v>732.21522663962764</v>
      </c>
      <c r="O3" s="4">
        <f t="shared" si="0"/>
        <v>765.88408518741278</v>
      </c>
      <c r="P3" s="4">
        <f t="shared" si="0"/>
        <v>796.19698418547205</v>
      </c>
      <c r="Q3" s="4">
        <f t="shared" si="0"/>
        <v>823.48843050410539</v>
      </c>
      <c r="R3" s="4">
        <f t="shared" si="0"/>
        <v>848.05958888161763</v>
      </c>
      <c r="S3" s="4">
        <f t="shared" si="0"/>
        <v>870.18160531724288</v>
      </c>
      <c r="T3" s="4">
        <f t="shared" si="0"/>
        <v>890.09859920329268</v>
      </c>
      <c r="U3" s="4">
        <f t="shared" si="0"/>
        <v>908.03035721510412</v>
      </c>
      <c r="V3" s="4">
        <f t="shared" si="0"/>
        <v>924.17475868622057</v>
      </c>
      <c r="W3" s="4">
        <f t="shared" si="0"/>
        <v>938.70995923314456</v>
      </c>
      <c r="X3" s="4">
        <f t="shared" si="0"/>
        <v>951.79635672624954</v>
      </c>
      <c r="Y3" s="4">
        <f t="shared" si="0"/>
        <v>963.57836130160331</v>
      </c>
      <c r="Z3" s="4">
        <f t="shared" si="0"/>
        <v>974.18598894601803</v>
      </c>
      <c r="AA3" s="4">
        <f t="shared" si="0"/>
        <v>983.73629624074852</v>
      </c>
      <c r="AB3" s="4">
        <f t="shared" si="0"/>
        <v>992.3346720964289</v>
      </c>
      <c r="AC3" s="4">
        <f t="shared" si="0"/>
        <v>1000.0760007337115</v>
      </c>
    </row>
    <row r="4" spans="1:29" x14ac:dyDescent="0.25">
      <c r="A4" t="s">
        <v>3</v>
      </c>
      <c r="B4" s="5">
        <v>1070</v>
      </c>
      <c r="D4" t="s">
        <v>8</v>
      </c>
      <c r="E4" s="3">
        <f t="shared" ref="E4:AC4" si="1">(a_wl*E3^b_wl)/1000</f>
        <v>6.9568394893300842E-2</v>
      </c>
      <c r="F4" s="3">
        <f t="shared" si="1"/>
        <v>0.2157535402784076</v>
      </c>
      <c r="G4" s="3">
        <f t="shared" si="1"/>
        <v>0.46029827668038709</v>
      </c>
      <c r="H4" s="3">
        <f t="shared" si="1"/>
        <v>0.80165652079614103</v>
      </c>
      <c r="I4" s="3">
        <f t="shared" si="1"/>
        <v>1.2295923434824787</v>
      </c>
      <c r="J4" s="3">
        <f t="shared" si="1"/>
        <v>1.7293673245535039</v>
      </c>
      <c r="K4" s="3">
        <f t="shared" si="1"/>
        <v>2.2845865154416165</v>
      </c>
      <c r="L4" s="3">
        <f t="shared" si="1"/>
        <v>2.879016548573234</v>
      </c>
      <c r="M4" s="3">
        <f t="shared" si="1"/>
        <v>3.497662994903763</v>
      </c>
      <c r="N4" s="3">
        <f t="shared" si="1"/>
        <v>4.1273357532230586</v>
      </c>
      <c r="O4" s="3">
        <f t="shared" si="1"/>
        <v>4.7568739956642148</v>
      </c>
      <c r="P4" s="3">
        <f t="shared" si="1"/>
        <v>5.3771545858377525</v>
      </c>
      <c r="Q4" s="3">
        <f t="shared" si="1"/>
        <v>5.9809709637088027</v>
      </c>
      <c r="R4" s="3">
        <f t="shared" si="1"/>
        <v>6.5628419497685737</v>
      </c>
      <c r="S4" s="3">
        <f t="shared" si="1"/>
        <v>7.1187899169988578</v>
      </c>
      <c r="T4" s="3">
        <f t="shared" si="1"/>
        <v>7.6461135593691862</v>
      </c>
      <c r="U4" s="3">
        <f t="shared" si="1"/>
        <v>8.1431705787576973</v>
      </c>
      <c r="V4" s="3">
        <f t="shared" si="1"/>
        <v>8.6091788547621171</v>
      </c>
      <c r="W4" s="3">
        <f t="shared" si="1"/>
        <v>9.0440401651204709</v>
      </c>
      <c r="X4" s="3">
        <f t="shared" si="1"/>
        <v>9.4481876249721957</v>
      </c>
      <c r="Y4" s="3">
        <f t="shared" si="1"/>
        <v>9.8224562241921429</v>
      </c>
      <c r="Z4" s="3">
        <f t="shared" si="1"/>
        <v>10.167974811430801</v>
      </c>
      <c r="AA4" s="3">
        <f t="shared" si="1"/>
        <v>10.486077349888751</v>
      </c>
      <c r="AB4" s="3">
        <f t="shared" si="1"/>
        <v>10.778231076018029</v>
      </c>
      <c r="AC4" s="3">
        <f t="shared" si="1"/>
        <v>11.045979205049541</v>
      </c>
    </row>
    <row r="5" spans="1:29" x14ac:dyDescent="0.25">
      <c r="A5" t="s">
        <v>4</v>
      </c>
      <c r="B5" s="5">
        <v>0.105</v>
      </c>
      <c r="D5" t="s">
        <v>10</v>
      </c>
      <c r="E5" s="3">
        <f t="shared" ref="E5:AC5" si="2">MAX(0,E4-wmat)</f>
        <v>0</v>
      </c>
      <c r="F5" s="3">
        <f t="shared" si="2"/>
        <v>0</v>
      </c>
      <c r="G5" s="3">
        <f t="shared" si="2"/>
        <v>0</v>
      </c>
      <c r="H5" s="3">
        <f t="shared" si="2"/>
        <v>0</v>
      </c>
      <c r="I5" s="3">
        <f t="shared" si="2"/>
        <v>0</v>
      </c>
      <c r="J5" s="3">
        <f t="shared" si="2"/>
        <v>0</v>
      </c>
      <c r="K5" s="3">
        <f t="shared" si="2"/>
        <v>0.55521919088811256</v>
      </c>
      <c r="L5" s="3">
        <f t="shared" si="2"/>
        <v>1.14964922401973</v>
      </c>
      <c r="M5" s="3">
        <f t="shared" si="2"/>
        <v>1.768295670350259</v>
      </c>
      <c r="N5" s="3">
        <f t="shared" si="2"/>
        <v>2.3979684286695546</v>
      </c>
      <c r="O5" s="3">
        <f t="shared" si="2"/>
        <v>3.0275066711107108</v>
      </c>
      <c r="P5" s="3">
        <f t="shared" si="2"/>
        <v>3.6477872612842486</v>
      </c>
      <c r="Q5" s="3">
        <f t="shared" si="2"/>
        <v>4.2516036391552987</v>
      </c>
      <c r="R5" s="3">
        <f t="shared" si="2"/>
        <v>4.8334746252150698</v>
      </c>
      <c r="S5" s="3">
        <f t="shared" si="2"/>
        <v>5.3894225924453538</v>
      </c>
      <c r="T5" s="3">
        <f t="shared" si="2"/>
        <v>5.9167462348156823</v>
      </c>
      <c r="U5" s="3">
        <f t="shared" si="2"/>
        <v>6.4138032542041934</v>
      </c>
      <c r="V5" s="3">
        <f t="shared" si="2"/>
        <v>6.8798115302086131</v>
      </c>
      <c r="W5" s="3">
        <f t="shared" si="2"/>
        <v>7.314672840566967</v>
      </c>
      <c r="X5" s="3">
        <f t="shared" si="2"/>
        <v>7.7188203004186917</v>
      </c>
      <c r="Y5" s="3">
        <f t="shared" si="2"/>
        <v>8.093088899638639</v>
      </c>
      <c r="Z5" s="3">
        <f t="shared" si="2"/>
        <v>8.4386074868772969</v>
      </c>
      <c r="AA5" s="3">
        <f t="shared" si="2"/>
        <v>8.7567100253352468</v>
      </c>
      <c r="AB5" s="3">
        <f t="shared" si="2"/>
        <v>9.0488637514645252</v>
      </c>
      <c r="AC5" s="3">
        <f t="shared" si="2"/>
        <v>9.3166118804960369</v>
      </c>
    </row>
    <row r="6" spans="1:29" x14ac:dyDescent="0.25">
      <c r="A6" t="s">
        <v>5</v>
      </c>
      <c r="B6" s="5">
        <v>-0.98099999999999998</v>
      </c>
      <c r="D6" t="s">
        <v>14</v>
      </c>
      <c r="E6" s="6">
        <v>1</v>
      </c>
      <c r="F6" s="3">
        <f t="shared" ref="F6:AC6" si="3">E6*So</f>
        <v>0.84250000000000003</v>
      </c>
      <c r="G6" s="3">
        <f t="shared" si="3"/>
        <v>0.70980625000000008</v>
      </c>
      <c r="H6" s="3">
        <f t="shared" si="3"/>
        <v>0.59801176562500014</v>
      </c>
      <c r="I6" s="3">
        <f t="shared" si="3"/>
        <v>0.50382491253906259</v>
      </c>
      <c r="J6" s="3">
        <f t="shared" si="3"/>
        <v>0.42447248881416022</v>
      </c>
      <c r="K6" s="3">
        <f t="shared" si="3"/>
        <v>0.35761807182592997</v>
      </c>
      <c r="L6" s="3">
        <f t="shared" si="3"/>
        <v>0.30129322551334603</v>
      </c>
      <c r="M6" s="3">
        <f t="shared" si="3"/>
        <v>0.25383954249499402</v>
      </c>
      <c r="N6" s="3">
        <f t="shared" si="3"/>
        <v>0.21385981455203246</v>
      </c>
      <c r="O6" s="3">
        <f t="shared" si="3"/>
        <v>0.18017689376008736</v>
      </c>
      <c r="P6" s="3">
        <f t="shared" si="3"/>
        <v>0.15179903299287362</v>
      </c>
      <c r="Q6" s="3">
        <f t="shared" si="3"/>
        <v>0.12789068529649603</v>
      </c>
      <c r="R6" s="3">
        <f t="shared" si="3"/>
        <v>0.10774790236229791</v>
      </c>
      <c r="S6" s="3">
        <f t="shared" si="3"/>
        <v>9.0777607740235994E-2</v>
      </c>
      <c r="T6" s="3">
        <f t="shared" si="3"/>
        <v>7.6480134521148824E-2</v>
      </c>
      <c r="U6" s="3">
        <f t="shared" si="3"/>
        <v>6.4434513334067883E-2</v>
      </c>
      <c r="V6" s="3">
        <f t="shared" si="3"/>
        <v>5.4286077483952193E-2</v>
      </c>
      <c r="W6" s="3">
        <f t="shared" si="3"/>
        <v>4.5736020280229724E-2</v>
      </c>
      <c r="X6" s="3">
        <f t="shared" si="3"/>
        <v>3.8532597086093544E-2</v>
      </c>
      <c r="Y6" s="3">
        <f t="shared" si="3"/>
        <v>3.2463713045033808E-2</v>
      </c>
      <c r="Z6" s="3">
        <f t="shared" si="3"/>
        <v>2.7350678240440983E-2</v>
      </c>
      <c r="AA6" s="3">
        <f t="shared" si="3"/>
        <v>2.3042946417571528E-2</v>
      </c>
      <c r="AB6" s="3">
        <f t="shared" si="3"/>
        <v>1.9413682356804011E-2</v>
      </c>
      <c r="AC6" s="3">
        <f t="shared" si="3"/>
        <v>1.6356027385607382E-2</v>
      </c>
    </row>
    <row r="7" spans="1:29" x14ac:dyDescent="0.25">
      <c r="D7" t="s">
        <v>15</v>
      </c>
      <c r="E7" s="6">
        <v>1</v>
      </c>
      <c r="F7" s="3">
        <f t="shared" ref="F7:AC7" si="4">E7*So*(1-u*E11)</f>
        <v>0.84249990923381957</v>
      </c>
      <c r="G7" s="3">
        <f t="shared" si="4"/>
        <v>0.70931139778670971</v>
      </c>
      <c r="H7" s="3">
        <f t="shared" si="4"/>
        <v>0.57714419909025716</v>
      </c>
      <c r="I7" s="3">
        <f t="shared" si="4"/>
        <v>0.44125383945192281</v>
      </c>
      <c r="J7" s="3">
        <f t="shared" si="4"/>
        <v>0.33461609644506646</v>
      </c>
      <c r="K7" s="3">
        <f t="shared" si="4"/>
        <v>0.25372271390085716</v>
      </c>
      <c r="L7" s="3">
        <f t="shared" si="4"/>
        <v>0.1923857394680058</v>
      </c>
      <c r="M7" s="3">
        <f t="shared" si="4"/>
        <v>0.1459107127226924</v>
      </c>
      <c r="N7" s="3">
        <f t="shared" si="4"/>
        <v>0.11111052946511286</v>
      </c>
      <c r="O7" s="3">
        <f t="shared" si="4"/>
        <v>8.6276938986182633E-2</v>
      </c>
      <c r="P7" s="3">
        <f t="shared" si="4"/>
        <v>6.9349790871912398E-2</v>
      </c>
      <c r="Q7" s="3">
        <f t="shared" si="4"/>
        <v>5.7351663668077722E-2</v>
      </c>
      <c r="R7" s="3">
        <f t="shared" si="4"/>
        <v>4.8063562966293577E-2</v>
      </c>
      <c r="S7" s="3">
        <f t="shared" si="4"/>
        <v>4.044591215277539E-2</v>
      </c>
      <c r="T7" s="3">
        <f t="shared" si="4"/>
        <v>3.4068158884687415E-2</v>
      </c>
      <c r="U7" s="3">
        <f t="shared" si="4"/>
        <v>2.8701349075542237E-2</v>
      </c>
      <c r="V7" s="3">
        <f t="shared" si="4"/>
        <v>2.4180739592108508E-2</v>
      </c>
      <c r="W7" s="3">
        <f t="shared" si="4"/>
        <v>2.0372252993986987E-2</v>
      </c>
      <c r="X7" s="3">
        <f t="shared" si="4"/>
        <v>1.7163620302447849E-2</v>
      </c>
      <c r="Y7" s="3">
        <f t="shared" si="4"/>
        <v>1.4460349678627308E-2</v>
      </c>
      <c r="Z7" s="3">
        <f t="shared" si="4"/>
        <v>1.2182844535494295E-2</v>
      </c>
      <c r="AA7" s="3">
        <f t="shared" si="4"/>
        <v>1.0264046509080207E-2</v>
      </c>
      <c r="AB7" s="3">
        <f t="shared" si="4"/>
        <v>8.6474591815766267E-3</v>
      </c>
      <c r="AC7" s="3">
        <f t="shared" si="4"/>
        <v>7.2854843599868685E-3</v>
      </c>
    </row>
    <row r="8" spans="1:29" x14ac:dyDescent="0.25">
      <c r="A8" t="s">
        <v>6</v>
      </c>
      <c r="B8" s="5">
        <f>10^-5.43</f>
        <v>3.7153522909717272E-6</v>
      </c>
      <c r="D8" t="s">
        <v>18</v>
      </c>
      <c r="E8" s="2">
        <f t="shared" ref="E8:AC8" si="5">_xlfn.NORM.DIST(E3,Min_LL,Min_SD,TRUE)</f>
        <v>1.0773433878639054E-6</v>
      </c>
      <c r="F8" s="2">
        <f t="shared" si="5"/>
        <v>6.9705753659907426E-3</v>
      </c>
      <c r="G8" s="2">
        <f t="shared" si="5"/>
        <v>0.34221602570473225</v>
      </c>
      <c r="H8" s="2">
        <f t="shared" si="5"/>
        <v>0.92525870584693315</v>
      </c>
      <c r="I8" s="2">
        <f t="shared" si="5"/>
        <v>0.99904849830488851</v>
      </c>
      <c r="J8" s="2">
        <f t="shared" si="5"/>
        <v>0.99999791527300008</v>
      </c>
      <c r="K8" s="2">
        <f t="shared" si="5"/>
        <v>0.99999999866943934</v>
      </c>
      <c r="L8" s="2">
        <f t="shared" si="5"/>
        <v>0.99999999999961198</v>
      </c>
      <c r="M8" s="2">
        <f t="shared" si="5"/>
        <v>0.99999999999999989</v>
      </c>
      <c r="N8" s="2">
        <f t="shared" si="5"/>
        <v>1</v>
      </c>
      <c r="O8" s="2">
        <f t="shared" si="5"/>
        <v>1</v>
      </c>
      <c r="P8" s="2">
        <f t="shared" si="5"/>
        <v>1</v>
      </c>
      <c r="Q8" s="2">
        <f t="shared" si="5"/>
        <v>1</v>
      </c>
      <c r="R8" s="2">
        <f t="shared" si="5"/>
        <v>1</v>
      </c>
      <c r="S8" s="2">
        <f t="shared" si="5"/>
        <v>1</v>
      </c>
      <c r="T8" s="2">
        <f t="shared" si="5"/>
        <v>1</v>
      </c>
      <c r="U8" s="2">
        <f t="shared" si="5"/>
        <v>1</v>
      </c>
      <c r="V8" s="2">
        <f t="shared" si="5"/>
        <v>1</v>
      </c>
      <c r="W8" s="2">
        <f t="shared" si="5"/>
        <v>1</v>
      </c>
      <c r="X8" s="2">
        <f t="shared" si="5"/>
        <v>1</v>
      </c>
      <c r="Y8" s="2">
        <f t="shared" si="5"/>
        <v>1</v>
      </c>
      <c r="Z8" s="2">
        <f t="shared" si="5"/>
        <v>1</v>
      </c>
      <c r="AA8" s="2">
        <f t="shared" si="5"/>
        <v>1</v>
      </c>
      <c r="AB8" s="2">
        <f t="shared" si="5"/>
        <v>1</v>
      </c>
      <c r="AC8" s="2">
        <f t="shared" si="5"/>
        <v>1</v>
      </c>
    </row>
    <row r="9" spans="1:29" x14ac:dyDescent="0.25">
      <c r="A9" t="s">
        <v>7</v>
      </c>
      <c r="B9" s="5">
        <v>3.1577000000000002</v>
      </c>
      <c r="D9" t="s">
        <v>25</v>
      </c>
      <c r="E9" s="2">
        <f t="shared" ref="E9:AC9" si="6">1-_xlfn.NORM.DIST(E3,Upper_LL,Min_SD,TRUE)</f>
        <v>1</v>
      </c>
      <c r="F9" s="2">
        <f t="shared" si="6"/>
        <v>1</v>
      </c>
      <c r="G9" s="2">
        <f t="shared" si="6"/>
        <v>1</v>
      </c>
      <c r="H9" s="2">
        <f t="shared" si="6"/>
        <v>1</v>
      </c>
      <c r="I9" s="2">
        <f t="shared" si="6"/>
        <v>0.99999999999776323</v>
      </c>
      <c r="J9" s="2">
        <f t="shared" si="6"/>
        <v>0.99999997078888869</v>
      </c>
      <c r="K9" s="2">
        <f t="shared" si="6"/>
        <v>0.9999769999302035</v>
      </c>
      <c r="L9" s="2">
        <f t="shared" si="6"/>
        <v>0.99788840582790361</v>
      </c>
      <c r="M9" s="2">
        <f t="shared" si="6"/>
        <v>0.96146323855839799</v>
      </c>
      <c r="N9" s="2">
        <f t="shared" si="6"/>
        <v>0.78342414610726707</v>
      </c>
      <c r="O9" s="2">
        <f t="shared" si="6"/>
        <v>0.459293896683037</v>
      </c>
      <c r="P9" s="2">
        <f t="shared" si="6"/>
        <v>0.18408124356836542</v>
      </c>
      <c r="Q9" s="2">
        <f t="shared" si="6"/>
        <v>5.2818736691431889E-2</v>
      </c>
      <c r="R9" s="2">
        <f t="shared" si="6"/>
        <v>1.1764748758840371E-2</v>
      </c>
      <c r="S9" s="2">
        <f t="shared" si="6"/>
        <v>2.2074699045175894E-3</v>
      </c>
      <c r="T9" s="2">
        <f t="shared" si="6"/>
        <v>3.744578548967592E-4</v>
      </c>
      <c r="U9" s="2">
        <f t="shared" si="6"/>
        <v>6.079348465592993E-5</v>
      </c>
      <c r="V9" s="2">
        <f t="shared" si="6"/>
        <v>9.87242038463787E-6</v>
      </c>
      <c r="W9" s="2">
        <f t="shared" si="6"/>
        <v>1.6575673825736104E-6</v>
      </c>
      <c r="X9" s="2">
        <f t="shared" si="6"/>
        <v>2.9472661611240625E-7</v>
      </c>
      <c r="Y9" s="2">
        <f t="shared" si="6"/>
        <v>5.6431166184367498E-8</v>
      </c>
      <c r="Z9" s="2">
        <f t="shared" si="6"/>
        <v>1.1763135354669885E-8</v>
      </c>
      <c r="AA9" s="2">
        <f t="shared" si="6"/>
        <v>2.6868569591442792E-9</v>
      </c>
      <c r="AB9" s="2">
        <f t="shared" si="6"/>
        <v>6.7454630769958612E-10</v>
      </c>
      <c r="AC9" s="2">
        <f t="shared" si="6"/>
        <v>1.8622392516931541E-10</v>
      </c>
    </row>
    <row r="10" spans="1:29" x14ac:dyDescent="0.25">
      <c r="D10" t="s">
        <v>26</v>
      </c>
      <c r="E10" s="2">
        <f>1-(MIN(E8:E9))</f>
        <v>0.99999892265661217</v>
      </c>
      <c r="F10" s="2">
        <f t="shared" ref="F10:R10" si="7">1-(MIN(F8:F9))</f>
        <v>0.99302942463400923</v>
      </c>
      <c r="G10" s="2">
        <f t="shared" si="7"/>
        <v>0.6577839742952678</v>
      </c>
      <c r="H10" s="2">
        <f t="shared" si="7"/>
        <v>7.4741294153066851E-2</v>
      </c>
      <c r="I10" s="2">
        <f t="shared" si="7"/>
        <v>9.5150169511148963E-4</v>
      </c>
      <c r="J10" s="2">
        <f t="shared" si="7"/>
        <v>2.0847269999180185E-6</v>
      </c>
      <c r="K10" s="2">
        <f t="shared" si="7"/>
        <v>2.3000069796497158E-5</v>
      </c>
      <c r="L10" s="2">
        <f t="shared" si="7"/>
        <v>2.1115941720963871E-3</v>
      </c>
      <c r="M10" s="2">
        <f t="shared" si="7"/>
        <v>3.8536761441602008E-2</v>
      </c>
      <c r="N10" s="2">
        <f t="shared" si="7"/>
        <v>0.21657585389273293</v>
      </c>
      <c r="O10" s="2">
        <f t="shared" si="7"/>
        <v>0.540706103316963</v>
      </c>
      <c r="P10" s="2">
        <f t="shared" si="7"/>
        <v>0.81591875643163458</v>
      </c>
      <c r="Q10" s="2">
        <f t="shared" si="7"/>
        <v>0.94718126330856811</v>
      </c>
      <c r="R10" s="2">
        <f t="shared" si="7"/>
        <v>0.98823525124115963</v>
      </c>
      <c r="S10" s="2">
        <f>1-(MIN(S8:S9))</f>
        <v>0.99779253009548241</v>
      </c>
      <c r="T10" s="2">
        <f t="shared" ref="T10:AC10" si="8">1-(MIN(T8:T9))</f>
        <v>0.99962554214510324</v>
      </c>
      <c r="U10" s="2">
        <f t="shared" si="8"/>
        <v>0.99993920651534407</v>
      </c>
      <c r="V10" s="2">
        <f t="shared" si="8"/>
        <v>0.99999012757961536</v>
      </c>
      <c r="W10" s="2">
        <f t="shared" si="8"/>
        <v>0.99999834243261743</v>
      </c>
      <c r="X10" s="2">
        <f t="shared" si="8"/>
        <v>0.99999970527338389</v>
      </c>
      <c r="Y10" s="2">
        <f t="shared" si="8"/>
        <v>0.99999994356883382</v>
      </c>
      <c r="Z10" s="2">
        <f t="shared" si="8"/>
        <v>0.99999998823686465</v>
      </c>
      <c r="AA10" s="2">
        <f t="shared" si="8"/>
        <v>0.99999999731314304</v>
      </c>
      <c r="AB10" s="2">
        <f t="shared" si="8"/>
        <v>0.99999999932545369</v>
      </c>
      <c r="AC10" s="2">
        <f t="shared" si="8"/>
        <v>0.99999999981377607</v>
      </c>
    </row>
    <row r="11" spans="1:29" x14ac:dyDescent="0.25">
      <c r="A11" t="s">
        <v>9</v>
      </c>
      <c r="B11" s="3">
        <f>J4</f>
        <v>1.7293673245535039</v>
      </c>
      <c r="D11" t="s">
        <v>27</v>
      </c>
      <c r="E11" s="2">
        <f>1-E10</f>
        <v>1.0773433878341621E-6</v>
      </c>
      <c r="F11" s="2">
        <f t="shared" ref="F11:AC11" si="9">1-F10</f>
        <v>6.9705753659907721E-3</v>
      </c>
      <c r="G11" s="2">
        <f t="shared" si="9"/>
        <v>0.3422160257047322</v>
      </c>
      <c r="H11" s="2">
        <f t="shared" si="9"/>
        <v>0.92525870584693315</v>
      </c>
      <c r="I11" s="2">
        <f t="shared" si="9"/>
        <v>0.99904849830488851</v>
      </c>
      <c r="J11" s="2">
        <f t="shared" si="9"/>
        <v>0.99999791527300008</v>
      </c>
      <c r="K11" s="2">
        <f t="shared" si="9"/>
        <v>0.9999769999302035</v>
      </c>
      <c r="L11" s="2">
        <f t="shared" si="9"/>
        <v>0.99788840582790361</v>
      </c>
      <c r="M11" s="2">
        <f t="shared" si="9"/>
        <v>0.96146323855839799</v>
      </c>
      <c r="N11" s="2">
        <f t="shared" si="9"/>
        <v>0.78342414610726707</v>
      </c>
      <c r="O11" s="2">
        <f t="shared" si="9"/>
        <v>0.459293896683037</v>
      </c>
      <c r="P11" s="2">
        <f t="shared" si="9"/>
        <v>0.18408124356836542</v>
      </c>
      <c r="Q11" s="2">
        <f t="shared" si="9"/>
        <v>5.2818736691431889E-2</v>
      </c>
      <c r="R11" s="2">
        <f t="shared" si="9"/>
        <v>1.1764748758840371E-2</v>
      </c>
      <c r="S11" s="2">
        <f t="shared" si="9"/>
        <v>2.2074699045175894E-3</v>
      </c>
      <c r="T11" s="2">
        <f t="shared" si="9"/>
        <v>3.744578548967592E-4</v>
      </c>
      <c r="U11" s="2">
        <f t="shared" si="9"/>
        <v>6.079348465592993E-5</v>
      </c>
      <c r="V11" s="2">
        <f t="shared" si="9"/>
        <v>9.87242038463787E-6</v>
      </c>
      <c r="W11" s="2">
        <f t="shared" si="9"/>
        <v>1.6575673825736104E-6</v>
      </c>
      <c r="X11" s="2">
        <f t="shared" si="9"/>
        <v>2.9472661611240625E-7</v>
      </c>
      <c r="Y11" s="2">
        <f t="shared" si="9"/>
        <v>5.6431166184367498E-8</v>
      </c>
      <c r="Z11" s="2">
        <f t="shared" si="9"/>
        <v>1.1763135354669885E-8</v>
      </c>
      <c r="AA11" s="2">
        <f t="shared" si="9"/>
        <v>2.6868569591442792E-9</v>
      </c>
      <c r="AB11" s="2">
        <f t="shared" si="9"/>
        <v>6.7454630769958612E-10</v>
      </c>
      <c r="AC11" s="2">
        <f t="shared" si="9"/>
        <v>1.8622392516931541E-10</v>
      </c>
    </row>
    <row r="13" spans="1:29" x14ac:dyDescent="0.25">
      <c r="A13" t="s">
        <v>11</v>
      </c>
      <c r="B13">
        <f>1.5*K</f>
        <v>0.1575</v>
      </c>
    </row>
    <row r="14" spans="1:29" x14ac:dyDescent="0.25">
      <c r="A14" t="s">
        <v>12</v>
      </c>
      <c r="B14" s="3">
        <f>1-M</f>
        <v>0.84250000000000003</v>
      </c>
      <c r="E14" t="s">
        <v>21</v>
      </c>
      <c r="F14" t="s">
        <v>20</v>
      </c>
      <c r="H14" t="s">
        <v>21</v>
      </c>
      <c r="I14" t="s">
        <v>19</v>
      </c>
      <c r="J14" t="s">
        <v>22</v>
      </c>
    </row>
    <row r="15" spans="1:29" x14ac:dyDescent="0.25">
      <c r="A15" t="s">
        <v>13</v>
      </c>
      <c r="B15" s="5">
        <v>0.1</v>
      </c>
      <c r="E15">
        <v>0</v>
      </c>
      <c r="F15" s="3">
        <f>YPR_proslot</f>
        <v>0.39238306529217404</v>
      </c>
      <c r="H15">
        <v>0</v>
      </c>
      <c r="I15" s="3">
        <f>B25</f>
        <v>0.47973587388838274</v>
      </c>
    </row>
    <row r="16" spans="1:29" x14ac:dyDescent="0.25">
      <c r="E16" s="3">
        <v>0.02</v>
      </c>
      <c r="F16" s="3">
        <f t="dataTable" ref="F16:F34" dt2D="0" dtr="0" r1="B15" ca="1"/>
        <v>0.10615874843736593</v>
      </c>
      <c r="H16" s="3">
        <v>0.02</v>
      </c>
      <c r="I16" s="3">
        <f t="dataTable" ref="I16:I34" dt2D="0" dtr="0" r1="B15"/>
        <v>0.86699321067735735</v>
      </c>
      <c r="J16">
        <v>0.35</v>
      </c>
    </row>
    <row r="17" spans="1:10" x14ac:dyDescent="0.25">
      <c r="A17" s="1" t="s">
        <v>23</v>
      </c>
      <c r="E17" s="3">
        <v>0.04</v>
      </c>
      <c r="F17" s="3">
        <v>0.19670962551105614</v>
      </c>
      <c r="H17" s="3">
        <v>0.04</v>
      </c>
      <c r="I17" s="3">
        <v>0.75014380064849928</v>
      </c>
      <c r="J17">
        <v>0.35</v>
      </c>
    </row>
    <row r="18" spans="1:10" x14ac:dyDescent="0.25">
      <c r="A18" t="s">
        <v>16</v>
      </c>
      <c r="B18" s="5">
        <v>381</v>
      </c>
      <c r="E18" s="3">
        <v>0.06</v>
      </c>
      <c r="F18" s="3">
        <v>0.27351216312633775</v>
      </c>
      <c r="H18" s="3">
        <v>0.06</v>
      </c>
      <c r="I18" s="3">
        <v>0.64768800801268034</v>
      </c>
      <c r="J18">
        <v>0.35</v>
      </c>
    </row>
    <row r="19" spans="1:10" x14ac:dyDescent="0.25">
      <c r="A19" t="s">
        <v>24</v>
      </c>
      <c r="B19" s="5">
        <v>762</v>
      </c>
      <c r="E19" s="3">
        <v>0.08</v>
      </c>
      <c r="F19" s="3">
        <v>0.33823719739560143</v>
      </c>
      <c r="H19" s="3">
        <v>0.08</v>
      </c>
      <c r="I19" s="3">
        <v>0.5580315977195961</v>
      </c>
      <c r="J19">
        <v>0.35</v>
      </c>
    </row>
    <row r="20" spans="1:10" x14ac:dyDescent="0.25">
      <c r="A20" t="s">
        <v>17</v>
      </c>
      <c r="B20" s="5">
        <v>38</v>
      </c>
      <c r="E20" s="3">
        <v>0.1</v>
      </c>
      <c r="F20" s="3">
        <v>0.39238306529217404</v>
      </c>
      <c r="H20" s="3">
        <v>0.1</v>
      </c>
      <c r="I20" s="3">
        <v>0.47973587388838274</v>
      </c>
      <c r="J20">
        <v>0.35</v>
      </c>
    </row>
    <row r="21" spans="1:10" x14ac:dyDescent="0.25">
      <c r="E21" s="3">
        <v>0.12</v>
      </c>
      <c r="F21" s="3">
        <v>0.43729065401349604</v>
      </c>
      <c r="H21" s="3">
        <v>0.12</v>
      </c>
      <c r="I21" s="3">
        <v>0.41150465153634641</v>
      </c>
      <c r="J21">
        <v>0.35</v>
      </c>
    </row>
    <row r="22" spans="1:10" x14ac:dyDescent="0.25">
      <c r="A22" s="8" t="s">
        <v>31</v>
      </c>
      <c r="B22" s="7"/>
      <c r="E22" s="3">
        <v>0.14000000000000001</v>
      </c>
      <c r="F22" s="3">
        <v>0.47415736759651711</v>
      </c>
      <c r="H22" s="3">
        <v>0.14000000000000001</v>
      </c>
      <c r="I22" s="3">
        <v>0.35217213527687941</v>
      </c>
      <c r="J22">
        <v>0.35</v>
      </c>
    </row>
    <row r="23" spans="1:10" x14ac:dyDescent="0.25">
      <c r="A23" s="7" t="s">
        <v>33</v>
      </c>
      <c r="B23" s="7">
        <f>SUMPRODUCT(Wt,S_fished,Vul_harvslot)</f>
        <v>3.9238306529217404</v>
      </c>
      <c r="E23" s="3">
        <v>0.16</v>
      </c>
      <c r="F23" s="3">
        <v>0.5040500726015853</v>
      </c>
      <c r="H23" s="3">
        <v>0.16</v>
      </c>
      <c r="I23" s="3">
        <v>0.30069165470019477</v>
      </c>
      <c r="J23">
        <v>0.35</v>
      </c>
    </row>
    <row r="24" spans="1:10" x14ac:dyDescent="0.25">
      <c r="A24" s="7" t="s">
        <v>36</v>
      </c>
      <c r="B24" s="7">
        <f>phi_vb_harvslotF*u</f>
        <v>0.39238306529217404</v>
      </c>
      <c r="E24" s="3">
        <v>0.18</v>
      </c>
      <c r="F24" s="3">
        <v>0.52791708203402676</v>
      </c>
      <c r="H24" s="3">
        <v>0.18</v>
      </c>
      <c r="I24" s="3">
        <v>0.2561252082437368</v>
      </c>
      <c r="J24">
        <v>0.35</v>
      </c>
    </row>
    <row r="25" spans="1:10" x14ac:dyDescent="0.25">
      <c r="A25" s="7" t="s">
        <v>40</v>
      </c>
      <c r="B25" s="7">
        <f>SUMPRODUCT(S_fished,Rel_Fec)/SUMPRODUCT(S_unfished,Rel_Fec)</f>
        <v>0.47973587388838274</v>
      </c>
      <c r="E25" s="3">
        <v>0.2</v>
      </c>
      <c r="F25" s="3">
        <v>0.54659923410361855</v>
      </c>
      <c r="H25" s="3">
        <v>0.2</v>
      </c>
      <c r="I25" s="3">
        <v>0.21763376939239859</v>
      </c>
      <c r="J25">
        <v>0.35</v>
      </c>
    </row>
    <row r="26" spans="1:10" x14ac:dyDescent="0.25">
      <c r="E26" s="3">
        <v>0.22</v>
      </c>
      <c r="F26" s="3">
        <v>0.56084011992987925</v>
      </c>
      <c r="H26" s="3">
        <v>0.22</v>
      </c>
      <c r="I26" s="3">
        <v>0.18446831102302463</v>
      </c>
      <c r="J26">
        <v>0.35</v>
      </c>
    </row>
    <row r="27" spans="1:10" x14ac:dyDescent="0.25">
      <c r="E27" s="3">
        <v>0.24</v>
      </c>
      <c r="F27" s="3">
        <v>0.5712955118841625</v>
      </c>
      <c r="H27" s="3">
        <v>0.24</v>
      </c>
      <c r="I27" s="3">
        <v>0.15596150562414623</v>
      </c>
      <c r="J27">
        <v>0.35</v>
      </c>
    </row>
    <row r="28" spans="1:10" x14ac:dyDescent="0.25">
      <c r="E28" s="3">
        <v>0.26</v>
      </c>
      <c r="F28" s="3">
        <v>0.57854204191656255</v>
      </c>
      <c r="H28" s="3">
        <v>0.26</v>
      </c>
      <c r="I28" s="3">
        <v>0.13152006098147226</v>
      </c>
      <c r="J28">
        <v>0.35</v>
      </c>
    </row>
    <row r="29" spans="1:10" x14ac:dyDescent="0.25">
      <c r="E29" s="3">
        <v>0.28000000000000003</v>
      </c>
      <c r="F29" s="3">
        <v>0.58308517694530593</v>
      </c>
      <c r="H29" s="3">
        <v>0.28000000000000003</v>
      </c>
      <c r="I29" s="3">
        <v>0.1106176527233419</v>
      </c>
      <c r="J29">
        <v>0.35</v>
      </c>
    </row>
    <row r="30" spans="1:10" x14ac:dyDescent="0.25">
      <c r="E30" s="3">
        <v>0.3</v>
      </c>
      <c r="F30" s="3">
        <v>0.58536653618724843</v>
      </c>
      <c r="H30" s="3">
        <v>0.3</v>
      </c>
      <c r="I30" s="3">
        <v>9.2788416869149293E-2</v>
      </c>
      <c r="J30">
        <v>0.35</v>
      </c>
    </row>
    <row r="31" spans="1:10" x14ac:dyDescent="0.25">
      <c r="E31" s="3">
        <v>0.32</v>
      </c>
      <c r="F31" s="3">
        <v>0.58577059317901581</v>
      </c>
      <c r="H31" s="3">
        <v>0.32</v>
      </c>
      <c r="I31" s="3">
        <v>7.762096721864066E-2</v>
      </c>
      <c r="J31">
        <v>0.35</v>
      </c>
    </row>
    <row r="32" spans="1:10" x14ac:dyDescent="0.25">
      <c r="E32" s="3">
        <v>0.34</v>
      </c>
      <c r="F32" s="3">
        <v>0.58463080317786886</v>
      </c>
      <c r="H32" s="3">
        <v>0.34</v>
      </c>
      <c r="I32" s="3">
        <v>6.475290406194896E-2</v>
      </c>
      <c r="J32">
        <v>0.35</v>
      </c>
    </row>
    <row r="33" spans="5:10" x14ac:dyDescent="0.25">
      <c r="E33" s="3">
        <v>0.36</v>
      </c>
      <c r="F33" s="3">
        <v>0.58223519463829865</v>
      </c>
      <c r="H33" s="3">
        <v>0.36</v>
      </c>
      <c r="I33" s="3">
        <v>5.386578228023349E-2</v>
      </c>
      <c r="J33">
        <v>0.35</v>
      </c>
    </row>
    <row r="34" spans="5:10" x14ac:dyDescent="0.25">
      <c r="E34" s="3">
        <v>0.38</v>
      </c>
      <c r="F34" s="3">
        <v>0.57883146153330478</v>
      </c>
      <c r="H34" s="3">
        <v>0.38</v>
      </c>
      <c r="I34" s="3">
        <v>4.4680508445796796E-2</v>
      </c>
      <c r="J34">
        <v>0.35</v>
      </c>
    </row>
  </sheetData>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92</vt:i4>
      </vt:variant>
    </vt:vector>
  </HeadingPairs>
  <TitlesOfParts>
    <vt:vector size="95" baseType="lpstr">
      <vt:lpstr>no_length</vt:lpstr>
      <vt:lpstr>protected_slot</vt:lpstr>
      <vt:lpstr>maximum</vt:lpstr>
      <vt:lpstr>maximum!a_wl</vt:lpstr>
      <vt:lpstr>no_length!a_wl</vt:lpstr>
      <vt:lpstr>protected_slot!a_wl</vt:lpstr>
      <vt:lpstr>maximum!Age</vt:lpstr>
      <vt:lpstr>no_length!Age</vt:lpstr>
      <vt:lpstr>protected_slot!Age</vt:lpstr>
      <vt:lpstr>maximum!b_wl</vt:lpstr>
      <vt:lpstr>no_length!b_wl</vt:lpstr>
      <vt:lpstr>protected_slot!b_wl</vt:lpstr>
      <vt:lpstr>no_length!Harvest_Slot</vt:lpstr>
      <vt:lpstr>maximum!K</vt:lpstr>
      <vt:lpstr>no_length!K</vt:lpstr>
      <vt:lpstr>protected_slot!K</vt:lpstr>
      <vt:lpstr>maximum!Linf</vt:lpstr>
      <vt:lpstr>no_length!Linf</vt:lpstr>
      <vt:lpstr>protected_slot!Linf</vt:lpstr>
      <vt:lpstr>maximum!M</vt:lpstr>
      <vt:lpstr>no_length!M</vt:lpstr>
      <vt:lpstr>protected_slot!M</vt:lpstr>
      <vt:lpstr>maximum!Min_LL</vt:lpstr>
      <vt:lpstr>no_length!Min_LL</vt:lpstr>
      <vt:lpstr>protected_slot!Min_LL</vt:lpstr>
      <vt:lpstr>maximum!Min_SD</vt:lpstr>
      <vt:lpstr>no_length!min_sd</vt:lpstr>
      <vt:lpstr>protected_slot!Min_SD</vt:lpstr>
      <vt:lpstr>Minimum_Length_Limit</vt:lpstr>
      <vt:lpstr>maximum!phi_vb_harvslotF</vt:lpstr>
      <vt:lpstr>no_length!phi_vb_harvslotF</vt:lpstr>
      <vt:lpstr>no_length!phi_vb_harvslotU</vt:lpstr>
      <vt:lpstr>maximum!phi_vb_proslotF</vt:lpstr>
      <vt:lpstr>no_length!phi_vb_proslotF</vt:lpstr>
      <vt:lpstr>protected_slot!phi_vb_proslotF</vt:lpstr>
      <vt:lpstr>no_length!phi_vb_proslotU</vt:lpstr>
      <vt:lpstr>no_length!phi_vbF</vt:lpstr>
      <vt:lpstr>maximum!Protected_Slot</vt:lpstr>
      <vt:lpstr>no_length!Protected_Slot</vt:lpstr>
      <vt:lpstr>protected_slot!Protected_Slot</vt:lpstr>
      <vt:lpstr>maximum!Rel_Fec</vt:lpstr>
      <vt:lpstr>no_length!Rel_Fec</vt:lpstr>
      <vt:lpstr>protected_slot!Rel_Fec</vt:lpstr>
      <vt:lpstr>maximum!S_fished</vt:lpstr>
      <vt:lpstr>no_length!S_fished</vt:lpstr>
      <vt:lpstr>protected_slot!S_fished</vt:lpstr>
      <vt:lpstr>maximum!S_unfished</vt:lpstr>
      <vt:lpstr>no_length!S_unfished</vt:lpstr>
      <vt:lpstr>protected_slot!S_unfished</vt:lpstr>
      <vt:lpstr>maximum!So</vt:lpstr>
      <vt:lpstr>no_length!So</vt:lpstr>
      <vt:lpstr>protected_slot!So</vt:lpstr>
      <vt:lpstr>no_length!SPR</vt:lpstr>
      <vt:lpstr>SPR_harvslot</vt:lpstr>
      <vt:lpstr>SPR_mll</vt:lpstr>
      <vt:lpstr>maximum!SPR_proslot</vt:lpstr>
      <vt:lpstr>SPR_proslot</vt:lpstr>
      <vt:lpstr>maximum!TL</vt:lpstr>
      <vt:lpstr>no_length!TL</vt:lpstr>
      <vt:lpstr>protected_slot!TL</vt:lpstr>
      <vt:lpstr>maximum!tnot</vt:lpstr>
      <vt:lpstr>no_length!tnot</vt:lpstr>
      <vt:lpstr>protected_slot!tnot</vt:lpstr>
      <vt:lpstr>maximum!u</vt:lpstr>
      <vt:lpstr>no_length!u</vt:lpstr>
      <vt:lpstr>protected_slot!u</vt:lpstr>
      <vt:lpstr>maximum!Upper_LL</vt:lpstr>
      <vt:lpstr>protected_slot!Upper_LL</vt:lpstr>
      <vt:lpstr>maximum!Vul_harvslot</vt:lpstr>
      <vt:lpstr>no_length!Vul_harvslot</vt:lpstr>
      <vt:lpstr>maximum!Vul_minLL</vt:lpstr>
      <vt:lpstr>no_length!Vul_minLL</vt:lpstr>
      <vt:lpstr>protected_slot!Vul_minLL</vt:lpstr>
      <vt:lpstr>maximum!Vul_proslot</vt:lpstr>
      <vt:lpstr>no_length!Vul_proslot</vt:lpstr>
      <vt:lpstr>protected_slot!Vul_proslot</vt:lpstr>
      <vt:lpstr>maximum!Vul_slot</vt:lpstr>
      <vt:lpstr>no_length!Vul_slot</vt:lpstr>
      <vt:lpstr>protected_slot!Vul_slot</vt:lpstr>
      <vt:lpstr>maximum!Vul_upLL</vt:lpstr>
      <vt:lpstr>no_length!Vul_upLL</vt:lpstr>
      <vt:lpstr>protected_slot!Vul_upLL</vt:lpstr>
      <vt:lpstr>maximum!wmat</vt:lpstr>
      <vt:lpstr>no_length!wmat</vt:lpstr>
      <vt:lpstr>protected_slot!wmat</vt:lpstr>
      <vt:lpstr>maximum!Wt</vt:lpstr>
      <vt:lpstr>no_length!Wt</vt:lpstr>
      <vt:lpstr>protected_slot!Wt</vt:lpstr>
      <vt:lpstr>no_length!YPR</vt:lpstr>
      <vt:lpstr>maximum!YPR_harvslot</vt:lpstr>
      <vt:lpstr>no_length!YPR_harvslot</vt:lpstr>
      <vt:lpstr>no_length!YPR_mll</vt:lpstr>
      <vt:lpstr>maximum!YPR_proslot</vt:lpstr>
      <vt:lpstr>no_length!YPR_proslot</vt:lpstr>
      <vt:lpstr>protected_slot!YPR_proslot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Ben.Neely</dc:creator>
  <cp:lastModifiedBy>Neely, Ben [KDWP]</cp:lastModifiedBy>
  <dcterms:created xsi:type="dcterms:W3CDTF">2020-02-21T15:12:57Z</dcterms:created>
  <dcterms:modified xsi:type="dcterms:W3CDTF">2024-04-18T18:34:06Z</dcterms:modified>
</cp:coreProperties>
</file>