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JFWM analysis/pop models/"/>
    </mc:Choice>
  </mc:AlternateContent>
  <xr:revisionPtr revIDLastSave="158" documentId="13_ncr:1_{871B92D9-FBB7-41B3-81CD-88E30161B4DA}" xr6:coauthVersionLast="47" xr6:coauthVersionMax="47" xr10:uidLastSave="{6E664562-543A-4FF9-A983-BAA7B78EBCFB}"/>
  <bookViews>
    <workbookView xWindow="-120" yWindow="-120" windowWidth="29040" windowHeight="15720" xr2:uid="{A1F43D1B-5E26-48D9-A86E-BCA1B1606665}"/>
  </bookViews>
  <sheets>
    <sheet name="artproc" sheetId="5" r:id="rId1"/>
    <sheet name="artsurf" sheetId="9" r:id="rId2"/>
    <sheet name="basal" sheetId="10" r:id="rId3"/>
    <sheet name="otolith" sheetId="11" r:id="rId4"/>
  </sheets>
  <definedNames>
    <definedName name="a_wl" localSheetId="0">artproc!$B$8</definedName>
    <definedName name="a_wl" localSheetId="1">artsurf!$B$8</definedName>
    <definedName name="a_wl" localSheetId="2">basal!$B$8</definedName>
    <definedName name="a_wl" localSheetId="3">otolith!$B$8</definedName>
    <definedName name="a_wl">#REF!</definedName>
    <definedName name="Age" localSheetId="0">artproc!$E$2:$AC$2</definedName>
    <definedName name="Age" localSheetId="1">artsurf!$E$2:$AC$2</definedName>
    <definedName name="Age" localSheetId="2">basal!$E$2:$AC$2</definedName>
    <definedName name="Age" localSheetId="3">otolith!$E$2:$AC$2</definedName>
    <definedName name="Age">#REF!</definedName>
    <definedName name="b_wl" localSheetId="0">artproc!$B$9</definedName>
    <definedName name="b_wl" localSheetId="1">artsurf!$B$9</definedName>
    <definedName name="b_wl" localSheetId="2">basal!$B$9</definedName>
    <definedName name="b_wl" localSheetId="3">otolith!$B$9</definedName>
    <definedName name="b_wl">#REF!</definedName>
    <definedName name="Harvest_Slot" localSheetId="0">artproc!$B$34</definedName>
    <definedName name="Harvest_Slot" localSheetId="1">artsurf!$B$34</definedName>
    <definedName name="Harvest_Slot" localSheetId="2">basal!$B$34</definedName>
    <definedName name="Harvest_Slot" localSheetId="3">otolith!$B$34</definedName>
    <definedName name="Harvest_Slot">#REF!</definedName>
    <definedName name="K" localSheetId="0">artproc!$B$5</definedName>
    <definedName name="K" localSheetId="1">artsurf!$B$5</definedName>
    <definedName name="K" localSheetId="2">basal!$B$5</definedName>
    <definedName name="K" localSheetId="3">otolith!$B$5</definedName>
    <definedName name="K">#REF!</definedName>
    <definedName name="Linf" localSheetId="0">artproc!$B$4</definedName>
    <definedName name="Linf" localSheetId="1">artsurf!$B$4</definedName>
    <definedName name="Linf" localSheetId="2">basal!$B$4</definedName>
    <definedName name="Linf" localSheetId="3">otolith!$B$4</definedName>
    <definedName name="Linf">#REF!</definedName>
    <definedName name="M" localSheetId="0">artproc!$B$13</definedName>
    <definedName name="M" localSheetId="1">artsurf!$B$13</definedName>
    <definedName name="M" localSheetId="2">basal!$B$13</definedName>
    <definedName name="M" localSheetId="3">otolith!$B$13</definedName>
    <definedName name="M">#REF!</definedName>
    <definedName name="Min_LL" localSheetId="0">artproc!$B$18</definedName>
    <definedName name="Min_LL" localSheetId="1">artsurf!$B$18</definedName>
    <definedName name="Min_LL" localSheetId="2">basal!$B$18</definedName>
    <definedName name="Min_LL" localSheetId="3">otolith!$B$18</definedName>
    <definedName name="Min_LL">#REF!</definedName>
    <definedName name="min_sd" localSheetId="0">artproc!$B$19</definedName>
    <definedName name="min_sd" localSheetId="1">artsurf!$B$19</definedName>
    <definedName name="min_sd" localSheetId="2">basal!$B$19</definedName>
    <definedName name="min_sd" localSheetId="3">otolith!$B$19</definedName>
    <definedName name="Min_SD">#REF!</definedName>
    <definedName name="Minimum_Length_Limit" localSheetId="1">artsurf!$B$22</definedName>
    <definedName name="Minimum_Length_Limit" localSheetId="2">basal!$B$22</definedName>
    <definedName name="Minimum_Length_Limit" localSheetId="3">otolith!$B$22</definedName>
    <definedName name="Minimum_Length_Limit">artproc!$B$22</definedName>
    <definedName name="phi_count0">#REF!</definedName>
    <definedName name="phi_countf">#REF!</definedName>
    <definedName name="phi_vb_harvslotF" localSheetId="0">artproc!$B$36</definedName>
    <definedName name="phi_vb_harvslotF" localSheetId="1">artsurf!$B$36</definedName>
    <definedName name="phi_vb_harvslotF" localSheetId="2">basal!$B$36</definedName>
    <definedName name="phi_vb_harvslotF" localSheetId="3">otolith!$B$36</definedName>
    <definedName name="phi_vb_harvslotF">#REF!</definedName>
    <definedName name="phi_vb_harvslotU" localSheetId="0">artproc!$B$35</definedName>
    <definedName name="phi_vb_harvslotU" localSheetId="1">artsurf!$B$35</definedName>
    <definedName name="phi_vb_harvslotU" localSheetId="2">basal!$B$35</definedName>
    <definedName name="phi_vb_harvslotU" localSheetId="3">otolith!$B$35</definedName>
    <definedName name="phi_vb_harvslotU">#REF!</definedName>
    <definedName name="phi_vb_proslotF" localSheetId="0">artproc!$B$29</definedName>
    <definedName name="phi_vb_proslotF" localSheetId="1">artsurf!$B$29</definedName>
    <definedName name="phi_vb_proslotF" localSheetId="2">basal!$B$29</definedName>
    <definedName name="phi_vb_proslotF" localSheetId="3">otolith!$B$29</definedName>
    <definedName name="phi_vb_proslotF">#REF!</definedName>
    <definedName name="phi_vb_proslotU" localSheetId="0">artproc!$B$28</definedName>
    <definedName name="phi_vb_proslotU" localSheetId="1">artsurf!$B$28</definedName>
    <definedName name="phi_vb_proslotU" localSheetId="2">basal!$B$28</definedName>
    <definedName name="phi_vb_proslotU" localSheetId="3">otolith!$B$28</definedName>
    <definedName name="phi_vb_proslotU">#REF!</definedName>
    <definedName name="phi_vb0" localSheetId="0">artproc!#REF!</definedName>
    <definedName name="phi_vb0" localSheetId="1">artsurf!#REF!</definedName>
    <definedName name="phi_vb0" localSheetId="2">basal!#REF!</definedName>
    <definedName name="phi_vb0" localSheetId="3">otolith!#REF!</definedName>
    <definedName name="phi_vb0">#REF!</definedName>
    <definedName name="phi_vbF" localSheetId="0">artproc!$B$23</definedName>
    <definedName name="phi_vbF" localSheetId="1">artsurf!$B$23</definedName>
    <definedName name="phi_vbF" localSheetId="2">basal!$B$23</definedName>
    <definedName name="phi_vbF" localSheetId="3">otolith!$B$23</definedName>
    <definedName name="phi_vbF">#REF!</definedName>
    <definedName name="phi_vbU" localSheetId="0">artproc!#REF!</definedName>
    <definedName name="phi_vbU" localSheetId="1">artsurf!#REF!</definedName>
    <definedName name="phi_vbU" localSheetId="2">basal!#REF!</definedName>
    <definedName name="phi_vbU" localSheetId="3">otolith!#REF!</definedName>
    <definedName name="phi_vbU">#REF!</definedName>
    <definedName name="Protected_Slot" localSheetId="0">artproc!$B$27</definedName>
    <definedName name="Protected_Slot" localSheetId="1">artsurf!$B$27</definedName>
    <definedName name="Protected_Slot" localSheetId="2">basal!$B$27</definedName>
    <definedName name="Protected_Slot" localSheetId="3">otolith!$B$27</definedName>
    <definedName name="Protected_Slot">#REF!</definedName>
    <definedName name="Recruits">#REF!</definedName>
    <definedName name="Rel_Fec" localSheetId="0">artproc!$E$5:$AC$5</definedName>
    <definedName name="Rel_Fec" localSheetId="1">artsurf!$E$5:$AC$5</definedName>
    <definedName name="Rel_Fec" localSheetId="2">basal!$E$5:$AC$5</definedName>
    <definedName name="Rel_Fec" localSheetId="3">otolith!$E$5:$AC$5</definedName>
    <definedName name="Rel_Fec">#REF!</definedName>
    <definedName name="S_fished" localSheetId="0">artproc!$E$7:$AC$7</definedName>
    <definedName name="S_fished" localSheetId="1">artsurf!$E$7:$AC$7</definedName>
    <definedName name="S_fished" localSheetId="2">basal!$E$7:$AC$7</definedName>
    <definedName name="S_fished" localSheetId="3">otolith!$E$7:$AC$7</definedName>
    <definedName name="S_fished">#REF!</definedName>
    <definedName name="S_unfished" localSheetId="0">artproc!$E$6:$AC$6</definedName>
    <definedName name="S_unfished" localSheetId="1">artsurf!$E$6:$AC$6</definedName>
    <definedName name="S_unfished" localSheetId="2">basal!$E$6:$AC$6</definedName>
    <definedName name="S_unfished" localSheetId="3">otolith!$E$6:$AC$6</definedName>
    <definedName name="S_unfished">#REF!</definedName>
    <definedName name="So" localSheetId="0">artproc!$B$14</definedName>
    <definedName name="So" localSheetId="1">artsurf!$B$14</definedName>
    <definedName name="So" localSheetId="2">basal!$B$14</definedName>
    <definedName name="So" localSheetId="3">otolith!$B$14</definedName>
    <definedName name="So">#REF!</definedName>
    <definedName name="SPR" localSheetId="0">artproc!$B$25</definedName>
    <definedName name="SPR" localSheetId="1">artsurf!$B$25</definedName>
    <definedName name="SPR" localSheetId="2">basal!$B$25</definedName>
    <definedName name="SPR" localSheetId="3">otolith!$B$25</definedName>
    <definedName name="SPR">#REF!</definedName>
    <definedName name="SPR_harvslot">#REF!</definedName>
    <definedName name="SPR_mll" localSheetId="1">artsurf!$B$25</definedName>
    <definedName name="SPR_mll" localSheetId="2">basal!$B$25</definedName>
    <definedName name="SPR_mll" localSheetId="3">otolith!$B$25</definedName>
    <definedName name="SPR_mll">artproc!$B$25</definedName>
    <definedName name="SPR_proslot">#REF!</definedName>
    <definedName name="TL" localSheetId="0">artproc!$E$3:$AC$3</definedName>
    <definedName name="TL" localSheetId="1">artsurf!$E$3:$AC$3</definedName>
    <definedName name="TL" localSheetId="2">basal!$E$3:$AC$3</definedName>
    <definedName name="TL" localSheetId="3">otolith!$E$3:$AC$3</definedName>
    <definedName name="TL">#REF!</definedName>
    <definedName name="tnot" localSheetId="0">artproc!$B$6</definedName>
    <definedName name="tnot" localSheetId="1">artsurf!$B$6</definedName>
    <definedName name="tnot" localSheetId="2">basal!$B$6</definedName>
    <definedName name="tnot" localSheetId="3">otolith!$B$6</definedName>
    <definedName name="tnot">#REF!</definedName>
    <definedName name="u" localSheetId="0">artproc!$B$15</definedName>
    <definedName name="u" localSheetId="1">artsurf!$B$15</definedName>
    <definedName name="u" localSheetId="2">basal!$B$15</definedName>
    <definedName name="u" localSheetId="3">otolith!$B$15</definedName>
    <definedName name="u">#REF!</definedName>
    <definedName name="Upper_LL" localSheetId="0">artproc!#REF!</definedName>
    <definedName name="Upper_LL" localSheetId="1">artsurf!#REF!</definedName>
    <definedName name="Upper_LL" localSheetId="2">basal!#REF!</definedName>
    <definedName name="Upper_LL" localSheetId="3">otolith!#REF!</definedName>
    <definedName name="Upper_LL">#REF!</definedName>
    <definedName name="Vul_harvslot" localSheetId="0">artproc!$E$11:$AC$11</definedName>
    <definedName name="Vul_harvslot" localSheetId="1">artsurf!$E$11:$AC$11</definedName>
    <definedName name="Vul_harvslot" localSheetId="2">basal!$E$11:$AC$11</definedName>
    <definedName name="Vul_harvslot" localSheetId="3">otolith!$E$11:$AC$11</definedName>
    <definedName name="Vul_harvslot">#REF!</definedName>
    <definedName name="Vul_minLL" localSheetId="0">artproc!$E$8:$AC$8</definedName>
    <definedName name="Vul_minLL" localSheetId="1">artsurf!$E$8:$AC$8</definedName>
    <definedName name="Vul_minLL" localSheetId="2">basal!$E$8:$AC$8</definedName>
    <definedName name="Vul_minLL" localSheetId="3">otolith!$E$8:$AC$8</definedName>
    <definedName name="Vul_minLL">#REF!</definedName>
    <definedName name="Vul_proslot" localSheetId="0">artproc!$E$10:$AC$10</definedName>
    <definedName name="Vul_proslot" localSheetId="1">artsurf!$E$10:$AC$10</definedName>
    <definedName name="Vul_proslot" localSheetId="2">basal!$E$10:$AC$10</definedName>
    <definedName name="Vul_proslot" localSheetId="3">otolith!$E$10:$AC$10</definedName>
    <definedName name="Vul_proslot">#REF!</definedName>
    <definedName name="Vul_slot" localSheetId="0">artproc!$E$10:$AC$10</definedName>
    <definedName name="Vul_slot" localSheetId="1">artsurf!$E$10:$AC$10</definedName>
    <definedName name="Vul_slot" localSheetId="2">basal!$E$10:$AC$10</definedName>
    <definedName name="Vul_slot" localSheetId="3">otolith!$E$10:$AC$10</definedName>
    <definedName name="Vul_slot">#REF!</definedName>
    <definedName name="Vul_upLL" localSheetId="0">artproc!$E$9:$AC$9</definedName>
    <definedName name="Vul_upLL" localSheetId="1">artsurf!$E$9:$AC$9</definedName>
    <definedName name="Vul_upLL" localSheetId="2">basal!$E$9:$AC$9</definedName>
    <definedName name="Vul_upLL" localSheetId="3">otolith!$E$9:$AC$9</definedName>
    <definedName name="Vul_upLL">#REF!</definedName>
    <definedName name="wmat" localSheetId="0">artproc!$B$11</definedName>
    <definedName name="wmat" localSheetId="1">artsurf!$B$11</definedName>
    <definedName name="wmat" localSheetId="2">basal!$B$11</definedName>
    <definedName name="wmat" localSheetId="3">otolith!$B$11</definedName>
    <definedName name="wmat">#REF!</definedName>
    <definedName name="Wt" localSheetId="0">artproc!$E$4:$AC$4</definedName>
    <definedName name="Wt" localSheetId="1">artsurf!$E$4:$AC$4</definedName>
    <definedName name="Wt" localSheetId="2">basal!$E$4:$AC$4</definedName>
    <definedName name="Wt" localSheetId="3">otolith!$E$4:$AC$4</definedName>
    <definedName name="Wt">#REF!</definedName>
    <definedName name="YPR" localSheetId="0">artproc!$B$38</definedName>
    <definedName name="YPR" localSheetId="1">artsurf!$B$38</definedName>
    <definedName name="YPR" localSheetId="2">basal!$B$38</definedName>
    <definedName name="YPR" localSheetId="3">otolith!$B$38</definedName>
    <definedName name="YPR">#REF!</definedName>
    <definedName name="YPR_harvslot" localSheetId="0">artproc!$B$38</definedName>
    <definedName name="YPR_harvslot" localSheetId="1">artsurf!$B$38</definedName>
    <definedName name="YPR_harvslot" localSheetId="2">basal!$B$38</definedName>
    <definedName name="YPR_harvslot" localSheetId="3">otolith!$B$38</definedName>
    <definedName name="YPR_harvslot">#REF!</definedName>
    <definedName name="YPR_mll" localSheetId="0">artproc!$B$24</definedName>
    <definedName name="YPR_mll" localSheetId="1">artsurf!$B$24</definedName>
    <definedName name="YPR_mll" localSheetId="2">basal!$B$24</definedName>
    <definedName name="YPR_mll" localSheetId="3">otolith!$B$24</definedName>
    <definedName name="YPR_mll">#REF!</definedName>
    <definedName name="YPR_proslot" localSheetId="0">artproc!$B$31</definedName>
    <definedName name="YPR_proslot" localSheetId="1">artsurf!$B$31</definedName>
    <definedName name="YPR_proslot" localSheetId="2">basal!$B$31</definedName>
    <definedName name="YPR_proslot" localSheetId="3">otolith!$B$31</definedName>
    <definedName name="YPR_prosl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1" l="1"/>
  <c r="B8" i="11"/>
  <c r="AC3" i="11"/>
  <c r="AC8" i="11" s="1"/>
  <c r="AB3" i="11"/>
  <c r="AB4" i="11" s="1"/>
  <c r="AA3" i="11"/>
  <c r="AA8" i="11" s="1"/>
  <c r="Z3" i="11"/>
  <c r="Z4" i="11" s="1"/>
  <c r="Y3" i="11"/>
  <c r="Y4" i="11" s="1"/>
  <c r="X3" i="11"/>
  <c r="X4" i="11" s="1"/>
  <c r="W3" i="11"/>
  <c r="W4" i="11" s="1"/>
  <c r="V3" i="11"/>
  <c r="V4" i="11" s="1"/>
  <c r="U3" i="11"/>
  <c r="U8" i="11" s="1"/>
  <c r="T3" i="11"/>
  <c r="T8" i="11" s="1"/>
  <c r="S3" i="11"/>
  <c r="S4" i="11" s="1"/>
  <c r="R3" i="11"/>
  <c r="R8" i="11" s="1"/>
  <c r="Q3" i="11"/>
  <c r="Q8" i="11" s="1"/>
  <c r="P3" i="11"/>
  <c r="P8" i="11" s="1"/>
  <c r="O3" i="11"/>
  <c r="O4" i="11" s="1"/>
  <c r="N3" i="11"/>
  <c r="N4" i="11" s="1"/>
  <c r="M3" i="11"/>
  <c r="M4" i="11" s="1"/>
  <c r="L3" i="11"/>
  <c r="L4" i="11" s="1"/>
  <c r="K3" i="11"/>
  <c r="K4" i="11" s="1"/>
  <c r="J3" i="11"/>
  <c r="J4" i="11" s="1"/>
  <c r="I3" i="11"/>
  <c r="I8" i="11" s="1"/>
  <c r="H3" i="11"/>
  <c r="H8" i="11" s="1"/>
  <c r="G3" i="11"/>
  <c r="G4" i="11" s="1"/>
  <c r="F3" i="11"/>
  <c r="F8" i="11" s="1"/>
  <c r="E3" i="11"/>
  <c r="E8" i="11" s="1"/>
  <c r="B14" i="10"/>
  <c r="B8" i="10"/>
  <c r="AC3" i="10"/>
  <c r="AC8" i="10" s="1"/>
  <c r="AB3" i="10"/>
  <c r="AB8" i="10" s="1"/>
  <c r="AA3" i="10"/>
  <c r="AA4" i="10" s="1"/>
  <c r="Z3" i="10"/>
  <c r="Z8" i="10" s="1"/>
  <c r="Y3" i="10"/>
  <c r="Y4" i="10" s="1"/>
  <c r="X3" i="10"/>
  <c r="X4" i="10" s="1"/>
  <c r="W3" i="10"/>
  <c r="W8" i="10" s="1"/>
  <c r="V3" i="10"/>
  <c r="V8" i="10" s="1"/>
  <c r="U3" i="10"/>
  <c r="U8" i="10" s="1"/>
  <c r="T3" i="10"/>
  <c r="T8" i="10" s="1"/>
  <c r="S3" i="10"/>
  <c r="S4" i="10" s="1"/>
  <c r="R3" i="10"/>
  <c r="R8" i="10" s="1"/>
  <c r="Q3" i="10"/>
  <c r="Q4" i="10" s="1"/>
  <c r="P3" i="10"/>
  <c r="P4" i="10" s="1"/>
  <c r="O3" i="10"/>
  <c r="O8" i="10" s="1"/>
  <c r="N3" i="10"/>
  <c r="N8" i="10" s="1"/>
  <c r="M3" i="10"/>
  <c r="M4" i="10" s="1"/>
  <c r="L3" i="10"/>
  <c r="L4" i="10" s="1"/>
  <c r="K3" i="10"/>
  <c r="K4" i="10" s="1"/>
  <c r="J3" i="10"/>
  <c r="J8" i="10" s="1"/>
  <c r="I3" i="10"/>
  <c r="I8" i="10" s="1"/>
  <c r="H3" i="10"/>
  <c r="H8" i="10" s="1"/>
  <c r="G3" i="10"/>
  <c r="G4" i="10" s="1"/>
  <c r="F3" i="10"/>
  <c r="F8" i="10" s="1"/>
  <c r="E3" i="10"/>
  <c r="E8" i="10" s="1"/>
  <c r="B14" i="9"/>
  <c r="B8" i="9"/>
  <c r="AC3" i="9"/>
  <c r="AC8" i="9" s="1"/>
  <c r="AB3" i="9"/>
  <c r="AB4" i="9" s="1"/>
  <c r="AA3" i="9"/>
  <c r="AA8" i="9" s="1"/>
  <c r="Z3" i="9"/>
  <c r="Z4" i="9" s="1"/>
  <c r="Y3" i="9"/>
  <c r="Y8" i="9" s="1"/>
  <c r="X3" i="9"/>
  <c r="X8" i="9" s="1"/>
  <c r="W3" i="9"/>
  <c r="W4" i="9" s="1"/>
  <c r="V3" i="9"/>
  <c r="V4" i="9" s="1"/>
  <c r="U3" i="9"/>
  <c r="U8" i="9" s="1"/>
  <c r="T3" i="9"/>
  <c r="T8" i="9" s="1"/>
  <c r="S3" i="9"/>
  <c r="S4" i="9" s="1"/>
  <c r="R3" i="9"/>
  <c r="R8" i="9" s="1"/>
  <c r="Q3" i="9"/>
  <c r="Q4" i="9" s="1"/>
  <c r="P3" i="9"/>
  <c r="P4" i="9" s="1"/>
  <c r="O3" i="9"/>
  <c r="O8" i="9" s="1"/>
  <c r="N3" i="9"/>
  <c r="N8" i="9" s="1"/>
  <c r="M3" i="9"/>
  <c r="M4" i="9" s="1"/>
  <c r="L3" i="9"/>
  <c r="L4" i="9" s="1"/>
  <c r="K3" i="9"/>
  <c r="K8" i="9" s="1"/>
  <c r="J3" i="9"/>
  <c r="J4" i="9" s="1"/>
  <c r="B11" i="9" s="1"/>
  <c r="I3" i="9"/>
  <c r="I8" i="9" s="1"/>
  <c r="H3" i="9"/>
  <c r="H8" i="9" s="1"/>
  <c r="G3" i="9"/>
  <c r="G4" i="9" s="1"/>
  <c r="F3" i="9"/>
  <c r="F8" i="9" s="1"/>
  <c r="E3" i="9"/>
  <c r="E8" i="9" s="1"/>
  <c r="B8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E3" i="5"/>
  <c r="B14" i="5"/>
  <c r="S8" i="11" l="1"/>
  <c r="G8" i="11"/>
  <c r="I4" i="11"/>
  <c r="U4" i="11"/>
  <c r="T4" i="11"/>
  <c r="S8" i="10"/>
  <c r="J4" i="10"/>
  <c r="B11" i="10" s="1"/>
  <c r="Q5" i="10" s="1"/>
  <c r="V4" i="10"/>
  <c r="J8" i="9"/>
  <c r="S8" i="9"/>
  <c r="F7" i="11"/>
  <c r="G7" i="11" s="1"/>
  <c r="B11" i="11"/>
  <c r="V5" i="11" s="1"/>
  <c r="M5" i="9"/>
  <c r="Z5" i="9"/>
  <c r="AA4" i="11"/>
  <c r="L8" i="11"/>
  <c r="P5" i="9"/>
  <c r="P4" i="11"/>
  <c r="Y8" i="11"/>
  <c r="E4" i="11"/>
  <c r="Z8" i="11"/>
  <c r="U4" i="10"/>
  <c r="F4" i="11"/>
  <c r="R4" i="11"/>
  <c r="O8" i="11"/>
  <c r="V8" i="9"/>
  <c r="V8" i="11"/>
  <c r="K8" i="11"/>
  <c r="X8" i="11"/>
  <c r="M8" i="11"/>
  <c r="Q4" i="11"/>
  <c r="N8" i="11"/>
  <c r="G8" i="10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B8" i="11"/>
  <c r="L5" i="9"/>
  <c r="J8" i="11"/>
  <c r="W8" i="11"/>
  <c r="AB5" i="9"/>
  <c r="Q5" i="9"/>
  <c r="AC4" i="11"/>
  <c r="U4" i="9"/>
  <c r="U5" i="9" s="1"/>
  <c r="H4" i="11"/>
  <c r="F7" i="10"/>
  <c r="G7" i="10" s="1"/>
  <c r="N4" i="10"/>
  <c r="O4" i="10"/>
  <c r="L8" i="10"/>
  <c r="X8" i="10"/>
  <c r="AB4" i="10"/>
  <c r="AA8" i="10"/>
  <c r="G8" i="9"/>
  <c r="F6" i="10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P8" i="10"/>
  <c r="Y8" i="10"/>
  <c r="E4" i="10"/>
  <c r="AC4" i="10"/>
  <c r="F4" i="10"/>
  <c r="R4" i="10"/>
  <c r="H4" i="10"/>
  <c r="T4" i="10"/>
  <c r="Q8" i="10"/>
  <c r="Z4" i="10"/>
  <c r="K8" i="10"/>
  <c r="M8" i="10"/>
  <c r="I4" i="10"/>
  <c r="W4" i="10"/>
  <c r="V5" i="9"/>
  <c r="F7" i="9"/>
  <c r="G7" i="9" s="1"/>
  <c r="G5" i="9"/>
  <c r="S5" i="9"/>
  <c r="W5" i="9"/>
  <c r="K4" i="9"/>
  <c r="K5" i="9" s="1"/>
  <c r="X4" i="9"/>
  <c r="X5" i="9" s="1"/>
  <c r="N4" i="9"/>
  <c r="N5" i="9" s="1"/>
  <c r="W8" i="9"/>
  <c r="O4" i="9"/>
  <c r="O5" i="9" s="1"/>
  <c r="AA4" i="9"/>
  <c r="AA5" i="9" s="1"/>
  <c r="L8" i="9"/>
  <c r="AC4" i="9"/>
  <c r="AC5" i="9" s="1"/>
  <c r="Z8" i="9"/>
  <c r="R4" i="9"/>
  <c r="R5" i="9" s="1"/>
  <c r="F6" i="9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P8" i="9"/>
  <c r="AB8" i="9"/>
  <c r="M8" i="9"/>
  <c r="E4" i="9"/>
  <c r="H4" i="9"/>
  <c r="H5" i="9" s="1"/>
  <c r="T4" i="9"/>
  <c r="T5" i="9" s="1"/>
  <c r="Q8" i="9"/>
  <c r="J5" i="9"/>
  <c r="Y4" i="9"/>
  <c r="Y5" i="9" s="1"/>
  <c r="F4" i="9"/>
  <c r="F5" i="9" s="1"/>
  <c r="I4" i="9"/>
  <c r="I5" i="9" s="1"/>
  <c r="P4" i="5"/>
  <c r="Q4" i="5"/>
  <c r="H4" i="5"/>
  <c r="I4" i="5"/>
  <c r="K4" i="5"/>
  <c r="X4" i="5"/>
  <c r="Y4" i="5"/>
  <c r="W8" i="5"/>
  <c r="AA8" i="5"/>
  <c r="G8" i="5"/>
  <c r="J8" i="5"/>
  <c r="O8" i="5"/>
  <c r="Z8" i="5"/>
  <c r="E8" i="5"/>
  <c r="F7" i="5" s="1"/>
  <c r="S8" i="5"/>
  <c r="R8" i="5"/>
  <c r="J4" i="5"/>
  <c r="R4" i="5"/>
  <c r="AC4" i="5"/>
  <c r="I8" i="5"/>
  <c r="P8" i="5"/>
  <c r="Q8" i="5"/>
  <c r="E4" i="5"/>
  <c r="M4" i="5"/>
  <c r="X8" i="5"/>
  <c r="U4" i="5"/>
  <c r="Y8" i="5"/>
  <c r="Z4" i="5"/>
  <c r="H8" i="5"/>
  <c r="S4" i="5"/>
  <c r="L4" i="5"/>
  <c r="T4" i="5"/>
  <c r="AB4" i="5"/>
  <c r="F4" i="5"/>
  <c r="N4" i="5"/>
  <c r="V4" i="5"/>
  <c r="L8" i="5"/>
  <c r="T8" i="5"/>
  <c r="AB8" i="5"/>
  <c r="G4" i="5"/>
  <c r="O4" i="5"/>
  <c r="W4" i="5"/>
  <c r="F6" i="5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M8" i="5"/>
  <c r="U8" i="5"/>
  <c r="AC8" i="5"/>
  <c r="AA4" i="5"/>
  <c r="K8" i="5"/>
  <c r="F8" i="5"/>
  <c r="N8" i="5"/>
  <c r="V8" i="5"/>
  <c r="F5" i="11" l="1"/>
  <c r="M5" i="10"/>
  <c r="O5" i="11"/>
  <c r="U5" i="11"/>
  <c r="H5" i="11"/>
  <c r="Z5" i="11"/>
  <c r="AC5" i="11"/>
  <c r="Q5" i="11"/>
  <c r="S5" i="11"/>
  <c r="H7" i="1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X5" i="11"/>
  <c r="W5" i="11"/>
  <c r="P5" i="11"/>
  <c r="AB5" i="11"/>
  <c r="N5" i="11"/>
  <c r="R5" i="11"/>
  <c r="I5" i="11"/>
  <c r="M5" i="11"/>
  <c r="J5" i="11"/>
  <c r="L5" i="11"/>
  <c r="G5" i="11"/>
  <c r="U5" i="10"/>
  <c r="Y5" i="10"/>
  <c r="G5" i="10"/>
  <c r="T5" i="10"/>
  <c r="R5" i="10"/>
  <c r="O5" i="10"/>
  <c r="H5" i="10"/>
  <c r="F5" i="10"/>
  <c r="N5" i="10"/>
  <c r="L5" i="10"/>
  <c r="AC5" i="10"/>
  <c r="K5" i="10"/>
  <c r="H7" i="9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W5" i="10"/>
  <c r="J5" i="10"/>
  <c r="AA5" i="11"/>
  <c r="Y5" i="11"/>
  <c r="H7" i="10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K5" i="11"/>
  <c r="AA5" i="10"/>
  <c r="T5" i="11"/>
  <c r="E5" i="11"/>
  <c r="V5" i="10"/>
  <c r="E5" i="10"/>
  <c r="X5" i="10"/>
  <c r="Z5" i="10"/>
  <c r="S5" i="10"/>
  <c r="I5" i="10"/>
  <c r="P5" i="10"/>
  <c r="AB5" i="10"/>
  <c r="E5" i="9"/>
  <c r="B11" i="5"/>
  <c r="H5" i="5" s="1"/>
  <c r="G7" i="5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B23" i="11" l="1"/>
  <c r="B24" i="11" s="1"/>
  <c r="F16" i="11" s="1"/>
  <c r="B25" i="11"/>
  <c r="I16" i="11" s="1"/>
  <c r="B25" i="10"/>
  <c r="I16" i="10" s="1"/>
  <c r="B23" i="10"/>
  <c r="B24" i="10" s="1"/>
  <c r="F16" i="10" s="1"/>
  <c r="B25" i="9"/>
  <c r="I16" i="9" s="1"/>
  <c r="B23" i="9"/>
  <c r="B24" i="9" s="1"/>
  <c r="F16" i="9" s="1"/>
  <c r="AC5" i="5"/>
  <c r="S5" i="5"/>
  <c r="N5" i="5"/>
  <c r="T5" i="5"/>
  <c r="Y5" i="5"/>
  <c r="L5" i="5"/>
  <c r="E5" i="5"/>
  <c r="O5" i="5"/>
  <c r="P5" i="5"/>
  <c r="AB5" i="5"/>
  <c r="F5" i="5"/>
  <c r="G5" i="5"/>
  <c r="AA5" i="5"/>
  <c r="M5" i="5"/>
  <c r="J5" i="5"/>
  <c r="R5" i="5"/>
  <c r="W5" i="5"/>
  <c r="Z5" i="5"/>
  <c r="K5" i="5"/>
  <c r="I5" i="5"/>
  <c r="V5" i="5"/>
  <c r="Q5" i="5"/>
  <c r="U5" i="5"/>
  <c r="X5" i="5"/>
  <c r="B25" i="5" l="1"/>
  <c r="I16" i="5" s="1"/>
  <c r="B23" i="5"/>
  <c r="B24" i="5" s="1"/>
  <c r="F1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tc={7FF494BB-AC68-4AFC-A43E-221F4B721964}</author>
    <author>tc={5CD92D7D-1FB7-4505-83D3-FC9180E06203}</author>
    <author>tc={276AAA3E-9704-4E12-A985-D883FA67F86D}</author>
    <author>tc={3A789A93-BEAD-4975-94D9-6EA4C6BDD56E}</author>
    <author>tc={DB3EB006-B808-4AD4-A356-C2A383021796}</author>
    <author>tc={5FC8B044-8698-4E9E-AD08-F9FCD89124A4}</author>
    <author>tc={D9D88F25-54B4-4F2D-A8EA-46E25C183EE9}</author>
    <author>tc={2E486EE8-199C-4D73-9A49-5EB1EB69AB32}</author>
    <author>tc={AF4921BB-C1DA-4853-B9E1-81F2A7657D62}</author>
    <author>tc={FA71F956-9F70-49BF-9F7F-D13D4DEF2153}</author>
    <author>tc={D8BCCC60-631F-441B-8AE5-5AD67CD861C9}</author>
    <author>tc={EE6D6129-05C1-4B37-AF46-BCCAFCF2B37B}</author>
    <author>tc={F3B4C130-A427-4833-85B5-2A1C5D67CB1D}</author>
    <author>tc={E8171DF7-0DD8-4999-80B5-2EAEC4D5F13D}</author>
    <author>tc={7DDF4832-82F0-4F53-9F45-6DD834999D34}</author>
    <author>tc={2DCF3B11-2E66-4618-832C-C548687C79B5}</author>
    <author>tc={DF5B8495-8433-44C2-B953-F0E2BFF86247}</author>
    <author>tc={332C693D-CFDA-469F-8774-E57305124AB5}</author>
    <author>tc={D35016E3-C37C-4A14-9706-9FCCD38758B0}</author>
    <author>tc={6D2978D9-AC9E-4C47-82BE-33F919E41548}</author>
  </authors>
  <commentList>
    <comment ref="E3" authorId="0" shapeId="0" xr:uid="{7FF494BB-AC68-4AFC-A43E-221F4B7219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5CD92D7D-1FB7-4505-83D3-FC9180E06203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276AAA3E-9704-4E12-A985-D883FA67F86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3A789A93-BEAD-4975-94D9-6EA4C6BDD5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DB3EB006-B808-4AD4-A356-C2A383021796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5FC8B044-8698-4E9E-AD08-F9FCD891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D9D88F25-54B4-4F2D-A8EA-46E25C183EE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2E486EE8-199C-4D73-9A49-5EB1EB69AB32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AF4921BB-C1DA-4853-B9E1-81F2A7657D62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age-6 here so estimated weight at age-6. This will change by species/population.</t>
      </text>
    </comment>
    <comment ref="A13" authorId="9" shapeId="0" xr:uid="{FA71F956-9F70-49BF-9F7F-D13D4DEF2153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annual mortality calculated with Jensen equation. There are tons of other equations that can be used to estimate natural annual mortality.</t>
      </text>
    </comment>
    <comment ref="A14" authorId="10" shapeId="0" xr:uid="{D8BCCC60-631F-441B-8AE5-5AD67CD861C9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EE6D6129-05C1-4B37-AF46-BCCAFCF2B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F3B4C130-A427-4833-85B5-2A1C5D67CB1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E8171DF7-0DD8-4999-80B5-2EAEC4D5F13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7DDF4832-82F0-4F53-9F45-6DD834999D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2DCF3B11-2E66-4618-832C-C548687C79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DF5B8495-8433-44C2-B953-F0E2BFF8624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332C693D-CFDA-469F-8774-E57305124AB5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D35016E3-C37C-4A14-9706-9FCCD387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6D2978D9-AC9E-4C47-82BE-33F919E41548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tc={0461C000-84FB-4B2C-9323-E9AB3A4FEB52}</author>
    <author>tc={D90B74CD-CD64-44A3-AD3A-4333083EA4D0}</author>
    <author>tc={3600F690-FEC2-4990-9140-E4CAE6AAFBDB}</author>
    <author>tc={E567DB1E-996F-4FD6-847E-E5AB312AACEF}</author>
    <author>tc={E13EE026-65A1-4A49-815D-D123C1E3CBF3}</author>
    <author>tc={251E6154-0820-4CB0-AAAE-37C95116ACDB}</author>
    <author>tc={F758B9C1-EE87-4EA5-A8BA-D8CBE8AF9192}</author>
    <author>tc={14F019C4-14EF-46AD-AF0D-4328A0C0C4AB}</author>
    <author>tc={34B3E206-D7CB-4238-A07F-17328E12A23F}</author>
    <author>tc={5E3AC755-192E-4649-94C4-F787EDD24156}</author>
    <author>tc={F7D1FC6B-62E9-4191-BFED-FC4FACEFFD68}</author>
    <author>tc={B6D1C857-4BE5-4AF3-A6C6-2D77B6F834BE}</author>
    <author>tc={E12ACE0B-C746-42FA-A67E-D2DC560D545A}</author>
    <author>tc={20F8418D-F57B-48FB-B1C9-2DB2550A0A36}</author>
    <author>tc={FEF77D9D-1ED9-4928-906F-09C02F6343C2}</author>
    <author>tc={51920F7F-FA0A-4718-9B2D-F7A8782DE68D}</author>
    <author>tc={74C2229A-186B-44FC-B3CF-E5D13E691A2F}</author>
    <author>tc={E4581387-91BE-45FB-A65D-00DF235405DE}</author>
    <author>tc={4E2A80D8-116C-4B06-AA91-05D5DC5DEE41}</author>
    <author>tc={C5CE9498-990D-4FD0-B720-312EC38A5AC3}</author>
  </authors>
  <commentList>
    <comment ref="E3" authorId="0" shapeId="0" xr:uid="{0461C000-84FB-4B2C-9323-E9AB3A4FEB5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D90B74CD-CD64-44A3-AD3A-4333083EA4D0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3600F690-FEC2-4990-9140-E4CAE6AAFBD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E567DB1E-996F-4FD6-847E-E5AB312AAC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E13EE026-65A1-4A49-815D-D123C1E3CBF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251E6154-0820-4CB0-AAAE-37C95116ACD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F758B9C1-EE87-4EA5-A8BA-D8CBE8AF9192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14F019C4-14EF-46AD-AF0D-4328A0C0C4AB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34B3E206-D7CB-4238-A07F-17328E12A23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age-6 here so estimated weight at age-6. This will change by species/population.</t>
      </text>
    </comment>
    <comment ref="A13" authorId="9" shapeId="0" xr:uid="{5E3AC755-192E-4649-94C4-F787EDD2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annual mortality calculated with Jensen equation. There are tons of other equations that can be used to estimate natural annual mortality.</t>
      </text>
    </comment>
    <comment ref="A14" authorId="10" shapeId="0" xr:uid="{F7D1FC6B-62E9-4191-BFED-FC4FACEFFD68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B6D1C857-4BE5-4AF3-A6C6-2D77B6F834BE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E12ACE0B-C746-42FA-A67E-D2DC560D545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20F8418D-F57B-48FB-B1C9-2DB2550A0A3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FEF77D9D-1ED9-4928-906F-09C02F6343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51920F7F-FA0A-4718-9B2D-F7A8782DE6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74C2229A-186B-44FC-B3CF-E5D13E691A2F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E4581387-91BE-45FB-A65D-00DF235405DE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4E2A80D8-116C-4B06-AA91-05D5DC5DEE41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C5CE9498-990D-4FD0-B720-312EC38A5AC3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tc={6ECFB6C5-44B6-45FD-A135-DD83F3889273}</author>
    <author>tc={4CC823DC-7BA5-4D0F-9B73-19E1436D9B99}</author>
    <author>tc={52DDB6A1-52A4-46A3-804A-F1242A95F76C}</author>
    <author>tc={CABFB118-510A-49FE-8A1F-51924B6450D3}</author>
    <author>tc={79A5573F-6172-4FFB-94D7-73E20F47966A}</author>
    <author>tc={170013D7-2CE0-4BE6-A5F6-EC3A6D3F0D7F}</author>
    <author>tc={63A0234E-2B5E-49C9-B5E6-458818ABEB79}</author>
    <author>tc={CF9ACB0E-D318-4364-B13E-1F13EA497FD6}</author>
    <author>tc={6CCC03ED-D239-43CB-83CE-008FA5AEECD7}</author>
    <author>tc={1E63BFD7-8C90-45AF-A920-6C72D9570A8F}</author>
    <author>tc={1536C3B6-1B5A-4F8A-8976-FBEF13FC29C8}</author>
    <author>tc={4142B0FB-F142-4FCC-A6E2-CFC2B0BD833E}</author>
    <author>tc={42B21D3E-7587-46DA-A0AC-E4740433D416}</author>
    <author>tc={3CB53C52-FF3B-4B75-9C9F-DA0D2FFAA378}</author>
    <author>tc={B23E1CE8-9A3D-4653-A8E2-FADFB5357DF7}</author>
    <author>tc={E0A26BC6-1EA6-4760-B946-6BF5DE971524}</author>
    <author>tc={5404C99F-5B9D-4B28-BB0E-D8D25D159471}</author>
    <author>tc={193568E1-B439-41BD-A373-931B561CB5F8}</author>
    <author>tc={E17D372B-026E-470C-92F4-CF76D0AA7964}</author>
    <author>tc={00E2FB9B-AAF5-456E-915F-2ECB75D3047B}</author>
  </authors>
  <commentList>
    <comment ref="E3" authorId="0" shapeId="0" xr:uid="{6ECFB6C5-44B6-45FD-A135-DD83F388927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4CC823DC-7BA5-4D0F-9B73-19E1436D9B9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52DDB6A1-52A4-46A3-804A-F1242A95F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CABFB118-510A-49FE-8A1F-51924B6450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79A5573F-6172-4FFB-94D7-73E20F47966A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170013D7-2CE0-4BE6-A5F6-EC3A6D3F0D7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63A0234E-2B5E-49C9-B5E6-458818AB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CF9ACB0E-D318-4364-B13E-1F13EA497FD6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6CCC03ED-D239-43CB-83CE-008FA5AEECD7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age-6 here so estimated weight at age-6. This will change by species/population.</t>
      </text>
    </comment>
    <comment ref="A13" authorId="9" shapeId="0" xr:uid="{1E63BFD7-8C90-45AF-A920-6C72D9570A8F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annual mortality calculated with Jensen equation. There are tons of other equations that can be used to estimate natural annual mortality.</t>
      </text>
    </comment>
    <comment ref="A14" authorId="10" shapeId="0" xr:uid="{1536C3B6-1B5A-4F8A-8976-FBEF13FC29C8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4142B0FB-F142-4FCC-A6E2-CFC2B0BD833E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42B21D3E-7587-46DA-A0AC-E4740433D41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3CB53C52-FF3B-4B75-9C9F-DA0D2FFAA37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B23E1CE8-9A3D-4653-A8E2-FADFB5357D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E0A26BC6-1EA6-4760-B946-6BF5DE9715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5404C99F-5B9D-4B28-BB0E-D8D25D159471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193568E1-B439-41BD-A373-931B561CB5F8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E17D372B-026E-470C-92F4-CF76D0AA7964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00E2FB9B-AAF5-456E-915F-2ECB75D3047B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tc={97592030-961C-45AC-B353-7053D5BECF94}</author>
    <author>tc={18CD4675-0B6B-4BF5-9994-3E3B096CF88F}</author>
    <author>tc={7329E4D5-DFB2-4B04-B3D7-5065CC467B18}</author>
    <author>tc={0A9C1B82-3551-4B45-A5F2-BA010FC60176}</author>
    <author>tc={BFA79D1A-73A6-4DF7-BFFC-A239EBC80589}</author>
    <author>tc={318BEC60-1398-4B66-8594-32FB7D478713}</author>
    <author>tc={ECA2369B-7BFD-428A-91E8-B7903BBF9B02}</author>
    <author>tc={2EB28B4B-E1E6-4FF4-A325-A57CC07FE1BE}</author>
    <author>tc={6CB6D600-D2BC-4D62-A361-338AF54809E1}</author>
    <author>tc={6F64C0B8-9E63-42AF-B708-4896A332D6CF}</author>
    <author>tc={3482A63C-5670-4D04-979B-83CC147E05E4}</author>
    <author>tc={2EDEC613-98B2-43DC-B5C2-9C9DD3C961C0}</author>
    <author>tc={A92152F2-BAC2-4A92-AA77-887E88C97D2E}</author>
    <author>tc={55988FE4-CB64-48AD-8DEC-043541CB228C}</author>
    <author>tc={E3802311-A9DA-491F-B343-A8B0565353A3}</author>
    <author>tc={9B647DB7-D12A-4BF9-B17D-4C14E79E58DA}</author>
    <author>tc={D524C068-4562-4FF0-AAB6-2EEAF4543C17}</author>
    <author>tc={B198F307-C9C0-4983-AC6C-6A7686475E79}</author>
    <author>tc={BFFDD729-9142-455C-80AA-CD5B690A5480}</author>
    <author>tc={CD853BA6-4B69-41C6-AC22-0CB6CC969B39}</author>
  </authors>
  <commentList>
    <comment ref="E3" authorId="0" shapeId="0" xr:uid="{97592030-961C-45AC-B353-7053D5BECF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18CD4675-0B6B-4BF5-9994-3E3B096CF88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7329E4D5-DFB2-4B04-B3D7-5065CC467B1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0A9C1B82-3551-4B45-A5F2-BA010FC601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BFA79D1A-73A6-4DF7-BFFC-A239EBC8058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318BEC60-1398-4B66-8594-32FB7D478713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ECA2369B-7BFD-428A-91E8-B7903BBF9B02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2EB28B4B-E1E6-4FF4-A325-A57CC07FE1BE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6CB6D600-D2BC-4D62-A361-338AF54809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age-6 here so estimated weight at age-6. This will change by species/population.</t>
      </text>
    </comment>
    <comment ref="A13" authorId="9" shapeId="0" xr:uid="{6F64C0B8-9E63-42AF-B708-4896A332D6CF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annual mortality calculated with Jensen equation. There are tons of other equations that can be used to estimate natural annual mortality.</t>
      </text>
    </comment>
    <comment ref="A14" authorId="10" shapeId="0" xr:uid="{3482A63C-5670-4D04-979B-83CC147E05E4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2EDEC613-98B2-43DC-B5C2-9C9DD3C961C0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A92152F2-BAC2-4A92-AA77-887E88C97D2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55988FE4-CB64-48AD-8DEC-043541CB228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E3802311-A9DA-491F-B343-A8B0565353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9B647DB7-D12A-4BF9-B17D-4C14E79E58D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D524C068-4562-4FF0-AAB6-2EEAF4543C1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B198F307-C9C0-4983-AC6C-6A7686475E79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BFFDD729-9142-455C-80AA-CD5B690A548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CD853BA6-4B69-41C6-AC22-0CB6CC969B39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sharedStrings.xml><?xml version="1.0" encoding="utf-8"?>
<sst xmlns="http://schemas.openxmlformats.org/spreadsheetml/2006/main" count="116" uniqueCount="28">
  <si>
    <t>Parameters</t>
  </si>
  <si>
    <t>Age</t>
  </si>
  <si>
    <t>TL</t>
  </si>
  <si>
    <t>Linf</t>
  </si>
  <si>
    <t>a_wl</t>
  </si>
  <si>
    <t>b_wl</t>
  </si>
  <si>
    <t>Wt</t>
  </si>
  <si>
    <t>wmat</t>
  </si>
  <si>
    <t>Rel_Fec</t>
  </si>
  <si>
    <t>M</t>
  </si>
  <si>
    <t>So</t>
  </si>
  <si>
    <t>u</t>
  </si>
  <si>
    <t>S_unfished</t>
  </si>
  <si>
    <t>S_fished</t>
  </si>
  <si>
    <t>Min_LL</t>
  </si>
  <si>
    <t>Vul_minLL</t>
  </si>
  <si>
    <t>SPR</t>
  </si>
  <si>
    <t>Yield</t>
  </si>
  <si>
    <t>Angler mort (u)</t>
  </si>
  <si>
    <t>target</t>
  </si>
  <si>
    <t>Vulnerability Section</t>
  </si>
  <si>
    <t>phi_vbF</t>
  </si>
  <si>
    <t>Minimum Length Limit</t>
  </si>
  <si>
    <t>YPR_mll</t>
  </si>
  <si>
    <t>min_sd</t>
  </si>
  <si>
    <t>SPR_mll</t>
  </si>
  <si>
    <t>gi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</si>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</sst>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artproc!$E$17:$E$35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artproc!$F$17:$F$35</c:f>
              <c:numCache>
                <c:formatCode>0.00</c:formatCode>
                <c:ptCount val="19"/>
                <c:pt idx="0">
                  <c:v>0.41832287926338046</c:v>
                </c:pt>
                <c:pt idx="1">
                  <c:v>0.67616726079092015</c:v>
                </c:pt>
                <c:pt idx="2">
                  <c:v>0.82654491118201456</c:v>
                </c:pt>
                <c:pt idx="3">
                  <c:v>0.90598892382128116</c:v>
                </c:pt>
                <c:pt idx="4">
                  <c:v>0.93946122123769826</c:v>
                </c:pt>
                <c:pt idx="5">
                  <c:v>0.9438557281850507</c:v>
                </c:pt>
                <c:pt idx="6">
                  <c:v>0.93048274726356617</c:v>
                </c:pt>
                <c:pt idx="7">
                  <c:v>0.90681886985537619</c:v>
                </c:pt>
                <c:pt idx="8">
                  <c:v>0.87773084564473713</c:v>
                </c:pt>
                <c:pt idx="9">
                  <c:v>0.84632522794530429</c:v>
                </c:pt>
                <c:pt idx="10">
                  <c:v>0.814533657565091</c:v>
                </c:pt>
                <c:pt idx="11">
                  <c:v>0.78351274921973679</c:v>
                </c:pt>
                <c:pt idx="12">
                  <c:v>0.75391493755793448</c:v>
                </c:pt>
                <c:pt idx="13">
                  <c:v>0.72607021237176383</c:v>
                </c:pt>
                <c:pt idx="14">
                  <c:v>0.70010681999198632</c:v>
                </c:pt>
                <c:pt idx="15">
                  <c:v>0.67603051907353451</c:v>
                </c:pt>
                <c:pt idx="16">
                  <c:v>0.65377594577814879</c:v>
                </c:pt>
                <c:pt idx="17">
                  <c:v>0.63323938943398494</c:v>
                </c:pt>
                <c:pt idx="18">
                  <c:v>0.61429930505079577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C-4D71-BF7C-57B8D805E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artproc!$H$17:$H$35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artproc!$I$17:$I$35</c:f>
              <c:numCache>
                <c:formatCode>0.00</c:formatCode>
                <c:ptCount val="19"/>
                <c:pt idx="0">
                  <c:v>0.78285808841896831</c:v>
                </c:pt>
                <c:pt idx="1">
                  <c:v>0.61570593302895282</c:v>
                </c:pt>
                <c:pt idx="2">
                  <c:v>0.48667275409715705</c:v>
                </c:pt>
                <c:pt idx="3">
                  <c:v>0.38673389981445894</c:v>
                </c:pt>
                <c:pt idx="4">
                  <c:v>0.30903251725624931</c:v>
                </c:pt>
                <c:pt idx="5">
                  <c:v>0.24836004961699132</c:v>
                </c:pt>
                <c:pt idx="6">
                  <c:v>0.20075937312638395</c:v>
                </c:pt>
                <c:pt idx="7">
                  <c:v>0.16322234271252245</c:v>
                </c:pt>
                <c:pt idx="8">
                  <c:v>0.1334597966646435</c:v>
                </c:pt>
                <c:pt idx="9">
                  <c:v>0.10972701200567038</c:v>
                </c:pt>
                <c:pt idx="10">
                  <c:v>9.0691475727006768E-2</c:v>
                </c:pt>
                <c:pt idx="11">
                  <c:v>7.5332862226132655E-2</c:v>
                </c:pt>
                <c:pt idx="12">
                  <c:v>6.2867461306998731E-2</c:v>
                </c:pt>
                <c:pt idx="13">
                  <c:v>5.2691126110518863E-2</c:v>
                </c:pt>
                <c:pt idx="14">
                  <c:v>4.4336220011553178E-2</c:v>
                </c:pt>
                <c:pt idx="15">
                  <c:v>3.7439126386472434E-2</c:v>
                </c:pt>
                <c:pt idx="16">
                  <c:v>3.1715717037506919E-2</c:v>
                </c:pt>
                <c:pt idx="17">
                  <c:v>2.6942810686049399E-2</c:v>
                </c:pt>
                <c:pt idx="18">
                  <c:v>2.2944136939530149E-2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C-4155-A6D8-80B42F1B9C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artproc!$H$17:$H$35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artproc!$J$17:$J$35</c:f>
              <c:numCache>
                <c:formatCode>General</c:formatCode>
                <c:ptCount val="19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C-4155-A6D8-80B42F1B9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artsurf!$E$17:$E$35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artsurf!$F$17:$F$35</c:f>
              <c:numCache>
                <c:formatCode>0.00</c:formatCode>
                <c:ptCount val="19"/>
                <c:pt idx="0">
                  <c:v>0.33791209443695913</c:v>
                </c:pt>
                <c:pt idx="1">
                  <c:v>0.54922857559358673</c:v>
                </c:pt>
                <c:pt idx="2">
                  <c:v>0.67477965244361005</c:v>
                </c:pt>
                <c:pt idx="3">
                  <c:v>0.74305229420065355</c:v>
                </c:pt>
                <c:pt idx="4">
                  <c:v>0.7737495998649182</c:v>
                </c:pt>
                <c:pt idx="5">
                  <c:v>0.78036816409263476</c:v>
                </c:pt>
                <c:pt idx="6">
                  <c:v>0.77205224137376049</c:v>
                </c:pt>
                <c:pt idx="7">
                  <c:v>0.75491858330096717</c:v>
                </c:pt>
                <c:pt idx="8">
                  <c:v>0.73299633105448114</c:v>
                </c:pt>
                <c:pt idx="9">
                  <c:v>0.70888882959714872</c:v>
                </c:pt>
                <c:pt idx="10">
                  <c:v>0.68423595905240286</c:v>
                </c:pt>
                <c:pt idx="11">
                  <c:v>0.66003440374200795</c:v>
                </c:pt>
                <c:pt idx="12">
                  <c:v>0.63685751971243032</c:v>
                </c:pt>
                <c:pt idx="13">
                  <c:v>0.61500480976740202</c:v>
                </c:pt>
                <c:pt idx="14">
                  <c:v>0.59460245963565783</c:v>
                </c:pt>
                <c:pt idx="15">
                  <c:v>0.57567015221799256</c:v>
                </c:pt>
                <c:pt idx="16">
                  <c:v>0.55816486457466785</c:v>
                </c:pt>
                <c:pt idx="17">
                  <c:v>0.54200911324779744</c:v>
                </c:pt>
                <c:pt idx="18">
                  <c:v>0.52710880746731281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5-4D5B-AC1A-AE87B470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artsurf!$H$17:$H$35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artsurf!$I$17:$I$35</c:f>
              <c:numCache>
                <c:formatCode>0.00</c:formatCode>
                <c:ptCount val="19"/>
                <c:pt idx="0">
                  <c:v>0.79133816345212171</c:v>
                </c:pt>
                <c:pt idx="1">
                  <c:v>0.62921831405063877</c:v>
                </c:pt>
                <c:pt idx="2">
                  <c:v>0.50293537774118935</c:v>
                </c:pt>
                <c:pt idx="3">
                  <c:v>0.4042633355626305</c:v>
                </c:pt>
                <c:pt idx="4">
                  <c:v>0.32688655317181414</c:v>
                </c:pt>
                <c:pt idx="5">
                  <c:v>0.26595877309428617</c:v>
                </c:pt>
                <c:pt idx="6">
                  <c:v>0.21776199686250877</c:v>
                </c:pt>
                <c:pt idx="7">
                  <c:v>0.17944328820809707</c:v>
                </c:pt>
                <c:pt idx="8">
                  <c:v>0.14881217706601593</c:v>
                </c:pt>
                <c:pt idx="9">
                  <c:v>0.12418505455268225</c:v>
                </c:pt>
                <c:pt idx="10">
                  <c:v>0.10426590030916801</c:v>
                </c:pt>
                <c:pt idx="11">
                  <c:v>8.8055022679040792E-2</c:v>
                </c:pt>
                <c:pt idx="12">
                  <c:v>7.477933944958888E-2</c:v>
                </c:pt>
                <c:pt idx="13">
                  <c:v>6.383918045933909E-2</c:v>
                </c:pt>
                <c:pt idx="14">
                  <c:v>5.4767733001310451E-2</c:v>
                </c:pt>
                <c:pt idx="15">
                  <c:v>4.7200141175758853E-2</c:v>
                </c:pt>
                <c:pt idx="16">
                  <c:v>4.0849963213933235E-2</c:v>
                </c:pt>
                <c:pt idx="17">
                  <c:v>3.5491228105877064E-2</c:v>
                </c:pt>
                <c:pt idx="18">
                  <c:v>3.0944748055974872E-2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E-4CD0-8D7C-3A5EBA81B0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artsurf!$H$17:$H$35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artsurf!$J$17:$J$35</c:f>
              <c:numCache>
                <c:formatCode>General</c:formatCode>
                <c:ptCount val="19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E-4CD0-8D7C-3A5EBA81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basal!$E$17:$E$35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basal!$F$17:$F$35</c:f>
              <c:numCache>
                <c:formatCode>0.00</c:formatCode>
                <c:ptCount val="19"/>
                <c:pt idx="0">
                  <c:v>0.35688837319904992</c:v>
                </c:pt>
                <c:pt idx="1">
                  <c:v>0.57930855394205971</c:v>
                </c:pt>
                <c:pt idx="2">
                  <c:v>0.71086177711820564</c:v>
                </c:pt>
                <c:pt idx="3">
                  <c:v>0.78188736809739212</c:v>
                </c:pt>
                <c:pt idx="4">
                  <c:v>0.81331420004812616</c:v>
                </c:pt>
                <c:pt idx="5">
                  <c:v>0.81944097678322658</c:v>
                </c:pt>
                <c:pt idx="6">
                  <c:v>0.80993020061921539</c:v>
                </c:pt>
                <c:pt idx="7">
                  <c:v>0.79122850116333043</c:v>
                </c:pt>
                <c:pt idx="8">
                  <c:v>0.76757116790914059</c:v>
                </c:pt>
                <c:pt idx="9">
                  <c:v>0.74168731250202125</c:v>
                </c:pt>
                <c:pt idx="10">
                  <c:v>0.71529098736864394</c:v>
                </c:pt>
                <c:pt idx="11">
                  <c:v>0.68942037889445973</c:v>
                </c:pt>
                <c:pt idx="12">
                  <c:v>0.66466998400493349</c:v>
                </c:pt>
                <c:pt idx="13">
                  <c:v>0.64134800300461603</c:v>
                </c:pt>
                <c:pt idx="14">
                  <c:v>0.61958190939545954</c:v>
                </c:pt>
                <c:pt idx="15">
                  <c:v>0.59938842411637361</c:v>
                </c:pt>
                <c:pt idx="16">
                  <c:v>0.58071926890592696</c:v>
                </c:pt>
                <c:pt idx="17">
                  <c:v>0.56349060358709535</c:v>
                </c:pt>
                <c:pt idx="18">
                  <c:v>0.54760159132890485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C-4767-BB5F-AFD12B9F7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basal!$H$17:$H$35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basal!$I$17:$I$35</c:f>
              <c:numCache>
                <c:formatCode>0.00</c:formatCode>
                <c:ptCount val="19"/>
                <c:pt idx="0">
                  <c:v>0.78954493579343998</c:v>
                </c:pt>
                <c:pt idx="1">
                  <c:v>0.62634634197675543</c:v>
                </c:pt>
                <c:pt idx="2">
                  <c:v>0.49946015525033988</c:v>
                </c:pt>
                <c:pt idx="3">
                  <c:v>0.40049589612219433</c:v>
                </c:pt>
                <c:pt idx="4">
                  <c:v>0.32302597910765812</c:v>
                </c:pt>
                <c:pt idx="5">
                  <c:v>0.26212886165986549</c:v>
                </c:pt>
                <c:pt idx="6">
                  <c:v>0.21403661709266053</c:v>
                </c:pt>
                <c:pt idx="7">
                  <c:v>0.17586373318925858</c:v>
                </c:pt>
                <c:pt idx="8">
                  <c:v>0.14539890174497563</c:v>
                </c:pt>
                <c:pt idx="9">
                  <c:v>0.12094551374829988</c:v>
                </c:pt>
                <c:pt idx="10">
                  <c:v>0.1011997063960994</c:v>
                </c:pt>
                <c:pt idx="11">
                  <c:v>8.5157282221318992E-2</c:v>
                </c:pt>
                <c:pt idx="12">
                  <c:v>7.2042768252544701E-2</c:v>
                </c:pt>
                <c:pt idx="13">
                  <c:v>6.1255410769579736E-2</c:v>
                </c:pt>
                <c:pt idx="14">
                  <c:v>5.2328095060647832E-2</c:v>
                </c:pt>
                <c:pt idx="15">
                  <c:v>4.489610915247249E-2</c:v>
                </c:pt>
                <c:pt idx="16">
                  <c:v>3.8673391639054207E-2</c:v>
                </c:pt>
                <c:pt idx="17">
                  <c:v>3.343446118543477E-2</c:v>
                </c:pt>
                <c:pt idx="18">
                  <c:v>2.900065466004546E-2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2-43DD-A70F-57EC72C856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basal!$H$17:$H$35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basal!$J$17:$J$35</c:f>
              <c:numCache>
                <c:formatCode>General</c:formatCode>
                <c:ptCount val="19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2-43DD-A70F-57EC72C85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otolith!$E$17:$E$35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otolith!$F$17:$F$35</c:f>
              <c:numCache>
                <c:formatCode>0.00</c:formatCode>
                <c:ptCount val="19"/>
                <c:pt idx="0">
                  <c:v>0.26802709172154304</c:v>
                </c:pt>
                <c:pt idx="1">
                  <c:v>0.43697984984326887</c:v>
                </c:pt>
                <c:pt idx="2">
                  <c:v>0.53868511663256058</c:v>
                </c:pt>
                <c:pt idx="3">
                  <c:v>0.59538059388390108</c:v>
                </c:pt>
                <c:pt idx="4">
                  <c:v>0.62246773381678422</c:v>
                </c:pt>
                <c:pt idx="5">
                  <c:v>0.63050956145001025</c:v>
                </c:pt>
                <c:pt idx="6">
                  <c:v>0.62667098868926274</c:v>
                </c:pt>
                <c:pt idx="7">
                  <c:v>0.61575003802497774</c:v>
                </c:pt>
                <c:pt idx="8">
                  <c:v>0.60091082028352794</c:v>
                </c:pt>
                <c:pt idx="9">
                  <c:v>0.58420054287099843</c:v>
                </c:pt>
                <c:pt idx="10">
                  <c:v>0.566911230105276</c:v>
                </c:pt>
                <c:pt idx="11">
                  <c:v>0.54983061228951324</c:v>
                </c:pt>
                <c:pt idx="12">
                  <c:v>0.53341452684116997</c:v>
                </c:pt>
                <c:pt idx="13">
                  <c:v>0.51790419079992756</c:v>
                </c:pt>
                <c:pt idx="14">
                  <c:v>0.50340508692607955</c:v>
                </c:pt>
                <c:pt idx="15">
                  <c:v>0.48993936698250318</c:v>
                </c:pt>
                <c:pt idx="16">
                  <c:v>0.47748016441028418</c:v>
                </c:pt>
                <c:pt idx="17">
                  <c:v>0.46597368060170768</c:v>
                </c:pt>
                <c:pt idx="18">
                  <c:v>0.45535310409526092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4-4C47-91BB-4A89FA330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otolith!$H$17:$H$35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otolith!$I$17:$I$35</c:f>
              <c:numCache>
                <c:formatCode>0.00</c:formatCode>
                <c:ptCount val="19"/>
                <c:pt idx="0">
                  <c:v>0.79202098507934582</c:v>
                </c:pt>
                <c:pt idx="1">
                  <c:v>0.63038365018549625</c:v>
                </c:pt>
                <c:pt idx="2">
                  <c:v>0.50445213702952973</c:v>
                </c:pt>
                <c:pt idx="3">
                  <c:v>0.40604405235746771</c:v>
                </c:pt>
                <c:pt idx="4">
                  <c:v>0.32887077731887238</c:v>
                </c:pt>
                <c:pt idx="5">
                  <c:v>0.26810254402123024</c:v>
                </c:pt>
                <c:pt idx="6">
                  <c:v>0.22003136238628307</c:v>
                </c:pt>
                <c:pt idx="7">
                  <c:v>0.18181045183653213</c:v>
                </c:pt>
                <c:pt idx="8">
                  <c:v>0.15125330651714994</c:v>
                </c:pt>
                <c:pt idx="9">
                  <c:v>0.1266791035462343</c:v>
                </c:pt>
                <c:pt idx="10">
                  <c:v>0.10679401963629408</c:v>
                </c:pt>
                <c:pt idx="11">
                  <c:v>9.0600291083011042E-2</c:v>
                </c:pt>
                <c:pt idx="12">
                  <c:v>7.7326649453862167E-2</c:v>
                </c:pt>
                <c:pt idx="13">
                  <c:v>6.6375183474742958E-2</c:v>
                </c:pt>
                <c:pt idx="14">
                  <c:v>5.7280792518223024E-2</c:v>
                </c:pt>
                <c:pt idx="15">
                  <c:v>4.9680270377715503E-2</c:v>
                </c:pt>
                <c:pt idx="16">
                  <c:v>4.3288739520875849E-2</c:v>
                </c:pt>
                <c:pt idx="17">
                  <c:v>3.7881685918366687E-2</c:v>
                </c:pt>
                <c:pt idx="18">
                  <c:v>3.3281255070990355E-2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9-48EA-ABBA-812DA2143FD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otolith!$H$17:$H$35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otolith!$J$17:$J$35</c:f>
              <c:numCache>
                <c:formatCode>General</c:formatCode>
                <c:ptCount val="19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8EA-ABBA-812DA2143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12A93-FD8A-4CD0-B052-EA8203BFF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BE920B-098D-4677-BC0E-7E67090E0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625B2-51F4-44DF-883C-D4D270495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468A9-8455-4FC2-ADB3-9165B96FD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AA4C9-A987-45E7-B106-1ED7E3F94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A7E515-B60E-4DDD-B5B2-2050FF76A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BE240-9967-47CD-8A3A-7FD2A1A7D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9B5EA-D465-46A5-928F-B880350BB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eely, Ben [KDWP]" id="{A0D3DC66-78B1-4B25-9ECC-CFC2442D5680}" userId="S::ben.neely@kansas.gov::02a21eaf-56d1-4541-964a-c7464e98ed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7FF494BB-AC68-4AFC-A43E-221F4B72196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5CD92D7D-1FB7-4505-83D3-FC9180E06203}">
    <text>Growth parameters from aged fish sample taken in XXXX from X Reservoir.</text>
  </threadedComment>
  <threadedComment ref="E4" dT="2020-02-21T15:50:50.16" personId="{A0D3DC66-78B1-4B25-9ECC-CFC2442D5680}" id="{276AAA3E-9704-4E12-A985-D883FA67F86D}">
    <text>Estimated weight (kg) at length for yield</text>
  </threadedComment>
  <threadedComment ref="D5" dT="2020-02-21T16:02:56.74" personId="{A0D3DC66-78B1-4B25-9ECC-CFC2442D5680}" id="{3A789A93-BEAD-4975-94D9-6EA4C6BDD56E}">
    <text>Relative fecundity at age. Using weight at age past maturity as surrogate for fecundity.</text>
  </threadedComment>
  <threadedComment ref="D6" dT="2020-02-21T17:19:37.38" personId="{A0D3DC66-78B1-4B25-9ECC-CFC2442D5680}" id="{DB3EB006-B808-4AD4-A356-C2A383021796}">
    <text>Expected survival of an unfished population. Referred to as a survivorship function.</text>
  </threadedComment>
  <threadedComment ref="D7" dT="2020-02-21T17:20:59.33" personId="{A0D3DC66-78B1-4B25-9ECC-CFC2442D5680}" id="{5FC8B044-8698-4E9E-AD08-F9FCD89124A4}">
    <text>Survivorship in a fished condition. Number (or proportion) alive at the beginning of age-x. Fish that survived age x-1</text>
  </threadedComment>
  <threadedComment ref="A8" dT="2020-02-21T15:46:34.33" personId="{A0D3DC66-78B1-4B25-9ECC-CFC2442D5680}" id="{D9D88F25-54B4-4F2D-A8EA-46E25C183EE9}">
    <text>Weight at length estimates</text>
  </threadedComment>
  <threadedComment ref="D8" dT="2020-02-21T17:42:09.15" personId="{A0D3DC66-78B1-4B25-9ECC-CFC2442D5680}" id="{2E486EE8-199C-4D73-9A49-5EB1EB69AB32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AF4921BB-C1DA-4853-B9E1-81F2A7657D62}">
    <text>Weight at maturation. Assuming they mature at age-6 here so estimated weight at age-6. This will change by species/population.</text>
  </threadedComment>
  <threadedComment ref="A13" dT="2020-02-21T17:15:11.83" personId="{A0D3DC66-78B1-4B25-9ECC-CFC2442D5680}" id="{FA71F956-9F70-49BF-9F7F-D13D4DEF2153}">
    <text>Instantaneous natural annual mortality calculated with Jensen equation. There are tons of other equations that can be used to estimate natural annual mortality.</text>
  </threadedComment>
  <threadedComment ref="A14" dT="2020-02-21T17:16:04.30" personId="{A0D3DC66-78B1-4B25-9ECC-CFC2442D5680}" id="{D8BCCC60-631F-441B-8AE5-5AD67CD861C9}">
    <text>Finite survival from natural mortality.</text>
  </threadedComment>
  <threadedComment ref="A15" dT="2020-02-21T17:18:11.90" personId="{A0D3DC66-78B1-4B25-9ECC-CFC2442D5680}" id="{EE6D6129-05C1-4B37-AF46-BCCAFCF2B37B}">
    <text>Annual exploitation rate</text>
  </threadedComment>
  <threadedComment ref="E15" dT="2020-02-21T20:15:06.01" personId="{A0D3DC66-78B1-4B25-9ECC-CFC2442D5680}" id="{F3B4C130-A427-4833-85B5-2A1C5D67CB1D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E8171DF7-0DD8-4999-80B5-2EAEC4D5F13D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7DDF4832-82F0-4F53-9F45-6DD834999D34}">
    <text>This is just YPR</text>
  </threadedComment>
  <threadedComment ref="I16" dT="2020-02-21T20:13:14.83" personId="{A0D3DC66-78B1-4B25-9ECC-CFC2442D5680}" id="{2DCF3B11-2E66-4618-832C-C548687C79B5}">
    <text>This is just SPR</text>
  </threadedComment>
  <threadedComment ref="A17" dT="2020-02-21T21:04:59.12" personId="{A0D3DC66-78B1-4B25-9ECC-CFC2442D5680}" id="{DF5B8495-8433-44C2-B953-F0E2BFF86247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332C693D-CFDA-469F-8774-E57305124AB5}">
    <text>Simulate minimum length limit in millimeters. This can also be used as the lower side of a slot.</text>
  </threadedComment>
  <threadedComment ref="A23" dT="2020-02-21T19:47:25.13" personId="{A0D3DC66-78B1-4B25-9ECC-CFC2442D5680}" id="{D35016E3-C37C-4A14-9706-9FCCD38758B0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6D2978D9-AC9E-4C47-82BE-33F919E41548}">
    <text>Spawning portential ratio -- eggs per recruit in the fished condidtion relative to unfished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0461C000-84FB-4B2C-9323-E9AB3A4FEB52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D90B74CD-CD64-44A3-AD3A-4333083EA4D0}">
    <text>Growth parameters from aged fish sample taken in XXXX from X Reservoir.</text>
  </threadedComment>
  <threadedComment ref="E4" dT="2020-02-21T15:50:50.16" personId="{A0D3DC66-78B1-4B25-9ECC-CFC2442D5680}" id="{3600F690-FEC2-4990-9140-E4CAE6AAFBDB}">
    <text>Estimated weight (kg) at length for yield</text>
  </threadedComment>
  <threadedComment ref="D5" dT="2020-02-21T16:02:56.74" personId="{A0D3DC66-78B1-4B25-9ECC-CFC2442D5680}" id="{E567DB1E-996F-4FD6-847E-E5AB312AACEF}">
    <text>Relative fecundity at age. Using weight at age past maturity as surrogate for fecundity.</text>
  </threadedComment>
  <threadedComment ref="D6" dT="2020-02-21T17:19:37.38" personId="{A0D3DC66-78B1-4B25-9ECC-CFC2442D5680}" id="{E13EE026-65A1-4A49-815D-D123C1E3CBF3}">
    <text>Expected survival of an unfished population. Referred to as a survivorship function.</text>
  </threadedComment>
  <threadedComment ref="D7" dT="2020-02-21T17:20:59.33" personId="{A0D3DC66-78B1-4B25-9ECC-CFC2442D5680}" id="{251E6154-0820-4CB0-AAAE-37C95116ACDB}">
    <text>Survivorship in a fished condition. Number (or proportion) alive at the beginning of age-x. Fish that survived age x-1</text>
  </threadedComment>
  <threadedComment ref="A8" dT="2020-02-21T15:46:34.33" personId="{A0D3DC66-78B1-4B25-9ECC-CFC2442D5680}" id="{F758B9C1-EE87-4EA5-A8BA-D8CBE8AF9192}">
    <text>Weight at length estimates</text>
  </threadedComment>
  <threadedComment ref="D8" dT="2020-02-21T17:42:09.15" personId="{A0D3DC66-78B1-4B25-9ECC-CFC2442D5680}" id="{14F019C4-14EF-46AD-AF0D-4328A0C0C4AB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34B3E206-D7CB-4238-A07F-17328E12A23F}">
    <text>Weight at maturation. Assuming they mature at age-6 here so estimated weight at age-6. This will change by species/population.</text>
  </threadedComment>
  <threadedComment ref="A13" dT="2020-02-21T17:15:11.83" personId="{A0D3DC66-78B1-4B25-9ECC-CFC2442D5680}" id="{5E3AC755-192E-4649-94C4-F787EDD24156}">
    <text>Instantaneous natural annual mortality calculated with Jensen equation. There are tons of other equations that can be used to estimate natural annual mortality.</text>
  </threadedComment>
  <threadedComment ref="A14" dT="2020-02-21T17:16:04.30" personId="{A0D3DC66-78B1-4B25-9ECC-CFC2442D5680}" id="{F7D1FC6B-62E9-4191-BFED-FC4FACEFFD68}">
    <text>Finite survival from natural mortality.</text>
  </threadedComment>
  <threadedComment ref="A15" dT="2020-02-21T17:18:11.90" personId="{A0D3DC66-78B1-4B25-9ECC-CFC2442D5680}" id="{B6D1C857-4BE5-4AF3-A6C6-2D77B6F834BE}">
    <text>Annual exploitation rate</text>
  </threadedComment>
  <threadedComment ref="E15" dT="2020-02-21T20:15:06.01" personId="{A0D3DC66-78B1-4B25-9ECC-CFC2442D5680}" id="{E12ACE0B-C746-42FA-A67E-D2DC560D545A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20F8418D-F57B-48FB-B1C9-2DB2550A0A36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FEF77D9D-1ED9-4928-906F-09C02F6343C2}">
    <text>This is just YPR</text>
  </threadedComment>
  <threadedComment ref="I16" dT="2020-02-21T20:13:14.83" personId="{A0D3DC66-78B1-4B25-9ECC-CFC2442D5680}" id="{51920F7F-FA0A-4718-9B2D-F7A8782DE68D}">
    <text>This is just SPR</text>
  </threadedComment>
  <threadedComment ref="A17" dT="2020-02-21T21:04:59.12" personId="{A0D3DC66-78B1-4B25-9ECC-CFC2442D5680}" id="{74C2229A-186B-44FC-B3CF-E5D13E691A2F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E4581387-91BE-45FB-A65D-00DF235405DE}">
    <text>Simulate minimum length limit in millimeters. This can also be used as the lower side of a slot.</text>
  </threadedComment>
  <threadedComment ref="A23" dT="2020-02-21T19:47:25.13" personId="{A0D3DC66-78B1-4B25-9ECC-CFC2442D5680}" id="{4E2A80D8-116C-4B06-AA91-05D5DC5DEE41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C5CE9498-990D-4FD0-B720-312EC38A5AC3}">
    <text>Spawning portential ratio -- eggs per recruit in the fished condidtion relative to unfished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6ECFB6C5-44B6-45FD-A135-DD83F3889273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4CC823DC-7BA5-4D0F-9B73-19E1436D9B99}">
    <text>Growth parameters from aged fish sample taken in XXXX from X Reservoir.</text>
  </threadedComment>
  <threadedComment ref="E4" dT="2020-02-21T15:50:50.16" personId="{A0D3DC66-78B1-4B25-9ECC-CFC2442D5680}" id="{52DDB6A1-52A4-46A3-804A-F1242A95F76C}">
    <text>Estimated weight (kg) at length for yield</text>
  </threadedComment>
  <threadedComment ref="D5" dT="2020-02-21T16:02:56.74" personId="{A0D3DC66-78B1-4B25-9ECC-CFC2442D5680}" id="{CABFB118-510A-49FE-8A1F-51924B6450D3}">
    <text>Relative fecundity at age. Using weight at age past maturity as surrogate for fecundity.</text>
  </threadedComment>
  <threadedComment ref="D6" dT="2020-02-21T17:19:37.38" personId="{A0D3DC66-78B1-4B25-9ECC-CFC2442D5680}" id="{79A5573F-6172-4FFB-94D7-73E20F47966A}">
    <text>Expected survival of an unfished population. Referred to as a survivorship function.</text>
  </threadedComment>
  <threadedComment ref="D7" dT="2020-02-21T17:20:59.33" personId="{A0D3DC66-78B1-4B25-9ECC-CFC2442D5680}" id="{170013D7-2CE0-4BE6-A5F6-EC3A6D3F0D7F}">
    <text>Survivorship in a fished condition. Number (or proportion) alive at the beginning of age-x. Fish that survived age x-1</text>
  </threadedComment>
  <threadedComment ref="A8" dT="2020-02-21T15:46:34.33" personId="{A0D3DC66-78B1-4B25-9ECC-CFC2442D5680}" id="{63A0234E-2B5E-49C9-B5E6-458818ABEB79}">
    <text>Weight at length estimates</text>
  </threadedComment>
  <threadedComment ref="D8" dT="2020-02-21T17:42:09.15" personId="{A0D3DC66-78B1-4B25-9ECC-CFC2442D5680}" id="{CF9ACB0E-D318-4364-B13E-1F13EA497FD6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6CCC03ED-D239-43CB-83CE-008FA5AEECD7}">
    <text>Weight at maturation. Assuming they mature at age-6 here so estimated weight at age-6. This will change by species/population.</text>
  </threadedComment>
  <threadedComment ref="A13" dT="2020-02-21T17:15:11.83" personId="{A0D3DC66-78B1-4B25-9ECC-CFC2442D5680}" id="{1E63BFD7-8C90-45AF-A920-6C72D9570A8F}">
    <text>Instantaneous natural annual mortality calculated with Jensen equation. There are tons of other equations that can be used to estimate natural annual mortality.</text>
  </threadedComment>
  <threadedComment ref="A14" dT="2020-02-21T17:16:04.30" personId="{A0D3DC66-78B1-4B25-9ECC-CFC2442D5680}" id="{1536C3B6-1B5A-4F8A-8976-FBEF13FC29C8}">
    <text>Finite survival from natural mortality.</text>
  </threadedComment>
  <threadedComment ref="A15" dT="2020-02-21T17:18:11.90" personId="{A0D3DC66-78B1-4B25-9ECC-CFC2442D5680}" id="{4142B0FB-F142-4FCC-A6E2-CFC2B0BD833E}">
    <text>Annual exploitation rate</text>
  </threadedComment>
  <threadedComment ref="E15" dT="2020-02-21T20:15:06.01" personId="{A0D3DC66-78B1-4B25-9ECC-CFC2442D5680}" id="{42B21D3E-7587-46DA-A0AC-E4740433D416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3CB53C52-FF3B-4B75-9C9F-DA0D2FFAA378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B23E1CE8-9A3D-4653-A8E2-FADFB5357DF7}">
    <text>This is just YPR</text>
  </threadedComment>
  <threadedComment ref="I16" dT="2020-02-21T20:13:14.83" personId="{A0D3DC66-78B1-4B25-9ECC-CFC2442D5680}" id="{E0A26BC6-1EA6-4760-B946-6BF5DE971524}">
    <text>This is just SPR</text>
  </threadedComment>
  <threadedComment ref="A17" dT="2020-02-21T21:04:59.12" personId="{A0D3DC66-78B1-4B25-9ECC-CFC2442D5680}" id="{5404C99F-5B9D-4B28-BB0E-D8D25D159471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193568E1-B439-41BD-A373-931B561CB5F8}">
    <text>Simulate minimum length limit in millimeters. This can also be used as the lower side of a slot.</text>
  </threadedComment>
  <threadedComment ref="A23" dT="2020-02-21T19:47:25.13" personId="{A0D3DC66-78B1-4B25-9ECC-CFC2442D5680}" id="{E17D372B-026E-470C-92F4-CF76D0AA7964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00E2FB9B-AAF5-456E-915F-2ECB75D3047B}">
    <text>Spawning portential ratio -- eggs per recruit in the fished condidtion relative to unfished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97592030-961C-45AC-B353-7053D5BECF9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18CD4675-0B6B-4BF5-9994-3E3B096CF88F}">
    <text>Growth parameters from aged fish sample taken in XXXX from X Reservoir.</text>
  </threadedComment>
  <threadedComment ref="E4" dT="2020-02-21T15:50:50.16" personId="{A0D3DC66-78B1-4B25-9ECC-CFC2442D5680}" id="{7329E4D5-DFB2-4B04-B3D7-5065CC467B18}">
    <text>Estimated weight (kg) at length for yield</text>
  </threadedComment>
  <threadedComment ref="D5" dT="2020-02-21T16:02:56.74" personId="{A0D3DC66-78B1-4B25-9ECC-CFC2442D5680}" id="{0A9C1B82-3551-4B45-A5F2-BA010FC60176}">
    <text>Relative fecundity at age. Using weight at age past maturity as surrogate for fecundity.</text>
  </threadedComment>
  <threadedComment ref="D6" dT="2020-02-21T17:19:37.38" personId="{A0D3DC66-78B1-4B25-9ECC-CFC2442D5680}" id="{BFA79D1A-73A6-4DF7-BFFC-A239EBC80589}">
    <text>Expected survival of an unfished population. Referred to as a survivorship function.</text>
  </threadedComment>
  <threadedComment ref="D7" dT="2020-02-21T17:20:59.33" personId="{A0D3DC66-78B1-4B25-9ECC-CFC2442D5680}" id="{318BEC60-1398-4B66-8594-32FB7D478713}">
    <text>Survivorship in a fished condition. Number (or proportion) alive at the beginning of age-x. Fish that survived age x-1</text>
  </threadedComment>
  <threadedComment ref="A8" dT="2020-02-21T15:46:34.33" personId="{A0D3DC66-78B1-4B25-9ECC-CFC2442D5680}" id="{ECA2369B-7BFD-428A-91E8-B7903BBF9B02}">
    <text>Weight at length estimates</text>
  </threadedComment>
  <threadedComment ref="D8" dT="2020-02-21T17:42:09.15" personId="{A0D3DC66-78B1-4B25-9ECC-CFC2442D5680}" id="{2EB28B4B-E1E6-4FF4-A325-A57CC07FE1BE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6CB6D600-D2BC-4D62-A361-338AF54809E1}">
    <text>Weight at maturation. Assuming they mature at age-6 here so estimated weight at age-6. This will change by species/population.</text>
  </threadedComment>
  <threadedComment ref="A13" dT="2020-02-21T17:15:11.83" personId="{A0D3DC66-78B1-4B25-9ECC-CFC2442D5680}" id="{6F64C0B8-9E63-42AF-B708-4896A332D6CF}">
    <text>Instantaneous natural annual mortality calculated with Jensen equation. There are tons of other equations that can be used to estimate natural annual mortality.</text>
  </threadedComment>
  <threadedComment ref="A14" dT="2020-02-21T17:16:04.30" personId="{A0D3DC66-78B1-4B25-9ECC-CFC2442D5680}" id="{3482A63C-5670-4D04-979B-83CC147E05E4}">
    <text>Finite survival from natural mortality.</text>
  </threadedComment>
  <threadedComment ref="A15" dT="2020-02-21T17:18:11.90" personId="{A0D3DC66-78B1-4B25-9ECC-CFC2442D5680}" id="{2EDEC613-98B2-43DC-B5C2-9C9DD3C961C0}">
    <text>Annual exploitation rate</text>
  </threadedComment>
  <threadedComment ref="E15" dT="2020-02-21T20:15:06.01" personId="{A0D3DC66-78B1-4B25-9ECC-CFC2442D5680}" id="{A92152F2-BAC2-4A92-AA77-887E88C97D2E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55988FE4-CB64-48AD-8DEC-043541CB228C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E3802311-A9DA-491F-B343-A8B0565353A3}">
    <text>This is just YPR</text>
  </threadedComment>
  <threadedComment ref="I16" dT="2020-02-21T20:13:14.83" personId="{A0D3DC66-78B1-4B25-9ECC-CFC2442D5680}" id="{9B647DB7-D12A-4BF9-B17D-4C14E79E58DA}">
    <text>This is just SPR</text>
  </threadedComment>
  <threadedComment ref="A17" dT="2020-02-21T21:04:59.12" personId="{A0D3DC66-78B1-4B25-9ECC-CFC2442D5680}" id="{D524C068-4562-4FF0-AAB6-2EEAF4543C17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B198F307-C9C0-4983-AC6C-6A7686475E79}">
    <text>Simulate minimum length limit in millimeters. This can also be used as the lower side of a slot.</text>
  </threadedComment>
  <threadedComment ref="A23" dT="2020-02-21T19:47:25.13" personId="{A0D3DC66-78B1-4B25-9ECC-CFC2442D5680}" id="{BFFDD729-9142-455C-80AA-CD5B690A5480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CD853BA6-4B69-41C6-AC22-0CB6CC969B39}">
    <text>Spawning portential ratio -- eggs per recruit in the fished condidtion relative to unfished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17A-18F5-4642-97DD-08A1022CCE8B}">
  <dimension ref="A2:AC35"/>
  <sheetViews>
    <sheetView tabSelected="1"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3" width="6.42578125" bestFit="1" customWidth="1"/>
    <col min="24" max="24" width="7.28515625" bestFit="1" customWidth="1"/>
    <col min="25" max="25" width="7.7109375" bestFit="1" customWidth="1"/>
    <col min="26" max="27" width="7.28515625" bestFit="1" customWidth="1"/>
    <col min="28" max="29" width="7.7109375" bestFit="1" customWidth="1"/>
  </cols>
  <sheetData>
    <row r="2" spans="1:29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</row>
    <row r="3" spans="1:29" x14ac:dyDescent="0.25">
      <c r="D3" t="s">
        <v>2</v>
      </c>
      <c r="E3" s="4">
        <f t="shared" ref="E3:AC3" si="0">Linf*(EXP(-EXP(-K*(E2-tnot))))</f>
        <v>214.48413854627881</v>
      </c>
      <c r="F3" s="4">
        <f t="shared" si="0"/>
        <v>262.11908815889211</v>
      </c>
      <c r="G3" s="4">
        <f t="shared" si="0"/>
        <v>312.82736422011533</v>
      </c>
      <c r="H3" s="4">
        <f t="shared" si="0"/>
        <v>365.6207197036486</v>
      </c>
      <c r="I3" s="4">
        <f t="shared" si="0"/>
        <v>419.51769221321587</v>
      </c>
      <c r="J3" s="4">
        <f t="shared" si="0"/>
        <v>473.59784723672271</v>
      </c>
      <c r="K3" s="4">
        <f t="shared" si="0"/>
        <v>527.04021445206524</v>
      </c>
      <c r="L3" s="4">
        <f t="shared" si="0"/>
        <v>579.14638868279258</v>
      </c>
      <c r="M3" s="4">
        <f t="shared" si="0"/>
        <v>629.35034776631289</v>
      </c>
      <c r="N3" s="4">
        <f t="shared" si="0"/>
        <v>677.2178042349542</v>
      </c>
      <c r="O3" s="4">
        <f t="shared" si="0"/>
        <v>722.43805699692552</v>
      </c>
      <c r="P3" s="4">
        <f t="shared" si="0"/>
        <v>764.81106144646083</v>
      </c>
      <c r="Q3" s="4">
        <f t="shared" si="0"/>
        <v>804.23197984197498</v>
      </c>
      <c r="R3" s="4">
        <f t="shared" si="0"/>
        <v>840.67494765070467</v>
      </c>
      <c r="S3" s="4">
        <f t="shared" si="0"/>
        <v>874.17728566245455</v>
      </c>
      <c r="T3" s="4">
        <f t="shared" si="0"/>
        <v>904.82495088484563</v>
      </c>
      <c r="U3" s="4">
        <f t="shared" si="0"/>
        <v>932.73967086607081</v>
      </c>
      <c r="V3" s="4">
        <f t="shared" si="0"/>
        <v>958.06794661508502</v>
      </c>
      <c r="W3" s="4">
        <f t="shared" si="0"/>
        <v>980.97192878646206</v>
      </c>
      <c r="X3" s="4">
        <f t="shared" si="0"/>
        <v>1001.6220559141852</v>
      </c>
      <c r="Y3" s="4">
        <f t="shared" si="0"/>
        <v>1020.1912771638609</v>
      </c>
      <c r="Z3" s="4">
        <f t="shared" si="0"/>
        <v>1036.8506516383936</v>
      </c>
      <c r="AA3" s="4">
        <f t="shared" si="0"/>
        <v>1051.7661103097259</v>
      </c>
      <c r="AB3" s="4">
        <f t="shared" si="0"/>
        <v>1065.0961762373888</v>
      </c>
      <c r="AC3" s="4">
        <f t="shared" si="0"/>
        <v>1076.9904572573623</v>
      </c>
    </row>
    <row r="4" spans="1:29" x14ac:dyDescent="0.25">
      <c r="A4" t="s">
        <v>3</v>
      </c>
      <c r="B4" s="5">
        <v>1170</v>
      </c>
      <c r="D4" t="s">
        <v>6</v>
      </c>
      <c r="E4" s="3">
        <f t="shared" ref="E4:AC4" si="1">(a_wl*E3^b_wl)/1000</f>
        <v>7.3991830155549748E-2</v>
      </c>
      <c r="F4" s="3">
        <f t="shared" si="1"/>
        <v>0.13981519148019178</v>
      </c>
      <c r="G4" s="3">
        <f t="shared" si="1"/>
        <v>0.24504869564100107</v>
      </c>
      <c r="H4" s="3">
        <f t="shared" si="1"/>
        <v>0.40192074505011133</v>
      </c>
      <c r="I4" s="3">
        <f t="shared" si="1"/>
        <v>0.62176227272980478</v>
      </c>
      <c r="J4" s="3">
        <f t="shared" si="1"/>
        <v>0.91349778651310887</v>
      </c>
      <c r="K4" s="3">
        <f t="shared" si="1"/>
        <v>1.2824429301180986</v>
      </c>
      <c r="L4" s="3">
        <f t="shared" si="1"/>
        <v>1.7296218539063031</v>
      </c>
      <c r="M4" s="3">
        <f t="shared" si="1"/>
        <v>2.2516762069547087</v>
      </c>
      <c r="N4" s="3">
        <f t="shared" si="1"/>
        <v>2.8413061843854126</v>
      </c>
      <c r="O4" s="3">
        <f t="shared" si="1"/>
        <v>3.4880963621096055</v>
      </c>
      <c r="P4" s="3">
        <f t="shared" si="1"/>
        <v>4.1795449071082205</v>
      </c>
      <c r="Q4" s="3">
        <f t="shared" si="1"/>
        <v>4.9021257677874086</v>
      </c>
      <c r="R4" s="3">
        <f t="shared" si="1"/>
        <v>5.6422524784390031</v>
      </c>
      <c r="S4" s="3">
        <f t="shared" si="1"/>
        <v>6.3870616748287805</v>
      </c>
      <c r="T4" s="3">
        <f t="shared" si="1"/>
        <v>7.1249811144411108</v>
      </c>
      <c r="U4" s="3">
        <f t="shared" si="1"/>
        <v>7.846083517284467</v>
      </c>
      <c r="V4" s="3">
        <f t="shared" si="1"/>
        <v>8.5422514992708827</v>
      </c>
      <c r="W4" s="3">
        <f t="shared" si="1"/>
        <v>9.2071912091160986</v>
      </c>
      <c r="X4" s="3">
        <f t="shared" si="1"/>
        <v>9.8363356142809977</v>
      </c>
      <c r="Y4" s="3">
        <f t="shared" si="1"/>
        <v>10.426675735000062</v>
      </c>
      <c r="Z4" s="3">
        <f t="shared" si="1"/>
        <v>10.976552190506991</v>
      </c>
      <c r="AA4" s="3">
        <f t="shared" si="1"/>
        <v>11.485432240784951</v>
      </c>
      <c r="AB4" s="3">
        <f t="shared" si="1"/>
        <v>11.953690431058583</v>
      </c>
      <c r="AC4" s="3">
        <f t="shared" si="1"/>
        <v>12.382404736202716</v>
      </c>
    </row>
    <row r="5" spans="1:29" x14ac:dyDescent="0.25">
      <c r="A5" t="s">
        <v>26</v>
      </c>
      <c r="B5" s="5">
        <v>0.1258128</v>
      </c>
      <c r="D5" t="s">
        <v>8</v>
      </c>
      <c r="E5" s="3">
        <f t="shared" ref="E5:AC5" si="2">MAX(0,E4-wmat)</f>
        <v>0</v>
      </c>
      <c r="F5" s="3">
        <f t="shared" si="2"/>
        <v>0</v>
      </c>
      <c r="G5" s="3">
        <f t="shared" si="2"/>
        <v>0</v>
      </c>
      <c r="H5" s="3">
        <f t="shared" si="2"/>
        <v>0</v>
      </c>
      <c r="I5" s="3">
        <f t="shared" si="2"/>
        <v>0</v>
      </c>
      <c r="J5" s="3">
        <f t="shared" si="2"/>
        <v>0</v>
      </c>
      <c r="K5" s="3">
        <f t="shared" si="2"/>
        <v>0.36894514360498976</v>
      </c>
      <c r="L5" s="3">
        <f t="shared" si="2"/>
        <v>0.81612406739319421</v>
      </c>
      <c r="M5" s="3">
        <f t="shared" si="2"/>
        <v>1.3381784204415998</v>
      </c>
      <c r="N5" s="3">
        <f t="shared" si="2"/>
        <v>1.9278083978723037</v>
      </c>
      <c r="O5" s="3">
        <f t="shared" si="2"/>
        <v>2.5745985755964966</v>
      </c>
      <c r="P5" s="3">
        <f t="shared" si="2"/>
        <v>3.2660471205951116</v>
      </c>
      <c r="Q5" s="3">
        <f t="shared" si="2"/>
        <v>3.9886279812742997</v>
      </c>
      <c r="R5" s="3">
        <f t="shared" si="2"/>
        <v>4.7287546919258947</v>
      </c>
      <c r="S5" s="3">
        <f t="shared" si="2"/>
        <v>5.4735638883156721</v>
      </c>
      <c r="T5" s="3">
        <f t="shared" si="2"/>
        <v>6.2114833279280024</v>
      </c>
      <c r="U5" s="3">
        <f t="shared" si="2"/>
        <v>6.9325857307713576</v>
      </c>
      <c r="V5" s="3">
        <f t="shared" si="2"/>
        <v>7.6287537127577743</v>
      </c>
      <c r="W5" s="3">
        <f t="shared" si="2"/>
        <v>8.2936934226029901</v>
      </c>
      <c r="X5" s="3">
        <f t="shared" si="2"/>
        <v>8.9228378277678893</v>
      </c>
      <c r="Y5" s="3">
        <f t="shared" si="2"/>
        <v>9.5131779484869536</v>
      </c>
      <c r="Z5" s="3">
        <f t="shared" si="2"/>
        <v>10.063054403993883</v>
      </c>
      <c r="AA5" s="3">
        <f t="shared" si="2"/>
        <v>10.571934454271842</v>
      </c>
      <c r="AB5" s="3">
        <f t="shared" si="2"/>
        <v>11.040192644545474</v>
      </c>
      <c r="AC5" s="3">
        <f t="shared" si="2"/>
        <v>11.468906949689607</v>
      </c>
    </row>
    <row r="6" spans="1:29" x14ac:dyDescent="0.25">
      <c r="A6" t="s">
        <v>27</v>
      </c>
      <c r="B6" s="5">
        <v>5.2013293000000003</v>
      </c>
      <c r="D6" t="s">
        <v>12</v>
      </c>
      <c r="E6" s="6">
        <v>1</v>
      </c>
      <c r="F6" s="3">
        <f t="shared" ref="F6:AC6" si="3">E6*So</f>
        <v>0.90483741803595952</v>
      </c>
      <c r="G6" s="3">
        <f t="shared" si="3"/>
        <v>0.81873075307798171</v>
      </c>
      <c r="H6" s="3">
        <f t="shared" si="3"/>
        <v>0.74081822068171765</v>
      </c>
      <c r="I6" s="3">
        <f t="shared" si="3"/>
        <v>0.67032004603563911</v>
      </c>
      <c r="J6" s="3">
        <f t="shared" si="3"/>
        <v>0.6065306597126332</v>
      </c>
      <c r="K6" s="3">
        <f t="shared" si="3"/>
        <v>0.54881163609402617</v>
      </c>
      <c r="L6" s="3">
        <f t="shared" si="3"/>
        <v>0.49658530379140925</v>
      </c>
      <c r="M6" s="3">
        <f t="shared" si="3"/>
        <v>0.44932896411722134</v>
      </c>
      <c r="N6" s="3">
        <f t="shared" si="3"/>
        <v>0.40656965974059889</v>
      </c>
      <c r="O6" s="3">
        <f t="shared" si="3"/>
        <v>0.36787944117144211</v>
      </c>
      <c r="P6" s="3">
        <f t="shared" si="3"/>
        <v>0.33287108369807933</v>
      </c>
      <c r="Q6" s="3">
        <f t="shared" si="3"/>
        <v>0.30119421191220186</v>
      </c>
      <c r="R6" s="3">
        <f t="shared" si="3"/>
        <v>0.27253179303401237</v>
      </c>
      <c r="S6" s="3">
        <f t="shared" si="3"/>
        <v>0.24659696394160624</v>
      </c>
      <c r="T6" s="3">
        <f t="shared" si="3"/>
        <v>0.2231301601484296</v>
      </c>
      <c r="U6" s="3">
        <f t="shared" si="3"/>
        <v>0.20189651799465519</v>
      </c>
      <c r="V6" s="3">
        <f t="shared" si="3"/>
        <v>0.18268352405273444</v>
      </c>
      <c r="W6" s="3">
        <f t="shared" si="3"/>
        <v>0.16529888822158634</v>
      </c>
      <c r="X6" s="3">
        <f t="shared" si="3"/>
        <v>0.14956861922263487</v>
      </c>
      <c r="Y6" s="3">
        <f t="shared" si="3"/>
        <v>0.13533528323661251</v>
      </c>
      <c r="Z6" s="3">
        <f t="shared" si="3"/>
        <v>0.12245642825298174</v>
      </c>
      <c r="AA6" s="3">
        <f t="shared" si="3"/>
        <v>0.11080315836233372</v>
      </c>
      <c r="AB6" s="3">
        <f t="shared" si="3"/>
        <v>0.10025884372280358</v>
      </c>
      <c r="AC6" s="3">
        <f t="shared" si="3"/>
        <v>9.0717953289412359E-2</v>
      </c>
    </row>
    <row r="7" spans="1:29" x14ac:dyDescent="0.25">
      <c r="D7" t="s">
        <v>13</v>
      </c>
      <c r="E7" s="6">
        <v>1</v>
      </c>
      <c r="F7" s="3">
        <f t="shared" ref="F7:AC7" si="4">E7*So*(1-u*E8)</f>
        <v>0.90483688600613621</v>
      </c>
      <c r="G7" s="3">
        <f t="shared" si="4"/>
        <v>0.81865833235880336</v>
      </c>
      <c r="H7" s="3">
        <f t="shared" si="4"/>
        <v>0.73805596307160004</v>
      </c>
      <c r="I7" s="3">
        <f t="shared" si="4"/>
        <v>0.64492492577039151</v>
      </c>
      <c r="J7" s="3">
        <f t="shared" si="4"/>
        <v>0.53426428982848384</v>
      </c>
      <c r="K7" s="3">
        <f t="shared" si="4"/>
        <v>0.43543826742192671</v>
      </c>
      <c r="L7" s="3">
        <f t="shared" si="4"/>
        <v>0.35460314658434178</v>
      </c>
      <c r="M7" s="3">
        <f t="shared" si="4"/>
        <v>0.2887723789833867</v>
      </c>
      <c r="N7" s="3">
        <f t="shared" si="4"/>
        <v>0.23516284842031437</v>
      </c>
      <c r="O7" s="3">
        <f t="shared" si="4"/>
        <v>0.19150573012435718</v>
      </c>
      <c r="P7" s="3">
        <f t="shared" si="4"/>
        <v>0.15595339534633318</v>
      </c>
      <c r="Q7" s="3">
        <f t="shared" si="4"/>
        <v>0.1270012208212056</v>
      </c>
      <c r="R7" s="3">
        <f t="shared" si="4"/>
        <v>0.10342391106174699</v>
      </c>
      <c r="S7" s="3">
        <f t="shared" si="4"/>
        <v>8.4223642183462677E-2</v>
      </c>
      <c r="T7" s="3">
        <f t="shared" si="4"/>
        <v>6.8587832637782009E-2</v>
      </c>
      <c r="U7" s="3">
        <f t="shared" si="4"/>
        <v>5.5854753653387872E-2</v>
      </c>
      <c r="V7" s="3">
        <f t="shared" si="4"/>
        <v>4.548552397268945E-2</v>
      </c>
      <c r="W7" s="3">
        <f t="shared" si="4"/>
        <v>3.7041303662514957E-2</v>
      </c>
      <c r="X7" s="3">
        <f t="shared" si="4"/>
        <v>3.0164721810008371E-2</v>
      </c>
      <c r="Y7" s="3">
        <f t="shared" si="4"/>
        <v>2.4564752098506872E-2</v>
      </c>
      <c r="Z7" s="3">
        <f t="shared" si="4"/>
        <v>2.0004396177155739E-2</v>
      </c>
      <c r="AA7" s="3">
        <f t="shared" si="4"/>
        <v>1.6290653567675416E-2</v>
      </c>
      <c r="AB7" s="3">
        <f t="shared" si="4"/>
        <v>1.3266353621064344E-2</v>
      </c>
      <c r="AC7" s="3">
        <f t="shared" si="4"/>
        <v>1.0803503841512277E-2</v>
      </c>
    </row>
    <row r="8" spans="1:29" x14ac:dyDescent="0.25">
      <c r="A8" t="s">
        <v>4</v>
      </c>
      <c r="B8" s="5">
        <f>10^-5.5281</f>
        <v>2.9641487904584014E-6</v>
      </c>
      <c r="D8" t="s">
        <v>15</v>
      </c>
      <c r="E8" s="2">
        <f t="shared" ref="E8:AC8" si="5">_xlfn.NORM.DIST(E3,Min_LL,min_sd,TRUE)</f>
        <v>5.8798388821687656E-6</v>
      </c>
      <c r="F8" s="2">
        <f t="shared" si="5"/>
        <v>8.7866933928467338E-4</v>
      </c>
      <c r="G8" s="2">
        <f t="shared" si="5"/>
        <v>3.6405249198031821E-2</v>
      </c>
      <c r="H8" s="2">
        <f t="shared" si="5"/>
        <v>0.34284244060247282</v>
      </c>
      <c r="I8" s="2">
        <f t="shared" si="5"/>
        <v>0.84461877513174788</v>
      </c>
      <c r="J8" s="2">
        <f t="shared" si="5"/>
        <v>0.99259076577152938</v>
      </c>
      <c r="K8" s="2">
        <f t="shared" si="5"/>
        <v>0.99993927076248779</v>
      </c>
      <c r="L8" s="2">
        <f t="shared" si="5"/>
        <v>0.99999990778280423</v>
      </c>
      <c r="M8" s="2">
        <f t="shared" si="5"/>
        <v>0.99999999996830879</v>
      </c>
      <c r="N8" s="2">
        <f t="shared" si="5"/>
        <v>0.99999999999999678</v>
      </c>
      <c r="O8" s="2">
        <f t="shared" si="5"/>
        <v>1</v>
      </c>
      <c r="P8" s="2">
        <f t="shared" si="5"/>
        <v>1</v>
      </c>
      <c r="Q8" s="2">
        <f t="shared" si="5"/>
        <v>1</v>
      </c>
      <c r="R8" s="2">
        <f t="shared" si="5"/>
        <v>1</v>
      </c>
      <c r="S8" s="2">
        <f t="shared" si="5"/>
        <v>1</v>
      </c>
      <c r="T8" s="2">
        <f t="shared" si="5"/>
        <v>1</v>
      </c>
      <c r="U8" s="2">
        <f t="shared" si="5"/>
        <v>1</v>
      </c>
      <c r="V8" s="2">
        <f t="shared" si="5"/>
        <v>1</v>
      </c>
      <c r="W8" s="2">
        <f t="shared" si="5"/>
        <v>1</v>
      </c>
      <c r="X8" s="2">
        <f t="shared" si="5"/>
        <v>1</v>
      </c>
      <c r="Y8" s="2">
        <f t="shared" si="5"/>
        <v>1</v>
      </c>
      <c r="Z8" s="2">
        <f t="shared" si="5"/>
        <v>1</v>
      </c>
      <c r="AA8" s="2">
        <f t="shared" si="5"/>
        <v>1</v>
      </c>
      <c r="AB8" s="2">
        <f t="shared" si="5"/>
        <v>1</v>
      </c>
      <c r="AC8" s="2">
        <f t="shared" si="5"/>
        <v>1</v>
      </c>
    </row>
    <row r="9" spans="1:29" x14ac:dyDescent="0.25">
      <c r="A9" t="s">
        <v>5</v>
      </c>
      <c r="B9" s="5">
        <v>3.1728999999999998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7</v>
      </c>
      <c r="B11" s="3">
        <f>J4</f>
        <v>0.91349778651310887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29" x14ac:dyDescent="0.25">
      <c r="A13" t="s">
        <v>9</v>
      </c>
      <c r="B13">
        <v>0.1</v>
      </c>
    </row>
    <row r="14" spans="1:29" x14ac:dyDescent="0.25">
      <c r="A14" t="s">
        <v>10</v>
      </c>
      <c r="B14" s="3">
        <f>EXP(-M)</f>
        <v>0.90483741803595952</v>
      </c>
    </row>
    <row r="15" spans="1:29" x14ac:dyDescent="0.25">
      <c r="A15" t="s">
        <v>11</v>
      </c>
      <c r="B15" s="5">
        <v>0.1</v>
      </c>
      <c r="E15" t="s">
        <v>18</v>
      </c>
      <c r="F15" t="s">
        <v>17</v>
      </c>
      <c r="H15" t="s">
        <v>18</v>
      </c>
      <c r="I15" t="s">
        <v>16</v>
      </c>
      <c r="J15" t="s">
        <v>19</v>
      </c>
    </row>
    <row r="16" spans="1:29" x14ac:dyDescent="0.25">
      <c r="E16">
        <v>0</v>
      </c>
      <c r="F16" s="3">
        <f>YPR_mll</f>
        <v>0.93946122123769826</v>
      </c>
      <c r="H16">
        <v>0</v>
      </c>
      <c r="I16" s="3">
        <f>SPR</f>
        <v>0.30903251725624931</v>
      </c>
    </row>
    <row r="17" spans="1:10" x14ac:dyDescent="0.25">
      <c r="A17" s="1" t="s">
        <v>20</v>
      </c>
      <c r="E17" s="3">
        <v>0.02</v>
      </c>
      <c r="F17" s="3">
        <f t="dataTable" ref="F17:F35" dt2D="0" dtr="0" r1="B15" ca="1"/>
        <v>0.41832287926338046</v>
      </c>
      <c r="H17" s="3">
        <v>0.02</v>
      </c>
      <c r="I17" s="3">
        <f t="dataTable" ref="I17:I35" dt2D="0" dtr="0" r1="B15"/>
        <v>0.78285808841896831</v>
      </c>
      <c r="J17">
        <v>0.35</v>
      </c>
    </row>
    <row r="18" spans="1:10" x14ac:dyDescent="0.25">
      <c r="A18" t="s">
        <v>14</v>
      </c>
      <c r="B18" s="5">
        <v>381</v>
      </c>
      <c r="E18" s="3">
        <v>0.04</v>
      </c>
      <c r="F18" s="3">
        <v>0.67616726079092015</v>
      </c>
      <c r="H18" s="3">
        <v>0.04</v>
      </c>
      <c r="I18" s="3">
        <v>0.61570593302895282</v>
      </c>
      <c r="J18">
        <v>0.35</v>
      </c>
    </row>
    <row r="19" spans="1:10" x14ac:dyDescent="0.25">
      <c r="A19" t="s">
        <v>24</v>
      </c>
      <c r="B19" s="5">
        <v>38</v>
      </c>
      <c r="E19" s="3">
        <v>0.06</v>
      </c>
      <c r="F19" s="3">
        <v>0.82654491118201456</v>
      </c>
      <c r="H19" s="3">
        <v>0.06</v>
      </c>
      <c r="I19" s="3">
        <v>0.48667275409715705</v>
      </c>
      <c r="J19">
        <v>0.35</v>
      </c>
    </row>
    <row r="20" spans="1:10" x14ac:dyDescent="0.25">
      <c r="E20" s="3">
        <v>0.08</v>
      </c>
      <c r="F20" s="3">
        <v>0.90598892382128116</v>
      </c>
      <c r="H20" s="3">
        <v>0.08</v>
      </c>
      <c r="I20" s="3">
        <v>0.38673389981445894</v>
      </c>
      <c r="J20">
        <v>0.35</v>
      </c>
    </row>
    <row r="21" spans="1:10" x14ac:dyDescent="0.25">
      <c r="E21" s="3">
        <v>0.1</v>
      </c>
      <c r="F21" s="3">
        <v>0.93946122123769826</v>
      </c>
      <c r="H21" s="3">
        <v>0.1</v>
      </c>
      <c r="I21" s="3">
        <v>0.30903251725624931</v>
      </c>
      <c r="J21">
        <v>0.35</v>
      </c>
    </row>
    <row r="22" spans="1:10" x14ac:dyDescent="0.25">
      <c r="A22" s="8" t="s">
        <v>22</v>
      </c>
      <c r="B22" s="7"/>
      <c r="E22" s="3">
        <v>0.12</v>
      </c>
      <c r="F22" s="3">
        <v>0.9438557281850507</v>
      </c>
      <c r="H22" s="3">
        <v>0.12</v>
      </c>
      <c r="I22" s="3">
        <v>0.24836004961699132</v>
      </c>
      <c r="J22">
        <v>0.35</v>
      </c>
    </row>
    <row r="23" spans="1:10" x14ac:dyDescent="0.25">
      <c r="A23" s="7" t="s">
        <v>21</v>
      </c>
      <c r="B23" s="9">
        <f>SUMPRODUCT(Wt,S_fished,Vul_minLL)</f>
        <v>9.3946122123769822</v>
      </c>
      <c r="E23" s="3">
        <v>0.14000000000000001</v>
      </c>
      <c r="F23" s="3">
        <v>0.93048274726356617</v>
      </c>
      <c r="H23" s="3">
        <v>0.14000000000000001</v>
      </c>
      <c r="I23" s="3">
        <v>0.20075937312638395</v>
      </c>
      <c r="J23">
        <v>0.35</v>
      </c>
    </row>
    <row r="24" spans="1:10" x14ac:dyDescent="0.25">
      <c r="A24" s="7" t="s">
        <v>23</v>
      </c>
      <c r="B24" s="9">
        <f>phi_vbF*u</f>
        <v>0.93946122123769826</v>
      </c>
      <c r="E24" s="3">
        <v>0.16</v>
      </c>
      <c r="F24" s="3">
        <v>0.90681886985537619</v>
      </c>
      <c r="H24" s="3">
        <v>0.16</v>
      </c>
      <c r="I24" s="3">
        <v>0.16322234271252245</v>
      </c>
      <c r="J24">
        <v>0.35</v>
      </c>
    </row>
    <row r="25" spans="1:10" x14ac:dyDescent="0.25">
      <c r="A25" s="7" t="s">
        <v>25</v>
      </c>
      <c r="B25" s="7">
        <f>SUMPRODUCT(S_fished,Rel_Fec)/SUMPRODUCT(S_unfished,Rel_Fec)</f>
        <v>0.30903251725624931</v>
      </c>
      <c r="E25" s="3">
        <v>0.18</v>
      </c>
      <c r="F25" s="3">
        <v>0.87773084564473713</v>
      </c>
      <c r="H25" s="3">
        <v>0.18</v>
      </c>
      <c r="I25" s="3">
        <v>0.1334597966646435</v>
      </c>
      <c r="J25">
        <v>0.35</v>
      </c>
    </row>
    <row r="26" spans="1:10" x14ac:dyDescent="0.25">
      <c r="E26" s="3">
        <v>0.2</v>
      </c>
      <c r="F26" s="3">
        <v>0.84632522794530429</v>
      </c>
      <c r="H26" s="3">
        <v>0.2</v>
      </c>
      <c r="I26" s="3">
        <v>0.10972701200567038</v>
      </c>
      <c r="J26">
        <v>0.35</v>
      </c>
    </row>
    <row r="27" spans="1:10" x14ac:dyDescent="0.25">
      <c r="A27" s="1"/>
      <c r="E27" s="3">
        <v>0.22</v>
      </c>
      <c r="F27" s="3">
        <v>0.814533657565091</v>
      </c>
      <c r="H27" s="3">
        <v>0.22</v>
      </c>
      <c r="I27" s="3">
        <v>9.0691475727006768E-2</v>
      </c>
      <c r="J27">
        <v>0.35</v>
      </c>
    </row>
    <row r="28" spans="1:10" x14ac:dyDescent="0.25">
      <c r="E28" s="3">
        <v>0.24</v>
      </c>
      <c r="F28" s="3">
        <v>0.78351274921973679</v>
      </c>
      <c r="H28" s="3">
        <v>0.24</v>
      </c>
      <c r="I28" s="3">
        <v>7.5332862226132655E-2</v>
      </c>
      <c r="J28">
        <v>0.35</v>
      </c>
    </row>
    <row r="29" spans="1:10" x14ac:dyDescent="0.25">
      <c r="E29" s="3">
        <v>0.26</v>
      </c>
      <c r="F29" s="3">
        <v>0.75391493755793448</v>
      </c>
      <c r="H29" s="3">
        <v>0.26</v>
      </c>
      <c r="I29" s="3">
        <v>6.2867461306998731E-2</v>
      </c>
      <c r="J29">
        <v>0.35</v>
      </c>
    </row>
    <row r="30" spans="1:10" x14ac:dyDescent="0.25">
      <c r="E30" s="3">
        <v>0.28000000000000003</v>
      </c>
      <c r="F30" s="3">
        <v>0.72607021237176383</v>
      </c>
      <c r="H30" s="3">
        <v>0.28000000000000003</v>
      </c>
      <c r="I30" s="3">
        <v>5.2691126110518863E-2</v>
      </c>
      <c r="J30">
        <v>0.35</v>
      </c>
    </row>
    <row r="31" spans="1:10" x14ac:dyDescent="0.25">
      <c r="E31" s="3">
        <v>0.3</v>
      </c>
      <c r="F31" s="3">
        <v>0.70010681999198632</v>
      </c>
      <c r="H31" s="3">
        <v>0.3</v>
      </c>
      <c r="I31" s="3">
        <v>4.4336220011553178E-2</v>
      </c>
      <c r="J31">
        <v>0.35</v>
      </c>
    </row>
    <row r="32" spans="1:10" x14ac:dyDescent="0.25">
      <c r="E32" s="3">
        <v>0.32</v>
      </c>
      <c r="F32" s="3">
        <v>0.67603051907353451</v>
      </c>
      <c r="H32" s="3">
        <v>0.32</v>
      </c>
      <c r="I32" s="3">
        <v>3.7439126386472434E-2</v>
      </c>
      <c r="J32">
        <v>0.35</v>
      </c>
    </row>
    <row r="33" spans="1:10" x14ac:dyDescent="0.25">
      <c r="E33" s="3">
        <v>0.34</v>
      </c>
      <c r="F33" s="3">
        <v>0.65377594577814879</v>
      </c>
      <c r="H33" s="3">
        <v>0.34</v>
      </c>
      <c r="I33" s="3">
        <v>3.1715717037506919E-2</v>
      </c>
      <c r="J33">
        <v>0.35</v>
      </c>
    </row>
    <row r="34" spans="1:10" x14ac:dyDescent="0.25">
      <c r="A34" s="1"/>
      <c r="E34" s="3">
        <v>0.36</v>
      </c>
      <c r="F34" s="3">
        <v>0.63323938943398494</v>
      </c>
      <c r="H34" s="3">
        <v>0.36</v>
      </c>
      <c r="I34" s="3">
        <v>2.6942810686049399E-2</v>
      </c>
      <c r="J34">
        <v>0.35</v>
      </c>
    </row>
    <row r="35" spans="1:10" x14ac:dyDescent="0.25">
      <c r="E35" s="3">
        <v>0.38</v>
      </c>
      <c r="F35" s="3">
        <v>0.61429930505079577</v>
      </c>
      <c r="H35" s="3">
        <v>0.38</v>
      </c>
      <c r="I35" s="3">
        <v>2.2944136939530149E-2</v>
      </c>
      <c r="J35">
        <v>0.35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D877-A330-432D-947F-6C73FF07FAC5}">
  <dimension ref="A2:AC35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3" width="6.42578125" bestFit="1" customWidth="1"/>
    <col min="24" max="24" width="7.28515625" bestFit="1" customWidth="1"/>
    <col min="25" max="25" width="7.7109375" bestFit="1" customWidth="1"/>
    <col min="26" max="27" width="7.28515625" bestFit="1" customWidth="1"/>
    <col min="28" max="29" width="7.7109375" bestFit="1" customWidth="1"/>
  </cols>
  <sheetData>
    <row r="2" spans="1:29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</row>
    <row r="3" spans="1:29" x14ac:dyDescent="0.25">
      <c r="D3" t="s">
        <v>2</v>
      </c>
      <c r="E3" s="4">
        <f t="shared" ref="E3:AC3" si="0">Linf*(EXP(-EXP(-K*(E2-tnot))))</f>
        <v>193.68872196728213</v>
      </c>
      <c r="F3" s="4">
        <f t="shared" si="0"/>
        <v>235.35617776947166</v>
      </c>
      <c r="G3" s="4">
        <f t="shared" si="0"/>
        <v>280.01359838241211</v>
      </c>
      <c r="H3" s="4">
        <f t="shared" si="0"/>
        <v>326.93251477681559</v>
      </c>
      <c r="I3" s="4">
        <f t="shared" si="0"/>
        <v>375.36017818708405</v>
      </c>
      <c r="J3" s="4">
        <f t="shared" si="0"/>
        <v>424.55996366949273</v>
      </c>
      <c r="K3" s="4">
        <f t="shared" si="0"/>
        <v>473.84331309512504</v>
      </c>
      <c r="L3" s="4">
        <f t="shared" si="0"/>
        <v>522.59251872453899</v>
      </c>
      <c r="M3" s="4">
        <f t="shared" si="0"/>
        <v>570.27475943806155</v>
      </c>
      <c r="N3" s="4">
        <f t="shared" si="0"/>
        <v>616.44851163876433</v>
      </c>
      <c r="O3" s="4">
        <f t="shared" si="0"/>
        <v>660.76381368690738</v>
      </c>
      <c r="P3" s="4">
        <f t="shared" si="0"/>
        <v>702.95794829343049</v>
      </c>
      <c r="Q3" s="4">
        <f t="shared" si="0"/>
        <v>742.84800965562306</v>
      </c>
      <c r="R3" s="4">
        <f t="shared" si="0"/>
        <v>780.32161916164102</v>
      </c>
      <c r="S3" s="4">
        <f t="shared" si="0"/>
        <v>815.32680569673084</v>
      </c>
      <c r="T3" s="4">
        <f t="shared" si="0"/>
        <v>847.86181585159522</v>
      </c>
      <c r="U3" s="4">
        <f t="shared" si="0"/>
        <v>877.96539123833759</v>
      </c>
      <c r="V3" s="4">
        <f t="shared" si="0"/>
        <v>905.70785756833118</v>
      </c>
      <c r="W3" s="4">
        <f t="shared" si="0"/>
        <v>931.18321717358117</v>
      </c>
      <c r="X3" s="4">
        <f t="shared" si="0"/>
        <v>954.50232170905508</v>
      </c>
      <c r="Y3" s="4">
        <f t="shared" si="0"/>
        <v>975.78712025933532</v>
      </c>
      <c r="Z3" s="4">
        <f t="shared" si="0"/>
        <v>995.16592412011698</v>
      </c>
      <c r="AA3" s="4">
        <f t="shared" si="0"/>
        <v>1012.769597132661</v>
      </c>
      <c r="AB3" s="4">
        <f t="shared" si="0"/>
        <v>1028.7285641327474</v>
      </c>
      <c r="AC3" s="4">
        <f t="shared" si="0"/>
        <v>1043.1705251728331</v>
      </c>
    </row>
    <row r="4" spans="1:29" x14ac:dyDescent="0.25">
      <c r="A4" t="s">
        <v>3</v>
      </c>
      <c r="B4" s="5">
        <v>1170</v>
      </c>
      <c r="D4" t="s">
        <v>6</v>
      </c>
      <c r="E4" s="3">
        <f t="shared" ref="E4:AC4" si="1">(a_wl*E3^b_wl)/1000</f>
        <v>5.3536914748060091E-2</v>
      </c>
      <c r="F4" s="3">
        <f t="shared" si="1"/>
        <v>9.9345491767253491E-2</v>
      </c>
      <c r="G4" s="3">
        <f t="shared" si="1"/>
        <v>0.17240689808604609</v>
      </c>
      <c r="H4" s="3">
        <f t="shared" si="1"/>
        <v>0.28185396805648055</v>
      </c>
      <c r="I4" s="3">
        <f t="shared" si="1"/>
        <v>0.43688454639197954</v>
      </c>
      <c r="J4" s="3">
        <f t="shared" si="1"/>
        <v>0.64578473048011653</v>
      </c>
      <c r="K4" s="3">
        <f t="shared" si="1"/>
        <v>0.91500089315754884</v>
      </c>
      <c r="L4" s="3">
        <f t="shared" si="1"/>
        <v>1.248417879445044</v>
      </c>
      <c r="M4" s="3">
        <f t="shared" si="1"/>
        <v>1.6469461505892138</v>
      </c>
      <c r="N4" s="3">
        <f t="shared" si="1"/>
        <v>2.10845134312029</v>
      </c>
      <c r="O4" s="3">
        <f t="shared" si="1"/>
        <v>2.6279963041080738</v>
      </c>
      <c r="P4" s="3">
        <f t="shared" si="1"/>
        <v>3.1983215284062756</v>
      </c>
      <c r="Q4" s="3">
        <f t="shared" si="1"/>
        <v>3.8104695546417529</v>
      </c>
      <c r="R4" s="3">
        <f t="shared" si="1"/>
        <v>4.4544596619919741</v>
      </c>
      <c r="S4" s="3">
        <f t="shared" si="1"/>
        <v>5.1199346464285815</v>
      </c>
      <c r="T4" s="3">
        <f t="shared" si="1"/>
        <v>5.7967241833491352</v>
      </c>
      <c r="U4" s="3">
        <f t="shared" si="1"/>
        <v>6.4752931093923918</v>
      </c>
      <c r="V4" s="3">
        <f t="shared" si="1"/>
        <v>7.1470637385433147</v>
      </c>
      <c r="W4" s="3">
        <f t="shared" si="1"/>
        <v>7.80461700454729</v>
      </c>
      <c r="X4" s="3">
        <f t="shared" si="1"/>
        <v>8.4417873636813159</v>
      </c>
      <c r="Y4" s="3">
        <f t="shared" si="1"/>
        <v>9.0536716074974741</v>
      </c>
      <c r="Z4" s="3">
        <f t="shared" si="1"/>
        <v>9.6365731323618036</v>
      </c>
      <c r="AA4" s="3">
        <f t="shared" si="1"/>
        <v>10.187902006562716</v>
      </c>
      <c r="AB4" s="3">
        <f t="shared" si="1"/>
        <v>10.706048452889334</v>
      </c>
      <c r="AC4" s="3">
        <f t="shared" si="1"/>
        <v>11.190243975183328</v>
      </c>
    </row>
    <row r="5" spans="1:29" x14ac:dyDescent="0.25">
      <c r="A5" t="s">
        <v>26</v>
      </c>
      <c r="B5" s="5">
        <v>0.1146688</v>
      </c>
      <c r="D5" t="s">
        <v>8</v>
      </c>
      <c r="E5" s="3">
        <f t="shared" ref="E5:AC5" si="2">MAX(0,E4-wmat)</f>
        <v>0</v>
      </c>
      <c r="F5" s="3">
        <f t="shared" si="2"/>
        <v>0</v>
      </c>
      <c r="G5" s="3">
        <f t="shared" si="2"/>
        <v>0</v>
      </c>
      <c r="H5" s="3">
        <f t="shared" si="2"/>
        <v>0</v>
      </c>
      <c r="I5" s="3">
        <f t="shared" si="2"/>
        <v>0</v>
      </c>
      <c r="J5" s="3">
        <f t="shared" si="2"/>
        <v>0</v>
      </c>
      <c r="K5" s="3">
        <f t="shared" si="2"/>
        <v>0.26921616267743231</v>
      </c>
      <c r="L5" s="3">
        <f t="shared" si="2"/>
        <v>0.60263314896492748</v>
      </c>
      <c r="M5" s="3">
        <f t="shared" si="2"/>
        <v>1.0011614201090973</v>
      </c>
      <c r="N5" s="3">
        <f t="shared" si="2"/>
        <v>1.4626666126401735</v>
      </c>
      <c r="O5" s="3">
        <f t="shared" si="2"/>
        <v>1.9822115736279573</v>
      </c>
      <c r="P5" s="3">
        <f t="shared" si="2"/>
        <v>2.5525367979261588</v>
      </c>
      <c r="Q5" s="3">
        <f t="shared" si="2"/>
        <v>3.1646848241616361</v>
      </c>
      <c r="R5" s="3">
        <f t="shared" si="2"/>
        <v>3.8086749315118578</v>
      </c>
      <c r="S5" s="3">
        <f t="shared" si="2"/>
        <v>4.4741499159484652</v>
      </c>
      <c r="T5" s="3">
        <f t="shared" si="2"/>
        <v>5.1509394528690189</v>
      </c>
      <c r="U5" s="3">
        <f t="shared" si="2"/>
        <v>5.8295083789122755</v>
      </c>
      <c r="V5" s="3">
        <f t="shared" si="2"/>
        <v>6.5012790080631984</v>
      </c>
      <c r="W5" s="3">
        <f t="shared" si="2"/>
        <v>7.1588322740671737</v>
      </c>
      <c r="X5" s="3">
        <f t="shared" si="2"/>
        <v>7.7960026332011996</v>
      </c>
      <c r="Y5" s="3">
        <f t="shared" si="2"/>
        <v>8.4078868770173578</v>
      </c>
      <c r="Z5" s="3">
        <f t="shared" si="2"/>
        <v>8.9907884018816873</v>
      </c>
      <c r="AA5" s="3">
        <f t="shared" si="2"/>
        <v>9.5421172760825996</v>
      </c>
      <c r="AB5" s="3">
        <f t="shared" si="2"/>
        <v>10.060263722409218</v>
      </c>
      <c r="AC5" s="3">
        <f t="shared" si="2"/>
        <v>10.544459244703212</v>
      </c>
    </row>
    <row r="6" spans="1:29" x14ac:dyDescent="0.25">
      <c r="A6" t="s">
        <v>27</v>
      </c>
      <c r="B6" s="5">
        <v>6.1187132000000002</v>
      </c>
      <c r="D6" t="s">
        <v>12</v>
      </c>
      <c r="E6" s="6">
        <v>1</v>
      </c>
      <c r="F6" s="3">
        <f t="shared" ref="F6:AC6" si="3">E6*So</f>
        <v>0.90483741803595952</v>
      </c>
      <c r="G6" s="3">
        <f t="shared" si="3"/>
        <v>0.81873075307798171</v>
      </c>
      <c r="H6" s="3">
        <f t="shared" si="3"/>
        <v>0.74081822068171765</v>
      </c>
      <c r="I6" s="3">
        <f t="shared" si="3"/>
        <v>0.67032004603563911</v>
      </c>
      <c r="J6" s="3">
        <f t="shared" si="3"/>
        <v>0.6065306597126332</v>
      </c>
      <c r="K6" s="3">
        <f t="shared" si="3"/>
        <v>0.54881163609402617</v>
      </c>
      <c r="L6" s="3">
        <f t="shared" si="3"/>
        <v>0.49658530379140925</v>
      </c>
      <c r="M6" s="3">
        <f t="shared" si="3"/>
        <v>0.44932896411722134</v>
      </c>
      <c r="N6" s="3">
        <f t="shared" si="3"/>
        <v>0.40656965974059889</v>
      </c>
      <c r="O6" s="3">
        <f t="shared" si="3"/>
        <v>0.36787944117144211</v>
      </c>
      <c r="P6" s="3">
        <f t="shared" si="3"/>
        <v>0.33287108369807933</v>
      </c>
      <c r="Q6" s="3">
        <f t="shared" si="3"/>
        <v>0.30119421191220186</v>
      </c>
      <c r="R6" s="3">
        <f t="shared" si="3"/>
        <v>0.27253179303401237</v>
      </c>
      <c r="S6" s="3">
        <f t="shared" si="3"/>
        <v>0.24659696394160624</v>
      </c>
      <c r="T6" s="3">
        <f t="shared" si="3"/>
        <v>0.2231301601484296</v>
      </c>
      <c r="U6" s="3">
        <f t="shared" si="3"/>
        <v>0.20189651799465519</v>
      </c>
      <c r="V6" s="3">
        <f t="shared" si="3"/>
        <v>0.18268352405273444</v>
      </c>
      <c r="W6" s="3">
        <f t="shared" si="3"/>
        <v>0.16529888822158634</v>
      </c>
      <c r="X6" s="3">
        <f t="shared" si="3"/>
        <v>0.14956861922263487</v>
      </c>
      <c r="Y6" s="3">
        <f t="shared" si="3"/>
        <v>0.13533528323661251</v>
      </c>
      <c r="Z6" s="3">
        <f t="shared" si="3"/>
        <v>0.12245642825298174</v>
      </c>
      <c r="AA6" s="3">
        <f t="shared" si="3"/>
        <v>0.11080315836233372</v>
      </c>
      <c r="AB6" s="3">
        <f t="shared" si="3"/>
        <v>0.10025884372280358</v>
      </c>
      <c r="AC6" s="3">
        <f t="shared" si="3"/>
        <v>9.0717953289412359E-2</v>
      </c>
    </row>
    <row r="7" spans="1:29" x14ac:dyDescent="0.25">
      <c r="D7" t="s">
        <v>13</v>
      </c>
      <c r="E7" s="6">
        <v>1</v>
      </c>
      <c r="F7" s="3">
        <f t="shared" ref="F7:AC7" si="4">E7*So*(1-u*E8)</f>
        <v>0.90483738068953801</v>
      </c>
      <c r="G7" s="3">
        <f t="shared" si="4"/>
        <v>0.81872553148406957</v>
      </c>
      <c r="H7" s="3">
        <f t="shared" si="4"/>
        <v>0.74052193410774458</v>
      </c>
      <c r="I7" s="3">
        <f t="shared" si="4"/>
        <v>0.66486622644038584</v>
      </c>
      <c r="J7" s="3">
        <f t="shared" si="4"/>
        <v>0.57506503640365203</v>
      </c>
      <c r="K7" s="3">
        <f t="shared" si="4"/>
        <v>0.47485389693105257</v>
      </c>
      <c r="L7" s="3">
        <f t="shared" si="4"/>
        <v>0.3870117239945679</v>
      </c>
      <c r="M7" s="3">
        <f t="shared" si="4"/>
        <v>0.31516782484337802</v>
      </c>
      <c r="N7" s="3">
        <f t="shared" si="4"/>
        <v>0.2566580858149507</v>
      </c>
      <c r="O7" s="3">
        <f t="shared" si="4"/>
        <v>0.20901045572489102</v>
      </c>
      <c r="P7" s="3">
        <f t="shared" si="4"/>
        <v>0.17020843299056837</v>
      </c>
      <c r="Q7" s="3">
        <f t="shared" si="4"/>
        <v>0.13860986313161927</v>
      </c>
      <c r="R7" s="3">
        <f t="shared" si="4"/>
        <v>0.1128774516032989</v>
      </c>
      <c r="S7" s="3">
        <f t="shared" si="4"/>
        <v>9.1922167676887157E-2</v>
      </c>
      <c r="T7" s="3">
        <f t="shared" si="4"/>
        <v>7.4857155174920795E-2</v>
      </c>
      <c r="U7" s="3">
        <f t="shared" si="4"/>
        <v>6.0960199508993243E-2</v>
      </c>
      <c r="V7" s="3">
        <f t="shared" si="4"/>
        <v>4.9643162574006972E-2</v>
      </c>
      <c r="W7" s="3">
        <f t="shared" si="4"/>
        <v>4.0427091941943459E-2</v>
      </c>
      <c r="X7" s="3">
        <f t="shared" si="4"/>
        <v>3.292195094230542E-2</v>
      </c>
      <c r="Y7" s="3">
        <f t="shared" si="4"/>
        <v>2.6810111778607947E-2</v>
      </c>
      <c r="Z7" s="3">
        <f t="shared" si="4"/>
        <v>2.1832913087109971E-2</v>
      </c>
      <c r="AA7" s="3">
        <f t="shared" si="4"/>
        <v>1.7779713035349688E-2</v>
      </c>
      <c r="AB7" s="3">
        <f t="shared" si="4"/>
        <v>1.4478974672693495E-2</v>
      </c>
      <c r="AC7" s="3">
        <f t="shared" si="4"/>
        <v>1.1791006252783232E-2</v>
      </c>
    </row>
    <row r="8" spans="1:29" x14ac:dyDescent="0.25">
      <c r="A8" t="s">
        <v>4</v>
      </c>
      <c r="B8" s="5">
        <f>10^-5.5281</f>
        <v>2.9641487904584014E-6</v>
      </c>
      <c r="D8" t="s">
        <v>15</v>
      </c>
      <c r="E8" s="2">
        <f t="shared" ref="E8:AC8" si="5">_xlfn.NORM.DIST(E3,Min_LL,min_sd,TRUE)</f>
        <v>4.1274178923156981E-7</v>
      </c>
      <c r="F8" s="2">
        <f t="shared" si="5"/>
        <v>6.3363952890495658E-5</v>
      </c>
      <c r="G8" s="2">
        <f t="shared" si="5"/>
        <v>3.935698822962891E-3</v>
      </c>
      <c r="H8" s="2">
        <f t="shared" si="5"/>
        <v>7.7392930191019532E-2</v>
      </c>
      <c r="I8" s="2">
        <f t="shared" si="5"/>
        <v>0.44100709344099953</v>
      </c>
      <c r="J8" s="2">
        <f t="shared" si="5"/>
        <v>0.87416754624733839</v>
      </c>
      <c r="K8" s="2">
        <f t="shared" si="5"/>
        <v>0.99272207562363868</v>
      </c>
      <c r="L8" s="2">
        <f t="shared" si="5"/>
        <v>0.99990277465212063</v>
      </c>
      <c r="M8" s="2">
        <f t="shared" si="5"/>
        <v>0.9999996835778765</v>
      </c>
      <c r="N8" s="2">
        <f t="shared" si="5"/>
        <v>0.99999999971044418</v>
      </c>
      <c r="O8" s="2">
        <f t="shared" si="5"/>
        <v>0.99999999999990952</v>
      </c>
      <c r="P8" s="2">
        <f t="shared" si="5"/>
        <v>1</v>
      </c>
      <c r="Q8" s="2">
        <f t="shared" si="5"/>
        <v>1</v>
      </c>
      <c r="R8" s="2">
        <f t="shared" si="5"/>
        <v>1</v>
      </c>
      <c r="S8" s="2">
        <f t="shared" si="5"/>
        <v>1</v>
      </c>
      <c r="T8" s="2">
        <f t="shared" si="5"/>
        <v>1</v>
      </c>
      <c r="U8" s="2">
        <f t="shared" si="5"/>
        <v>1</v>
      </c>
      <c r="V8" s="2">
        <f t="shared" si="5"/>
        <v>1</v>
      </c>
      <c r="W8" s="2">
        <f t="shared" si="5"/>
        <v>1</v>
      </c>
      <c r="X8" s="2">
        <f t="shared" si="5"/>
        <v>1</v>
      </c>
      <c r="Y8" s="2">
        <f t="shared" si="5"/>
        <v>1</v>
      </c>
      <c r="Z8" s="2">
        <f t="shared" si="5"/>
        <v>1</v>
      </c>
      <c r="AA8" s="2">
        <f t="shared" si="5"/>
        <v>1</v>
      </c>
      <c r="AB8" s="2">
        <f t="shared" si="5"/>
        <v>1</v>
      </c>
      <c r="AC8" s="2">
        <f t="shared" si="5"/>
        <v>1</v>
      </c>
    </row>
    <row r="9" spans="1:29" x14ac:dyDescent="0.25">
      <c r="A9" t="s">
        <v>5</v>
      </c>
      <c r="B9" s="5">
        <v>3.1728999999999998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7</v>
      </c>
      <c r="B11" s="3">
        <f>J4</f>
        <v>0.64578473048011653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29" x14ac:dyDescent="0.25">
      <c r="A13" t="s">
        <v>9</v>
      </c>
      <c r="B13">
        <v>0.1</v>
      </c>
    </row>
    <row r="14" spans="1:29" x14ac:dyDescent="0.25">
      <c r="A14" t="s">
        <v>10</v>
      </c>
      <c r="B14" s="3">
        <f>EXP(-M)</f>
        <v>0.90483741803595952</v>
      </c>
    </row>
    <row r="15" spans="1:29" x14ac:dyDescent="0.25">
      <c r="A15" t="s">
        <v>11</v>
      </c>
      <c r="B15" s="5">
        <v>0.1</v>
      </c>
      <c r="E15" t="s">
        <v>18</v>
      </c>
      <c r="F15" t="s">
        <v>17</v>
      </c>
      <c r="H15" t="s">
        <v>18</v>
      </c>
      <c r="I15" t="s">
        <v>16</v>
      </c>
      <c r="J15" t="s">
        <v>19</v>
      </c>
    </row>
    <row r="16" spans="1:29" x14ac:dyDescent="0.25">
      <c r="E16">
        <v>0</v>
      </c>
      <c r="F16" s="3">
        <f>YPR_mll</f>
        <v>0.7737495998649182</v>
      </c>
      <c r="H16">
        <v>0</v>
      </c>
      <c r="I16" s="3">
        <f>SPR</f>
        <v>0.32688655317181414</v>
      </c>
    </row>
    <row r="17" spans="1:10" x14ac:dyDescent="0.25">
      <c r="A17" s="1" t="s">
        <v>20</v>
      </c>
      <c r="E17" s="3">
        <v>0.02</v>
      </c>
      <c r="F17" s="3">
        <f t="dataTable" ref="F17:F35" dt2D="0" dtr="0" r1="B15"/>
        <v>0.33791209443695913</v>
      </c>
      <c r="H17" s="3">
        <v>0.02</v>
      </c>
      <c r="I17" s="3">
        <f t="dataTable" ref="I17:I35" dt2D="0" dtr="0" r1="B15" ca="1"/>
        <v>0.79133816345212171</v>
      </c>
      <c r="J17">
        <v>0.35</v>
      </c>
    </row>
    <row r="18" spans="1:10" x14ac:dyDescent="0.25">
      <c r="A18" t="s">
        <v>14</v>
      </c>
      <c r="B18" s="5">
        <v>381</v>
      </c>
      <c r="E18" s="3">
        <v>0.04</v>
      </c>
      <c r="F18" s="3">
        <v>0.54922857559358673</v>
      </c>
      <c r="H18" s="3">
        <v>0.04</v>
      </c>
      <c r="I18" s="3">
        <v>0.62921831405063877</v>
      </c>
      <c r="J18">
        <v>0.35</v>
      </c>
    </row>
    <row r="19" spans="1:10" x14ac:dyDescent="0.25">
      <c r="A19" t="s">
        <v>24</v>
      </c>
      <c r="B19" s="5">
        <v>38</v>
      </c>
      <c r="E19" s="3">
        <v>0.06</v>
      </c>
      <c r="F19" s="3">
        <v>0.67477965244361005</v>
      </c>
      <c r="H19" s="3">
        <v>0.06</v>
      </c>
      <c r="I19" s="3">
        <v>0.50293537774118935</v>
      </c>
      <c r="J19">
        <v>0.35</v>
      </c>
    </row>
    <row r="20" spans="1:10" x14ac:dyDescent="0.25">
      <c r="E20" s="3">
        <v>0.08</v>
      </c>
      <c r="F20" s="3">
        <v>0.74305229420065355</v>
      </c>
      <c r="H20" s="3">
        <v>0.08</v>
      </c>
      <c r="I20" s="3">
        <v>0.4042633355626305</v>
      </c>
      <c r="J20">
        <v>0.35</v>
      </c>
    </row>
    <row r="21" spans="1:10" x14ac:dyDescent="0.25">
      <c r="E21" s="3">
        <v>0.1</v>
      </c>
      <c r="F21" s="3">
        <v>0.7737495998649182</v>
      </c>
      <c r="H21" s="3">
        <v>0.1</v>
      </c>
      <c r="I21" s="3">
        <v>0.32688655317181414</v>
      </c>
      <c r="J21">
        <v>0.35</v>
      </c>
    </row>
    <row r="22" spans="1:10" x14ac:dyDescent="0.25">
      <c r="A22" s="8" t="s">
        <v>22</v>
      </c>
      <c r="B22" s="7"/>
      <c r="E22" s="3">
        <v>0.12</v>
      </c>
      <c r="F22" s="3">
        <v>0.78036816409263476</v>
      </c>
      <c r="H22" s="3">
        <v>0.12</v>
      </c>
      <c r="I22" s="3">
        <v>0.26595877309428617</v>
      </c>
      <c r="J22">
        <v>0.35</v>
      </c>
    </row>
    <row r="23" spans="1:10" x14ac:dyDescent="0.25">
      <c r="A23" s="7" t="s">
        <v>21</v>
      </c>
      <c r="B23" s="9">
        <f>SUMPRODUCT(Wt,S_fished,Vul_minLL)</f>
        <v>7.7374959986491811</v>
      </c>
      <c r="E23" s="3">
        <v>0.14000000000000001</v>
      </c>
      <c r="F23" s="3">
        <v>0.77205224137376049</v>
      </c>
      <c r="H23" s="3">
        <v>0.14000000000000001</v>
      </c>
      <c r="I23" s="3">
        <v>0.21776199686250877</v>
      </c>
      <c r="J23">
        <v>0.35</v>
      </c>
    </row>
    <row r="24" spans="1:10" x14ac:dyDescent="0.25">
      <c r="A24" s="7" t="s">
        <v>23</v>
      </c>
      <c r="B24" s="9">
        <f>phi_vbF*u</f>
        <v>0.7737495998649182</v>
      </c>
      <c r="E24" s="3">
        <v>0.16</v>
      </c>
      <c r="F24" s="3">
        <v>0.75491858330096717</v>
      </c>
      <c r="H24" s="3">
        <v>0.16</v>
      </c>
      <c r="I24" s="3">
        <v>0.17944328820809707</v>
      </c>
      <c r="J24">
        <v>0.35</v>
      </c>
    </row>
    <row r="25" spans="1:10" x14ac:dyDescent="0.25">
      <c r="A25" s="7" t="s">
        <v>25</v>
      </c>
      <c r="B25" s="7">
        <f>SUMPRODUCT(S_fished,Rel_Fec)/SUMPRODUCT(S_unfished,Rel_Fec)</f>
        <v>0.32688655317181414</v>
      </c>
      <c r="E25" s="3">
        <v>0.18</v>
      </c>
      <c r="F25" s="3">
        <v>0.73299633105448114</v>
      </c>
      <c r="H25" s="3">
        <v>0.18</v>
      </c>
      <c r="I25" s="3">
        <v>0.14881217706601593</v>
      </c>
      <c r="J25">
        <v>0.35</v>
      </c>
    </row>
    <row r="26" spans="1:10" x14ac:dyDescent="0.25">
      <c r="E26" s="3">
        <v>0.2</v>
      </c>
      <c r="F26" s="3">
        <v>0.70888882959714872</v>
      </c>
      <c r="H26" s="3">
        <v>0.2</v>
      </c>
      <c r="I26" s="3">
        <v>0.12418505455268225</v>
      </c>
      <c r="J26">
        <v>0.35</v>
      </c>
    </row>
    <row r="27" spans="1:10" x14ac:dyDescent="0.25">
      <c r="A27" s="1"/>
      <c r="E27" s="3">
        <v>0.22</v>
      </c>
      <c r="F27" s="3">
        <v>0.68423595905240286</v>
      </c>
      <c r="H27" s="3">
        <v>0.22</v>
      </c>
      <c r="I27" s="3">
        <v>0.10426590030916801</v>
      </c>
      <c r="J27">
        <v>0.35</v>
      </c>
    </row>
    <row r="28" spans="1:10" x14ac:dyDescent="0.25">
      <c r="E28" s="3">
        <v>0.24</v>
      </c>
      <c r="F28" s="3">
        <v>0.66003440374200795</v>
      </c>
      <c r="H28" s="3">
        <v>0.24</v>
      </c>
      <c r="I28" s="3">
        <v>8.8055022679040792E-2</v>
      </c>
      <c r="J28">
        <v>0.35</v>
      </c>
    </row>
    <row r="29" spans="1:10" x14ac:dyDescent="0.25">
      <c r="E29" s="3">
        <v>0.26</v>
      </c>
      <c r="F29" s="3">
        <v>0.63685751971243032</v>
      </c>
      <c r="H29" s="3">
        <v>0.26</v>
      </c>
      <c r="I29" s="3">
        <v>7.477933944958888E-2</v>
      </c>
      <c r="J29">
        <v>0.35</v>
      </c>
    </row>
    <row r="30" spans="1:10" x14ac:dyDescent="0.25">
      <c r="E30" s="3">
        <v>0.28000000000000003</v>
      </c>
      <c r="F30" s="3">
        <v>0.61500480976740202</v>
      </c>
      <c r="H30" s="3">
        <v>0.28000000000000003</v>
      </c>
      <c r="I30" s="3">
        <v>6.383918045933909E-2</v>
      </c>
      <c r="J30">
        <v>0.35</v>
      </c>
    </row>
    <row r="31" spans="1:10" x14ac:dyDescent="0.25">
      <c r="E31" s="3">
        <v>0.3</v>
      </c>
      <c r="F31" s="3">
        <v>0.59460245963565783</v>
      </c>
      <c r="H31" s="3">
        <v>0.3</v>
      </c>
      <c r="I31" s="3">
        <v>5.4767733001310451E-2</v>
      </c>
      <c r="J31">
        <v>0.35</v>
      </c>
    </row>
    <row r="32" spans="1:10" x14ac:dyDescent="0.25">
      <c r="E32" s="3">
        <v>0.32</v>
      </c>
      <c r="F32" s="3">
        <v>0.57567015221799256</v>
      </c>
      <c r="H32" s="3">
        <v>0.32</v>
      </c>
      <c r="I32" s="3">
        <v>4.7200141175758853E-2</v>
      </c>
      <c r="J32">
        <v>0.35</v>
      </c>
    </row>
    <row r="33" spans="1:10" x14ac:dyDescent="0.25">
      <c r="E33" s="3">
        <v>0.34</v>
      </c>
      <c r="F33" s="3">
        <v>0.55816486457466785</v>
      </c>
      <c r="H33" s="3">
        <v>0.34</v>
      </c>
      <c r="I33" s="3">
        <v>4.0849963213933235E-2</v>
      </c>
      <c r="J33">
        <v>0.35</v>
      </c>
    </row>
    <row r="34" spans="1:10" x14ac:dyDescent="0.25">
      <c r="A34" s="1"/>
      <c r="E34" s="3">
        <v>0.36</v>
      </c>
      <c r="F34" s="3">
        <v>0.54200911324779744</v>
      </c>
      <c r="H34" s="3">
        <v>0.36</v>
      </c>
      <c r="I34" s="3">
        <v>3.5491228105877064E-2</v>
      </c>
      <c r="J34">
        <v>0.35</v>
      </c>
    </row>
    <row r="35" spans="1:10" x14ac:dyDescent="0.25">
      <c r="E35" s="3">
        <v>0.38</v>
      </c>
      <c r="F35" s="3">
        <v>0.52710880746731281</v>
      </c>
      <c r="H35" s="3">
        <v>0.38</v>
      </c>
      <c r="I35" s="3">
        <v>3.0944748055974872E-2</v>
      </c>
      <c r="J35">
        <v>0.35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9246-46FE-4DC7-9B99-78F6757E30B2}">
  <dimension ref="A2:AC35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3" width="6.42578125" bestFit="1" customWidth="1"/>
    <col min="24" max="24" width="7.28515625" bestFit="1" customWidth="1"/>
    <col min="25" max="25" width="7.7109375" bestFit="1" customWidth="1"/>
    <col min="26" max="27" width="7.28515625" bestFit="1" customWidth="1"/>
    <col min="28" max="29" width="7.7109375" bestFit="1" customWidth="1"/>
  </cols>
  <sheetData>
    <row r="2" spans="1:29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</row>
    <row r="3" spans="1:29" x14ac:dyDescent="0.25">
      <c r="D3" t="s">
        <v>2</v>
      </c>
      <c r="E3" s="4">
        <f t="shared" ref="E3:AC3" si="0">Linf*(EXP(-EXP(-K*(E2-tnot))))</f>
        <v>196.63395112701781</v>
      </c>
      <c r="F3" s="4">
        <f t="shared" si="0"/>
        <v>239.73622827769609</v>
      </c>
      <c r="G3" s="4">
        <f t="shared" si="0"/>
        <v>285.91904377136871</v>
      </c>
      <c r="H3" s="4">
        <f t="shared" si="0"/>
        <v>334.38733066773403</v>
      </c>
      <c r="I3" s="4">
        <f t="shared" si="0"/>
        <v>384.32513461662069</v>
      </c>
      <c r="J3" s="4">
        <f t="shared" si="0"/>
        <v>434.94056657230055</v>
      </c>
      <c r="K3" s="4">
        <f t="shared" si="0"/>
        <v>485.50059793647807</v>
      </c>
      <c r="L3" s="4">
        <f t="shared" si="0"/>
        <v>535.35510754346399</v>
      </c>
      <c r="M3" s="4">
        <f t="shared" si="0"/>
        <v>583.95087644763112</v>
      </c>
      <c r="N3" s="4">
        <f t="shared" si="0"/>
        <v>630.83700983751783</v>
      </c>
      <c r="O3" s="4">
        <f t="shared" si="0"/>
        <v>675.6636203168797</v>
      </c>
      <c r="P3" s="4">
        <f t="shared" si="0"/>
        <v>718.17564434981284</v>
      </c>
      <c r="Q3" s="4">
        <f t="shared" si="0"/>
        <v>758.20349681917014</v>
      </c>
      <c r="R3" s="4">
        <f t="shared" si="0"/>
        <v>795.65199317194265</v>
      </c>
      <c r="S3" s="4">
        <f t="shared" si="0"/>
        <v>830.4886558598364</v>
      </c>
      <c r="T3" s="4">
        <f t="shared" si="0"/>
        <v>862.73221881130337</v>
      </c>
      <c r="U3" s="4">
        <f t="shared" si="0"/>
        <v>892.44187730156659</v>
      </c>
      <c r="V3" s="4">
        <f t="shared" si="0"/>
        <v>919.70761259468145</v>
      </c>
      <c r="W3" s="4">
        <f t="shared" si="0"/>
        <v>944.64175287874446</v>
      </c>
      <c r="X3" s="4">
        <f t="shared" si="0"/>
        <v>967.37181016392219</v>
      </c>
      <c r="Y3" s="4">
        <f t="shared" si="0"/>
        <v>988.03454994247568</v>
      </c>
      <c r="Z3" s="4">
        <f t="shared" si="0"/>
        <v>1006.7711986288392</v>
      </c>
      <c r="AA3" s="4">
        <f t="shared" si="0"/>
        <v>1023.723665549812</v>
      </c>
      <c r="AB3" s="4">
        <f t="shared" si="0"/>
        <v>1039.0316449426543</v>
      </c>
      <c r="AC3" s="4">
        <f t="shared" si="0"/>
        <v>1052.8304636403343</v>
      </c>
    </row>
    <row r="4" spans="1:29" x14ac:dyDescent="0.25">
      <c r="A4" t="s">
        <v>3</v>
      </c>
      <c r="B4" s="5">
        <v>1170</v>
      </c>
      <c r="D4" t="s">
        <v>6</v>
      </c>
      <c r="E4" s="3">
        <f t="shared" ref="E4:AC4" si="1">(a_wl*E3^b_wl)/1000</f>
        <v>5.6162841647476036E-2</v>
      </c>
      <c r="F4" s="3">
        <f t="shared" si="1"/>
        <v>0.10533118166995983</v>
      </c>
      <c r="G4" s="3">
        <f t="shared" si="1"/>
        <v>0.18421020129336158</v>
      </c>
      <c r="H4" s="3">
        <f t="shared" si="1"/>
        <v>0.30275563577517062</v>
      </c>
      <c r="I4" s="3">
        <f t="shared" si="1"/>
        <v>0.47085890070806591</v>
      </c>
      <c r="J4" s="3">
        <f t="shared" si="1"/>
        <v>0.69722713374593348</v>
      </c>
      <c r="K4" s="3">
        <f t="shared" si="1"/>
        <v>0.98835171097471153</v>
      </c>
      <c r="L4" s="3">
        <f t="shared" si="1"/>
        <v>1.3477459779580512</v>
      </c>
      <c r="M4" s="3">
        <f t="shared" si="1"/>
        <v>1.7755602288426025</v>
      </c>
      <c r="N4" s="3">
        <f t="shared" si="1"/>
        <v>2.2685960486011991</v>
      </c>
      <c r="O4" s="3">
        <f t="shared" si="1"/>
        <v>2.8206682970622059</v>
      </c>
      <c r="P4" s="3">
        <f t="shared" si="1"/>
        <v>3.4232159850007338</v>
      </c>
      <c r="Q4" s="3">
        <f t="shared" si="1"/>
        <v>4.0660462196037583</v>
      </c>
      <c r="R4" s="3">
        <f t="shared" si="1"/>
        <v>4.7381030132584048</v>
      </c>
      <c r="S4" s="3">
        <f t="shared" si="1"/>
        <v>5.4281758826404509</v>
      </c>
      <c r="T4" s="3">
        <f t="shared" si="1"/>
        <v>6.1254925313627764</v>
      </c>
      <c r="U4" s="3">
        <f t="shared" si="1"/>
        <v>6.8201683521584311</v>
      </c>
      <c r="V4" s="3">
        <f t="shared" si="1"/>
        <v>7.5035087080844427</v>
      </c>
      <c r="W4" s="3">
        <f t="shared" si="1"/>
        <v>8.1681762474332604</v>
      </c>
      <c r="X4" s="3">
        <f t="shared" si="1"/>
        <v>8.8082450105016736</v>
      </c>
      <c r="Y4" s="3">
        <f t="shared" si="1"/>
        <v>9.4191669750427973</v>
      </c>
      <c r="Z4" s="3">
        <f t="shared" si="1"/>
        <v>9.9976765258602551</v>
      </c>
      <c r="AA4" s="3">
        <f t="shared" si="1"/>
        <v>10.541655645195057</v>
      </c>
      <c r="AB4" s="3">
        <f t="shared" si="1"/>
        <v>11.049978659614577</v>
      </c>
      <c r="AC4" s="3">
        <f t="shared" si="1"/>
        <v>11.522351059089079</v>
      </c>
    </row>
    <row r="5" spans="1:29" x14ac:dyDescent="0.25">
      <c r="A5" t="s">
        <v>26</v>
      </c>
      <c r="B5" s="5">
        <v>0.1178071</v>
      </c>
      <c r="D5" t="s">
        <v>8</v>
      </c>
      <c r="E5" s="3">
        <f t="shared" ref="E5:AC5" si="2">MAX(0,E4-wmat)</f>
        <v>0</v>
      </c>
      <c r="F5" s="3">
        <f t="shared" si="2"/>
        <v>0</v>
      </c>
      <c r="G5" s="3">
        <f t="shared" si="2"/>
        <v>0</v>
      </c>
      <c r="H5" s="3">
        <f t="shared" si="2"/>
        <v>0</v>
      </c>
      <c r="I5" s="3">
        <f t="shared" si="2"/>
        <v>0</v>
      </c>
      <c r="J5" s="3">
        <f t="shared" si="2"/>
        <v>0</v>
      </c>
      <c r="K5" s="3">
        <f t="shared" si="2"/>
        <v>0.29112457722877805</v>
      </c>
      <c r="L5" s="3">
        <f t="shared" si="2"/>
        <v>0.6505188442121177</v>
      </c>
      <c r="M5" s="3">
        <f t="shared" si="2"/>
        <v>1.078333095096669</v>
      </c>
      <c r="N5" s="3">
        <f t="shared" si="2"/>
        <v>1.5713689148552656</v>
      </c>
      <c r="O5" s="3">
        <f t="shared" si="2"/>
        <v>2.1234411633162722</v>
      </c>
      <c r="P5" s="3">
        <f t="shared" si="2"/>
        <v>2.7259888512548001</v>
      </c>
      <c r="Q5" s="3">
        <f t="shared" si="2"/>
        <v>3.3688190858578251</v>
      </c>
      <c r="R5" s="3">
        <f t="shared" si="2"/>
        <v>4.0408758795124715</v>
      </c>
      <c r="S5" s="3">
        <f t="shared" si="2"/>
        <v>4.7309487488945177</v>
      </c>
      <c r="T5" s="3">
        <f t="shared" si="2"/>
        <v>5.4282653976168431</v>
      </c>
      <c r="U5" s="3">
        <f t="shared" si="2"/>
        <v>6.1229412184124978</v>
      </c>
      <c r="V5" s="3">
        <f t="shared" si="2"/>
        <v>6.8062815743385094</v>
      </c>
      <c r="W5" s="3">
        <f t="shared" si="2"/>
        <v>7.4709491136873272</v>
      </c>
      <c r="X5" s="3">
        <f t="shared" si="2"/>
        <v>8.1110178767557404</v>
      </c>
      <c r="Y5" s="3">
        <f t="shared" si="2"/>
        <v>8.7219398412968641</v>
      </c>
      <c r="Z5" s="3">
        <f t="shared" si="2"/>
        <v>9.3004493921143219</v>
      </c>
      <c r="AA5" s="3">
        <f t="shared" si="2"/>
        <v>9.8444285114491237</v>
      </c>
      <c r="AB5" s="3">
        <f t="shared" si="2"/>
        <v>10.352751525868644</v>
      </c>
      <c r="AC5" s="3">
        <f t="shared" si="2"/>
        <v>10.825123925343146</v>
      </c>
    </row>
    <row r="6" spans="1:29" x14ac:dyDescent="0.25">
      <c r="A6" t="s">
        <v>27</v>
      </c>
      <c r="B6" s="5">
        <v>5.9108257999999996</v>
      </c>
      <c r="D6" t="s">
        <v>12</v>
      </c>
      <c r="E6" s="6">
        <v>1</v>
      </c>
      <c r="F6" s="3">
        <f t="shared" ref="F6:AC6" si="3">E6*So</f>
        <v>0.90483741803595952</v>
      </c>
      <c r="G6" s="3">
        <f t="shared" si="3"/>
        <v>0.81873075307798171</v>
      </c>
      <c r="H6" s="3">
        <f t="shared" si="3"/>
        <v>0.74081822068171765</v>
      </c>
      <c r="I6" s="3">
        <f t="shared" si="3"/>
        <v>0.67032004603563911</v>
      </c>
      <c r="J6" s="3">
        <f t="shared" si="3"/>
        <v>0.6065306597126332</v>
      </c>
      <c r="K6" s="3">
        <f t="shared" si="3"/>
        <v>0.54881163609402617</v>
      </c>
      <c r="L6" s="3">
        <f t="shared" si="3"/>
        <v>0.49658530379140925</v>
      </c>
      <c r="M6" s="3">
        <f t="shared" si="3"/>
        <v>0.44932896411722134</v>
      </c>
      <c r="N6" s="3">
        <f t="shared" si="3"/>
        <v>0.40656965974059889</v>
      </c>
      <c r="O6" s="3">
        <f t="shared" si="3"/>
        <v>0.36787944117144211</v>
      </c>
      <c r="P6" s="3">
        <f t="shared" si="3"/>
        <v>0.33287108369807933</v>
      </c>
      <c r="Q6" s="3">
        <f t="shared" si="3"/>
        <v>0.30119421191220186</v>
      </c>
      <c r="R6" s="3">
        <f t="shared" si="3"/>
        <v>0.27253179303401237</v>
      </c>
      <c r="S6" s="3">
        <f t="shared" si="3"/>
        <v>0.24659696394160624</v>
      </c>
      <c r="T6" s="3">
        <f t="shared" si="3"/>
        <v>0.2231301601484296</v>
      </c>
      <c r="U6" s="3">
        <f t="shared" si="3"/>
        <v>0.20189651799465519</v>
      </c>
      <c r="V6" s="3">
        <f t="shared" si="3"/>
        <v>0.18268352405273444</v>
      </c>
      <c r="W6" s="3">
        <f t="shared" si="3"/>
        <v>0.16529888822158634</v>
      </c>
      <c r="X6" s="3">
        <f t="shared" si="3"/>
        <v>0.14956861922263487</v>
      </c>
      <c r="Y6" s="3">
        <f t="shared" si="3"/>
        <v>0.13533528323661251</v>
      </c>
      <c r="Z6" s="3">
        <f t="shared" si="3"/>
        <v>0.12245642825298174</v>
      </c>
      <c r="AA6" s="3">
        <f t="shared" si="3"/>
        <v>0.11080315836233372</v>
      </c>
      <c r="AB6" s="3">
        <f t="shared" si="3"/>
        <v>0.10025884372280358</v>
      </c>
      <c r="AC6" s="3">
        <f t="shared" si="3"/>
        <v>9.0717953289412359E-2</v>
      </c>
    </row>
    <row r="7" spans="1:29" x14ac:dyDescent="0.25">
      <c r="D7" t="s">
        <v>13</v>
      </c>
      <c r="E7" s="6">
        <v>1</v>
      </c>
      <c r="F7" s="3">
        <f t="shared" ref="F7:AC7" si="4">E7*So*(1-u*E8)</f>
        <v>0.90483736266708026</v>
      </c>
      <c r="G7" s="3">
        <f t="shared" si="4"/>
        <v>0.81872246533051241</v>
      </c>
      <c r="H7" s="3">
        <f t="shared" si="4"/>
        <v>0.74035346198870999</v>
      </c>
      <c r="I7" s="3">
        <f t="shared" si="4"/>
        <v>0.66253214529605731</v>
      </c>
      <c r="J7" s="3">
        <f t="shared" si="4"/>
        <v>0.56741961945506358</v>
      </c>
      <c r="K7" s="3">
        <f t="shared" si="4"/>
        <v>0.46607870075406604</v>
      </c>
      <c r="L7" s="3">
        <f t="shared" si="4"/>
        <v>0.37967856153697183</v>
      </c>
      <c r="M7" s="3">
        <f t="shared" si="4"/>
        <v>0.30919346820736476</v>
      </c>
      <c r="N7" s="3">
        <f t="shared" si="4"/>
        <v>0.25179283879606956</v>
      </c>
      <c r="O7" s="3">
        <f t="shared" si="4"/>
        <v>0.20504842392311765</v>
      </c>
      <c r="P7" s="3">
        <f t="shared" si="4"/>
        <v>0.16698193782744306</v>
      </c>
      <c r="Q7" s="3">
        <f t="shared" si="4"/>
        <v>0.13598235493418223</v>
      </c>
      <c r="R7" s="3">
        <f t="shared" si="4"/>
        <v>0.11073773064338539</v>
      </c>
      <c r="S7" s="3">
        <f t="shared" si="4"/>
        <v>9.0179678047070153E-2</v>
      </c>
      <c r="T7" s="3">
        <f t="shared" si="4"/>
        <v>7.343815233908256E-2</v>
      </c>
      <c r="U7" s="3">
        <f t="shared" si="4"/>
        <v>5.9804629333044229E-2</v>
      </c>
      <c r="V7" s="3">
        <f t="shared" si="4"/>
        <v>4.8702119753078414E-2</v>
      </c>
      <c r="W7" s="3">
        <f t="shared" si="4"/>
        <v>3.9660750261228214E-2</v>
      </c>
      <c r="X7" s="3">
        <f t="shared" si="4"/>
        <v>3.2297877777364876E-2</v>
      </c>
      <c r="Y7" s="3">
        <f t="shared" si="4"/>
        <v>2.6301895502500647E-2</v>
      </c>
      <c r="Z7" s="3">
        <f t="shared" si="4"/>
        <v>2.1419045294340872E-2</v>
      </c>
      <c r="AA7" s="3">
        <f t="shared" si="4"/>
        <v>1.7442678276833996E-2</v>
      </c>
      <c r="AB7" s="3">
        <f t="shared" si="4"/>
        <v>1.4204509178078153E-2</v>
      </c>
      <c r="AC7" s="3">
        <f t="shared" si="4"/>
        <v>1.1567494268244294E-2</v>
      </c>
    </row>
    <row r="8" spans="1:29" x14ac:dyDescent="0.25">
      <c r="A8" t="s">
        <v>4</v>
      </c>
      <c r="B8" s="5">
        <f>10^-5.5281</f>
        <v>2.9641487904584014E-6</v>
      </c>
      <c r="D8" t="s">
        <v>15</v>
      </c>
      <c r="E8" s="2">
        <f t="shared" ref="E8:AC8" si="5">_xlfn.NORM.DIST(E3,Min_LL,min_sd,TRUE)</f>
        <v>6.1192075077410713E-7</v>
      </c>
      <c r="F8" s="2">
        <f t="shared" si="5"/>
        <v>1.0061486158618275E-4</v>
      </c>
      <c r="G8" s="2">
        <f t="shared" si="5"/>
        <v>6.1724218567956986E-3</v>
      </c>
      <c r="H8" s="2">
        <f t="shared" si="5"/>
        <v>0.10997723567560098</v>
      </c>
      <c r="I8" s="2">
        <f t="shared" si="5"/>
        <v>0.53486436515370805</v>
      </c>
      <c r="J8" s="2">
        <f t="shared" si="5"/>
        <v>0.92212169007192757</v>
      </c>
      <c r="K8" s="2">
        <f t="shared" si="5"/>
        <v>0.99702037985060588</v>
      </c>
      <c r="L8" s="2">
        <f t="shared" si="5"/>
        <v>0.99997567051327418</v>
      </c>
      <c r="M8" s="2">
        <f t="shared" si="5"/>
        <v>0.99999995373454875</v>
      </c>
      <c r="N8" s="2">
        <f t="shared" si="5"/>
        <v>0.9999999999756175</v>
      </c>
      <c r="O8" s="2">
        <f t="shared" si="5"/>
        <v>0.99999999999999556</v>
      </c>
      <c r="P8" s="2">
        <f t="shared" si="5"/>
        <v>1</v>
      </c>
      <c r="Q8" s="2">
        <f t="shared" si="5"/>
        <v>1</v>
      </c>
      <c r="R8" s="2">
        <f t="shared" si="5"/>
        <v>1</v>
      </c>
      <c r="S8" s="2">
        <f t="shared" si="5"/>
        <v>1</v>
      </c>
      <c r="T8" s="2">
        <f t="shared" si="5"/>
        <v>1</v>
      </c>
      <c r="U8" s="2">
        <f t="shared" si="5"/>
        <v>1</v>
      </c>
      <c r="V8" s="2">
        <f t="shared" si="5"/>
        <v>1</v>
      </c>
      <c r="W8" s="2">
        <f t="shared" si="5"/>
        <v>1</v>
      </c>
      <c r="X8" s="2">
        <f t="shared" si="5"/>
        <v>1</v>
      </c>
      <c r="Y8" s="2">
        <f t="shared" si="5"/>
        <v>1</v>
      </c>
      <c r="Z8" s="2">
        <f t="shared" si="5"/>
        <v>1</v>
      </c>
      <c r="AA8" s="2">
        <f t="shared" si="5"/>
        <v>1</v>
      </c>
      <c r="AB8" s="2">
        <f t="shared" si="5"/>
        <v>1</v>
      </c>
      <c r="AC8" s="2">
        <f t="shared" si="5"/>
        <v>1</v>
      </c>
    </row>
    <row r="9" spans="1:29" x14ac:dyDescent="0.25">
      <c r="A9" t="s">
        <v>5</v>
      </c>
      <c r="B9" s="5">
        <v>3.1728999999999998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7</v>
      </c>
      <c r="B11" s="3">
        <f>J4</f>
        <v>0.69722713374593348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29" x14ac:dyDescent="0.25">
      <c r="A13" t="s">
        <v>9</v>
      </c>
      <c r="B13">
        <v>0.1</v>
      </c>
    </row>
    <row r="14" spans="1:29" x14ac:dyDescent="0.25">
      <c r="A14" t="s">
        <v>10</v>
      </c>
      <c r="B14" s="3">
        <f>EXP(-M)</f>
        <v>0.90483741803595952</v>
      </c>
    </row>
    <row r="15" spans="1:29" x14ac:dyDescent="0.25">
      <c r="A15" t="s">
        <v>11</v>
      </c>
      <c r="B15" s="5">
        <v>0.1</v>
      </c>
      <c r="E15" t="s">
        <v>18</v>
      </c>
      <c r="F15" t="s">
        <v>17</v>
      </c>
      <c r="H15" t="s">
        <v>18</v>
      </c>
      <c r="I15" t="s">
        <v>16</v>
      </c>
      <c r="J15" t="s">
        <v>19</v>
      </c>
    </row>
    <row r="16" spans="1:29" x14ac:dyDescent="0.25">
      <c r="E16">
        <v>0</v>
      </c>
      <c r="F16" s="3">
        <f>YPR_mll</f>
        <v>0.81331420004812616</v>
      </c>
      <c r="H16">
        <v>0</v>
      </c>
      <c r="I16" s="3">
        <f>SPR</f>
        <v>0.32302597910765812</v>
      </c>
    </row>
    <row r="17" spans="1:10" x14ac:dyDescent="0.25">
      <c r="A17" s="1" t="s">
        <v>20</v>
      </c>
      <c r="E17" s="3">
        <v>0.02</v>
      </c>
      <c r="F17" s="3">
        <f t="dataTable" ref="F17:F35" dt2D="0" dtr="0" r1="B15" ca="1"/>
        <v>0.35688837319904992</v>
      </c>
      <c r="H17" s="3">
        <v>0.02</v>
      </c>
      <c r="I17" s="3">
        <f t="dataTable" ref="I17:I35" dt2D="0" dtr="0" r1="B15"/>
        <v>0.78954493579343998</v>
      </c>
      <c r="J17">
        <v>0.35</v>
      </c>
    </row>
    <row r="18" spans="1:10" x14ac:dyDescent="0.25">
      <c r="A18" t="s">
        <v>14</v>
      </c>
      <c r="B18" s="5">
        <v>381</v>
      </c>
      <c r="E18" s="3">
        <v>0.04</v>
      </c>
      <c r="F18" s="3">
        <v>0.57930855394205971</v>
      </c>
      <c r="H18" s="3">
        <v>0.04</v>
      </c>
      <c r="I18" s="3">
        <v>0.62634634197675543</v>
      </c>
      <c r="J18">
        <v>0.35</v>
      </c>
    </row>
    <row r="19" spans="1:10" x14ac:dyDescent="0.25">
      <c r="A19" t="s">
        <v>24</v>
      </c>
      <c r="B19" s="5">
        <v>38</v>
      </c>
      <c r="E19" s="3">
        <v>0.06</v>
      </c>
      <c r="F19" s="3">
        <v>0.71086177711820564</v>
      </c>
      <c r="H19" s="3">
        <v>0.06</v>
      </c>
      <c r="I19" s="3">
        <v>0.49946015525033988</v>
      </c>
      <c r="J19">
        <v>0.35</v>
      </c>
    </row>
    <row r="20" spans="1:10" x14ac:dyDescent="0.25">
      <c r="E20" s="3">
        <v>0.08</v>
      </c>
      <c r="F20" s="3">
        <v>0.78188736809739212</v>
      </c>
      <c r="H20" s="3">
        <v>0.08</v>
      </c>
      <c r="I20" s="3">
        <v>0.40049589612219433</v>
      </c>
      <c r="J20">
        <v>0.35</v>
      </c>
    </row>
    <row r="21" spans="1:10" x14ac:dyDescent="0.25">
      <c r="E21" s="3">
        <v>0.1</v>
      </c>
      <c r="F21" s="3">
        <v>0.81331420004812616</v>
      </c>
      <c r="H21" s="3">
        <v>0.1</v>
      </c>
      <c r="I21" s="3">
        <v>0.32302597910765812</v>
      </c>
      <c r="J21">
        <v>0.35</v>
      </c>
    </row>
    <row r="22" spans="1:10" x14ac:dyDescent="0.25">
      <c r="A22" s="8" t="s">
        <v>22</v>
      </c>
      <c r="B22" s="7"/>
      <c r="E22" s="3">
        <v>0.12</v>
      </c>
      <c r="F22" s="3">
        <v>0.81944097678322658</v>
      </c>
      <c r="H22" s="3">
        <v>0.12</v>
      </c>
      <c r="I22" s="3">
        <v>0.26212886165986549</v>
      </c>
      <c r="J22">
        <v>0.35</v>
      </c>
    </row>
    <row r="23" spans="1:10" x14ac:dyDescent="0.25">
      <c r="A23" s="7" t="s">
        <v>21</v>
      </c>
      <c r="B23" s="9">
        <f>SUMPRODUCT(Wt,S_fished,Vul_minLL)</f>
        <v>8.1331420004812607</v>
      </c>
      <c r="E23" s="3">
        <v>0.14000000000000001</v>
      </c>
      <c r="F23" s="3">
        <v>0.80993020061921539</v>
      </c>
      <c r="H23" s="3">
        <v>0.14000000000000001</v>
      </c>
      <c r="I23" s="3">
        <v>0.21403661709266053</v>
      </c>
      <c r="J23">
        <v>0.35</v>
      </c>
    </row>
    <row r="24" spans="1:10" x14ac:dyDescent="0.25">
      <c r="A24" s="7" t="s">
        <v>23</v>
      </c>
      <c r="B24" s="9">
        <f>phi_vbF*u</f>
        <v>0.81331420004812616</v>
      </c>
      <c r="E24" s="3">
        <v>0.16</v>
      </c>
      <c r="F24" s="3">
        <v>0.79122850116333043</v>
      </c>
      <c r="H24" s="3">
        <v>0.16</v>
      </c>
      <c r="I24" s="3">
        <v>0.17586373318925858</v>
      </c>
      <c r="J24">
        <v>0.35</v>
      </c>
    </row>
    <row r="25" spans="1:10" x14ac:dyDescent="0.25">
      <c r="A25" s="7" t="s">
        <v>25</v>
      </c>
      <c r="B25" s="7">
        <f>SUMPRODUCT(S_fished,Rel_Fec)/SUMPRODUCT(S_unfished,Rel_Fec)</f>
        <v>0.32302597910765812</v>
      </c>
      <c r="E25" s="3">
        <v>0.18</v>
      </c>
      <c r="F25" s="3">
        <v>0.76757116790914059</v>
      </c>
      <c r="H25" s="3">
        <v>0.18</v>
      </c>
      <c r="I25" s="3">
        <v>0.14539890174497563</v>
      </c>
      <c r="J25">
        <v>0.35</v>
      </c>
    </row>
    <row r="26" spans="1:10" x14ac:dyDescent="0.25">
      <c r="E26" s="3">
        <v>0.2</v>
      </c>
      <c r="F26" s="3">
        <v>0.74168731250202125</v>
      </c>
      <c r="H26" s="3">
        <v>0.2</v>
      </c>
      <c r="I26" s="3">
        <v>0.12094551374829988</v>
      </c>
      <c r="J26">
        <v>0.35</v>
      </c>
    </row>
    <row r="27" spans="1:10" x14ac:dyDescent="0.25">
      <c r="A27" s="1"/>
      <c r="E27" s="3">
        <v>0.22</v>
      </c>
      <c r="F27" s="3">
        <v>0.71529098736864394</v>
      </c>
      <c r="H27" s="3">
        <v>0.22</v>
      </c>
      <c r="I27" s="3">
        <v>0.1011997063960994</v>
      </c>
      <c r="J27">
        <v>0.35</v>
      </c>
    </row>
    <row r="28" spans="1:10" x14ac:dyDescent="0.25">
      <c r="E28" s="3">
        <v>0.24</v>
      </c>
      <c r="F28" s="3">
        <v>0.68942037889445973</v>
      </c>
      <c r="H28" s="3">
        <v>0.24</v>
      </c>
      <c r="I28" s="3">
        <v>8.5157282221318992E-2</v>
      </c>
      <c r="J28">
        <v>0.35</v>
      </c>
    </row>
    <row r="29" spans="1:10" x14ac:dyDescent="0.25">
      <c r="E29" s="3">
        <v>0.26</v>
      </c>
      <c r="F29" s="3">
        <v>0.66466998400493349</v>
      </c>
      <c r="H29" s="3">
        <v>0.26</v>
      </c>
      <c r="I29" s="3">
        <v>7.2042768252544701E-2</v>
      </c>
      <c r="J29">
        <v>0.35</v>
      </c>
    </row>
    <row r="30" spans="1:10" x14ac:dyDescent="0.25">
      <c r="E30" s="3">
        <v>0.28000000000000003</v>
      </c>
      <c r="F30" s="3">
        <v>0.64134800300461603</v>
      </c>
      <c r="H30" s="3">
        <v>0.28000000000000003</v>
      </c>
      <c r="I30" s="3">
        <v>6.1255410769579736E-2</v>
      </c>
      <c r="J30">
        <v>0.35</v>
      </c>
    </row>
    <row r="31" spans="1:10" x14ac:dyDescent="0.25">
      <c r="E31" s="3">
        <v>0.3</v>
      </c>
      <c r="F31" s="3">
        <v>0.61958190939545954</v>
      </c>
      <c r="H31" s="3">
        <v>0.3</v>
      </c>
      <c r="I31" s="3">
        <v>5.2328095060647832E-2</v>
      </c>
      <c r="J31">
        <v>0.35</v>
      </c>
    </row>
    <row r="32" spans="1:10" x14ac:dyDescent="0.25">
      <c r="E32" s="3">
        <v>0.32</v>
      </c>
      <c r="F32" s="3">
        <v>0.59938842411637361</v>
      </c>
      <c r="H32" s="3">
        <v>0.32</v>
      </c>
      <c r="I32" s="3">
        <v>4.489610915247249E-2</v>
      </c>
      <c r="J32">
        <v>0.35</v>
      </c>
    </row>
    <row r="33" spans="1:10" x14ac:dyDescent="0.25">
      <c r="E33" s="3">
        <v>0.34</v>
      </c>
      <c r="F33" s="3">
        <v>0.58071926890592696</v>
      </c>
      <c r="H33" s="3">
        <v>0.34</v>
      </c>
      <c r="I33" s="3">
        <v>3.8673391639054207E-2</v>
      </c>
      <c r="J33">
        <v>0.35</v>
      </c>
    </row>
    <row r="34" spans="1:10" x14ac:dyDescent="0.25">
      <c r="A34" s="1"/>
      <c r="E34" s="3">
        <v>0.36</v>
      </c>
      <c r="F34" s="3">
        <v>0.56349060358709535</v>
      </c>
      <c r="H34" s="3">
        <v>0.36</v>
      </c>
      <c r="I34" s="3">
        <v>3.343446118543477E-2</v>
      </c>
      <c r="J34">
        <v>0.35</v>
      </c>
    </row>
    <row r="35" spans="1:10" x14ac:dyDescent="0.25">
      <c r="E35" s="3">
        <v>0.38</v>
      </c>
      <c r="F35" s="3">
        <v>0.54760159132890485</v>
      </c>
      <c r="H35" s="3">
        <v>0.38</v>
      </c>
      <c r="I35" s="3">
        <v>2.900065466004546E-2</v>
      </c>
      <c r="J35">
        <v>0.35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D8E1-CEAE-49BE-99AF-B230AE44925D}">
  <dimension ref="A2:AC35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3" width="6.42578125" bestFit="1" customWidth="1"/>
    <col min="24" max="24" width="7.28515625" bestFit="1" customWidth="1"/>
    <col min="25" max="25" width="7.7109375" bestFit="1" customWidth="1"/>
    <col min="26" max="27" width="7.28515625" bestFit="1" customWidth="1"/>
    <col min="28" max="29" width="7.7109375" bestFit="1" customWidth="1"/>
  </cols>
  <sheetData>
    <row r="2" spans="1:29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</row>
    <row r="3" spans="1:29" x14ac:dyDescent="0.25">
      <c r="D3" t="s">
        <v>2</v>
      </c>
      <c r="E3" s="4">
        <f t="shared" ref="E3:AC3" si="0">Linf*(EXP(-EXP(-K*(E2-tnot))))</f>
        <v>213.87932284574151</v>
      </c>
      <c r="F3" s="4">
        <f t="shared" si="0"/>
        <v>249.78587936366449</v>
      </c>
      <c r="G3" s="4">
        <f t="shared" si="0"/>
        <v>287.61516104616982</v>
      </c>
      <c r="H3" s="4">
        <f t="shared" si="0"/>
        <v>326.93588755239938</v>
      </c>
      <c r="I3" s="4">
        <f t="shared" si="0"/>
        <v>367.30862716356881</v>
      </c>
      <c r="J3" s="4">
        <f t="shared" si="0"/>
        <v>408.30200580297026</v>
      </c>
      <c r="K3" s="4">
        <f t="shared" si="0"/>
        <v>449.50600640192812</v>
      </c>
      <c r="L3" s="4">
        <f t="shared" si="0"/>
        <v>490.54213925414786</v>
      </c>
      <c r="M3" s="4">
        <f t="shared" si="0"/>
        <v>531.07054344030144</v>
      </c>
      <c r="N3" s="4">
        <f t="shared" si="0"/>
        <v>570.79427726789891</v>
      </c>
      <c r="O3" s="4">
        <f t="shared" si="0"/>
        <v>609.46117757520153</v>
      </c>
      <c r="P3" s="4">
        <f t="shared" si="0"/>
        <v>646.8637258256332</v>
      </c>
      <c r="Q3" s="4">
        <f t="shared" si="0"/>
        <v>682.83736793612661</v>
      </c>
      <c r="R3" s="4">
        <f t="shared" si="0"/>
        <v>717.25770942323197</v>
      </c>
      <c r="S3" s="4">
        <f t="shared" si="0"/>
        <v>750.03696068655802</v>
      </c>
      <c r="T3" s="4">
        <f t="shared" si="0"/>
        <v>781.11994956820502</v>
      </c>
      <c r="U3" s="4">
        <f t="shared" si="0"/>
        <v>810.47995756480827</v>
      </c>
      <c r="V3" s="4">
        <f t="shared" si="0"/>
        <v>838.11457761210272</v>
      </c>
      <c r="W3" s="4">
        <f t="shared" si="0"/>
        <v>864.0417385413399</v>
      </c>
      <c r="X3" s="4">
        <f t="shared" si="0"/>
        <v>888.2959958538712</v>
      </c>
      <c r="Y3" s="4">
        <f t="shared" si="0"/>
        <v>910.92515094622104</v>
      </c>
      <c r="Z3" s="4">
        <f t="shared" si="0"/>
        <v>931.98723113511335</v>
      </c>
      <c r="AA3" s="4">
        <f t="shared" si="0"/>
        <v>951.5478400976649</v>
      </c>
      <c r="AB3" s="4">
        <f t="shared" si="0"/>
        <v>969.67787172813462</v>
      </c>
      <c r="AC3" s="4">
        <f t="shared" si="0"/>
        <v>986.45156890641033</v>
      </c>
    </row>
    <row r="4" spans="1:29" x14ac:dyDescent="0.25">
      <c r="A4" t="s">
        <v>3</v>
      </c>
      <c r="B4" s="5">
        <v>1170</v>
      </c>
      <c r="D4" t="s">
        <v>6</v>
      </c>
      <c r="E4" s="3">
        <f t="shared" ref="E4:AC4" si="1">(a_wl*E3^b_wl)/1000</f>
        <v>7.3331840790904768E-2</v>
      </c>
      <c r="F4" s="3">
        <f t="shared" si="1"/>
        <v>0.11998947082551777</v>
      </c>
      <c r="G4" s="3">
        <f t="shared" si="1"/>
        <v>0.18769983105740143</v>
      </c>
      <c r="H4" s="3">
        <f t="shared" si="1"/>
        <v>0.28186319408379168</v>
      </c>
      <c r="I4" s="3">
        <f t="shared" si="1"/>
        <v>0.4078376062289209</v>
      </c>
      <c r="J4" s="3">
        <f t="shared" si="1"/>
        <v>0.57053625086122084</v>
      </c>
      <c r="K4" s="3">
        <f t="shared" si="1"/>
        <v>0.77404189156472625</v>
      </c>
      <c r="L4" s="3">
        <f t="shared" si="1"/>
        <v>1.0212848698634884</v>
      </c>
      <c r="M4" s="3">
        <f t="shared" si="1"/>
        <v>1.3138187565566632</v>
      </c>
      <c r="N4" s="3">
        <f t="shared" si="1"/>
        <v>1.6517113587315218</v>
      </c>
      <c r="O4" s="3">
        <f t="shared" si="1"/>
        <v>2.0335521337615878</v>
      </c>
      <c r="P4" s="3">
        <f t="shared" si="1"/>
        <v>2.4565631136141848</v>
      </c>
      <c r="Q4" s="3">
        <f t="shared" si="1"/>
        <v>2.9167909013934223</v>
      </c>
      <c r="R4" s="3">
        <f t="shared" si="1"/>
        <v>3.4093526183211367</v>
      </c>
      <c r="S4" s="3">
        <f t="shared" si="1"/>
        <v>3.9287083392521138</v>
      </c>
      <c r="T4" s="3">
        <f t="shared" si="1"/>
        <v>4.4689354795208107</v>
      </c>
      <c r="U4" s="3">
        <f t="shared" si="1"/>
        <v>5.0239855194225944</v>
      </c>
      <c r="V4" s="3">
        <f t="shared" si="1"/>
        <v>5.5879092011442593</v>
      </c>
      <c r="W4" s="3">
        <f t="shared" si="1"/>
        <v>6.1550419850424039</v>
      </c>
      <c r="X4" s="3">
        <f t="shared" si="1"/>
        <v>6.7201464944585894</v>
      </c>
      <c r="Y4" s="3">
        <f t="shared" si="1"/>
        <v>7.2785125878202246</v>
      </c>
      <c r="Z4" s="3">
        <f t="shared" si="1"/>
        <v>7.826018483114292</v>
      </c>
      <c r="AA4" s="3">
        <f t="shared" si="1"/>
        <v>8.3591580932386673</v>
      </c>
      <c r="AB4" s="3">
        <f t="shared" si="1"/>
        <v>8.8750405747352215</v>
      </c>
      <c r="AC4" s="3">
        <f t="shared" si="1"/>
        <v>9.3713682493190156</v>
      </c>
    </row>
    <row r="5" spans="1:29" x14ac:dyDescent="0.25">
      <c r="A5" t="s">
        <v>26</v>
      </c>
      <c r="B5" s="5">
        <v>9.57673E-2</v>
      </c>
      <c r="D5" t="s">
        <v>8</v>
      </c>
      <c r="E5" s="3">
        <f t="shared" ref="E5:AC5" si="2">MAX(0,E4-wmat)</f>
        <v>0</v>
      </c>
      <c r="F5" s="3">
        <f t="shared" si="2"/>
        <v>0</v>
      </c>
      <c r="G5" s="3">
        <f t="shared" si="2"/>
        <v>0</v>
      </c>
      <c r="H5" s="3">
        <f t="shared" si="2"/>
        <v>0</v>
      </c>
      <c r="I5" s="3">
        <f t="shared" si="2"/>
        <v>0</v>
      </c>
      <c r="J5" s="3">
        <f t="shared" si="2"/>
        <v>0</v>
      </c>
      <c r="K5" s="3">
        <f t="shared" si="2"/>
        <v>0.20350564070350541</v>
      </c>
      <c r="L5" s="3">
        <f t="shared" si="2"/>
        <v>0.45074861900226759</v>
      </c>
      <c r="M5" s="3">
        <f t="shared" si="2"/>
        <v>0.74328250569544241</v>
      </c>
      <c r="N5" s="3">
        <f t="shared" si="2"/>
        <v>1.0811751078703009</v>
      </c>
      <c r="O5" s="3">
        <f t="shared" si="2"/>
        <v>1.463015882900367</v>
      </c>
      <c r="P5" s="3">
        <f t="shared" si="2"/>
        <v>1.8860268627529639</v>
      </c>
      <c r="Q5" s="3">
        <f t="shared" si="2"/>
        <v>2.3462546505322015</v>
      </c>
      <c r="R5" s="3">
        <f t="shared" si="2"/>
        <v>2.8388163674599158</v>
      </c>
      <c r="S5" s="3">
        <f t="shared" si="2"/>
        <v>3.358172088390893</v>
      </c>
      <c r="T5" s="3">
        <f t="shared" si="2"/>
        <v>3.8983992286595899</v>
      </c>
      <c r="U5" s="3">
        <f t="shared" si="2"/>
        <v>4.4534492685613731</v>
      </c>
      <c r="V5" s="3">
        <f t="shared" si="2"/>
        <v>5.017372950283038</v>
      </c>
      <c r="W5" s="3">
        <f t="shared" si="2"/>
        <v>5.5845057341811835</v>
      </c>
      <c r="X5" s="3">
        <f t="shared" si="2"/>
        <v>6.149610243597369</v>
      </c>
      <c r="Y5" s="3">
        <f t="shared" si="2"/>
        <v>6.7079763369590033</v>
      </c>
      <c r="Z5" s="3">
        <f t="shared" si="2"/>
        <v>7.2554822322530708</v>
      </c>
      <c r="AA5" s="3">
        <f t="shared" si="2"/>
        <v>7.7886218423774469</v>
      </c>
      <c r="AB5" s="3">
        <f t="shared" si="2"/>
        <v>8.3045043238740011</v>
      </c>
      <c r="AC5" s="3">
        <f t="shared" si="2"/>
        <v>8.8008319984577952</v>
      </c>
    </row>
    <row r="6" spans="1:29" x14ac:dyDescent="0.25">
      <c r="A6" t="s">
        <v>27</v>
      </c>
      <c r="B6" s="5">
        <v>6.5367971000000002</v>
      </c>
      <c r="D6" t="s">
        <v>12</v>
      </c>
      <c r="E6" s="6">
        <v>1</v>
      </c>
      <c r="F6" s="3">
        <f t="shared" ref="F6:AC6" si="3">E6*So</f>
        <v>0.90483741803595952</v>
      </c>
      <c r="G6" s="3">
        <f t="shared" si="3"/>
        <v>0.81873075307798171</v>
      </c>
      <c r="H6" s="3">
        <f t="shared" si="3"/>
        <v>0.74081822068171765</v>
      </c>
      <c r="I6" s="3">
        <f t="shared" si="3"/>
        <v>0.67032004603563911</v>
      </c>
      <c r="J6" s="3">
        <f t="shared" si="3"/>
        <v>0.6065306597126332</v>
      </c>
      <c r="K6" s="3">
        <f t="shared" si="3"/>
        <v>0.54881163609402617</v>
      </c>
      <c r="L6" s="3">
        <f t="shared" si="3"/>
        <v>0.49658530379140925</v>
      </c>
      <c r="M6" s="3">
        <f t="shared" si="3"/>
        <v>0.44932896411722134</v>
      </c>
      <c r="N6" s="3">
        <f t="shared" si="3"/>
        <v>0.40656965974059889</v>
      </c>
      <c r="O6" s="3">
        <f t="shared" si="3"/>
        <v>0.36787944117144211</v>
      </c>
      <c r="P6" s="3">
        <f t="shared" si="3"/>
        <v>0.33287108369807933</v>
      </c>
      <c r="Q6" s="3">
        <f t="shared" si="3"/>
        <v>0.30119421191220186</v>
      </c>
      <c r="R6" s="3">
        <f t="shared" si="3"/>
        <v>0.27253179303401237</v>
      </c>
      <c r="S6" s="3">
        <f t="shared" si="3"/>
        <v>0.24659696394160624</v>
      </c>
      <c r="T6" s="3">
        <f t="shared" si="3"/>
        <v>0.2231301601484296</v>
      </c>
      <c r="U6" s="3">
        <f t="shared" si="3"/>
        <v>0.20189651799465519</v>
      </c>
      <c r="V6" s="3">
        <f t="shared" si="3"/>
        <v>0.18268352405273444</v>
      </c>
      <c r="W6" s="3">
        <f t="shared" si="3"/>
        <v>0.16529888822158634</v>
      </c>
      <c r="X6" s="3">
        <f t="shared" si="3"/>
        <v>0.14956861922263487</v>
      </c>
      <c r="Y6" s="3">
        <f t="shared" si="3"/>
        <v>0.13533528323661251</v>
      </c>
      <c r="Z6" s="3">
        <f t="shared" si="3"/>
        <v>0.12245642825298174</v>
      </c>
      <c r="AA6" s="3">
        <f t="shared" si="3"/>
        <v>0.11080315836233372</v>
      </c>
      <c r="AB6" s="3">
        <f t="shared" si="3"/>
        <v>0.10025884372280358</v>
      </c>
      <c r="AC6" s="3">
        <f t="shared" si="3"/>
        <v>9.0717953289412359E-2</v>
      </c>
    </row>
    <row r="7" spans="1:29" x14ac:dyDescent="0.25">
      <c r="D7" t="s">
        <v>13</v>
      </c>
      <c r="E7" s="6">
        <v>1</v>
      </c>
      <c r="F7" s="3">
        <f t="shared" ref="F7:AC7" si="4">E7*So*(1-u*E8)</f>
        <v>0.90483692355590983</v>
      </c>
      <c r="G7" s="3">
        <f t="shared" si="4"/>
        <v>0.81870761116712953</v>
      </c>
      <c r="H7" s="3">
        <f t="shared" si="4"/>
        <v>0.74027905827144691</v>
      </c>
      <c r="I7" s="3">
        <f t="shared" si="4"/>
        <v>0.66464730211054013</v>
      </c>
      <c r="J7" s="3">
        <f t="shared" si="4"/>
        <v>0.57978882598828241</v>
      </c>
      <c r="K7" s="3">
        <f t="shared" si="4"/>
        <v>0.48454626887274871</v>
      </c>
      <c r="L7" s="3">
        <f t="shared" si="4"/>
        <v>0.39615771643667014</v>
      </c>
      <c r="M7" s="3">
        <f t="shared" si="4"/>
        <v>0.32268316243496675</v>
      </c>
      <c r="N7" s="3">
        <f t="shared" si="4"/>
        <v>0.26277936420072756</v>
      </c>
      <c r="O7" s="3">
        <f t="shared" si="4"/>
        <v>0.21399534828464428</v>
      </c>
      <c r="P7" s="3">
        <f t="shared" si="4"/>
        <v>0.17426789858995145</v>
      </c>
      <c r="Q7" s="3">
        <f t="shared" si="4"/>
        <v>0.14191570386603641</v>
      </c>
      <c r="R7" s="3">
        <f t="shared" si="4"/>
        <v>0.11556957515841021</v>
      </c>
      <c r="S7" s="3">
        <f t="shared" si="4"/>
        <v>9.4114508390863799E-2</v>
      </c>
      <c r="T7" s="3">
        <f t="shared" si="4"/>
        <v>7.6642495894901574E-2</v>
      </c>
      <c r="U7" s="3">
        <f t="shared" si="4"/>
        <v>6.2414098287636929E-2</v>
      </c>
      <c r="V7" s="3">
        <f t="shared" si="4"/>
        <v>5.0827150389265205E-2</v>
      </c>
      <c r="W7" s="3">
        <f t="shared" si="4"/>
        <v>4.139127677191333E-2</v>
      </c>
      <c r="X7" s="3">
        <f t="shared" si="4"/>
        <v>3.3707138403158858E-2</v>
      </c>
      <c r="Y7" s="3">
        <f t="shared" si="4"/>
        <v>2.7449532073885497E-2</v>
      </c>
      <c r="Z7" s="3">
        <f t="shared" si="4"/>
        <v>2.2353627355226832E-2</v>
      </c>
      <c r="AA7" s="3">
        <f t="shared" si="4"/>
        <v>1.8203758613857299E-2</v>
      </c>
      <c r="AB7" s="3">
        <f t="shared" si="4"/>
        <v>1.4824297748441245E-2</v>
      </c>
      <c r="AC7" s="3">
        <f t="shared" si="4"/>
        <v>1.2072221369006278E-2</v>
      </c>
    </row>
    <row r="8" spans="1:29" x14ac:dyDescent="0.25">
      <c r="A8" t="s">
        <v>4</v>
      </c>
      <c r="B8" s="5">
        <f>10^-5.5281</f>
        <v>2.9641487904584014E-6</v>
      </c>
      <c r="D8" t="s">
        <v>15</v>
      </c>
      <c r="E8" s="2">
        <f t="shared" ref="E8:AC8" si="5">_xlfn.NORM.DIST(E3,Min_LL,min_sd,TRUE)</f>
        <v>5.4648497047504793E-6</v>
      </c>
      <c r="F8" s="2">
        <f t="shared" si="5"/>
        <v>2.7719123921662414E-4</v>
      </c>
      <c r="G8" s="2">
        <f t="shared" si="5"/>
        <v>6.9954730759388831E-3</v>
      </c>
      <c r="H8" s="2">
        <f t="shared" si="5"/>
        <v>7.740579903501428E-2</v>
      </c>
      <c r="I8" s="2">
        <f t="shared" si="5"/>
        <v>0.35931166691317196</v>
      </c>
      <c r="J8" s="2">
        <f t="shared" si="5"/>
        <v>0.76376741294686656</v>
      </c>
      <c r="K8" s="2">
        <f t="shared" si="5"/>
        <v>0.96428937125821901</v>
      </c>
      <c r="L8" s="2">
        <f t="shared" si="5"/>
        <v>0.9980285103744807</v>
      </c>
      <c r="M8" s="2">
        <f t="shared" si="5"/>
        <v>0.99996079765757162</v>
      </c>
      <c r="N8" s="2">
        <f t="shared" si="5"/>
        <v>0.99999970518980708</v>
      </c>
      <c r="O8" s="2">
        <f t="shared" si="5"/>
        <v>0.9999999990845283</v>
      </c>
      <c r="P8" s="2">
        <f t="shared" si="5"/>
        <v>0.99999999999868705</v>
      </c>
      <c r="Q8" s="2">
        <f t="shared" si="5"/>
        <v>0.999999999999999</v>
      </c>
      <c r="R8" s="2">
        <f t="shared" si="5"/>
        <v>1</v>
      </c>
      <c r="S8" s="2">
        <f t="shared" si="5"/>
        <v>1</v>
      </c>
      <c r="T8" s="2">
        <f t="shared" si="5"/>
        <v>1</v>
      </c>
      <c r="U8" s="2">
        <f t="shared" si="5"/>
        <v>1</v>
      </c>
      <c r="V8" s="2">
        <f t="shared" si="5"/>
        <v>1</v>
      </c>
      <c r="W8" s="2">
        <f t="shared" si="5"/>
        <v>1</v>
      </c>
      <c r="X8" s="2">
        <f t="shared" si="5"/>
        <v>1</v>
      </c>
      <c r="Y8" s="2">
        <f t="shared" si="5"/>
        <v>1</v>
      </c>
      <c r="Z8" s="2">
        <f t="shared" si="5"/>
        <v>1</v>
      </c>
      <c r="AA8" s="2">
        <f t="shared" si="5"/>
        <v>1</v>
      </c>
      <c r="AB8" s="2">
        <f t="shared" si="5"/>
        <v>1</v>
      </c>
      <c r="AC8" s="2">
        <f t="shared" si="5"/>
        <v>1</v>
      </c>
    </row>
    <row r="9" spans="1:29" x14ac:dyDescent="0.25">
      <c r="A9" t="s">
        <v>5</v>
      </c>
      <c r="B9" s="5">
        <v>3.1728999999999998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7</v>
      </c>
      <c r="B11" s="3">
        <f>J4</f>
        <v>0.57053625086122084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29" x14ac:dyDescent="0.25">
      <c r="A13" t="s">
        <v>9</v>
      </c>
      <c r="B13">
        <v>0.1</v>
      </c>
    </row>
    <row r="14" spans="1:29" x14ac:dyDescent="0.25">
      <c r="A14" t="s">
        <v>10</v>
      </c>
      <c r="B14" s="3">
        <f>EXP(-M)</f>
        <v>0.90483741803595952</v>
      </c>
    </row>
    <row r="15" spans="1:29" x14ac:dyDescent="0.25">
      <c r="A15" t="s">
        <v>11</v>
      </c>
      <c r="B15" s="5">
        <v>0.1</v>
      </c>
      <c r="E15" t="s">
        <v>18</v>
      </c>
      <c r="F15" t="s">
        <v>17</v>
      </c>
      <c r="H15" t="s">
        <v>18</v>
      </c>
      <c r="I15" t="s">
        <v>16</v>
      </c>
      <c r="J15" t="s">
        <v>19</v>
      </c>
    </row>
    <row r="16" spans="1:29" x14ac:dyDescent="0.25">
      <c r="E16">
        <v>0</v>
      </c>
      <c r="F16" s="3">
        <f>YPR_mll</f>
        <v>0.62246773381678422</v>
      </c>
      <c r="H16">
        <v>0</v>
      </c>
      <c r="I16" s="3">
        <f>SPR</f>
        <v>0.32887077731887238</v>
      </c>
    </row>
    <row r="17" spans="1:10" x14ac:dyDescent="0.25">
      <c r="A17" s="1" t="s">
        <v>20</v>
      </c>
      <c r="E17" s="3">
        <v>0.02</v>
      </c>
      <c r="F17" s="3">
        <f t="dataTable" ref="F17:F35" dt2D="0" dtr="0" r1="B15"/>
        <v>0.26802709172154304</v>
      </c>
      <c r="H17" s="3">
        <v>0.02</v>
      </c>
      <c r="I17" s="3">
        <f t="dataTable" ref="I17:I35" dt2D="0" dtr="0" r1="B15" ca="1"/>
        <v>0.79202098507934582</v>
      </c>
      <c r="J17">
        <v>0.35</v>
      </c>
    </row>
    <row r="18" spans="1:10" x14ac:dyDescent="0.25">
      <c r="A18" t="s">
        <v>14</v>
      </c>
      <c r="B18" s="5">
        <v>381</v>
      </c>
      <c r="E18" s="3">
        <v>0.04</v>
      </c>
      <c r="F18" s="3">
        <v>0.43697984984326887</v>
      </c>
      <c r="H18" s="3">
        <v>0.04</v>
      </c>
      <c r="I18" s="3">
        <v>0.63038365018549625</v>
      </c>
      <c r="J18">
        <v>0.35</v>
      </c>
    </row>
    <row r="19" spans="1:10" x14ac:dyDescent="0.25">
      <c r="A19" t="s">
        <v>24</v>
      </c>
      <c r="B19" s="5">
        <v>38</v>
      </c>
      <c r="E19" s="3">
        <v>0.06</v>
      </c>
      <c r="F19" s="3">
        <v>0.53868511663256058</v>
      </c>
      <c r="H19" s="3">
        <v>0.06</v>
      </c>
      <c r="I19" s="3">
        <v>0.50445213702952973</v>
      </c>
      <c r="J19">
        <v>0.35</v>
      </c>
    </row>
    <row r="20" spans="1:10" x14ac:dyDescent="0.25">
      <c r="E20" s="3">
        <v>0.08</v>
      </c>
      <c r="F20" s="3">
        <v>0.59538059388390108</v>
      </c>
      <c r="H20" s="3">
        <v>0.08</v>
      </c>
      <c r="I20" s="3">
        <v>0.40604405235746771</v>
      </c>
      <c r="J20">
        <v>0.35</v>
      </c>
    </row>
    <row r="21" spans="1:10" x14ac:dyDescent="0.25">
      <c r="E21" s="3">
        <v>0.1</v>
      </c>
      <c r="F21" s="3">
        <v>0.62246773381678422</v>
      </c>
      <c r="H21" s="3">
        <v>0.1</v>
      </c>
      <c r="I21" s="3">
        <v>0.32887077731887238</v>
      </c>
      <c r="J21">
        <v>0.35</v>
      </c>
    </row>
    <row r="22" spans="1:10" x14ac:dyDescent="0.25">
      <c r="A22" s="8" t="s">
        <v>22</v>
      </c>
      <c r="B22" s="7"/>
      <c r="E22" s="3">
        <v>0.12</v>
      </c>
      <c r="F22" s="3">
        <v>0.63050956145001025</v>
      </c>
      <c r="H22" s="3">
        <v>0.12</v>
      </c>
      <c r="I22" s="3">
        <v>0.26810254402123024</v>
      </c>
      <c r="J22">
        <v>0.35</v>
      </c>
    </row>
    <row r="23" spans="1:10" x14ac:dyDescent="0.25">
      <c r="A23" s="7" t="s">
        <v>21</v>
      </c>
      <c r="B23" s="9">
        <f>SUMPRODUCT(Wt,S_fished,Vul_minLL)</f>
        <v>6.224677338167842</v>
      </c>
      <c r="E23" s="3">
        <v>0.14000000000000001</v>
      </c>
      <c r="F23" s="3">
        <v>0.62667098868926274</v>
      </c>
      <c r="H23" s="3">
        <v>0.14000000000000001</v>
      </c>
      <c r="I23" s="3">
        <v>0.22003136238628307</v>
      </c>
      <c r="J23">
        <v>0.35</v>
      </c>
    </row>
    <row r="24" spans="1:10" x14ac:dyDescent="0.25">
      <c r="A24" s="7" t="s">
        <v>23</v>
      </c>
      <c r="B24" s="9">
        <f>phi_vbF*u</f>
        <v>0.62246773381678422</v>
      </c>
      <c r="E24" s="3">
        <v>0.16</v>
      </c>
      <c r="F24" s="3">
        <v>0.61575003802497774</v>
      </c>
      <c r="H24" s="3">
        <v>0.16</v>
      </c>
      <c r="I24" s="3">
        <v>0.18181045183653213</v>
      </c>
      <c r="J24">
        <v>0.35</v>
      </c>
    </row>
    <row r="25" spans="1:10" x14ac:dyDescent="0.25">
      <c r="A25" s="7" t="s">
        <v>25</v>
      </c>
      <c r="B25" s="7">
        <f>SUMPRODUCT(S_fished,Rel_Fec)/SUMPRODUCT(S_unfished,Rel_Fec)</f>
        <v>0.32887077731887238</v>
      </c>
      <c r="E25" s="3">
        <v>0.18</v>
      </c>
      <c r="F25" s="3">
        <v>0.60091082028352794</v>
      </c>
      <c r="H25" s="3">
        <v>0.18</v>
      </c>
      <c r="I25" s="3">
        <v>0.15125330651714994</v>
      </c>
      <c r="J25">
        <v>0.35</v>
      </c>
    </row>
    <row r="26" spans="1:10" x14ac:dyDescent="0.25">
      <c r="E26" s="3">
        <v>0.2</v>
      </c>
      <c r="F26" s="3">
        <v>0.58420054287099843</v>
      </c>
      <c r="H26" s="3">
        <v>0.2</v>
      </c>
      <c r="I26" s="3">
        <v>0.1266791035462343</v>
      </c>
      <c r="J26">
        <v>0.35</v>
      </c>
    </row>
    <row r="27" spans="1:10" x14ac:dyDescent="0.25">
      <c r="A27" s="1"/>
      <c r="E27" s="3">
        <v>0.22</v>
      </c>
      <c r="F27" s="3">
        <v>0.566911230105276</v>
      </c>
      <c r="H27" s="3">
        <v>0.22</v>
      </c>
      <c r="I27" s="3">
        <v>0.10679401963629408</v>
      </c>
      <c r="J27">
        <v>0.35</v>
      </c>
    </row>
    <row r="28" spans="1:10" x14ac:dyDescent="0.25">
      <c r="E28" s="3">
        <v>0.24</v>
      </c>
      <c r="F28" s="3">
        <v>0.54983061228951324</v>
      </c>
      <c r="H28" s="3">
        <v>0.24</v>
      </c>
      <c r="I28" s="3">
        <v>9.0600291083011042E-2</v>
      </c>
      <c r="J28">
        <v>0.35</v>
      </c>
    </row>
    <row r="29" spans="1:10" x14ac:dyDescent="0.25">
      <c r="E29" s="3">
        <v>0.26</v>
      </c>
      <c r="F29" s="3">
        <v>0.53341452684116997</v>
      </c>
      <c r="H29" s="3">
        <v>0.26</v>
      </c>
      <c r="I29" s="3">
        <v>7.7326649453862167E-2</v>
      </c>
      <c r="J29">
        <v>0.35</v>
      </c>
    </row>
    <row r="30" spans="1:10" x14ac:dyDescent="0.25">
      <c r="E30" s="3">
        <v>0.28000000000000003</v>
      </c>
      <c r="F30" s="3">
        <v>0.51790419079992756</v>
      </c>
      <c r="H30" s="3">
        <v>0.28000000000000003</v>
      </c>
      <c r="I30" s="3">
        <v>6.6375183474742958E-2</v>
      </c>
      <c r="J30">
        <v>0.35</v>
      </c>
    </row>
    <row r="31" spans="1:10" x14ac:dyDescent="0.25">
      <c r="E31" s="3">
        <v>0.3</v>
      </c>
      <c r="F31" s="3">
        <v>0.50340508692607955</v>
      </c>
      <c r="H31" s="3">
        <v>0.3</v>
      </c>
      <c r="I31" s="3">
        <v>5.7280792518223024E-2</v>
      </c>
      <c r="J31">
        <v>0.35</v>
      </c>
    </row>
    <row r="32" spans="1:10" x14ac:dyDescent="0.25">
      <c r="E32" s="3">
        <v>0.32</v>
      </c>
      <c r="F32" s="3">
        <v>0.48993936698250318</v>
      </c>
      <c r="H32" s="3">
        <v>0.32</v>
      </c>
      <c r="I32" s="3">
        <v>4.9680270377715503E-2</v>
      </c>
      <c r="J32">
        <v>0.35</v>
      </c>
    </row>
    <row r="33" spans="1:10" x14ac:dyDescent="0.25">
      <c r="E33" s="3">
        <v>0.34</v>
      </c>
      <c r="F33" s="3">
        <v>0.47748016441028418</v>
      </c>
      <c r="H33" s="3">
        <v>0.34</v>
      </c>
      <c r="I33" s="3">
        <v>4.3288739520875849E-2</v>
      </c>
      <c r="J33">
        <v>0.35</v>
      </c>
    </row>
    <row r="34" spans="1:10" x14ac:dyDescent="0.25">
      <c r="A34" s="1"/>
      <c r="E34" s="3">
        <v>0.36</v>
      </c>
      <c r="F34" s="3">
        <v>0.46597368060170768</v>
      </c>
      <c r="H34" s="3">
        <v>0.36</v>
      </c>
      <c r="I34" s="3">
        <v>3.7881685918366687E-2</v>
      </c>
      <c r="J34">
        <v>0.35</v>
      </c>
    </row>
    <row r="35" spans="1:10" x14ac:dyDescent="0.25">
      <c r="E35" s="3">
        <v>0.38</v>
      </c>
      <c r="F35" s="3">
        <v>0.45535310409526092</v>
      </c>
      <c r="H35" s="3">
        <v>0.38</v>
      </c>
      <c r="I35" s="3">
        <v>3.3281255070990355E-2</v>
      </c>
      <c r="J35">
        <v>0.35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144</vt:i4>
      </vt:variant>
    </vt:vector>
  </HeadingPairs>
  <TitlesOfParts>
    <vt:vector size="148" baseType="lpstr">
      <vt:lpstr>artproc</vt:lpstr>
      <vt:lpstr>artsurf</vt:lpstr>
      <vt:lpstr>basal</vt:lpstr>
      <vt:lpstr>otolith</vt:lpstr>
      <vt:lpstr>artproc!a_wl</vt:lpstr>
      <vt:lpstr>artsurf!a_wl</vt:lpstr>
      <vt:lpstr>basal!a_wl</vt:lpstr>
      <vt:lpstr>otolith!a_wl</vt:lpstr>
      <vt:lpstr>artproc!Age</vt:lpstr>
      <vt:lpstr>artsurf!Age</vt:lpstr>
      <vt:lpstr>basal!Age</vt:lpstr>
      <vt:lpstr>otolith!Age</vt:lpstr>
      <vt:lpstr>artproc!b_wl</vt:lpstr>
      <vt:lpstr>artsurf!b_wl</vt:lpstr>
      <vt:lpstr>basal!b_wl</vt:lpstr>
      <vt:lpstr>otolith!b_wl</vt:lpstr>
      <vt:lpstr>artproc!Harvest_Slot</vt:lpstr>
      <vt:lpstr>artsurf!Harvest_Slot</vt:lpstr>
      <vt:lpstr>basal!Harvest_Slot</vt:lpstr>
      <vt:lpstr>otolith!Harvest_Slot</vt:lpstr>
      <vt:lpstr>artproc!K</vt:lpstr>
      <vt:lpstr>artsurf!K</vt:lpstr>
      <vt:lpstr>basal!K</vt:lpstr>
      <vt:lpstr>otolith!K</vt:lpstr>
      <vt:lpstr>artproc!Linf</vt:lpstr>
      <vt:lpstr>artsurf!Linf</vt:lpstr>
      <vt:lpstr>basal!Linf</vt:lpstr>
      <vt:lpstr>otolith!Linf</vt:lpstr>
      <vt:lpstr>artproc!M</vt:lpstr>
      <vt:lpstr>artsurf!M</vt:lpstr>
      <vt:lpstr>basal!M</vt:lpstr>
      <vt:lpstr>otolith!M</vt:lpstr>
      <vt:lpstr>artproc!Min_LL</vt:lpstr>
      <vt:lpstr>artsurf!Min_LL</vt:lpstr>
      <vt:lpstr>basal!Min_LL</vt:lpstr>
      <vt:lpstr>otolith!Min_LL</vt:lpstr>
      <vt:lpstr>artproc!min_sd</vt:lpstr>
      <vt:lpstr>artsurf!min_sd</vt:lpstr>
      <vt:lpstr>basal!min_sd</vt:lpstr>
      <vt:lpstr>otolith!min_sd</vt:lpstr>
      <vt:lpstr>artsurf!Minimum_Length_Limit</vt:lpstr>
      <vt:lpstr>basal!Minimum_Length_Limit</vt:lpstr>
      <vt:lpstr>otolith!Minimum_Length_Limit</vt:lpstr>
      <vt:lpstr>Minimum_Length_Limit</vt:lpstr>
      <vt:lpstr>artproc!phi_vb_harvslotF</vt:lpstr>
      <vt:lpstr>artsurf!phi_vb_harvslotF</vt:lpstr>
      <vt:lpstr>basal!phi_vb_harvslotF</vt:lpstr>
      <vt:lpstr>otolith!phi_vb_harvslotF</vt:lpstr>
      <vt:lpstr>artproc!phi_vb_harvslotU</vt:lpstr>
      <vt:lpstr>artsurf!phi_vb_harvslotU</vt:lpstr>
      <vt:lpstr>basal!phi_vb_harvslotU</vt:lpstr>
      <vt:lpstr>otolith!phi_vb_harvslotU</vt:lpstr>
      <vt:lpstr>artproc!phi_vb_proslotF</vt:lpstr>
      <vt:lpstr>artsurf!phi_vb_proslotF</vt:lpstr>
      <vt:lpstr>basal!phi_vb_proslotF</vt:lpstr>
      <vt:lpstr>otolith!phi_vb_proslotF</vt:lpstr>
      <vt:lpstr>artproc!phi_vb_proslotU</vt:lpstr>
      <vt:lpstr>artsurf!phi_vb_proslotU</vt:lpstr>
      <vt:lpstr>basal!phi_vb_proslotU</vt:lpstr>
      <vt:lpstr>otolith!phi_vb_proslotU</vt:lpstr>
      <vt:lpstr>artproc!phi_vbF</vt:lpstr>
      <vt:lpstr>artsurf!phi_vbF</vt:lpstr>
      <vt:lpstr>basal!phi_vbF</vt:lpstr>
      <vt:lpstr>otolith!phi_vbF</vt:lpstr>
      <vt:lpstr>artproc!Protected_Slot</vt:lpstr>
      <vt:lpstr>artsurf!Protected_Slot</vt:lpstr>
      <vt:lpstr>basal!Protected_Slot</vt:lpstr>
      <vt:lpstr>otolith!Protected_Slot</vt:lpstr>
      <vt:lpstr>artproc!Rel_Fec</vt:lpstr>
      <vt:lpstr>artsurf!Rel_Fec</vt:lpstr>
      <vt:lpstr>basal!Rel_Fec</vt:lpstr>
      <vt:lpstr>otolith!Rel_Fec</vt:lpstr>
      <vt:lpstr>artproc!S_fished</vt:lpstr>
      <vt:lpstr>artsurf!S_fished</vt:lpstr>
      <vt:lpstr>basal!S_fished</vt:lpstr>
      <vt:lpstr>otolith!S_fished</vt:lpstr>
      <vt:lpstr>artproc!S_unfished</vt:lpstr>
      <vt:lpstr>artsurf!S_unfished</vt:lpstr>
      <vt:lpstr>basal!S_unfished</vt:lpstr>
      <vt:lpstr>otolith!S_unfished</vt:lpstr>
      <vt:lpstr>artproc!So</vt:lpstr>
      <vt:lpstr>artsurf!So</vt:lpstr>
      <vt:lpstr>basal!So</vt:lpstr>
      <vt:lpstr>otolith!So</vt:lpstr>
      <vt:lpstr>artproc!SPR</vt:lpstr>
      <vt:lpstr>artsurf!SPR</vt:lpstr>
      <vt:lpstr>basal!SPR</vt:lpstr>
      <vt:lpstr>otolith!SPR</vt:lpstr>
      <vt:lpstr>artsurf!SPR_mll</vt:lpstr>
      <vt:lpstr>basal!SPR_mll</vt:lpstr>
      <vt:lpstr>otolith!SPR_mll</vt:lpstr>
      <vt:lpstr>SPR_mll</vt:lpstr>
      <vt:lpstr>artproc!TL</vt:lpstr>
      <vt:lpstr>artsurf!TL</vt:lpstr>
      <vt:lpstr>basal!TL</vt:lpstr>
      <vt:lpstr>otolith!TL</vt:lpstr>
      <vt:lpstr>artproc!tnot</vt:lpstr>
      <vt:lpstr>artsurf!tnot</vt:lpstr>
      <vt:lpstr>basal!tnot</vt:lpstr>
      <vt:lpstr>otolith!tnot</vt:lpstr>
      <vt:lpstr>artproc!u</vt:lpstr>
      <vt:lpstr>artsurf!u</vt:lpstr>
      <vt:lpstr>basal!u</vt:lpstr>
      <vt:lpstr>otolith!u</vt:lpstr>
      <vt:lpstr>artproc!Vul_harvslot</vt:lpstr>
      <vt:lpstr>artsurf!Vul_harvslot</vt:lpstr>
      <vt:lpstr>basal!Vul_harvslot</vt:lpstr>
      <vt:lpstr>otolith!Vul_harvslot</vt:lpstr>
      <vt:lpstr>artproc!Vul_minLL</vt:lpstr>
      <vt:lpstr>artsurf!Vul_minLL</vt:lpstr>
      <vt:lpstr>basal!Vul_minLL</vt:lpstr>
      <vt:lpstr>otolith!Vul_minLL</vt:lpstr>
      <vt:lpstr>artproc!Vul_proslot</vt:lpstr>
      <vt:lpstr>artsurf!Vul_proslot</vt:lpstr>
      <vt:lpstr>basal!Vul_proslot</vt:lpstr>
      <vt:lpstr>otolith!Vul_proslot</vt:lpstr>
      <vt:lpstr>artproc!Vul_slot</vt:lpstr>
      <vt:lpstr>artsurf!Vul_slot</vt:lpstr>
      <vt:lpstr>basal!Vul_slot</vt:lpstr>
      <vt:lpstr>otolith!Vul_slot</vt:lpstr>
      <vt:lpstr>artproc!Vul_upLL</vt:lpstr>
      <vt:lpstr>artsurf!Vul_upLL</vt:lpstr>
      <vt:lpstr>basal!Vul_upLL</vt:lpstr>
      <vt:lpstr>otolith!Vul_upLL</vt:lpstr>
      <vt:lpstr>artproc!wmat</vt:lpstr>
      <vt:lpstr>artsurf!wmat</vt:lpstr>
      <vt:lpstr>basal!wmat</vt:lpstr>
      <vt:lpstr>otolith!wmat</vt:lpstr>
      <vt:lpstr>artproc!Wt</vt:lpstr>
      <vt:lpstr>artsurf!Wt</vt:lpstr>
      <vt:lpstr>basal!Wt</vt:lpstr>
      <vt:lpstr>otolith!Wt</vt:lpstr>
      <vt:lpstr>artproc!YPR</vt:lpstr>
      <vt:lpstr>artsurf!YPR</vt:lpstr>
      <vt:lpstr>basal!YPR</vt:lpstr>
      <vt:lpstr>otolith!YPR</vt:lpstr>
      <vt:lpstr>artproc!YPR_harvslot</vt:lpstr>
      <vt:lpstr>artsurf!YPR_harvslot</vt:lpstr>
      <vt:lpstr>basal!YPR_harvslot</vt:lpstr>
      <vt:lpstr>otolith!YPR_harvslot</vt:lpstr>
      <vt:lpstr>artproc!YPR_mll</vt:lpstr>
      <vt:lpstr>artsurf!YPR_mll</vt:lpstr>
      <vt:lpstr>basal!YPR_mll</vt:lpstr>
      <vt:lpstr>otolith!YPR_mll</vt:lpstr>
      <vt:lpstr>artproc!YPR_proslot</vt:lpstr>
      <vt:lpstr>artsurf!YPR_proslot</vt:lpstr>
      <vt:lpstr>basal!YPR_proslot</vt:lpstr>
      <vt:lpstr>otolith!YPR_proslot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2020-02-21T15:12:57Z</dcterms:created>
  <dcterms:modified xsi:type="dcterms:W3CDTF">2024-01-10T16:23:32Z</dcterms:modified>
</cp:coreProperties>
</file>