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ocuments/Active manuscripts/FWD EBF 2023/R1 analysis figures and submission/R1 analysis/pop models.R1/"/>
    </mc:Choice>
  </mc:AlternateContent>
  <xr:revisionPtr revIDLastSave="211" documentId="13_ncr:1_{871B92D9-FBB7-41B3-81CD-88E30161B4DA}" xr6:coauthVersionLast="47" xr6:coauthVersionMax="47" xr10:uidLastSave="{2AE100ED-D4F3-45E2-AE1E-4AF8FDB517D5}"/>
  <bookViews>
    <workbookView xWindow="-120" yWindow="-120" windowWidth="29040" windowHeight="15720" xr2:uid="{A1F43D1B-5E26-48D9-A86E-BCA1B1606665}"/>
  </bookViews>
  <sheets>
    <sheet name="8 inch minimum" sheetId="5" r:id="rId1"/>
    <sheet name="14 inch minimum" sheetId="9" r:id="rId2"/>
    <sheet name="18 inch minimum" sheetId="10" r:id="rId3"/>
  </sheets>
  <definedNames>
    <definedName name="a_wl" localSheetId="1">'14 inch minimum'!$B$8</definedName>
    <definedName name="a_wl" localSheetId="2">'18 inch minimum'!$B$8</definedName>
    <definedName name="a_wl" localSheetId="0">'8 inch minimum'!$B$8</definedName>
    <definedName name="a_wl">#REF!</definedName>
    <definedName name="Age" localSheetId="1">'14 inch minimum'!$E$2:$AC$2</definedName>
    <definedName name="Age" localSheetId="2">'18 inch minimum'!$E$2:$AC$2</definedName>
    <definedName name="Age" localSheetId="0">'8 inch minimum'!$E$2:$AC$2</definedName>
    <definedName name="Age">#REF!</definedName>
    <definedName name="b_wl" localSheetId="1">'14 inch minimum'!$B$9</definedName>
    <definedName name="b_wl" localSheetId="2">'18 inch minimum'!$B$9</definedName>
    <definedName name="b_wl" localSheetId="0">'8 inch minimum'!$B$9</definedName>
    <definedName name="b_wl">#REF!</definedName>
    <definedName name="Harvest_Slot" localSheetId="1">'14 inch minimum'!$B$34</definedName>
    <definedName name="Harvest_Slot" localSheetId="2">'18 inch minimum'!$B$34</definedName>
    <definedName name="Harvest_Slot" localSheetId="0">'8 inch minimum'!$B$34</definedName>
    <definedName name="Harvest_Slot">#REF!</definedName>
    <definedName name="K" localSheetId="1">'14 inch minimum'!$B$5</definedName>
    <definedName name="K" localSheetId="2">'18 inch minimum'!$B$5</definedName>
    <definedName name="K" localSheetId="0">'8 inch minimum'!$B$5</definedName>
    <definedName name="K">#REF!</definedName>
    <definedName name="Linf" localSheetId="1">'14 inch minimum'!$B$4</definedName>
    <definedName name="Linf" localSheetId="2">'18 inch minimum'!$B$4</definedName>
    <definedName name="Linf" localSheetId="0">'8 inch minimum'!$B$4</definedName>
    <definedName name="Linf">#REF!</definedName>
    <definedName name="M" localSheetId="1">'14 inch minimum'!$B$13</definedName>
    <definedName name="M" localSheetId="2">'18 inch minimum'!$B$13</definedName>
    <definedName name="M" localSheetId="0">'8 inch minimum'!$B$13</definedName>
    <definedName name="M">#REF!</definedName>
    <definedName name="Min_LL" localSheetId="1">'14 inch minimum'!$B$18</definedName>
    <definedName name="Min_LL" localSheetId="2">'18 inch minimum'!$B$18</definedName>
    <definedName name="Min_LL" localSheetId="0">'8 inch minimum'!$B$18</definedName>
    <definedName name="Min_LL">#REF!</definedName>
    <definedName name="min_sd" localSheetId="1">'14 inch minimum'!$B$19</definedName>
    <definedName name="min_sd" localSheetId="2">'18 inch minimum'!$B$19</definedName>
    <definedName name="min_sd" localSheetId="0">'8 inch minimum'!$B$19</definedName>
    <definedName name="Min_SD">#REF!</definedName>
    <definedName name="Minimum_Length_Limit" localSheetId="1">'14 inch minimum'!$B$22</definedName>
    <definedName name="Minimum_Length_Limit" localSheetId="2">'18 inch minimum'!$B$22</definedName>
    <definedName name="Minimum_Length_Limit">'8 inch minimum'!$B$22</definedName>
    <definedName name="phi_count0">#REF!</definedName>
    <definedName name="phi_countf">#REF!</definedName>
    <definedName name="phi_vb_harvslotF" localSheetId="1">'14 inch minimum'!$B$36</definedName>
    <definedName name="phi_vb_harvslotF" localSheetId="2">'18 inch minimum'!$B$36</definedName>
    <definedName name="phi_vb_harvslotF" localSheetId="0">'8 inch minimum'!$B$36</definedName>
    <definedName name="phi_vb_harvslotF">#REF!</definedName>
    <definedName name="phi_vb_harvslotU" localSheetId="1">'14 inch minimum'!$B$35</definedName>
    <definedName name="phi_vb_harvslotU" localSheetId="2">'18 inch minimum'!$B$35</definedName>
    <definedName name="phi_vb_harvslotU" localSheetId="0">'8 inch minimum'!$B$35</definedName>
    <definedName name="phi_vb_harvslotU">#REF!</definedName>
    <definedName name="phi_vb_proslotF" localSheetId="1">'14 inch minimum'!$B$29</definedName>
    <definedName name="phi_vb_proslotF" localSheetId="2">'18 inch minimum'!$B$29</definedName>
    <definedName name="phi_vb_proslotF" localSheetId="0">'8 inch minimum'!$B$29</definedName>
    <definedName name="phi_vb_proslotF">#REF!</definedName>
    <definedName name="phi_vb_proslotU" localSheetId="1">'14 inch minimum'!$B$28</definedName>
    <definedName name="phi_vb_proslotU" localSheetId="2">'18 inch minimum'!$B$28</definedName>
    <definedName name="phi_vb_proslotU" localSheetId="0">'8 inch minimum'!$B$28</definedName>
    <definedName name="phi_vb_proslotU">#REF!</definedName>
    <definedName name="phi_vb0" localSheetId="1">'14 inch minimum'!#REF!</definedName>
    <definedName name="phi_vb0" localSheetId="2">'18 inch minimum'!#REF!</definedName>
    <definedName name="phi_vb0" localSheetId="0">'8 inch minimum'!#REF!</definedName>
    <definedName name="phi_vb0">#REF!</definedName>
    <definedName name="phi_vbF" localSheetId="1">'14 inch minimum'!$B$23</definedName>
    <definedName name="phi_vbF" localSheetId="2">'18 inch minimum'!$B$23</definedName>
    <definedName name="phi_vbF" localSheetId="0">'8 inch minimum'!$B$23</definedName>
    <definedName name="phi_vbF">#REF!</definedName>
    <definedName name="phi_vbU" localSheetId="1">'14 inch minimum'!#REF!</definedName>
    <definedName name="phi_vbU" localSheetId="2">'18 inch minimum'!#REF!</definedName>
    <definedName name="phi_vbU" localSheetId="0">'8 inch minimum'!#REF!</definedName>
    <definedName name="phi_vbU">#REF!</definedName>
    <definedName name="Protected_Slot" localSheetId="1">'14 inch minimum'!$B$27</definedName>
    <definedName name="Protected_Slot" localSheetId="2">'18 inch minimum'!$B$27</definedName>
    <definedName name="Protected_Slot" localSheetId="0">'8 inch minimum'!$B$27</definedName>
    <definedName name="Protected_Slot">#REF!</definedName>
    <definedName name="Recruits">#REF!</definedName>
    <definedName name="Rel_Fec" localSheetId="1">'14 inch minimum'!$E$5:$AC$5</definedName>
    <definedName name="Rel_Fec" localSheetId="2">'18 inch minimum'!$E$5:$AC$5</definedName>
    <definedName name="Rel_Fec" localSheetId="0">'8 inch minimum'!$E$5:$AC$5</definedName>
    <definedName name="Rel_Fec">#REF!</definedName>
    <definedName name="S_fished" localSheetId="1">'14 inch minimum'!$E$7:$AC$7</definedName>
    <definedName name="S_fished" localSheetId="2">'18 inch minimum'!$E$7:$AC$7</definedName>
    <definedName name="S_fished" localSheetId="0">'8 inch minimum'!$E$7:$AC$7</definedName>
    <definedName name="S_fished">#REF!</definedName>
    <definedName name="S_unfished" localSheetId="1">'14 inch minimum'!$E$6:$AC$6</definedName>
    <definedName name="S_unfished" localSheetId="2">'18 inch minimum'!$E$6:$AC$6</definedName>
    <definedName name="S_unfished" localSheetId="0">'8 inch minimum'!$E$6:$AC$6</definedName>
    <definedName name="S_unfished">#REF!</definedName>
    <definedName name="So" localSheetId="1">'14 inch minimum'!$B$14</definedName>
    <definedName name="So" localSheetId="2">'18 inch minimum'!$B$14</definedName>
    <definedName name="So" localSheetId="0">'8 inch minimum'!$B$14</definedName>
    <definedName name="So">#REF!</definedName>
    <definedName name="SPR" localSheetId="1">'14 inch minimum'!$B$25</definedName>
    <definedName name="SPR" localSheetId="2">'18 inch minimum'!$B$25</definedName>
    <definedName name="SPR" localSheetId="0">'8 inch minimum'!$B$25</definedName>
    <definedName name="SPR">#REF!</definedName>
    <definedName name="SPR_harvslot">#REF!</definedName>
    <definedName name="SPR_mll" localSheetId="1">'14 inch minimum'!$B$25</definedName>
    <definedName name="SPR_mll" localSheetId="2">'18 inch minimum'!$B$25</definedName>
    <definedName name="SPR_mll">'8 inch minimum'!$B$25</definedName>
    <definedName name="SPR_proslot">#REF!</definedName>
    <definedName name="TL" localSheetId="1">'14 inch minimum'!$E$3:$AC$3</definedName>
    <definedName name="TL" localSheetId="2">'18 inch minimum'!$E$3:$AC$3</definedName>
    <definedName name="TL" localSheetId="0">'8 inch minimum'!$E$3:$AC$3</definedName>
    <definedName name="TL">#REF!</definedName>
    <definedName name="tnot" localSheetId="1">'14 inch minimum'!$B$6</definedName>
    <definedName name="tnot" localSheetId="2">'18 inch minimum'!$B$6</definedName>
    <definedName name="tnot" localSheetId="0">'8 inch minimum'!$B$6</definedName>
    <definedName name="tnot">#REF!</definedName>
    <definedName name="u" localSheetId="1">'14 inch minimum'!$B$15</definedName>
    <definedName name="u" localSheetId="2">'18 inch minimum'!$B$15</definedName>
    <definedName name="u" localSheetId="0">'8 inch minimum'!$B$15</definedName>
    <definedName name="u">#REF!</definedName>
    <definedName name="Upper_LL" localSheetId="1">'14 inch minimum'!#REF!</definedName>
    <definedName name="Upper_LL" localSheetId="2">'18 inch minimum'!#REF!</definedName>
    <definedName name="Upper_LL" localSheetId="0">'8 inch minimum'!#REF!</definedName>
    <definedName name="Upper_LL">#REF!</definedName>
    <definedName name="Vul_harvslot" localSheetId="1">'14 inch minimum'!$E$11:$AC$11</definedName>
    <definedName name="Vul_harvslot" localSheetId="2">'18 inch minimum'!$E$11:$AC$11</definedName>
    <definedName name="Vul_harvslot" localSheetId="0">'8 inch minimum'!$E$11:$AC$11</definedName>
    <definedName name="Vul_harvslot">#REF!</definedName>
    <definedName name="Vul_minLL" localSheetId="1">'14 inch minimum'!$E$8:$AC$8</definedName>
    <definedName name="Vul_minLL" localSheetId="2">'18 inch minimum'!$E$8:$AC$8</definedName>
    <definedName name="Vul_minLL" localSheetId="0">'8 inch minimum'!$E$8:$AC$8</definedName>
    <definedName name="Vul_minLL">#REF!</definedName>
    <definedName name="Vul_proslot" localSheetId="1">'14 inch minimum'!$E$10:$AC$10</definedName>
    <definedName name="Vul_proslot" localSheetId="2">'18 inch minimum'!$E$10:$AC$10</definedName>
    <definedName name="Vul_proslot" localSheetId="0">'8 inch minimum'!$E$10:$AC$10</definedName>
    <definedName name="Vul_proslot">#REF!</definedName>
    <definedName name="Vul_slot" localSheetId="1">'14 inch minimum'!$E$10:$AC$10</definedName>
    <definedName name="Vul_slot" localSheetId="2">'18 inch minimum'!$E$10:$AC$10</definedName>
    <definedName name="Vul_slot" localSheetId="0">'8 inch minimum'!$E$10:$AC$10</definedName>
    <definedName name="Vul_slot">#REF!</definedName>
    <definedName name="Vul_upLL" localSheetId="1">'14 inch minimum'!$E$9:$AC$9</definedName>
    <definedName name="Vul_upLL" localSheetId="2">'18 inch minimum'!$E$9:$AC$9</definedName>
    <definedName name="Vul_upLL" localSheetId="0">'8 inch minimum'!$E$9:$AC$9</definedName>
    <definedName name="Vul_upLL">#REF!</definedName>
    <definedName name="wmat" localSheetId="1">'14 inch minimum'!$B$11</definedName>
    <definedName name="wmat" localSheetId="2">'18 inch minimum'!$B$11</definedName>
    <definedName name="wmat" localSheetId="0">'8 inch minimum'!$B$11</definedName>
    <definedName name="wmat">#REF!</definedName>
    <definedName name="Wt" localSheetId="1">'14 inch minimum'!$E$4:$AC$4</definedName>
    <definedName name="Wt" localSheetId="2">'18 inch minimum'!$E$4:$AC$4</definedName>
    <definedName name="Wt" localSheetId="0">'8 inch minimum'!$E$4:$AC$4</definedName>
    <definedName name="Wt">#REF!</definedName>
    <definedName name="YPR" localSheetId="1">'14 inch minimum'!$B$38</definedName>
    <definedName name="YPR" localSheetId="2">'18 inch minimum'!$B$38</definedName>
    <definedName name="YPR" localSheetId="0">'8 inch minimum'!$B$38</definedName>
    <definedName name="YPR">#REF!</definedName>
    <definedName name="YPR_harvslot" localSheetId="1">'14 inch minimum'!$B$38</definedName>
    <definedName name="YPR_harvslot" localSheetId="2">'18 inch minimum'!$B$38</definedName>
    <definedName name="YPR_harvslot" localSheetId="0">'8 inch minimum'!$B$38</definedName>
    <definedName name="YPR_harvslot">#REF!</definedName>
    <definedName name="YPR_mll" localSheetId="1">'14 inch minimum'!$B$24</definedName>
    <definedName name="YPR_mll" localSheetId="2">'18 inch minimum'!$B$24</definedName>
    <definedName name="YPR_mll" localSheetId="0">'8 inch minimum'!$B$24</definedName>
    <definedName name="YPR_mll">#REF!</definedName>
    <definedName name="YPR_proslot" localSheetId="1">'14 inch minimum'!$B$31</definedName>
    <definedName name="YPR_proslot" localSheetId="2">'18 inch minimum'!$B$31</definedName>
    <definedName name="YPR_proslot" localSheetId="0">'8 inch minimum'!$B$31</definedName>
    <definedName name="YPR_proslo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9" l="1"/>
  <c r="B19" i="10"/>
  <c r="B19" i="5"/>
  <c r="B18" i="10"/>
  <c r="B14" i="10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B8" i="10"/>
  <c r="AQ3" i="10"/>
  <c r="AP3" i="10"/>
  <c r="AO3" i="10"/>
  <c r="AN3" i="10"/>
  <c r="AM3" i="10"/>
  <c r="AM4" i="10" s="1"/>
  <c r="AL3" i="10"/>
  <c r="AK3" i="10"/>
  <c r="AJ3" i="10"/>
  <c r="AI3" i="10"/>
  <c r="AH3" i="10"/>
  <c r="AH4" i="10" s="1"/>
  <c r="AG3" i="10"/>
  <c r="AF3" i="10"/>
  <c r="AE3" i="10"/>
  <c r="AD3" i="10"/>
  <c r="AC3" i="10"/>
  <c r="AB3" i="10"/>
  <c r="AA3" i="10"/>
  <c r="AA4" i="10" s="1"/>
  <c r="Z3" i="10"/>
  <c r="Y3" i="10"/>
  <c r="X3" i="10"/>
  <c r="W3" i="10"/>
  <c r="V3" i="10"/>
  <c r="V4" i="10" s="1"/>
  <c r="U3" i="10"/>
  <c r="T3" i="10"/>
  <c r="S3" i="10"/>
  <c r="R3" i="10"/>
  <c r="Q3" i="10"/>
  <c r="P3" i="10"/>
  <c r="O3" i="10"/>
  <c r="O4" i="10" s="1"/>
  <c r="N3" i="10"/>
  <c r="M3" i="10"/>
  <c r="L3" i="10"/>
  <c r="K3" i="10"/>
  <c r="J3" i="10"/>
  <c r="J4" i="10" s="1"/>
  <c r="I3" i="10"/>
  <c r="H3" i="10"/>
  <c r="G3" i="10"/>
  <c r="F3" i="10"/>
  <c r="E3" i="10"/>
  <c r="B18" i="9"/>
  <c r="B14" i="5"/>
  <c r="B8" i="5"/>
  <c r="B14" i="9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AK6" i="9" s="1"/>
  <c r="AL6" i="9" s="1"/>
  <c r="AM6" i="9" s="1"/>
  <c r="AN6" i="9" s="1"/>
  <c r="AO6" i="9" s="1"/>
  <c r="AP6" i="9" s="1"/>
  <c r="AQ6" i="9" s="1"/>
  <c r="B8" i="9"/>
  <c r="AQ3" i="9"/>
  <c r="AP3" i="9"/>
  <c r="AO3" i="9"/>
  <c r="AN3" i="9"/>
  <c r="AM3" i="9"/>
  <c r="AM4" i="9" s="1"/>
  <c r="AL3" i="9"/>
  <c r="AK3" i="9"/>
  <c r="AJ3" i="9"/>
  <c r="AI3" i="9"/>
  <c r="AH3" i="9"/>
  <c r="AG3" i="9"/>
  <c r="AG4" i="9" s="1"/>
  <c r="AF3" i="9"/>
  <c r="AE3" i="9"/>
  <c r="AD3" i="9"/>
  <c r="AC3" i="9"/>
  <c r="AB3" i="9"/>
  <c r="AA3" i="9"/>
  <c r="AA4" i="9" s="1"/>
  <c r="Z3" i="9"/>
  <c r="Y3" i="9"/>
  <c r="X3" i="9"/>
  <c r="W3" i="9"/>
  <c r="V3" i="9"/>
  <c r="U3" i="9"/>
  <c r="U4" i="9" s="1"/>
  <c r="T3" i="9"/>
  <c r="S3" i="9"/>
  <c r="R3" i="9"/>
  <c r="Q3" i="9"/>
  <c r="P3" i="9"/>
  <c r="O3" i="9"/>
  <c r="O4" i="9" s="1"/>
  <c r="N3" i="9"/>
  <c r="M3" i="9"/>
  <c r="L3" i="9"/>
  <c r="K3" i="9"/>
  <c r="J3" i="9"/>
  <c r="I3" i="9"/>
  <c r="I4" i="9" s="1"/>
  <c r="B11" i="9" s="1"/>
  <c r="H3" i="9"/>
  <c r="G3" i="9"/>
  <c r="F3" i="9"/>
  <c r="E3" i="9"/>
  <c r="AD3" i="5"/>
  <c r="AD4" i="5" s="1"/>
  <c r="AE3" i="5"/>
  <c r="AE4" i="5" s="1"/>
  <c r="AF3" i="5"/>
  <c r="AF4" i="5" s="1"/>
  <c r="AG3" i="5"/>
  <c r="AH3" i="5"/>
  <c r="AI3" i="5"/>
  <c r="AI4" i="5" s="1"/>
  <c r="AJ3" i="5"/>
  <c r="AK3" i="5"/>
  <c r="AL3" i="5"/>
  <c r="AL4" i="5" s="1"/>
  <c r="AM3" i="5"/>
  <c r="AN3" i="5"/>
  <c r="AO3" i="5"/>
  <c r="AP3" i="5"/>
  <c r="AP4" i="5" s="1"/>
  <c r="AQ3" i="5"/>
  <c r="AQ4" i="5" s="1"/>
  <c r="AO4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AL4" i="10" l="1"/>
  <c r="AC8" i="10"/>
  <c r="AO8" i="10"/>
  <c r="AI8" i="10"/>
  <c r="AK8" i="10"/>
  <c r="W8" i="10"/>
  <c r="N8" i="10"/>
  <c r="Z8" i="10"/>
  <c r="AL8" i="10"/>
  <c r="M8" i="10"/>
  <c r="O8" i="10"/>
  <c r="AA8" i="10"/>
  <c r="AM8" i="10"/>
  <c r="AJ8" i="10"/>
  <c r="Y8" i="10"/>
  <c r="AB8" i="10"/>
  <c r="AN8" i="10"/>
  <c r="E8" i="10"/>
  <c r="F7" i="10" s="1"/>
  <c r="G8" i="10"/>
  <c r="S8" i="10"/>
  <c r="AE8" i="10"/>
  <c r="AQ8" i="10"/>
  <c r="K8" i="10"/>
  <c r="F8" i="10"/>
  <c r="AP8" i="10"/>
  <c r="H8" i="10"/>
  <c r="T8" i="10"/>
  <c r="AF8" i="10"/>
  <c r="P8" i="10"/>
  <c r="I8" i="10"/>
  <c r="U8" i="10"/>
  <c r="AG8" i="10"/>
  <c r="Q8" i="10"/>
  <c r="AD8" i="10"/>
  <c r="J8" i="10"/>
  <c r="V8" i="10"/>
  <c r="AH8" i="10"/>
  <c r="R8" i="10"/>
  <c r="P4" i="10"/>
  <c r="AL4" i="9"/>
  <c r="Q4" i="10"/>
  <c r="F4" i="10"/>
  <c r="AD4" i="10"/>
  <c r="G4" i="10"/>
  <c r="S4" i="10"/>
  <c r="AE4" i="10"/>
  <c r="AQ4" i="10"/>
  <c r="AB4" i="10"/>
  <c r="AO4" i="10"/>
  <c r="R4" i="10"/>
  <c r="H4" i="10"/>
  <c r="T4" i="10"/>
  <c r="AF4" i="10"/>
  <c r="AN4" i="10"/>
  <c r="E4" i="10"/>
  <c r="AC4" i="10"/>
  <c r="AP4" i="10"/>
  <c r="I4" i="10"/>
  <c r="U4" i="10"/>
  <c r="AG4" i="10"/>
  <c r="K4" i="10"/>
  <c r="W4" i="10"/>
  <c r="AI4" i="10"/>
  <c r="L8" i="10"/>
  <c r="X8" i="10"/>
  <c r="L4" i="10"/>
  <c r="X4" i="10"/>
  <c r="AJ4" i="10"/>
  <c r="M4" i="10"/>
  <c r="Y4" i="10"/>
  <c r="AK4" i="10"/>
  <c r="N4" i="10"/>
  <c r="Z4" i="10"/>
  <c r="AN8" i="5"/>
  <c r="AG8" i="5"/>
  <c r="AF8" i="5"/>
  <c r="AM8" i="5"/>
  <c r="J8" i="9"/>
  <c r="H8" i="9"/>
  <c r="G8" i="9"/>
  <c r="Q4" i="9"/>
  <c r="AN4" i="5"/>
  <c r="AK8" i="5"/>
  <c r="F4" i="9"/>
  <c r="R4" i="9"/>
  <c r="AD4" i="9"/>
  <c r="AP4" i="9"/>
  <c r="AL8" i="5"/>
  <c r="P4" i="9"/>
  <c r="AN4" i="9"/>
  <c r="E4" i="9"/>
  <c r="AO4" i="9"/>
  <c r="AM4" i="5"/>
  <c r="AJ8" i="5"/>
  <c r="G4" i="9"/>
  <c r="S4" i="9"/>
  <c r="AE4" i="9"/>
  <c r="AQ4" i="9"/>
  <c r="AB4" i="9"/>
  <c r="AC4" i="9"/>
  <c r="AI8" i="5"/>
  <c r="H4" i="9"/>
  <c r="T4" i="9"/>
  <c r="AF4" i="9"/>
  <c r="V4" i="9"/>
  <c r="K4" i="9"/>
  <c r="W4" i="9"/>
  <c r="AI4" i="9"/>
  <c r="AG4" i="5"/>
  <c r="L4" i="9"/>
  <c r="X4" i="9"/>
  <c r="AJ4" i="9"/>
  <c r="AH8" i="5"/>
  <c r="AH4" i="9"/>
  <c r="M4" i="9"/>
  <c r="AK4" i="9"/>
  <c r="AH4" i="5"/>
  <c r="J4" i="9"/>
  <c r="Y4" i="9"/>
  <c r="AO8" i="5"/>
  <c r="N4" i="9"/>
  <c r="Z4" i="9"/>
  <c r="AQ8" i="5"/>
  <c r="AE8" i="5"/>
  <c r="AP8" i="5"/>
  <c r="AD8" i="5"/>
  <c r="AK4" i="5"/>
  <c r="AJ4" i="5"/>
  <c r="H4" i="5"/>
  <c r="P4" i="5"/>
  <c r="I4" i="5"/>
  <c r="B11" i="5" s="1"/>
  <c r="Q4" i="5"/>
  <c r="K4" i="5"/>
  <c r="X4" i="5"/>
  <c r="Y4" i="5"/>
  <c r="W8" i="5"/>
  <c r="AA8" i="5"/>
  <c r="G8" i="5"/>
  <c r="J8" i="5"/>
  <c r="O8" i="5"/>
  <c r="Z8" i="5"/>
  <c r="E8" i="5"/>
  <c r="F7" i="5" s="1"/>
  <c r="S8" i="5"/>
  <c r="R8" i="5"/>
  <c r="J4" i="5"/>
  <c r="R4" i="5"/>
  <c r="AC4" i="5"/>
  <c r="I8" i="5"/>
  <c r="P8" i="5"/>
  <c r="Q8" i="5"/>
  <c r="E4" i="5"/>
  <c r="M4" i="5"/>
  <c r="X8" i="5"/>
  <c r="U4" i="5"/>
  <c r="Y8" i="5"/>
  <c r="Z4" i="5"/>
  <c r="H8" i="5"/>
  <c r="S4" i="5"/>
  <c r="L4" i="5"/>
  <c r="T4" i="5"/>
  <c r="AB4" i="5"/>
  <c r="F4" i="5"/>
  <c r="N4" i="5"/>
  <c r="V4" i="5"/>
  <c r="L8" i="5"/>
  <c r="T8" i="5"/>
  <c r="AB8" i="5"/>
  <c r="G4" i="5"/>
  <c r="O4" i="5"/>
  <c r="W4" i="5"/>
  <c r="F6" i="5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M8" i="5"/>
  <c r="U8" i="5"/>
  <c r="AC8" i="5"/>
  <c r="AA4" i="5"/>
  <c r="K8" i="5"/>
  <c r="F8" i="5"/>
  <c r="N8" i="5"/>
  <c r="V8" i="5"/>
  <c r="G7" i="10" l="1"/>
  <c r="H7" i="10" s="1"/>
  <c r="I7" i="10" s="1"/>
  <c r="J7" i="10" s="1"/>
  <c r="K7" i="10" s="1"/>
  <c r="L7" i="10" s="1"/>
  <c r="M7" i="10" s="1"/>
  <c r="B11" i="10"/>
  <c r="L5" i="10" s="1"/>
  <c r="AQ5" i="10"/>
  <c r="U8" i="9"/>
  <c r="AI8" i="9"/>
  <c r="AH8" i="9"/>
  <c r="AO8" i="9"/>
  <c r="AJ8" i="9"/>
  <c r="M8" i="9"/>
  <c r="V8" i="9"/>
  <c r="AG8" i="9"/>
  <c r="AC8" i="9"/>
  <c r="E8" i="9"/>
  <c r="F7" i="9" s="1"/>
  <c r="AM8" i="9"/>
  <c r="AA8" i="9"/>
  <c r="Y8" i="9"/>
  <c r="T8" i="9"/>
  <c r="I8" i="9"/>
  <c r="X8" i="9"/>
  <c r="Z8" i="9"/>
  <c r="N8" i="9"/>
  <c r="AK8" i="9"/>
  <c r="O8" i="9"/>
  <c r="W8" i="9"/>
  <c r="L8" i="9"/>
  <c r="AE8" i="9"/>
  <c r="Q8" i="9"/>
  <c r="AB8" i="9"/>
  <c r="P8" i="9"/>
  <c r="AF8" i="9"/>
  <c r="K8" i="9"/>
  <c r="AD8" i="9"/>
  <c r="S8" i="9"/>
  <c r="AQ8" i="9"/>
  <c r="AP8" i="9"/>
  <c r="AN8" i="9"/>
  <c r="AL8" i="9"/>
  <c r="F8" i="9"/>
  <c r="R8" i="9"/>
  <c r="G5" i="9"/>
  <c r="E5" i="9"/>
  <c r="AK5" i="9"/>
  <c r="V5" i="9"/>
  <c r="AF5" i="9"/>
  <c r="Z5" i="9"/>
  <c r="AO5" i="9"/>
  <c r="AJ5" i="9"/>
  <c r="X5" i="9"/>
  <c r="AN5" i="9"/>
  <c r="M5" i="9"/>
  <c r="AH5" i="9"/>
  <c r="Q5" i="9"/>
  <c r="H5" i="9"/>
  <c r="AC5" i="9"/>
  <c r="P5" i="9"/>
  <c r="AB5" i="9"/>
  <c r="AP5" i="9"/>
  <c r="AI5" i="9"/>
  <c r="AQ5" i="9"/>
  <c r="AD5" i="9"/>
  <c r="W5" i="9"/>
  <c r="AE5" i="9"/>
  <c r="R5" i="9"/>
  <c r="K5" i="9"/>
  <c r="S5" i="9"/>
  <c r="F5" i="9"/>
  <c r="AC5" i="5"/>
  <c r="G7" i="5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AJ7" i="5" s="1"/>
  <c r="AK7" i="5" s="1"/>
  <c r="AL7" i="5" s="1"/>
  <c r="AM7" i="5" s="1"/>
  <c r="AN7" i="5" s="1"/>
  <c r="AO7" i="5" s="1"/>
  <c r="AP7" i="5" s="1"/>
  <c r="AQ7" i="5" s="1"/>
  <c r="Q5" i="10" l="1"/>
  <c r="Z5" i="10"/>
  <c r="AD5" i="10"/>
  <c r="F5" i="10"/>
  <c r="N7" i="10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AI7" i="10" s="1"/>
  <c r="AJ7" i="10" s="1"/>
  <c r="AK7" i="10" s="1"/>
  <c r="AL7" i="10" s="1"/>
  <c r="AM7" i="10" s="1"/>
  <c r="AN7" i="10" s="1"/>
  <c r="AO7" i="10" s="1"/>
  <c r="AP7" i="10" s="1"/>
  <c r="AQ7" i="10" s="1"/>
  <c r="AF5" i="10"/>
  <c r="R5" i="10"/>
  <c r="AB5" i="10"/>
  <c r="AC5" i="10"/>
  <c r="AG5" i="10"/>
  <c r="O5" i="10"/>
  <c r="AL5" i="10"/>
  <c r="V5" i="10"/>
  <c r="AA5" i="10"/>
  <c r="AH5" i="10"/>
  <c r="AM5" i="10"/>
  <c r="J5" i="10"/>
  <c r="AJ5" i="10"/>
  <c r="N5" i="10"/>
  <c r="AE5" i="10"/>
  <c r="S5" i="10"/>
  <c r="X5" i="10"/>
  <c r="P5" i="10"/>
  <c r="W5" i="10"/>
  <c r="AP5" i="10"/>
  <c r="AO5" i="10"/>
  <c r="H5" i="10"/>
  <c r="I5" i="10"/>
  <c r="G5" i="10"/>
  <c r="M5" i="10"/>
  <c r="K5" i="10"/>
  <c r="AI5" i="10"/>
  <c r="U5" i="10"/>
  <c r="AN5" i="10"/>
  <c r="Y5" i="10"/>
  <c r="AK5" i="10"/>
  <c r="E5" i="10"/>
  <c r="T5" i="10"/>
  <c r="G7" i="9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J7" i="9" s="1"/>
  <c r="AK7" i="9" s="1"/>
  <c r="AL7" i="9" s="1"/>
  <c r="AM7" i="9" s="1"/>
  <c r="AN7" i="9" s="1"/>
  <c r="AO7" i="9" s="1"/>
  <c r="AP7" i="9" s="1"/>
  <c r="AQ7" i="9" s="1"/>
  <c r="B23" i="5"/>
  <c r="B24" i="5" s="1"/>
  <c r="F16" i="5" s="1"/>
  <c r="H5" i="5"/>
  <c r="AF5" i="5"/>
  <c r="AE5" i="5"/>
  <c r="AQ5" i="5"/>
  <c r="AP5" i="5"/>
  <c r="AL5" i="5"/>
  <c r="AD5" i="5"/>
  <c r="AI5" i="5"/>
  <c r="AO5" i="5"/>
  <c r="AH5" i="5"/>
  <c r="AG5" i="5"/>
  <c r="O5" i="9"/>
  <c r="AA5" i="9"/>
  <c r="AG5" i="9"/>
  <c r="AL5" i="9"/>
  <c r="I5" i="9"/>
  <c r="U5" i="9"/>
  <c r="AM5" i="9"/>
  <c r="L5" i="9"/>
  <c r="AM5" i="5"/>
  <c r="J5" i="9"/>
  <c r="Y5" i="9"/>
  <c r="T5" i="9"/>
  <c r="AJ5" i="5"/>
  <c r="AK5" i="5"/>
  <c r="N5" i="9"/>
  <c r="AN5" i="5"/>
  <c r="T5" i="5"/>
  <c r="I5" i="5"/>
  <c r="G5" i="5"/>
  <c r="AA5" i="5"/>
  <c r="P5" i="5"/>
  <c r="F5" i="5"/>
  <c r="V5" i="5"/>
  <c r="U5" i="5"/>
  <c r="X5" i="5"/>
  <c r="Q5" i="5"/>
  <c r="S5" i="5"/>
  <c r="N5" i="5"/>
  <c r="K5" i="5"/>
  <c r="L5" i="5"/>
  <c r="O5" i="5"/>
  <c r="Z5" i="5"/>
  <c r="Y5" i="5"/>
  <c r="M5" i="5"/>
  <c r="E5" i="5"/>
  <c r="J5" i="5"/>
  <c r="R5" i="5"/>
  <c r="AB5" i="5"/>
  <c r="W5" i="5"/>
  <c r="B23" i="10" l="1"/>
  <c r="B24" i="10" s="1"/>
  <c r="F16" i="10" s="1"/>
  <c r="B25" i="10"/>
  <c r="I16" i="10" s="1"/>
  <c r="B25" i="5"/>
  <c r="I16" i="5" s="1"/>
  <c r="B23" i="9"/>
  <c r="B24" i="9" s="1"/>
  <c r="F16" i="9" s="1"/>
  <c r="B25" i="9"/>
  <c r="I16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tc={7FF494BB-AC68-4AFC-A43E-221F4B721964}</author>
    <author>tc={934F4E08-637B-4563-B421-A219AA602B61}</author>
    <author>tc={276AAA3E-9704-4E12-A985-D883FA67F86D}</author>
    <author>tc={3A789A93-BEAD-4975-94D9-6EA4C6BDD56E}</author>
    <author>tc={DB3EB006-B808-4AD4-A356-C2A383021796}</author>
    <author>tc={5FC8B044-8698-4E9E-AD08-F9FCD89124A4}</author>
    <author>tc={82EAE231-1BBD-47D9-8688-0E928491754F}</author>
    <author>tc={2E486EE8-199C-4D73-9A49-5EB1EB69AB32}</author>
    <author>tc={03007CEA-71CC-47FA-AA92-6330F67E8E58}</author>
    <author>tc={AFFEBCBE-32C4-415A-AC9B-79323C22C307}</author>
    <author>tc={D7E939BF-C0A3-4546-8B5E-E86375115D36}</author>
    <author>tc={B4511093-165F-4897-941E-30A03D0E6764}</author>
    <author>tc={F3B4C130-A427-4833-85B5-2A1C5D67CB1D}</author>
    <author>tc={E8171DF7-0DD8-4999-80B5-2EAEC4D5F13D}</author>
    <author>tc={FD6A548D-14E9-4FE5-AEE5-3E50D656CAAA}</author>
    <author>tc={0A488760-556D-4BC1-96EF-E837C49CFB04}</author>
    <author>tc={7A38A823-0FD2-4864-B2C3-D8E8E76DA808}</author>
    <author>tc={23056FB2-35B8-46DD-B59C-25E18E7401E2}</author>
    <author>tc={F8F2759D-3258-4739-B63C-478231203C09}</author>
    <author>tc={C30B1744-C0F4-41D1-8989-EF70CED52F2C}</author>
  </authors>
  <commentList>
    <comment ref="E3" authorId="0" shapeId="0" xr:uid="{7FF494BB-AC68-4AFC-A43E-221F4B7219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934F4E08-637B-4563-B421-A219AA602B61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276AAA3E-9704-4E12-A985-D883FA67F86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3A789A93-BEAD-4975-94D9-6EA4C6BDD5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DB3EB006-B808-4AD4-A356-C2A383021796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5FC8B044-8698-4E9E-AD08-F9FCD891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82EAE231-1BBD-47D9-8688-0E928491754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2E486EE8-199C-4D73-9A49-5EB1EB69AB32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03007CEA-71CC-47FA-AA92-6330F67E8E58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age-5 here so estimated weight at age-5. This will change by species/population.</t>
      </text>
    </comment>
    <comment ref="A13" authorId="9" shapeId="0" xr:uid="{AFFEBCBE-32C4-415A-AC9B-79323C22C307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mortality calculated with Then et al. 2015 equation.</t>
      </text>
    </comment>
    <comment ref="A14" authorId="10" shapeId="0" xr:uid="{D7E939BF-C0A3-4546-8B5E-E86375115D36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B4511093-165F-4897-941E-30A03D0E6764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F3B4C130-A427-4833-85B5-2A1C5D67CB1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E8171DF7-0DD8-4999-80B5-2EAEC4D5F13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FD6A548D-14E9-4FE5-AEE5-3E50D656CA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0A488760-556D-4BC1-96EF-E837C49CFB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7A38A823-0FD2-4864-B2C3-D8E8E76DA808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23056FB2-35B8-46DD-B59C-25E18E7401E2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F8F2759D-3258-4739-B63C-478231203C09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C30B1744-C0F4-41D1-8989-EF70CED52F2C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tc={63D78840-09E2-4745-AC5B-7D43D3CC3084}</author>
    <author>tc={A1E313A0-E6E0-46FA-9959-B4AA534B5D8F}</author>
    <author>tc={CB24D036-CF57-4001-A430-B92E5B5CAFDC}</author>
    <author>tc={5973C078-EA99-4442-AB1F-67C69A280BA1}</author>
    <author>tc={D96F2463-93C5-4FDA-8992-7B58A35EAE08}</author>
    <author>tc={9B5186B1-1257-4E32-AC6F-FD40BB9F05AE}</author>
    <author>tc={A3B4F3D8-912C-48D8-B686-564E35C92488}</author>
    <author>tc={8B49098D-C7E4-48AA-ADB4-9AFAAEB06709}</author>
    <author>tc={1AF6649C-EE17-4C05-9083-7F2780F80C93}</author>
    <author>tc={C2C38592-E493-4547-B859-C8C6E0E655E3}</author>
    <author>tc={59BF2AD7-08E0-425A-8C95-60904E4BD7CB}</author>
    <author>tc={C4D6264C-FCDF-465B-8442-400C49C9023B}</author>
    <author>tc={52A26384-891B-495D-8A9D-19DF496B5879}</author>
    <author>tc={B0AF17D8-76BB-4800-826B-99BAE0683094}</author>
    <author>tc={F988613F-3452-4944-864C-F06723586023}</author>
    <author>tc={26AFE95A-2B6A-43A2-94C6-3269526BF092}</author>
    <author>tc={BAFA2D56-1E4F-46B6-A411-7D1356BE1016}</author>
    <author>tc={DF98A769-377C-4DC9-A9A3-C781BF63F507}</author>
    <author>tc={BB8B32E0-5872-4946-B6BD-970D0120870B}</author>
    <author>tc={AABD61DE-439A-41C1-985B-3666014C6A1E}</author>
  </authors>
  <commentList>
    <comment ref="E3" authorId="0" shapeId="0" xr:uid="{63D78840-09E2-4745-AC5B-7D43D3CC308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A1E313A0-E6E0-46FA-9959-B4AA534B5D8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CB24D036-CF57-4001-A430-B92E5B5CAFD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5973C078-EA99-4442-AB1F-67C69A280B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D96F2463-93C5-4FDA-8992-7B58A35EAE08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9B5186B1-1257-4E32-AC6F-FD40BB9F05AE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A3B4F3D8-912C-48D8-B686-564E35C92488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8B49098D-C7E4-48AA-ADB4-9AFAAEB06709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1AF6649C-EE17-4C05-9083-7F2780F80C93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age-5 here so estimated weight at age-5. This will change by species/population.</t>
      </text>
    </comment>
    <comment ref="A13" authorId="9" shapeId="0" xr:uid="{C2C38592-E493-4547-B859-C8C6E0E655E3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mortality calculated with Then et al. 2015 equation.</t>
      </text>
    </comment>
    <comment ref="A14" authorId="10" shapeId="0" xr:uid="{59BF2AD7-08E0-425A-8C95-60904E4BD7CB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C4D6264C-FCDF-465B-8442-400C49C9023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52A26384-891B-495D-8A9D-19DF496B587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B0AF17D8-76BB-4800-826B-99BAE068309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F988613F-3452-4944-864C-F067235860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26AFE95A-2B6A-43A2-94C6-3269526BF09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BAFA2D56-1E4F-46B6-A411-7D1356BE1016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DF98A769-377C-4DC9-A9A3-C781BF63F507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BB8B32E0-5872-4946-B6BD-970D0120870B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AABD61DE-439A-41C1-985B-3666014C6A1E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tc={82FA4CBC-6178-4EB6-B43D-67813AC55DA6}</author>
    <author>tc={D2EB0D64-4B8F-43AF-868F-F82FDFC1476C}</author>
    <author>tc={1916B8D6-449F-46E8-877D-B6BB20C0814B}</author>
    <author>tc={D9DD9833-5E3D-4CC8-B498-1F90159AF68E}</author>
    <author>tc={0664EA64-E008-450F-B6E2-B060EF7B45CB}</author>
    <author>tc={18312CF9-B829-4268-856C-92013FAFF40F}</author>
    <author>tc={0665D119-7DDB-4ABA-86D2-7A5E44657B26}</author>
    <author>tc={B0CFBD53-A8B2-4567-AA96-49C8E62BB078}</author>
    <author>tc={85420A96-08FA-4E06-9E28-5231743D3A94}</author>
    <author>tc={28976A6E-7268-419E-866B-4BB54B37A9F9}</author>
    <author>tc={67F7CEB9-62F4-4054-BF4B-03D59C6D4821}</author>
    <author>tc={0F12CCC2-FE8D-4503-9894-184A5637039B}</author>
    <author>tc={47E0E4B4-1105-43C1-BF98-D7C56F7BB589}</author>
    <author>tc={3FE9B59E-DEE8-4B5F-A4A9-9F1B566708B0}</author>
    <author>tc={79A15397-4E22-4DBB-BBEE-88C5CFFAC6F1}</author>
    <author>tc={4D5A73BA-AC8F-4E83-A52D-B7DE7B0943DA}</author>
    <author>tc={89E587D3-10F2-40E9-B374-6E9DBCB9D672}</author>
    <author>tc={E06DE720-9033-4A6E-B828-B366F7DE63F3}</author>
    <author>tc={9885AE8A-25D6-41C9-9662-4F2D4203F233}</author>
    <author>tc={ECEFC546-357E-41A3-B742-48ED6AABFE3B}</author>
  </authors>
  <commentList>
    <comment ref="E3" authorId="0" shapeId="0" xr:uid="{82FA4CBC-6178-4EB6-B43D-67813AC55DA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D2EB0D64-4B8F-43AF-868F-F82FDFC1476C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1916B8D6-449F-46E8-877D-B6BB20C0814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D9DD9833-5E3D-4CC8-B498-1F90159AF6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0664EA64-E008-450F-B6E2-B060EF7B45C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18312CF9-B829-4268-856C-92013FAFF40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0665D119-7DDB-4ABA-86D2-7A5E44657B26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B0CFBD53-A8B2-4567-AA96-49C8E62BB078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85420A96-08FA-4E06-9E28-5231743D3A94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age-5 here so estimated weight at age-5. This will change by species/population.</t>
      </text>
    </comment>
    <comment ref="A13" authorId="9" shapeId="0" xr:uid="{28976A6E-7268-419E-866B-4BB54B37A9F9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mortality calculated with Then et al. 2015 equation.</t>
      </text>
    </comment>
    <comment ref="A14" authorId="10" shapeId="0" xr:uid="{67F7CEB9-62F4-4054-BF4B-03D59C6D4821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0F12CCC2-FE8D-4503-9894-184A5637039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47E0E4B4-1105-43C1-BF98-D7C56F7BB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3FE9B59E-DEE8-4B5F-A4A9-9F1B5667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79A15397-4E22-4DBB-BBEE-88C5CFFAC6F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4D5A73BA-AC8F-4E83-A52D-B7DE7B0943D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89E587D3-10F2-40E9-B374-6E9DBCB9D672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E06DE720-9033-4A6E-B828-B366F7DE63F3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9885AE8A-25D6-41C9-9662-4F2D4203F233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ECEFC546-357E-41A3-B742-48ED6AABFE3B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sharedStrings.xml><?xml version="1.0" encoding="utf-8"?>
<sst xmlns="http://schemas.openxmlformats.org/spreadsheetml/2006/main" count="87" uniqueCount="28">
  <si>
    <t>Parameters</t>
  </si>
  <si>
    <t>Age</t>
  </si>
  <si>
    <t>TL</t>
  </si>
  <si>
    <t>Linf</t>
  </si>
  <si>
    <t>K</t>
  </si>
  <si>
    <t>tnot</t>
  </si>
  <si>
    <t>a_wl</t>
  </si>
  <si>
    <t>b_wl</t>
  </si>
  <si>
    <t>Wt</t>
  </si>
  <si>
    <t>wmat</t>
  </si>
  <si>
    <t>Rel_Fec</t>
  </si>
  <si>
    <t>M</t>
  </si>
  <si>
    <t>So</t>
  </si>
  <si>
    <t>u</t>
  </si>
  <si>
    <t>S_unfished</t>
  </si>
  <si>
    <t>S_fished</t>
  </si>
  <si>
    <t>Min_LL</t>
  </si>
  <si>
    <t>Vul_minLL</t>
  </si>
  <si>
    <t>SPR</t>
  </si>
  <si>
    <t>Yield</t>
  </si>
  <si>
    <t>Angler mort (u)</t>
  </si>
  <si>
    <t>target</t>
  </si>
  <si>
    <t>Vulnerability Section</t>
  </si>
  <si>
    <t>phi_vbF</t>
  </si>
  <si>
    <t>Minimum Length Limit</t>
  </si>
  <si>
    <t>YPR_mll</t>
  </si>
  <si>
    <t>min_sd</t>
  </si>
  <si>
    <t>SPR_mll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</si>
</sst>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inch minimum'!$E$17:$E$35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'8 inch minimum'!$F$17:$F$35</c:f>
              <c:numCache>
                <c:formatCode>0.00</c:formatCode>
                <c:ptCount val="19"/>
                <c:pt idx="0">
                  <c:v>9.75433926145165E-2</c:v>
                </c:pt>
                <c:pt idx="1">
                  <c:v>0.16720668849631593</c:v>
                </c:pt>
                <c:pt idx="2">
                  <c:v>0.2166746993543178</c:v>
                </c:pt>
                <c:pt idx="3">
                  <c:v>0.25144560045624065</c:v>
                </c:pt>
                <c:pt idx="4">
                  <c:v>0.27546947461333937</c:v>
                </c:pt>
                <c:pt idx="5">
                  <c:v>0.29159832010603043</c:v>
                </c:pt>
                <c:pt idx="6">
                  <c:v>0.30190304790167904</c:v>
                </c:pt>
                <c:pt idx="7">
                  <c:v>0.3078968597002445</c:v>
                </c:pt>
                <c:pt idx="8">
                  <c:v>0.31069284926671897</c:v>
                </c:pt>
                <c:pt idx="9">
                  <c:v>0.31111544038749139</c:v>
                </c:pt>
                <c:pt idx="10">
                  <c:v>0.30977943733103097</c:v>
                </c:pt>
                <c:pt idx="11">
                  <c:v>0.30714634030945043</c:v>
                </c:pt>
                <c:pt idx="12">
                  <c:v>0.30356467726785769</c:v>
                </c:pt>
                <c:pt idx="13">
                  <c:v>0.29929906933090539</c:v>
                </c:pt>
                <c:pt idx="14">
                  <c:v>0.29455132556335895</c:v>
                </c:pt>
                <c:pt idx="15">
                  <c:v>0.28947587144570563</c:v>
                </c:pt>
                <c:pt idx="16">
                  <c:v>0.28419112549652359</c:v>
                </c:pt>
                <c:pt idx="17">
                  <c:v>0.27878795861684996</c:v>
                </c:pt>
                <c:pt idx="18">
                  <c:v>0.27333603694564412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C-4D71-BF7C-57B8D805E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'8 inch minimum'!$I$17:$I$35</c:f>
              <c:numCache>
                <c:formatCode>0.00</c:formatCode>
                <c:ptCount val="19"/>
                <c:pt idx="0">
                  <c:v>0.79638003013730563</c:v>
                </c:pt>
                <c:pt idx="1">
                  <c:v>0.63700494976490374</c:v>
                </c:pt>
                <c:pt idx="2">
                  <c:v>0.51162786077458777</c:v>
                </c:pt>
                <c:pt idx="3">
                  <c:v>0.41249589167082812</c:v>
                </c:pt>
                <c:pt idx="4">
                  <c:v>0.33372398061269387</c:v>
                </c:pt>
                <c:pt idx="5">
                  <c:v>0.27082809700007726</c:v>
                </c:pt>
                <c:pt idx="6">
                  <c:v>0.22037731305973876</c:v>
                </c:pt>
                <c:pt idx="7">
                  <c:v>0.17973435259360976</c:v>
                </c:pt>
                <c:pt idx="8">
                  <c:v>0.14686194119352164</c:v>
                </c:pt>
                <c:pt idx="9">
                  <c:v>0.12017806412343297</c:v>
                </c:pt>
                <c:pt idx="10">
                  <c:v>9.8447568658235007E-2</c:v>
                </c:pt>
                <c:pt idx="11">
                  <c:v>8.0700782329732101E-2</c:v>
                </c:pt>
                <c:pt idx="12">
                  <c:v>6.6172228444713474E-2</c:v>
                </c:pt>
                <c:pt idx="13">
                  <c:v>5.4254311537371043E-2</c:v>
                </c:pt>
                <c:pt idx="14">
                  <c:v>4.4462174183815609E-2</c:v>
                </c:pt>
                <c:pt idx="15">
                  <c:v>3.6406910583264236E-2</c:v>
                </c:pt>
                <c:pt idx="16">
                  <c:v>2.9775049988857084E-2</c:v>
                </c:pt>
                <c:pt idx="17">
                  <c:v>2.4312760716153309E-2</c:v>
                </c:pt>
                <c:pt idx="18">
                  <c:v>1.9813622518932598E-2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C-4155-A6D8-80B42F1B9C8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'8 inch minimum'!$J$17:$J$35</c:f>
              <c:numCache>
                <c:formatCode>General</c:formatCode>
                <c:ptCount val="1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C-4155-A6D8-80B42F1B9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 inch minimum'!$E$17:$E$35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'14 inch minimum'!$F$17:$F$35</c:f>
              <c:numCache>
                <c:formatCode>0.00</c:formatCode>
                <c:ptCount val="19"/>
                <c:pt idx="0">
                  <c:v>9.0051710554406278E-2</c:v>
                </c:pt>
                <c:pt idx="1">
                  <c:v>0.15932194601168909</c:v>
                </c:pt>
                <c:pt idx="2">
                  <c:v>0.21292715510760346</c:v>
                </c:pt>
                <c:pt idx="3">
                  <c:v>0.25465404291468557</c:v>
                </c:pt>
                <c:pt idx="4">
                  <c:v>0.28731456811416073</c:v>
                </c:pt>
                <c:pt idx="5">
                  <c:v>0.31300569838909337</c:v>
                </c:pt>
                <c:pt idx="6">
                  <c:v>0.33329919456080276</c:v>
                </c:pt>
                <c:pt idx="7">
                  <c:v>0.34938014190052202</c:v>
                </c:pt>
                <c:pt idx="8">
                  <c:v>0.36214803922882444</c:v>
                </c:pt>
                <c:pt idx="9">
                  <c:v>0.37229059679077053</c:v>
                </c:pt>
                <c:pt idx="10">
                  <c:v>0.38033767722117628</c:v>
                </c:pt>
                <c:pt idx="11">
                  <c:v>0.38670080614972585</c:v>
                </c:pt>
                <c:pt idx="12">
                  <c:v>0.39170220158285174</c:v>
                </c:pt>
                <c:pt idx="13">
                  <c:v>0.39559618860543122</c:v>
                </c:pt>
                <c:pt idx="14">
                  <c:v>0.39858507582882668</c:v>
                </c:pt>
                <c:pt idx="15">
                  <c:v>0.40083099550243512</c:v>
                </c:pt>
                <c:pt idx="16">
                  <c:v>0.40246479287479758</c:v>
                </c:pt>
                <c:pt idx="17">
                  <c:v>0.40359274956509272</c:v>
                </c:pt>
                <c:pt idx="18">
                  <c:v>0.40430170885095518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9-4AE7-A0BB-CC8994EB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'14 inch minimum'!$I$17:$I$35</c:f>
              <c:numCache>
                <c:formatCode>0.00</c:formatCode>
                <c:ptCount val="19"/>
                <c:pt idx="0">
                  <c:v>0.83798600552509994</c:v>
                </c:pt>
                <c:pt idx="1">
                  <c:v>0.7060975500011677</c:v>
                </c:pt>
                <c:pt idx="2">
                  <c:v>0.59812501921616545</c:v>
                </c:pt>
                <c:pt idx="3">
                  <c:v>0.50922112658594221</c:v>
                </c:pt>
                <c:pt idx="4">
                  <c:v>0.43559270317565157</c:v>
                </c:pt>
                <c:pt idx="5">
                  <c:v>0.3742627932910399</c:v>
                </c:pt>
                <c:pt idx="6">
                  <c:v>0.32288714789230399</c:v>
                </c:pt>
                <c:pt idx="7">
                  <c:v>0.27961273364549699</c:v>
                </c:pt>
                <c:pt idx="8">
                  <c:v>0.24296864361893153</c:v>
                </c:pt>
                <c:pt idx="9">
                  <c:v>0.21178196269095714</c:v>
                </c:pt>
                <c:pt idx="10">
                  <c:v>0.18511283222560021</c:v>
                </c:pt>
                <c:pt idx="11">
                  <c:v>0.16220427506446627</c:v>
                </c:pt>
                <c:pt idx="12">
                  <c:v>0.14244336364986887</c:v>
                </c:pt>
                <c:pt idx="13">
                  <c:v>0.12533110498237607</c:v>
                </c:pt>
                <c:pt idx="14">
                  <c:v>0.11045902672800163</c:v>
                </c:pt>
                <c:pt idx="15">
                  <c:v>9.7490919087567074E-2</c:v>
                </c:pt>
                <c:pt idx="16">
                  <c:v>8.61485484680969E-2</c:v>
                </c:pt>
                <c:pt idx="17">
                  <c:v>7.6200436207680286E-2</c:v>
                </c:pt>
                <c:pt idx="18">
                  <c:v>6.7453007861647638E-2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4-4E96-AFDE-AE389FA40F6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'14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'14 inch minimum'!$J$17:$J$35</c:f>
              <c:numCache>
                <c:formatCode>General</c:formatCode>
                <c:ptCount val="1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4-4E96-AFDE-AE389FA40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'18 inch minimum'!$E$17:$E$35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'18 inch minimum'!$F$17:$F$35</c:f>
              <c:numCache>
                <c:formatCode>0.00</c:formatCode>
                <c:ptCount val="19"/>
                <c:pt idx="0">
                  <c:v>6.8335359477089283E-2</c:v>
                </c:pt>
                <c:pt idx="1">
                  <c:v>0.12367155505121476</c:v>
                </c:pt>
                <c:pt idx="2">
                  <c:v>0.16881227529981638</c:v>
                </c:pt>
                <c:pt idx="3">
                  <c:v>0.20591946234831429</c:v>
                </c:pt>
                <c:pt idx="4">
                  <c:v>0.23666287430361749</c:v>
                </c:pt>
                <c:pt idx="5">
                  <c:v>0.26233505580748084</c:v>
                </c:pt>
                <c:pt idx="6">
                  <c:v>0.28393952245235055</c:v>
                </c:pt>
                <c:pt idx="7">
                  <c:v>0.30225826770591024</c:v>
                </c:pt>
                <c:pt idx="8">
                  <c:v>0.31790335577607792</c:v>
                </c:pt>
                <c:pt idx="9">
                  <c:v>0.33135630158217377</c:v>
                </c:pt>
                <c:pt idx="10">
                  <c:v>0.34299810338746806</c:v>
                </c:pt>
                <c:pt idx="11">
                  <c:v>0.35313213889271394</c:v>
                </c:pt>
                <c:pt idx="12">
                  <c:v>0.36200162456757473</c:v>
                </c:pt>
                <c:pt idx="13">
                  <c:v>0.36980294073759462</c:v>
                </c:pt>
                <c:pt idx="14">
                  <c:v>0.37669581735139407</c:v>
                </c:pt>
                <c:pt idx="15">
                  <c:v>0.38281113813188666</c:v>
                </c:pt>
                <c:pt idx="16">
                  <c:v>0.38825693858420457</c:v>
                </c:pt>
                <c:pt idx="17">
                  <c:v>0.39312303388276743</c:v>
                </c:pt>
                <c:pt idx="18">
                  <c:v>0.39748460634424243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D-4F56-9966-62C40DBA0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'18 inch minimum'!$I$17:$I$35</c:f>
              <c:numCache>
                <c:formatCode>0.00</c:formatCode>
                <c:ptCount val="19"/>
                <c:pt idx="0">
                  <c:v>0.89005081302079414</c:v>
                </c:pt>
                <c:pt idx="1">
                  <c:v>0.79688518320756496</c:v>
                </c:pt>
                <c:pt idx="2">
                  <c:v>0.71753505362071868</c:v>
                </c:pt>
                <c:pt idx="3">
                  <c:v>0.64959319636434076</c:v>
                </c:pt>
                <c:pt idx="4">
                  <c:v>0.59110470648769486</c:v>
                </c:pt>
                <c:pt idx="5">
                  <c:v>0.54047943705752022</c:v>
                </c:pt>
                <c:pt idx="6">
                  <c:v>0.49642141596884204</c:v>
                </c:pt>
                <c:pt idx="7">
                  <c:v>0.45787200833704994</c:v>
                </c:pt>
                <c:pt idx="8">
                  <c:v>0.42396418545266901</c:v>
                </c:pt>
                <c:pt idx="9">
                  <c:v>0.39398575305024885</c:v>
                </c:pt>
                <c:pt idx="10">
                  <c:v>0.36734979562016834</c:v>
                </c:pt>
                <c:pt idx="11">
                  <c:v>0.34357092451353322</c:v>
                </c:pt>
                <c:pt idx="12">
                  <c:v>0.32224618814693529</c:v>
                </c:pt>
                <c:pt idx="13">
                  <c:v>0.30303972319394501</c:v>
                </c:pt>
                <c:pt idx="14">
                  <c:v>0.28567040503597751</c:v>
                </c:pt>
                <c:pt idx="15">
                  <c:v>0.26990190126960512</c:v>
                </c:pt>
                <c:pt idx="16">
                  <c:v>0.25553464983577506</c:v>
                </c:pt>
                <c:pt idx="17">
                  <c:v>0.24239937841700493</c:v>
                </c:pt>
                <c:pt idx="18">
                  <c:v>0.23035185833637523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8-463D-8CFE-CA192029F0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'18 inch minimum'!$J$17:$J$35</c:f>
              <c:numCache>
                <c:formatCode>General</c:formatCode>
                <c:ptCount val="1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8-463D-8CFE-CA192029F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12A93-FD8A-4CD0-B052-EA8203BFF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BE920B-098D-4677-BC0E-7E67090E0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E4736-E930-4505-84BA-C63A3F6B1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C7BB3-8681-4D25-B8BE-9C443C797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C6B18-D474-4F2B-A835-D575C2652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CD1466-C6B3-46B9-9A58-424A3FFC5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eely, Ben [KDWP]" id="{A0D3DC66-78B1-4B25-9ECC-CFC2442D5680}" userId="S::ben.neely@kansas.gov::02a21eaf-56d1-4541-964a-c7464e98ed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7FF494BB-AC68-4AFC-A43E-221F4B721964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934F4E08-637B-4563-B421-A219AA602B61}">
    <text>Growth parameters from aged fish sample taken in XXXX from X Reservoir.</text>
  </threadedComment>
  <threadedComment ref="E4" dT="2020-02-21T15:50:50.16" personId="{A0D3DC66-78B1-4B25-9ECC-CFC2442D5680}" id="{276AAA3E-9704-4E12-A985-D883FA67F86D}">
    <text>Estimated weight (kg) at length for yield</text>
  </threadedComment>
  <threadedComment ref="D5" dT="2020-02-21T16:02:56.74" personId="{A0D3DC66-78B1-4B25-9ECC-CFC2442D5680}" id="{3A789A93-BEAD-4975-94D9-6EA4C6BDD56E}">
    <text>Relative fecundity at age. Using weight at age past maturity as surrogate for fecundity.</text>
  </threadedComment>
  <threadedComment ref="D6" dT="2020-02-21T17:19:37.38" personId="{A0D3DC66-78B1-4B25-9ECC-CFC2442D5680}" id="{DB3EB006-B808-4AD4-A356-C2A383021796}">
    <text>Expected survival of an unfished population. Referred to as a survivorship function.</text>
  </threadedComment>
  <threadedComment ref="D7" dT="2020-02-21T17:20:59.33" personId="{A0D3DC66-78B1-4B25-9ECC-CFC2442D5680}" id="{5FC8B044-8698-4E9E-AD08-F9FCD89124A4}">
    <text>Survivorship in a fished condition. Number (or proportion) alive at the beginning of age-x. Fish that survived age x-1</text>
  </threadedComment>
  <threadedComment ref="A8" dT="2020-02-21T15:46:34.33" personId="{A0D3DC66-78B1-4B25-9ECC-CFC2442D5680}" id="{82EAE231-1BBD-47D9-8688-0E928491754F}">
    <text>Weight at length estimates</text>
  </threadedComment>
  <threadedComment ref="D8" dT="2020-02-21T17:42:09.15" personId="{A0D3DC66-78B1-4B25-9ECC-CFC2442D5680}" id="{2E486EE8-199C-4D73-9A49-5EB1EB69AB32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03007CEA-71CC-47FA-AA92-6330F67E8E58}">
    <text>Weight at maturation. Assuming they mature at age-5 here so estimated weight at age-5. This will change by species/population.</text>
  </threadedComment>
  <threadedComment ref="A13" dT="2020-02-21T17:15:11.83" personId="{A0D3DC66-78B1-4B25-9ECC-CFC2442D5680}" id="{AFFEBCBE-32C4-415A-AC9B-79323C22C307}">
    <text>Instantaneous natural mortality calculated with Then et al. 2015 equation.</text>
  </threadedComment>
  <threadedComment ref="A14" dT="2020-02-21T17:16:04.30" personId="{A0D3DC66-78B1-4B25-9ECC-CFC2442D5680}" id="{D7E939BF-C0A3-4546-8B5E-E86375115D36}">
    <text>Finite survival from natural mortality.</text>
  </threadedComment>
  <threadedComment ref="A15" dT="2020-02-21T17:18:11.90" personId="{A0D3DC66-78B1-4B25-9ECC-CFC2442D5680}" id="{B4511093-165F-4897-941E-30A03D0E6764}">
    <text>Annual exploitation rate</text>
  </threadedComment>
  <threadedComment ref="E15" dT="2020-02-21T20:15:06.01" personId="{A0D3DC66-78B1-4B25-9ECC-CFC2442D5680}" id="{F3B4C130-A427-4833-85B5-2A1C5D67CB1D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E8171DF7-0DD8-4999-80B5-2EAEC4D5F13D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FD6A548D-14E9-4FE5-AEE5-3E50D656CAAA}">
    <text>This is just YPR</text>
  </threadedComment>
  <threadedComment ref="I16" dT="2020-02-21T20:13:14.83" personId="{A0D3DC66-78B1-4B25-9ECC-CFC2442D5680}" id="{0A488760-556D-4BC1-96EF-E837C49CFB04}">
    <text>This is just SPR</text>
  </threadedComment>
  <threadedComment ref="A17" dT="2020-02-21T21:04:59.12" personId="{A0D3DC66-78B1-4B25-9ECC-CFC2442D5680}" id="{7A38A823-0FD2-4864-B2C3-D8E8E76DA808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23056FB2-35B8-46DD-B59C-25E18E7401E2}">
    <text>Simulate minimum length limit in millimeters. This can also be used as the lower side of a slot.</text>
  </threadedComment>
  <threadedComment ref="A23" dT="2020-02-21T19:47:25.13" personId="{A0D3DC66-78B1-4B25-9ECC-CFC2442D5680}" id="{F8F2759D-3258-4739-B63C-478231203C09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C30B1744-C0F4-41D1-8989-EF70CED52F2C}">
    <text>Spawning portential ratio -- eggs per recruit in the fished condidtion relative to unfished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63D78840-09E2-4745-AC5B-7D43D3CC3084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A1E313A0-E6E0-46FA-9959-B4AA534B5D8F}">
    <text>Growth parameters from aged fish sample taken in XXXX from X Reservoir.</text>
  </threadedComment>
  <threadedComment ref="E4" dT="2020-02-21T15:50:50.16" personId="{A0D3DC66-78B1-4B25-9ECC-CFC2442D5680}" id="{CB24D036-CF57-4001-A430-B92E5B5CAFDC}">
    <text>Estimated weight (kg) at length for yield</text>
  </threadedComment>
  <threadedComment ref="D5" dT="2020-02-21T16:02:56.74" personId="{A0D3DC66-78B1-4B25-9ECC-CFC2442D5680}" id="{5973C078-EA99-4442-AB1F-67C69A280BA1}">
    <text>Relative fecundity at age. Using weight at age past maturity as surrogate for fecundity.</text>
  </threadedComment>
  <threadedComment ref="D6" dT="2020-02-21T17:19:37.38" personId="{A0D3DC66-78B1-4B25-9ECC-CFC2442D5680}" id="{D96F2463-93C5-4FDA-8992-7B58A35EAE08}">
    <text>Expected survival of an unfished population. Referred to as a survivorship function.</text>
  </threadedComment>
  <threadedComment ref="D7" dT="2020-02-21T17:20:59.33" personId="{A0D3DC66-78B1-4B25-9ECC-CFC2442D5680}" id="{9B5186B1-1257-4E32-AC6F-FD40BB9F05AE}">
    <text>Survivorship in a fished condition. Number (or proportion) alive at the beginning of age-x. Fish that survived age x-1</text>
  </threadedComment>
  <threadedComment ref="A8" dT="2020-02-21T15:46:34.33" personId="{A0D3DC66-78B1-4B25-9ECC-CFC2442D5680}" id="{A3B4F3D8-912C-48D8-B686-564E35C92488}">
    <text>Weight at length estimates</text>
  </threadedComment>
  <threadedComment ref="D8" dT="2020-02-21T17:42:09.15" personId="{A0D3DC66-78B1-4B25-9ECC-CFC2442D5680}" id="{8B49098D-C7E4-48AA-ADB4-9AFAAEB06709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1AF6649C-EE17-4C05-9083-7F2780F80C93}">
    <text>Weight at maturation. Assuming they mature at age-5 here so estimated weight at age-5. This will change by species/population.</text>
  </threadedComment>
  <threadedComment ref="A13" dT="2020-02-21T17:15:11.83" personId="{A0D3DC66-78B1-4B25-9ECC-CFC2442D5680}" id="{C2C38592-E493-4547-B859-C8C6E0E655E3}">
    <text>Instantaneous natural mortality calculated with Then et al. 2015 equation.</text>
  </threadedComment>
  <threadedComment ref="A14" dT="2020-02-21T17:16:04.30" personId="{A0D3DC66-78B1-4B25-9ECC-CFC2442D5680}" id="{59BF2AD7-08E0-425A-8C95-60904E4BD7CB}">
    <text>Finite survival from natural mortality.</text>
  </threadedComment>
  <threadedComment ref="A15" dT="2020-02-21T17:18:11.90" personId="{A0D3DC66-78B1-4B25-9ECC-CFC2442D5680}" id="{C4D6264C-FCDF-465B-8442-400C49C9023B}">
    <text>Annual exploitation rate</text>
  </threadedComment>
  <threadedComment ref="E15" dT="2020-02-21T20:15:06.01" personId="{A0D3DC66-78B1-4B25-9ECC-CFC2442D5680}" id="{52A26384-891B-495D-8A9D-19DF496B5879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B0AF17D8-76BB-4800-826B-99BAE0683094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F988613F-3452-4944-864C-F06723586023}">
    <text>This is just YPR</text>
  </threadedComment>
  <threadedComment ref="I16" dT="2020-02-21T20:13:14.83" personId="{A0D3DC66-78B1-4B25-9ECC-CFC2442D5680}" id="{26AFE95A-2B6A-43A2-94C6-3269526BF092}">
    <text>This is just SPR</text>
  </threadedComment>
  <threadedComment ref="A17" dT="2020-02-21T21:04:59.12" personId="{A0D3DC66-78B1-4B25-9ECC-CFC2442D5680}" id="{BAFA2D56-1E4F-46B6-A411-7D1356BE1016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DF98A769-377C-4DC9-A9A3-C781BF63F507}">
    <text>Simulate minimum length limit in millimeters. This can also be used as the lower side of a slot.</text>
  </threadedComment>
  <threadedComment ref="A23" dT="2020-02-21T19:47:25.13" personId="{A0D3DC66-78B1-4B25-9ECC-CFC2442D5680}" id="{BB8B32E0-5872-4946-B6BD-970D0120870B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AABD61DE-439A-41C1-985B-3666014C6A1E}">
    <text>Spawning portential ratio -- eggs per recruit in the fished condidtion relative to unfished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82FA4CBC-6178-4EB6-B43D-67813AC55DA6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D2EB0D64-4B8F-43AF-868F-F82FDFC1476C}">
    <text>Growth parameters from aged fish sample taken in XXXX from X Reservoir.</text>
  </threadedComment>
  <threadedComment ref="E4" dT="2020-02-21T15:50:50.16" personId="{A0D3DC66-78B1-4B25-9ECC-CFC2442D5680}" id="{1916B8D6-449F-46E8-877D-B6BB20C0814B}">
    <text>Estimated weight (kg) at length for yield</text>
  </threadedComment>
  <threadedComment ref="D5" dT="2020-02-21T16:02:56.74" personId="{A0D3DC66-78B1-4B25-9ECC-CFC2442D5680}" id="{D9DD9833-5E3D-4CC8-B498-1F90159AF68E}">
    <text>Relative fecundity at age. Using weight at age past maturity as surrogate for fecundity.</text>
  </threadedComment>
  <threadedComment ref="D6" dT="2020-02-21T17:19:37.38" personId="{A0D3DC66-78B1-4B25-9ECC-CFC2442D5680}" id="{0664EA64-E008-450F-B6E2-B060EF7B45CB}">
    <text>Expected survival of an unfished population. Referred to as a survivorship function.</text>
  </threadedComment>
  <threadedComment ref="D7" dT="2020-02-21T17:20:59.33" personId="{A0D3DC66-78B1-4B25-9ECC-CFC2442D5680}" id="{18312CF9-B829-4268-856C-92013FAFF40F}">
    <text>Survivorship in a fished condition. Number (or proportion) alive at the beginning of age-x. Fish that survived age x-1</text>
  </threadedComment>
  <threadedComment ref="A8" dT="2020-02-21T15:46:34.33" personId="{A0D3DC66-78B1-4B25-9ECC-CFC2442D5680}" id="{0665D119-7DDB-4ABA-86D2-7A5E44657B26}">
    <text>Weight at length estimates</text>
  </threadedComment>
  <threadedComment ref="D8" dT="2020-02-21T17:42:09.15" personId="{A0D3DC66-78B1-4B25-9ECC-CFC2442D5680}" id="{B0CFBD53-A8B2-4567-AA96-49C8E62BB078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85420A96-08FA-4E06-9E28-5231743D3A94}">
    <text>Weight at maturation. Assuming they mature at age-5 here so estimated weight at age-5. This will change by species/population.</text>
  </threadedComment>
  <threadedComment ref="A13" dT="2020-02-21T17:15:11.83" personId="{A0D3DC66-78B1-4B25-9ECC-CFC2442D5680}" id="{28976A6E-7268-419E-866B-4BB54B37A9F9}">
    <text>Instantaneous natural mortality calculated with Then et al. 2015 equation.</text>
  </threadedComment>
  <threadedComment ref="A14" dT="2020-02-21T17:16:04.30" personId="{A0D3DC66-78B1-4B25-9ECC-CFC2442D5680}" id="{67F7CEB9-62F4-4054-BF4B-03D59C6D4821}">
    <text>Finite survival from natural mortality.</text>
  </threadedComment>
  <threadedComment ref="A15" dT="2020-02-21T17:18:11.90" personId="{A0D3DC66-78B1-4B25-9ECC-CFC2442D5680}" id="{0F12CCC2-FE8D-4503-9894-184A5637039B}">
    <text>Annual exploitation rate</text>
  </threadedComment>
  <threadedComment ref="E15" dT="2020-02-21T20:15:06.01" personId="{A0D3DC66-78B1-4B25-9ECC-CFC2442D5680}" id="{47E0E4B4-1105-43C1-BF98-D7C56F7BB589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3FE9B59E-DEE8-4B5F-A4A9-9F1B566708B0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79A15397-4E22-4DBB-BBEE-88C5CFFAC6F1}">
    <text>This is just YPR</text>
  </threadedComment>
  <threadedComment ref="I16" dT="2020-02-21T20:13:14.83" personId="{A0D3DC66-78B1-4B25-9ECC-CFC2442D5680}" id="{4D5A73BA-AC8F-4E83-A52D-B7DE7B0943DA}">
    <text>This is just SPR</text>
  </threadedComment>
  <threadedComment ref="A17" dT="2020-02-21T21:04:59.12" personId="{A0D3DC66-78B1-4B25-9ECC-CFC2442D5680}" id="{89E587D3-10F2-40E9-B374-6E9DBCB9D672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E06DE720-9033-4A6E-B828-B366F7DE63F3}">
    <text>Simulate minimum length limit in millimeters. This can also be used as the lower side of a slot.</text>
  </threadedComment>
  <threadedComment ref="A23" dT="2020-02-21T19:47:25.13" personId="{A0D3DC66-78B1-4B25-9ECC-CFC2442D5680}" id="{9885AE8A-25D6-41C9-9662-4F2D4203F233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ECEFC546-357E-41A3-B742-48ED6AABFE3B}">
    <text>Spawning portential ratio -- eggs per recruit in the fished condidtion relative to unfished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17A-18F5-4642-97DD-08A1022CCE8B}">
  <dimension ref="A2:AQ41"/>
  <sheetViews>
    <sheetView tabSelected="1"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9" width="6.42578125" bestFit="1" customWidth="1"/>
  </cols>
  <sheetData>
    <row r="2" spans="1:43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</row>
    <row r="3" spans="1:43" x14ac:dyDescent="0.25">
      <c r="D3" t="s">
        <v>2</v>
      </c>
      <c r="E3" s="4">
        <f t="shared" ref="E3:AC3" si="0">Linf*(1-EXP(-K*(E2-tnot)))</f>
        <v>204.27562185354702</v>
      </c>
      <c r="F3" s="4">
        <f t="shared" si="0"/>
        <v>276.18888470073858</v>
      </c>
      <c r="G3" s="4">
        <f t="shared" si="0"/>
        <v>334.18991128536311</v>
      </c>
      <c r="H3" s="4">
        <f t="shared" si="0"/>
        <v>380.97014279868955</v>
      </c>
      <c r="I3" s="4">
        <f t="shared" si="0"/>
        <v>418.70033809527666</v>
      </c>
      <c r="J3" s="4">
        <f t="shared" si="0"/>
        <v>449.13130414795785</v>
      </c>
      <c r="K3" s="4">
        <f t="shared" si="0"/>
        <v>473.67513933407463</v>
      </c>
      <c r="L3" s="4">
        <f t="shared" si="0"/>
        <v>493.47075951256022</v>
      </c>
      <c r="M3" s="4">
        <f t="shared" si="0"/>
        <v>509.43674752051942</v>
      </c>
      <c r="N3" s="4">
        <f t="shared" si="0"/>
        <v>522.31397848231268</v>
      </c>
      <c r="O3" s="4">
        <f t="shared" si="0"/>
        <v>532.6999988877335</v>
      </c>
      <c r="P3" s="4">
        <f t="shared" si="0"/>
        <v>541.07675474323275</v>
      </c>
      <c r="Q3" s="4">
        <f t="shared" si="0"/>
        <v>547.83295547494095</v>
      </c>
      <c r="R3" s="4">
        <f t="shared" si="0"/>
        <v>553.28211134321998</v>
      </c>
      <c r="S3" s="4">
        <f t="shared" si="0"/>
        <v>557.67708136497242</v>
      </c>
      <c r="T3" s="4">
        <f t="shared" si="0"/>
        <v>561.22180681585291</v>
      </c>
      <c r="U3" s="4">
        <f t="shared" si="0"/>
        <v>564.08077478603923</v>
      </c>
      <c r="V3" s="4">
        <f t="shared" si="0"/>
        <v>566.38665093013424</v>
      </c>
      <c r="W3" s="4">
        <f t="shared" si="0"/>
        <v>568.24643559626304</v>
      </c>
      <c r="X3" s="4">
        <f t="shared" si="0"/>
        <v>569.74642899930234</v>
      </c>
      <c r="Y3" s="4">
        <f t="shared" si="0"/>
        <v>570.95623583884617</v>
      </c>
      <c r="Z3" s="4">
        <f t="shared" si="0"/>
        <v>571.93199518954816</v>
      </c>
      <c r="AA3" s="4">
        <f t="shared" si="0"/>
        <v>572.71898554152983</v>
      </c>
      <c r="AB3" s="4">
        <f t="shared" si="0"/>
        <v>573.35372587342295</v>
      </c>
      <c r="AC3" s="4">
        <f t="shared" si="0"/>
        <v>573.86567025484646</v>
      </c>
      <c r="AD3" s="4">
        <f t="shared" ref="AD3:AQ3" si="1">Linf*(1-EXP(-K*(AD2-tnot)))</f>
        <v>574.27857461353062</v>
      </c>
      <c r="AE3" s="4">
        <f t="shared" si="1"/>
        <v>574.61159908963918</v>
      </c>
      <c r="AF3" s="4">
        <f t="shared" si="1"/>
        <v>574.88019713021401</v>
      </c>
      <c r="AG3" s="4">
        <f t="shared" si="1"/>
        <v>575.0968325806881</v>
      </c>
      <c r="AH3" s="4">
        <f t="shared" si="1"/>
        <v>575.27155804890697</v>
      </c>
      <c r="AI3" s="4">
        <f t="shared" si="1"/>
        <v>575.41248137967989</v>
      </c>
      <c r="AJ3" s="4">
        <f t="shared" si="1"/>
        <v>575.52614188583595</v>
      </c>
      <c r="AK3" s="4">
        <f t="shared" si="1"/>
        <v>575.61781379416243</v>
      </c>
      <c r="AL3" s="4">
        <f t="shared" si="1"/>
        <v>575.69175098712788</v>
      </c>
      <c r="AM3" s="4">
        <f t="shared" si="1"/>
        <v>575.75138439722491</v>
      </c>
      <c r="AN3" s="4">
        <f t="shared" si="1"/>
        <v>575.79948121368716</v>
      </c>
      <c r="AO3" s="4">
        <f t="shared" si="1"/>
        <v>575.83827328930465</v>
      </c>
      <c r="AP3" s="4">
        <f t="shared" si="1"/>
        <v>575.86956070584063</v>
      </c>
      <c r="AQ3" s="4">
        <f t="shared" si="1"/>
        <v>575.89479530383301</v>
      </c>
    </row>
    <row r="4" spans="1:43" x14ac:dyDescent="0.25">
      <c r="A4" t="s">
        <v>3</v>
      </c>
      <c r="B4" s="5">
        <v>576</v>
      </c>
      <c r="D4" t="s">
        <v>8</v>
      </c>
      <c r="E4" s="3">
        <f t="shared" ref="E4:AC4" si="2">(a_wl*E3^b_wl)/1000</f>
        <v>0.10708891309056461</v>
      </c>
      <c r="F4" s="3">
        <f t="shared" si="2"/>
        <v>0.25309741525090668</v>
      </c>
      <c r="G4" s="3">
        <f t="shared" si="2"/>
        <v>0.43588486900978018</v>
      </c>
      <c r="H4" s="3">
        <f t="shared" si="2"/>
        <v>0.633325093036331</v>
      </c>
      <c r="I4" s="3">
        <f t="shared" si="2"/>
        <v>0.82905181349619583</v>
      </c>
      <c r="J4" s="3">
        <f t="shared" si="2"/>
        <v>1.0126818216993434</v>
      </c>
      <c r="K4" s="3">
        <f t="shared" si="2"/>
        <v>1.1786042502244773</v>
      </c>
      <c r="L4" s="3">
        <f t="shared" si="2"/>
        <v>1.3245659972048267</v>
      </c>
      <c r="M4" s="3">
        <f t="shared" si="2"/>
        <v>1.4504719015328291</v>
      </c>
      <c r="N4" s="3">
        <f t="shared" si="2"/>
        <v>1.5574914922171412</v>
      </c>
      <c r="O4" s="3">
        <f t="shared" si="2"/>
        <v>1.6474441626544143</v>
      </c>
      <c r="P4" s="3">
        <f t="shared" si="2"/>
        <v>1.7224012749593796</v>
      </c>
      <c r="Q4" s="3">
        <f t="shared" si="2"/>
        <v>1.7844440733706748</v>
      </c>
      <c r="R4" s="3">
        <f t="shared" si="2"/>
        <v>1.8355275255982157</v>
      </c>
      <c r="S4" s="3">
        <f t="shared" si="2"/>
        <v>1.8774130040615586</v>
      </c>
      <c r="T4" s="3">
        <f t="shared" si="2"/>
        <v>1.9116437485313693</v>
      </c>
      <c r="U4" s="3">
        <f t="shared" si="2"/>
        <v>1.9395455349720712</v>
      </c>
      <c r="V4" s="3">
        <f t="shared" si="2"/>
        <v>1.9622410989905352</v>
      </c>
      <c r="W4" s="3">
        <f t="shared" si="2"/>
        <v>1.980671101190332</v>
      </c>
      <c r="X4" s="3">
        <f t="shared" si="2"/>
        <v>1.9956172645362813</v>
      </c>
      <c r="Y4" s="3">
        <f t="shared" si="2"/>
        <v>2.0077251692215015</v>
      </c>
      <c r="Z4" s="3">
        <f t="shared" si="2"/>
        <v>2.0175253697260049</v>
      </c>
      <c r="AA4" s="3">
        <f t="shared" si="2"/>
        <v>2.025452226400505</v>
      </c>
      <c r="AB4" s="3">
        <f t="shared" si="2"/>
        <v>2.0318602765359617</v>
      </c>
      <c r="AC4" s="3">
        <f t="shared" si="2"/>
        <v>2.0370382138131178</v>
      </c>
      <c r="AD4" s="3">
        <f t="shared" ref="AD4:AQ4" si="3">(a_wl*AD3^b_wl)/1000</f>
        <v>2.0412206710306746</v>
      </c>
      <c r="AE4" s="3">
        <f t="shared" si="3"/>
        <v>2.0445980553464755</v>
      </c>
      <c r="AF4" s="3">
        <f t="shared" si="3"/>
        <v>2.0473246976587367</v>
      </c>
      <c r="AG4" s="3">
        <f t="shared" si="3"/>
        <v>2.049525566952294</v>
      </c>
      <c r="AH4" s="3">
        <f t="shared" si="3"/>
        <v>2.0513017780112417</v>
      </c>
      <c r="AI4" s="3">
        <f t="shared" si="3"/>
        <v>2.0527350937976254</v>
      </c>
      <c r="AJ4" s="3">
        <f t="shared" si="3"/>
        <v>2.0538915960216682</v>
      </c>
      <c r="AK4" s="3">
        <f t="shared" si="3"/>
        <v>2.0548246711543454</v>
      </c>
      <c r="AL4" s="3">
        <f t="shared" si="3"/>
        <v>2.0555774354063061</v>
      </c>
      <c r="AM4" s="3">
        <f t="shared" si="3"/>
        <v>2.056184701405682</v>
      </c>
      <c r="AN4" s="3">
        <f t="shared" si="3"/>
        <v>2.056674571456468</v>
      </c>
      <c r="AO4" s="3">
        <f t="shared" si="3"/>
        <v>2.0570697271570006</v>
      </c>
      <c r="AP4" s="3">
        <f t="shared" si="3"/>
        <v>2.0573884725177982</v>
      </c>
      <c r="AQ4" s="3">
        <f t="shared" si="3"/>
        <v>2.0576455772229596</v>
      </c>
    </row>
    <row r="5" spans="1:43" x14ac:dyDescent="0.25">
      <c r="A5" t="s">
        <v>4</v>
      </c>
      <c r="B5" s="5">
        <v>0.215</v>
      </c>
      <c r="D5" t="s">
        <v>10</v>
      </c>
      <c r="E5" s="3">
        <f t="shared" ref="E5:AC5" si="4">MAX(0,E4-wmat)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0.18363000820314757</v>
      </c>
      <c r="K5" s="3">
        <f t="shared" si="4"/>
        <v>0.34955243672828151</v>
      </c>
      <c r="L5" s="3">
        <f t="shared" si="4"/>
        <v>0.49551418370863087</v>
      </c>
      <c r="M5" s="3">
        <f t="shared" si="4"/>
        <v>0.62142008803663329</v>
      </c>
      <c r="N5" s="3">
        <f t="shared" si="4"/>
        <v>0.72843967872094539</v>
      </c>
      <c r="O5" s="3">
        <f t="shared" si="4"/>
        <v>0.81839234915821846</v>
      </c>
      <c r="P5" s="3">
        <f t="shared" si="4"/>
        <v>0.89334946146318372</v>
      </c>
      <c r="Q5" s="3">
        <f t="shared" si="4"/>
        <v>0.95539225987447896</v>
      </c>
      <c r="R5" s="3">
        <f t="shared" si="4"/>
        <v>1.00647571210202</v>
      </c>
      <c r="S5" s="3">
        <f t="shared" si="4"/>
        <v>1.0483611905653629</v>
      </c>
      <c r="T5" s="3">
        <f t="shared" si="4"/>
        <v>1.0825919350351736</v>
      </c>
      <c r="U5" s="3">
        <f t="shared" si="4"/>
        <v>1.1104937214758754</v>
      </c>
      <c r="V5" s="3">
        <f t="shared" si="4"/>
        <v>1.1331892854943395</v>
      </c>
      <c r="W5" s="3">
        <f t="shared" si="4"/>
        <v>1.1516192876941362</v>
      </c>
      <c r="X5" s="3">
        <f t="shared" si="4"/>
        <v>1.1665654510400856</v>
      </c>
      <c r="Y5" s="3">
        <f t="shared" si="4"/>
        <v>1.1786733557253055</v>
      </c>
      <c r="Z5" s="3">
        <f t="shared" si="4"/>
        <v>1.188473556229809</v>
      </c>
      <c r="AA5" s="3">
        <f t="shared" si="4"/>
        <v>1.1964004129043091</v>
      </c>
      <c r="AB5" s="3">
        <f t="shared" si="4"/>
        <v>1.2028084630397657</v>
      </c>
      <c r="AC5" s="3">
        <f t="shared" si="4"/>
        <v>1.2079864003169218</v>
      </c>
      <c r="AD5" s="3">
        <f t="shared" ref="AD5:AQ5" si="5">MAX(0,AD4-wmat)</f>
        <v>1.2121688575344787</v>
      </c>
      <c r="AE5" s="3">
        <f t="shared" si="5"/>
        <v>1.2155462418502796</v>
      </c>
      <c r="AF5" s="3">
        <f t="shared" si="5"/>
        <v>1.2182728841625408</v>
      </c>
      <c r="AG5" s="3">
        <f t="shared" si="5"/>
        <v>1.2204737534560981</v>
      </c>
      <c r="AH5" s="3">
        <f t="shared" si="5"/>
        <v>1.2222499645150458</v>
      </c>
      <c r="AI5" s="3">
        <f t="shared" si="5"/>
        <v>1.2236832803014295</v>
      </c>
      <c r="AJ5" s="3">
        <f t="shared" si="5"/>
        <v>1.2248397825254722</v>
      </c>
      <c r="AK5" s="3">
        <f t="shared" si="5"/>
        <v>1.2257728576581495</v>
      </c>
      <c r="AL5" s="3">
        <f t="shared" si="5"/>
        <v>1.2265256219101102</v>
      </c>
      <c r="AM5" s="3">
        <f t="shared" si="5"/>
        <v>1.227132887909486</v>
      </c>
      <c r="AN5" s="3">
        <f t="shared" si="5"/>
        <v>1.2276227579602721</v>
      </c>
      <c r="AO5" s="3">
        <f t="shared" si="5"/>
        <v>1.2280179136608047</v>
      </c>
      <c r="AP5" s="3">
        <f t="shared" si="5"/>
        <v>1.2283366590216023</v>
      </c>
      <c r="AQ5" s="3">
        <f t="shared" si="5"/>
        <v>1.2285937637267637</v>
      </c>
    </row>
    <row r="6" spans="1:43" x14ac:dyDescent="0.25">
      <c r="A6" t="s">
        <v>5</v>
      </c>
      <c r="B6" s="5">
        <v>-1.0369999999999999</v>
      </c>
      <c r="D6" t="s">
        <v>14</v>
      </c>
      <c r="E6" s="6">
        <v>1</v>
      </c>
      <c r="F6" s="3">
        <f t="shared" ref="F6:AC6" si="6">E6*So</f>
        <v>0.85087504017323157</v>
      </c>
      <c r="G6" s="3">
        <f t="shared" si="6"/>
        <v>0.72398833398979845</v>
      </c>
      <c r="H6" s="3">
        <f t="shared" si="6"/>
        <v>0.61602360276852075</v>
      </c>
      <c r="I6" s="3">
        <f t="shared" si="6"/>
        <v>0.52415910775332397</v>
      </c>
      <c r="J6" s="3">
        <f t="shared" si="6"/>
        <v>0.44599390186677473</v>
      </c>
      <c r="K6" s="3">
        <f t="shared" si="6"/>
        <v>0.37948507916790825</v>
      </c>
      <c r="L6" s="3">
        <f t="shared" si="6"/>
        <v>0.32289438198213588</v>
      </c>
      <c r="M6" s="3">
        <f t="shared" si="6"/>
        <v>0.27474277024076066</v>
      </c>
      <c r="N6" s="3">
        <f t="shared" si="6"/>
        <v>0.23377176566591215</v>
      </c>
      <c r="O6" s="3">
        <f t="shared" si="6"/>
        <v>0.19891056050235029</v>
      </c>
      <c r="P6" s="3">
        <f t="shared" si="6"/>
        <v>0.1692480311583173</v>
      </c>
      <c r="Q6" s="3">
        <f t="shared" si="6"/>
        <v>0.14400892531107357</v>
      </c>
      <c r="R6" s="3">
        <f t="shared" si="6"/>
        <v>0.12253360010936362</v>
      </c>
      <c r="S6" s="3">
        <f t="shared" si="6"/>
        <v>0.10426078191562546</v>
      </c>
      <c r="T6" s="3">
        <f t="shared" si="6"/>
        <v>8.871289700095035E-2</v>
      </c>
      <c r="U6" s="3">
        <f t="shared" si="6"/>
        <v>7.5483589799567388E-2</v>
      </c>
      <c r="V6" s="3">
        <f t="shared" si="6"/>
        <v>6.4227102503126632E-2</v>
      </c>
      <c r="W6" s="3">
        <f t="shared" si="6"/>
        <v>5.4649238422558137E-2</v>
      </c>
      <c r="X6" s="3">
        <f t="shared" si="6"/>
        <v>4.6499672938230666E-2</v>
      </c>
      <c r="Y6" s="3">
        <f t="shared" si="6"/>
        <v>3.9565411079359146E-2</v>
      </c>
      <c r="Z6" s="3">
        <f t="shared" si="6"/>
        <v>3.3665220741620136E-2</v>
      </c>
      <c r="AA6" s="3">
        <f t="shared" si="6"/>
        <v>2.8644896050966741E-2</v>
      </c>
      <c r="AB6" s="3">
        <f t="shared" si="6"/>
        <v>2.4373227078124369E-2</v>
      </c>
      <c r="AC6" s="3">
        <f t="shared" si="6"/>
        <v>2.0738570569250367E-2</v>
      </c>
      <c r="AD6" s="3">
        <f t="shared" ref="AD6" si="7">AC6*So</f>
        <v>1.7645932066246303E-2</v>
      </c>
      <c r="AE6" s="3">
        <f t="shared" ref="AE6" si="8">AD6*So</f>
        <v>1.5014483155761439E-2</v>
      </c>
      <c r="AF6" s="3">
        <f t="shared" ref="AF6" si="9">AE6*So</f>
        <v>1.2775448958338823E-2</v>
      </c>
      <c r="AG6" s="3">
        <f t="shared" ref="AG6" si="10">AF6*So</f>
        <v>1.0870310645657615E-2</v>
      </c>
      <c r="AH6" s="3">
        <f t="shared" ref="AH6" si="11">AG6*So</f>
        <v>9.2492760073194305E-3</v>
      </c>
      <c r="AI6" s="3">
        <f t="shared" ref="AI6" si="12">AH6*So</f>
        <v>7.869978094301228E-3</v>
      </c>
      <c r="AJ6" s="3">
        <f t="shared" ref="AJ6" si="13">AI6*So</f>
        <v>6.6963679271510096E-3</v>
      </c>
      <c r="AK6" s="3">
        <f t="shared" ref="AK6" si="14">AJ6*So</f>
        <v>5.6977723290293544E-3</v>
      </c>
      <c r="AL6" s="3">
        <f t="shared" ref="AL6" si="15">AK6*So</f>
        <v>4.8480922593607794E-3</v>
      </c>
      <c r="AM6" s="3">
        <f t="shared" ref="AM6" si="16">AL6*So</f>
        <v>4.1251206959471362E-3</v>
      </c>
      <c r="AN6" s="3">
        <f t="shared" ref="AN6" si="17">AM6*So</f>
        <v>3.5099622378834483E-3</v>
      </c>
      <c r="AO6" s="3">
        <f t="shared" ref="AO6" si="18">AN6*So</f>
        <v>2.9865392601656051E-3</v>
      </c>
      <c r="AP6" s="3">
        <f t="shared" ref="AP6" si="19">AO6*So</f>
        <v>2.5411717129723427E-3</v>
      </c>
      <c r="AQ6" s="3">
        <f t="shared" ref="AQ6" si="20">AP6*So</f>
        <v>2.1622195833624217E-3</v>
      </c>
    </row>
    <row r="7" spans="1:43" x14ac:dyDescent="0.25">
      <c r="D7" t="s">
        <v>15</v>
      </c>
      <c r="E7" s="6">
        <v>1</v>
      </c>
      <c r="F7" s="3">
        <f t="shared" ref="F7:AC7" si="21">E7*So*(1-u*E8)</f>
        <v>0.82853733886294845</v>
      </c>
      <c r="G7" s="3">
        <f t="shared" si="21"/>
        <v>0.6697381482671968</v>
      </c>
      <c r="H7" s="3">
        <f t="shared" si="21"/>
        <v>0.54137030012324361</v>
      </c>
      <c r="I7" s="3">
        <f t="shared" si="21"/>
        <v>0.43760655207266136</v>
      </c>
      <c r="J7" s="3">
        <f t="shared" si="21"/>
        <v>0.35373106794615033</v>
      </c>
      <c r="K7" s="3">
        <f t="shared" si="21"/>
        <v>0.28593188981674073</v>
      </c>
      <c r="L7" s="3">
        <f t="shared" si="21"/>
        <v>0.23112769282289591</v>
      </c>
      <c r="M7" s="3">
        <f t="shared" si="21"/>
        <v>0.18682774567003649</v>
      </c>
      <c r="N7" s="3">
        <f t="shared" si="21"/>
        <v>0.15101871232234326</v>
      </c>
      <c r="O7" s="3">
        <f t="shared" si="21"/>
        <v>0.12207315026847436</v>
      </c>
      <c r="P7" s="3">
        <f t="shared" si="21"/>
        <v>9.8675546806822986E-2</v>
      </c>
      <c r="Q7" s="3">
        <f t="shared" si="21"/>
        <v>7.9762531860702535E-2</v>
      </c>
      <c r="R7" s="3">
        <f t="shared" si="21"/>
        <v>6.4474550126229241E-2</v>
      </c>
      <c r="S7" s="3">
        <f t="shared" si="21"/>
        <v>5.2116796157366016E-2</v>
      </c>
      <c r="T7" s="3">
        <f t="shared" si="21"/>
        <v>4.2127636972893977E-2</v>
      </c>
      <c r="U7" s="3">
        <f t="shared" si="21"/>
        <v>3.4053087061628753E-2</v>
      </c>
      <c r="V7" s="3">
        <f t="shared" si="21"/>
        <v>2.752617573050662E-2</v>
      </c>
      <c r="W7" s="3">
        <f t="shared" si="21"/>
        <v>2.2250269086484739E-2</v>
      </c>
      <c r="X7" s="3">
        <f t="shared" si="21"/>
        <v>1.7985588672686518E-2</v>
      </c>
      <c r="Y7" s="3">
        <f t="shared" si="21"/>
        <v>1.453831406019079E-2</v>
      </c>
      <c r="Z7" s="3">
        <f t="shared" si="21"/>
        <v>1.17517741320151E-2</v>
      </c>
      <c r="AA7" s="3">
        <f t="shared" si="21"/>
        <v>9.499326722350836E-3</v>
      </c>
      <c r="AB7" s="3">
        <f t="shared" si="21"/>
        <v>7.6786030061739728E-3</v>
      </c>
      <c r="AC7" s="3">
        <f t="shared" si="21"/>
        <v>6.2068550592849466E-3</v>
      </c>
      <c r="AD7" s="3">
        <f t="shared" ref="AD7" si="22">AC7*So*(1-u*AC8)</f>
        <v>5.0171951455225796E-3</v>
      </c>
      <c r="AE7" s="3">
        <f t="shared" ref="AE7" si="23">AD7*So*(1-u*AD8)</f>
        <v>4.0555558149532938E-3</v>
      </c>
      <c r="AF7" s="3">
        <f t="shared" ref="AF7" si="24">AE7*So*(1-u*AE8)</f>
        <v>3.2782326561245083E-3</v>
      </c>
      <c r="AG7" s="3">
        <f t="shared" ref="AG7" si="25">AF7*So*(1-u*AF8)</f>
        <v>2.6498980258282834E-3</v>
      </c>
      <c r="AH7" s="3">
        <f t="shared" ref="AH7" si="26">AG7*So*(1-u*AG8)</f>
        <v>2.1419954847225271E-3</v>
      </c>
      <c r="AI7" s="3">
        <f t="shared" ref="AI7" si="27">AH7*So*(1-u*AH8)</f>
        <v>1.7314419694084528E-3</v>
      </c>
      <c r="AJ7" s="3">
        <f t="shared" ref="AJ7" si="28">AI7*So*(1-u*AI8)</f>
        <v>1.3995787175141345E-3</v>
      </c>
      <c r="AK7" s="3">
        <f t="shared" ref="AK7" si="29">AJ7*So*(1-u*AJ8)</f>
        <v>1.1313232676159171E-3</v>
      </c>
      <c r="AL7" s="3">
        <f t="shared" ref="AL7" si="30">AK7*So*(1-u*AK8)</f>
        <v>9.1448399424252469E-4</v>
      </c>
      <c r="AM7" s="3">
        <f t="shared" ref="AM7" si="31">AL7*So*(1-u*AL8)</f>
        <v>7.3920602507194112E-4</v>
      </c>
      <c r="AN7" s="3">
        <f t="shared" ref="AN7" si="32">AM7*So*(1-u*AM8)</f>
        <v>5.9752335846541358E-4</v>
      </c>
      <c r="AO7" s="3">
        <f t="shared" ref="AO7" si="33">AN7*So*(1-u*AN8)</f>
        <v>4.8299682605676782E-4</v>
      </c>
      <c r="AP7" s="3">
        <f t="shared" ref="AP7" si="34">AO7*So*(1-u*AO8)</f>
        <v>3.9042144658586584E-4</v>
      </c>
      <c r="AQ7" s="3">
        <f t="shared" ref="AQ7" si="35">AP7*So*(1-u*AP8)</f>
        <v>3.1558987084582776E-4</v>
      </c>
    </row>
    <row r="8" spans="1:43" x14ac:dyDescent="0.25">
      <c r="A8" t="s">
        <v>6</v>
      </c>
      <c r="B8" s="5">
        <f>10^-4.5583</f>
        <v>2.7650309698356761E-5</v>
      </c>
      <c r="D8" t="s">
        <v>17</v>
      </c>
      <c r="E8" s="2">
        <f t="shared" ref="E8:AC8" si="36">_xlfn.NORM.DIST(E3,Min_LL,min_sd,TRUE)</f>
        <v>0.52505245202010831</v>
      </c>
      <c r="F8" s="2">
        <f t="shared" si="36"/>
        <v>0.99984414201556004</v>
      </c>
      <c r="G8" s="2">
        <f t="shared" si="36"/>
        <v>0.99999999994852584</v>
      </c>
      <c r="H8" s="2">
        <f t="shared" si="36"/>
        <v>1</v>
      </c>
      <c r="I8" s="2">
        <f t="shared" si="36"/>
        <v>1</v>
      </c>
      <c r="J8" s="2">
        <f t="shared" si="36"/>
        <v>1</v>
      </c>
      <c r="K8" s="2">
        <f t="shared" si="36"/>
        <v>1</v>
      </c>
      <c r="L8" s="2">
        <f t="shared" si="36"/>
        <v>1</v>
      </c>
      <c r="M8" s="2">
        <f t="shared" si="36"/>
        <v>1</v>
      </c>
      <c r="N8" s="2">
        <f t="shared" si="36"/>
        <v>1</v>
      </c>
      <c r="O8" s="2">
        <f t="shared" si="36"/>
        <v>1</v>
      </c>
      <c r="P8" s="2">
        <f t="shared" si="36"/>
        <v>1</v>
      </c>
      <c r="Q8" s="2">
        <f t="shared" si="36"/>
        <v>1</v>
      </c>
      <c r="R8" s="2">
        <f t="shared" si="36"/>
        <v>1</v>
      </c>
      <c r="S8" s="2">
        <f t="shared" si="36"/>
        <v>1</v>
      </c>
      <c r="T8" s="2">
        <f t="shared" si="36"/>
        <v>1</v>
      </c>
      <c r="U8" s="2">
        <f t="shared" si="36"/>
        <v>1</v>
      </c>
      <c r="V8" s="2">
        <f t="shared" si="36"/>
        <v>1</v>
      </c>
      <c r="W8" s="2">
        <f t="shared" si="36"/>
        <v>1</v>
      </c>
      <c r="X8" s="2">
        <f t="shared" si="36"/>
        <v>1</v>
      </c>
      <c r="Y8" s="2">
        <f t="shared" si="36"/>
        <v>1</v>
      </c>
      <c r="Z8" s="2">
        <f t="shared" si="36"/>
        <v>1</v>
      </c>
      <c r="AA8" s="2">
        <f t="shared" si="36"/>
        <v>1</v>
      </c>
      <c r="AB8" s="2">
        <f t="shared" si="36"/>
        <v>1</v>
      </c>
      <c r="AC8" s="2">
        <f t="shared" si="36"/>
        <v>1</v>
      </c>
      <c r="AD8" s="2">
        <f t="shared" ref="AD8:AQ8" si="37">_xlfn.NORM.DIST(AD3,Min_LL,min_sd,TRUE)</f>
        <v>1</v>
      </c>
      <c r="AE8" s="2">
        <f t="shared" si="37"/>
        <v>1</v>
      </c>
      <c r="AF8" s="2">
        <f t="shared" si="37"/>
        <v>1</v>
      </c>
      <c r="AG8" s="2">
        <f t="shared" si="37"/>
        <v>1</v>
      </c>
      <c r="AH8" s="2">
        <f t="shared" si="37"/>
        <v>1</v>
      </c>
      <c r="AI8" s="2">
        <f t="shared" si="37"/>
        <v>1</v>
      </c>
      <c r="AJ8" s="2">
        <f t="shared" si="37"/>
        <v>1</v>
      </c>
      <c r="AK8" s="2">
        <f t="shared" si="37"/>
        <v>1</v>
      </c>
      <c r="AL8" s="2">
        <f t="shared" si="37"/>
        <v>1</v>
      </c>
      <c r="AM8" s="2">
        <f t="shared" si="37"/>
        <v>1</v>
      </c>
      <c r="AN8" s="2">
        <f t="shared" si="37"/>
        <v>1</v>
      </c>
      <c r="AO8" s="2">
        <f t="shared" si="37"/>
        <v>1</v>
      </c>
      <c r="AP8" s="2">
        <f t="shared" si="37"/>
        <v>1</v>
      </c>
      <c r="AQ8" s="2">
        <f t="shared" si="37"/>
        <v>1</v>
      </c>
    </row>
    <row r="9" spans="1:43" x14ac:dyDescent="0.25">
      <c r="A9" t="s">
        <v>7</v>
      </c>
      <c r="B9" s="5">
        <v>2.8517000000000001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x14ac:dyDescent="0.25">
      <c r="A11" t="s">
        <v>9</v>
      </c>
      <c r="B11" s="3">
        <f>I4</f>
        <v>0.82905181349619583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43" x14ac:dyDescent="0.25">
      <c r="A13" t="s">
        <v>11</v>
      </c>
      <c r="B13">
        <v>0.16148999999999999</v>
      </c>
    </row>
    <row r="14" spans="1:43" x14ac:dyDescent="0.25">
      <c r="A14" t="s">
        <v>12</v>
      </c>
      <c r="B14" s="3">
        <f>EXP(-M)</f>
        <v>0.85087504017323157</v>
      </c>
    </row>
    <row r="15" spans="1:43" x14ac:dyDescent="0.25">
      <c r="A15" t="s">
        <v>13</v>
      </c>
      <c r="B15" s="5">
        <v>0.05</v>
      </c>
      <c r="E15" t="s">
        <v>20</v>
      </c>
      <c r="F15" t="s">
        <v>19</v>
      </c>
      <c r="H15" t="s">
        <v>20</v>
      </c>
      <c r="I15" t="s">
        <v>18</v>
      </c>
      <c r="J15" t="s">
        <v>21</v>
      </c>
    </row>
    <row r="16" spans="1:43" x14ac:dyDescent="0.25">
      <c r="E16">
        <v>0</v>
      </c>
      <c r="F16" s="3">
        <f>YPR_mll</f>
        <v>0.19407878523758026</v>
      </c>
      <c r="H16">
        <v>0</v>
      </c>
      <c r="I16" s="3">
        <f>SPR</f>
        <v>0.57060143194922763</v>
      </c>
    </row>
    <row r="17" spans="1:10" x14ac:dyDescent="0.25">
      <c r="A17" s="1" t="s">
        <v>22</v>
      </c>
      <c r="E17" s="3">
        <v>0.02</v>
      </c>
      <c r="F17" s="3">
        <f t="dataTable" ref="F17:F41" dt2D="0" dtr="0" r1="B15"/>
        <v>9.75433926145165E-2</v>
      </c>
      <c r="H17" s="3">
        <v>0.02</v>
      </c>
      <c r="I17" s="3">
        <f t="dataTable" ref="I17:I41" dt2D="0" dtr="0" r1="B15" ca="1"/>
        <v>0.79638003013730563</v>
      </c>
      <c r="J17">
        <v>0.3</v>
      </c>
    </row>
    <row r="18" spans="1:10" x14ac:dyDescent="0.25">
      <c r="A18" t="s">
        <v>16</v>
      </c>
      <c r="B18" s="5">
        <v>203</v>
      </c>
      <c r="E18" s="3">
        <v>0.04</v>
      </c>
      <c r="F18" s="3">
        <v>0.16720668849631593</v>
      </c>
      <c r="H18" s="3">
        <v>0.04</v>
      </c>
      <c r="I18" s="3">
        <v>0.63700494976490374</v>
      </c>
      <c r="J18">
        <v>0.3</v>
      </c>
    </row>
    <row r="19" spans="1:10" x14ac:dyDescent="0.25">
      <c r="A19" t="s">
        <v>26</v>
      </c>
      <c r="B19" s="5">
        <f>Min_LL*0.1</f>
        <v>20.3</v>
      </c>
      <c r="E19" s="3">
        <v>0.06</v>
      </c>
      <c r="F19" s="3">
        <v>0.2166746993543178</v>
      </c>
      <c r="H19" s="3">
        <v>0.06</v>
      </c>
      <c r="I19" s="3">
        <v>0.51162786077458777</v>
      </c>
      <c r="J19">
        <v>0.3</v>
      </c>
    </row>
    <row r="20" spans="1:10" x14ac:dyDescent="0.25">
      <c r="E20" s="3">
        <v>0.08</v>
      </c>
      <c r="F20" s="3">
        <v>0.25144560045624065</v>
      </c>
      <c r="H20" s="3">
        <v>0.08</v>
      </c>
      <c r="I20" s="3">
        <v>0.41249589167082812</v>
      </c>
      <c r="J20">
        <v>0.3</v>
      </c>
    </row>
    <row r="21" spans="1:10" x14ac:dyDescent="0.25">
      <c r="E21" s="3">
        <v>0.1</v>
      </c>
      <c r="F21" s="3">
        <v>0.27546947461333937</v>
      </c>
      <c r="H21" s="3">
        <v>0.1</v>
      </c>
      <c r="I21" s="3">
        <v>0.33372398061269387</v>
      </c>
      <c r="J21">
        <v>0.3</v>
      </c>
    </row>
    <row r="22" spans="1:10" x14ac:dyDescent="0.25">
      <c r="A22" s="8" t="s">
        <v>24</v>
      </c>
      <c r="B22" s="7"/>
      <c r="E22" s="3">
        <v>0.12</v>
      </c>
      <c r="F22" s="3">
        <v>0.29159832010603043</v>
      </c>
      <c r="H22" s="3">
        <v>0.12</v>
      </c>
      <c r="I22" s="3">
        <v>0.27082809700007726</v>
      </c>
      <c r="J22">
        <v>0.3</v>
      </c>
    </row>
    <row r="23" spans="1:10" x14ac:dyDescent="0.25">
      <c r="A23" s="7" t="s">
        <v>23</v>
      </c>
      <c r="B23" s="9">
        <f>SUMPRODUCT(Wt,S_fished,Vul_minLL)</f>
        <v>3.8815757047516048</v>
      </c>
      <c r="E23" s="3">
        <v>0.14000000000000001</v>
      </c>
      <c r="F23" s="3">
        <v>0.30190304790167904</v>
      </c>
      <c r="H23" s="3">
        <v>0.14000000000000001</v>
      </c>
      <c r="I23" s="3">
        <v>0.22037731305973876</v>
      </c>
      <c r="J23">
        <v>0.3</v>
      </c>
    </row>
    <row r="24" spans="1:10" x14ac:dyDescent="0.25">
      <c r="A24" s="7" t="s">
        <v>25</v>
      </c>
      <c r="B24" s="9">
        <f>phi_vbF*u</f>
        <v>0.19407878523758026</v>
      </c>
      <c r="E24" s="3">
        <v>0.16</v>
      </c>
      <c r="F24" s="3">
        <v>0.3078968597002445</v>
      </c>
      <c r="H24" s="3">
        <v>0.16</v>
      </c>
      <c r="I24" s="3">
        <v>0.17973435259360976</v>
      </c>
      <c r="J24">
        <v>0.3</v>
      </c>
    </row>
    <row r="25" spans="1:10" x14ac:dyDescent="0.25">
      <c r="A25" s="7" t="s">
        <v>27</v>
      </c>
      <c r="B25" s="7">
        <f>SUMPRODUCT(S_fished,Rel_Fec)/SUMPRODUCT(S_unfished,Rel_Fec)</f>
        <v>0.57060143194922763</v>
      </c>
      <c r="E25" s="3">
        <v>0.18</v>
      </c>
      <c r="F25" s="3">
        <v>0.31069284926671897</v>
      </c>
      <c r="H25" s="3">
        <v>0.18</v>
      </c>
      <c r="I25" s="3">
        <v>0.14686194119352164</v>
      </c>
      <c r="J25">
        <v>0.3</v>
      </c>
    </row>
    <row r="26" spans="1:10" x14ac:dyDescent="0.25">
      <c r="E26" s="3">
        <v>0.2</v>
      </c>
      <c r="F26" s="3">
        <v>0.31111544038749139</v>
      </c>
      <c r="H26" s="3">
        <v>0.2</v>
      </c>
      <c r="I26" s="3">
        <v>0.12017806412343297</v>
      </c>
      <c r="J26">
        <v>0.3</v>
      </c>
    </row>
    <row r="27" spans="1:10" x14ac:dyDescent="0.25">
      <c r="A27" s="1"/>
      <c r="E27" s="3">
        <v>0.22</v>
      </c>
      <c r="F27" s="3">
        <v>0.30977943733103097</v>
      </c>
      <c r="H27" s="3">
        <v>0.22</v>
      </c>
      <c r="I27" s="3">
        <v>9.8447568658235007E-2</v>
      </c>
      <c r="J27">
        <v>0.3</v>
      </c>
    </row>
    <row r="28" spans="1:10" x14ac:dyDescent="0.25">
      <c r="E28" s="3">
        <v>0.24</v>
      </c>
      <c r="F28" s="3">
        <v>0.30714634030945043</v>
      </c>
      <c r="H28" s="3">
        <v>0.24</v>
      </c>
      <c r="I28" s="3">
        <v>8.0700782329732101E-2</v>
      </c>
      <c r="J28">
        <v>0.3</v>
      </c>
    </row>
    <row r="29" spans="1:10" x14ac:dyDescent="0.25">
      <c r="E29" s="3">
        <v>0.26</v>
      </c>
      <c r="F29" s="3">
        <v>0.30356467726785769</v>
      </c>
      <c r="H29" s="3">
        <v>0.26</v>
      </c>
      <c r="I29" s="3">
        <v>6.6172228444713474E-2</v>
      </c>
      <c r="J29">
        <v>0.3</v>
      </c>
    </row>
    <row r="30" spans="1:10" x14ac:dyDescent="0.25">
      <c r="E30" s="3">
        <v>0.28000000000000003</v>
      </c>
      <c r="F30" s="3">
        <v>0.29929906933090539</v>
      </c>
      <c r="H30" s="3">
        <v>0.28000000000000003</v>
      </c>
      <c r="I30" s="3">
        <v>5.4254311537371043E-2</v>
      </c>
      <c r="J30">
        <v>0.3</v>
      </c>
    </row>
    <row r="31" spans="1:10" x14ac:dyDescent="0.25">
      <c r="E31" s="3">
        <v>0.3</v>
      </c>
      <c r="F31" s="3">
        <v>0.29455132556335895</v>
      </c>
      <c r="H31" s="3">
        <v>0.3</v>
      </c>
      <c r="I31" s="3">
        <v>4.4462174183815609E-2</v>
      </c>
      <c r="J31">
        <v>0.3</v>
      </c>
    </row>
    <row r="32" spans="1:10" x14ac:dyDescent="0.25">
      <c r="E32" s="3">
        <v>0.32</v>
      </c>
      <c r="F32" s="3">
        <v>0.28947587144570563</v>
      </c>
      <c r="H32" s="3">
        <v>0.32</v>
      </c>
      <c r="I32" s="3">
        <v>3.6406910583264236E-2</v>
      </c>
      <c r="J32">
        <v>0.3</v>
      </c>
    </row>
    <row r="33" spans="1:10" x14ac:dyDescent="0.25">
      <c r="E33" s="3">
        <v>0.34</v>
      </c>
      <c r="F33" s="3">
        <v>0.28419112549652359</v>
      </c>
      <c r="H33" s="3">
        <v>0.34</v>
      </c>
      <c r="I33" s="3">
        <v>2.9775049988857084E-2</v>
      </c>
      <c r="J33">
        <v>0.3</v>
      </c>
    </row>
    <row r="34" spans="1:10" x14ac:dyDescent="0.25">
      <c r="A34" s="1"/>
      <c r="E34" s="3">
        <v>0.36</v>
      </c>
      <c r="F34" s="3">
        <v>0.27878795861684996</v>
      </c>
      <c r="H34" s="3">
        <v>0.36</v>
      </c>
      <c r="I34" s="3">
        <v>2.4312760716153309E-2</v>
      </c>
      <c r="J34">
        <v>0.3</v>
      </c>
    </row>
    <row r="35" spans="1:10" x14ac:dyDescent="0.25">
      <c r="E35" s="3">
        <v>0.38</v>
      </c>
      <c r="F35" s="3">
        <v>0.27333603694564412</v>
      </c>
      <c r="H35" s="3">
        <v>0.38</v>
      </c>
      <c r="I35" s="3">
        <v>1.9813622518932598E-2</v>
      </c>
      <c r="J35">
        <v>0.3</v>
      </c>
    </row>
    <row r="36" spans="1:10" x14ac:dyDescent="0.25">
      <c r="E36" s="3">
        <v>0.4</v>
      </c>
      <c r="F36" s="3">
        <v>0.26788861653226181</v>
      </c>
      <c r="H36" s="3">
        <v>0.4</v>
      </c>
      <c r="I36" s="3">
        <v>1.6109108379926223E-2</v>
      </c>
      <c r="J36">
        <v>0.3</v>
      </c>
    </row>
    <row r="37" spans="1:10" x14ac:dyDescent="0.25">
      <c r="E37" s="3">
        <v>0.42</v>
      </c>
      <c r="F37" s="3">
        <v>0.26248619579627941</v>
      </c>
      <c r="H37" s="3">
        <v>0.42</v>
      </c>
      <c r="I37" s="3">
        <v>1.3061133490778792E-2</v>
      </c>
      <c r="J37">
        <v>0.3</v>
      </c>
    </row>
    <row r="38" spans="1:10" x14ac:dyDescent="0.25">
      <c r="E38" s="3">
        <v>0.44</v>
      </c>
      <c r="F38" s="3">
        <v>0.25715931795848146</v>
      </c>
      <c r="H38" s="3">
        <v>0.44</v>
      </c>
      <c r="I38" s="3">
        <v>1.0556189556657347E-2</v>
      </c>
      <c r="J38">
        <v>0.3</v>
      </c>
    </row>
    <row r="39" spans="1:10" x14ac:dyDescent="0.25">
      <c r="E39" s="3">
        <v>0.46</v>
      </c>
      <c r="F39" s="3">
        <v>0.25193073546320427</v>
      </c>
      <c r="H39" s="3">
        <v>0.46</v>
      </c>
      <c r="I39" s="3">
        <v>8.5007014306511079E-3</v>
      </c>
      <c r="J39">
        <v>0.3</v>
      </c>
    </row>
    <row r="40" spans="1:10" x14ac:dyDescent="0.25">
      <c r="E40" s="3">
        <v>0.48</v>
      </c>
      <c r="F40" s="3">
        <v>0.24681709157994808</v>
      </c>
      <c r="H40" s="3">
        <v>0.48</v>
      </c>
      <c r="I40" s="3">
        <v>6.8173314096974646E-3</v>
      </c>
      <c r="J40">
        <v>0.3</v>
      </c>
    </row>
    <row r="41" spans="1:10" x14ac:dyDescent="0.25">
      <c r="E41" s="3">
        <v>0.5</v>
      </c>
      <c r="F41" s="3">
        <v>0.24183023378387752</v>
      </c>
      <c r="H41" s="3">
        <v>0.5</v>
      </c>
      <c r="I41" s="3">
        <v>5.4420223525530331E-3</v>
      </c>
      <c r="J41">
        <v>0.3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8FC0-1AB2-49AC-A431-17840258C878}">
  <dimension ref="A2:AQ42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9" width="6.42578125" bestFit="1" customWidth="1"/>
  </cols>
  <sheetData>
    <row r="2" spans="1:43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</row>
    <row r="3" spans="1:43" x14ac:dyDescent="0.25">
      <c r="D3" t="s">
        <v>2</v>
      </c>
      <c r="E3" s="4">
        <f t="shared" ref="E3:AC3" si="0">Linf*(1-EXP(-K*(E2-tnot)))</f>
        <v>204.27562185354702</v>
      </c>
      <c r="F3" s="4">
        <f t="shared" si="0"/>
        <v>276.18888470073858</v>
      </c>
      <c r="G3" s="4">
        <f t="shared" si="0"/>
        <v>334.18991128536311</v>
      </c>
      <c r="H3" s="4">
        <f t="shared" si="0"/>
        <v>380.97014279868955</v>
      </c>
      <c r="I3" s="4">
        <f t="shared" si="0"/>
        <v>418.70033809527666</v>
      </c>
      <c r="J3" s="4">
        <f t="shared" si="0"/>
        <v>449.13130414795785</v>
      </c>
      <c r="K3" s="4">
        <f t="shared" si="0"/>
        <v>473.67513933407463</v>
      </c>
      <c r="L3" s="4">
        <f t="shared" si="0"/>
        <v>493.47075951256022</v>
      </c>
      <c r="M3" s="4">
        <f t="shared" si="0"/>
        <v>509.43674752051942</v>
      </c>
      <c r="N3" s="4">
        <f t="shared" si="0"/>
        <v>522.31397848231268</v>
      </c>
      <c r="O3" s="4">
        <f t="shared" si="0"/>
        <v>532.6999988877335</v>
      </c>
      <c r="P3" s="4">
        <f t="shared" si="0"/>
        <v>541.07675474323275</v>
      </c>
      <c r="Q3" s="4">
        <f t="shared" si="0"/>
        <v>547.83295547494095</v>
      </c>
      <c r="R3" s="4">
        <f t="shared" si="0"/>
        <v>553.28211134321998</v>
      </c>
      <c r="S3" s="4">
        <f t="shared" si="0"/>
        <v>557.67708136497242</v>
      </c>
      <c r="T3" s="4">
        <f t="shared" si="0"/>
        <v>561.22180681585291</v>
      </c>
      <c r="U3" s="4">
        <f t="shared" si="0"/>
        <v>564.08077478603923</v>
      </c>
      <c r="V3" s="4">
        <f t="shared" si="0"/>
        <v>566.38665093013424</v>
      </c>
      <c r="W3" s="4">
        <f t="shared" si="0"/>
        <v>568.24643559626304</v>
      </c>
      <c r="X3" s="4">
        <f t="shared" si="0"/>
        <v>569.74642899930234</v>
      </c>
      <c r="Y3" s="4">
        <f t="shared" si="0"/>
        <v>570.95623583884617</v>
      </c>
      <c r="Z3" s="4">
        <f t="shared" si="0"/>
        <v>571.93199518954816</v>
      </c>
      <c r="AA3" s="4">
        <f t="shared" si="0"/>
        <v>572.71898554152983</v>
      </c>
      <c r="AB3" s="4">
        <f t="shared" si="0"/>
        <v>573.35372587342295</v>
      </c>
      <c r="AC3" s="4">
        <f t="shared" si="0"/>
        <v>573.86567025484646</v>
      </c>
      <c r="AD3" s="4">
        <f t="shared" ref="AD3:AQ3" si="1">Linf*(1-EXP(-K*(AD2-tnot)))</f>
        <v>574.27857461353062</v>
      </c>
      <c r="AE3" s="4">
        <f t="shared" si="1"/>
        <v>574.61159908963918</v>
      </c>
      <c r="AF3" s="4">
        <f t="shared" si="1"/>
        <v>574.88019713021401</v>
      </c>
      <c r="AG3" s="4">
        <f t="shared" si="1"/>
        <v>575.0968325806881</v>
      </c>
      <c r="AH3" s="4">
        <f t="shared" si="1"/>
        <v>575.27155804890697</v>
      </c>
      <c r="AI3" s="4">
        <f t="shared" si="1"/>
        <v>575.41248137967989</v>
      </c>
      <c r="AJ3" s="4">
        <f t="shared" si="1"/>
        <v>575.52614188583595</v>
      </c>
      <c r="AK3" s="4">
        <f t="shared" si="1"/>
        <v>575.61781379416243</v>
      </c>
      <c r="AL3" s="4">
        <f t="shared" si="1"/>
        <v>575.69175098712788</v>
      </c>
      <c r="AM3" s="4">
        <f t="shared" si="1"/>
        <v>575.75138439722491</v>
      </c>
      <c r="AN3" s="4">
        <f t="shared" si="1"/>
        <v>575.79948121368716</v>
      </c>
      <c r="AO3" s="4">
        <f t="shared" si="1"/>
        <v>575.83827328930465</v>
      </c>
      <c r="AP3" s="4">
        <f t="shared" si="1"/>
        <v>575.86956070584063</v>
      </c>
      <c r="AQ3" s="4">
        <f t="shared" si="1"/>
        <v>575.89479530383301</v>
      </c>
    </row>
    <row r="4" spans="1:43" x14ac:dyDescent="0.25">
      <c r="A4" t="s">
        <v>3</v>
      </c>
      <c r="B4" s="5">
        <v>576</v>
      </c>
      <c r="D4" t="s">
        <v>8</v>
      </c>
      <c r="E4" s="3">
        <f t="shared" ref="E4:AC4" si="2">(a_wl*E3^b_wl)/1000</f>
        <v>0.10708891309056461</v>
      </c>
      <c r="F4" s="3">
        <f t="shared" si="2"/>
        <v>0.25309741525090668</v>
      </c>
      <c r="G4" s="3">
        <f t="shared" si="2"/>
        <v>0.43588486900978018</v>
      </c>
      <c r="H4" s="3">
        <f t="shared" si="2"/>
        <v>0.633325093036331</v>
      </c>
      <c r="I4" s="3">
        <f t="shared" si="2"/>
        <v>0.82905181349619583</v>
      </c>
      <c r="J4" s="3">
        <f t="shared" si="2"/>
        <v>1.0126818216993434</v>
      </c>
      <c r="K4" s="3">
        <f t="shared" si="2"/>
        <v>1.1786042502244773</v>
      </c>
      <c r="L4" s="3">
        <f t="shared" si="2"/>
        <v>1.3245659972048267</v>
      </c>
      <c r="M4" s="3">
        <f t="shared" si="2"/>
        <v>1.4504719015328291</v>
      </c>
      <c r="N4" s="3">
        <f t="shared" si="2"/>
        <v>1.5574914922171412</v>
      </c>
      <c r="O4" s="3">
        <f t="shared" si="2"/>
        <v>1.6474441626544143</v>
      </c>
      <c r="P4" s="3">
        <f t="shared" si="2"/>
        <v>1.7224012749593796</v>
      </c>
      <c r="Q4" s="3">
        <f t="shared" si="2"/>
        <v>1.7844440733706748</v>
      </c>
      <c r="R4" s="3">
        <f t="shared" si="2"/>
        <v>1.8355275255982157</v>
      </c>
      <c r="S4" s="3">
        <f t="shared" si="2"/>
        <v>1.8774130040615586</v>
      </c>
      <c r="T4" s="3">
        <f t="shared" si="2"/>
        <v>1.9116437485313693</v>
      </c>
      <c r="U4" s="3">
        <f t="shared" si="2"/>
        <v>1.9395455349720712</v>
      </c>
      <c r="V4" s="3">
        <f t="shared" si="2"/>
        <v>1.9622410989905352</v>
      </c>
      <c r="W4" s="3">
        <f t="shared" si="2"/>
        <v>1.980671101190332</v>
      </c>
      <c r="X4" s="3">
        <f t="shared" si="2"/>
        <v>1.9956172645362813</v>
      </c>
      <c r="Y4" s="3">
        <f t="shared" si="2"/>
        <v>2.0077251692215015</v>
      </c>
      <c r="Z4" s="3">
        <f t="shared" si="2"/>
        <v>2.0175253697260049</v>
      </c>
      <c r="AA4" s="3">
        <f t="shared" si="2"/>
        <v>2.025452226400505</v>
      </c>
      <c r="AB4" s="3">
        <f t="shared" si="2"/>
        <v>2.0318602765359617</v>
      </c>
      <c r="AC4" s="3">
        <f t="shared" si="2"/>
        <v>2.0370382138131178</v>
      </c>
      <c r="AD4" s="3">
        <f t="shared" ref="AD4:AQ4" si="3">(a_wl*AD3^b_wl)/1000</f>
        <v>2.0412206710306746</v>
      </c>
      <c r="AE4" s="3">
        <f t="shared" si="3"/>
        <v>2.0445980553464755</v>
      </c>
      <c r="AF4" s="3">
        <f t="shared" si="3"/>
        <v>2.0473246976587367</v>
      </c>
      <c r="AG4" s="3">
        <f t="shared" si="3"/>
        <v>2.049525566952294</v>
      </c>
      <c r="AH4" s="3">
        <f t="shared" si="3"/>
        <v>2.0513017780112417</v>
      </c>
      <c r="AI4" s="3">
        <f t="shared" si="3"/>
        <v>2.0527350937976254</v>
      </c>
      <c r="AJ4" s="3">
        <f t="shared" si="3"/>
        <v>2.0538915960216682</v>
      </c>
      <c r="AK4" s="3">
        <f t="shared" si="3"/>
        <v>2.0548246711543454</v>
      </c>
      <c r="AL4" s="3">
        <f t="shared" si="3"/>
        <v>2.0555774354063061</v>
      </c>
      <c r="AM4" s="3">
        <f t="shared" si="3"/>
        <v>2.056184701405682</v>
      </c>
      <c r="AN4" s="3">
        <f t="shared" si="3"/>
        <v>2.056674571456468</v>
      </c>
      <c r="AO4" s="3">
        <f t="shared" si="3"/>
        <v>2.0570697271570006</v>
      </c>
      <c r="AP4" s="3">
        <f t="shared" si="3"/>
        <v>2.0573884725177982</v>
      </c>
      <c r="AQ4" s="3">
        <f t="shared" si="3"/>
        <v>2.0576455772229596</v>
      </c>
    </row>
    <row r="5" spans="1:43" x14ac:dyDescent="0.25">
      <c r="A5" t="s">
        <v>4</v>
      </c>
      <c r="B5" s="5">
        <v>0.215</v>
      </c>
      <c r="D5" t="s">
        <v>10</v>
      </c>
      <c r="E5" s="3">
        <f t="shared" ref="E5:AC5" si="4">MAX(0,E4-wmat)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0.18363000820314757</v>
      </c>
      <c r="K5" s="3">
        <f t="shared" si="4"/>
        <v>0.34955243672828151</v>
      </c>
      <c r="L5" s="3">
        <f t="shared" si="4"/>
        <v>0.49551418370863087</v>
      </c>
      <c r="M5" s="3">
        <f t="shared" si="4"/>
        <v>0.62142008803663329</v>
      </c>
      <c r="N5" s="3">
        <f t="shared" si="4"/>
        <v>0.72843967872094539</v>
      </c>
      <c r="O5" s="3">
        <f t="shared" si="4"/>
        <v>0.81839234915821846</v>
      </c>
      <c r="P5" s="3">
        <f t="shared" si="4"/>
        <v>0.89334946146318372</v>
      </c>
      <c r="Q5" s="3">
        <f t="shared" si="4"/>
        <v>0.95539225987447896</v>
      </c>
      <c r="R5" s="3">
        <f t="shared" si="4"/>
        <v>1.00647571210202</v>
      </c>
      <c r="S5" s="3">
        <f t="shared" si="4"/>
        <v>1.0483611905653629</v>
      </c>
      <c r="T5" s="3">
        <f t="shared" si="4"/>
        <v>1.0825919350351736</v>
      </c>
      <c r="U5" s="3">
        <f t="shared" si="4"/>
        <v>1.1104937214758754</v>
      </c>
      <c r="V5" s="3">
        <f t="shared" si="4"/>
        <v>1.1331892854943395</v>
      </c>
      <c r="W5" s="3">
        <f t="shared" si="4"/>
        <v>1.1516192876941362</v>
      </c>
      <c r="X5" s="3">
        <f t="shared" si="4"/>
        <v>1.1665654510400856</v>
      </c>
      <c r="Y5" s="3">
        <f t="shared" si="4"/>
        <v>1.1786733557253055</v>
      </c>
      <c r="Z5" s="3">
        <f t="shared" si="4"/>
        <v>1.188473556229809</v>
      </c>
      <c r="AA5" s="3">
        <f t="shared" si="4"/>
        <v>1.1964004129043091</v>
      </c>
      <c r="AB5" s="3">
        <f t="shared" si="4"/>
        <v>1.2028084630397657</v>
      </c>
      <c r="AC5" s="3">
        <f t="shared" si="4"/>
        <v>1.2079864003169218</v>
      </c>
      <c r="AD5" s="3">
        <f t="shared" ref="AD5:AQ5" si="5">MAX(0,AD4-wmat)</f>
        <v>1.2121688575344787</v>
      </c>
      <c r="AE5" s="3">
        <f t="shared" si="5"/>
        <v>1.2155462418502796</v>
      </c>
      <c r="AF5" s="3">
        <f t="shared" si="5"/>
        <v>1.2182728841625408</v>
      </c>
      <c r="AG5" s="3">
        <f t="shared" si="5"/>
        <v>1.2204737534560981</v>
      </c>
      <c r="AH5" s="3">
        <f t="shared" si="5"/>
        <v>1.2222499645150458</v>
      </c>
      <c r="AI5" s="3">
        <f t="shared" si="5"/>
        <v>1.2236832803014295</v>
      </c>
      <c r="AJ5" s="3">
        <f t="shared" si="5"/>
        <v>1.2248397825254722</v>
      </c>
      <c r="AK5" s="3">
        <f t="shared" si="5"/>
        <v>1.2257728576581495</v>
      </c>
      <c r="AL5" s="3">
        <f t="shared" si="5"/>
        <v>1.2265256219101102</v>
      </c>
      <c r="AM5" s="3">
        <f t="shared" si="5"/>
        <v>1.227132887909486</v>
      </c>
      <c r="AN5" s="3">
        <f t="shared" si="5"/>
        <v>1.2276227579602721</v>
      </c>
      <c r="AO5" s="3">
        <f t="shared" si="5"/>
        <v>1.2280179136608047</v>
      </c>
      <c r="AP5" s="3">
        <f t="shared" si="5"/>
        <v>1.2283366590216023</v>
      </c>
      <c r="AQ5" s="3">
        <f t="shared" si="5"/>
        <v>1.2285937637267637</v>
      </c>
    </row>
    <row r="6" spans="1:43" x14ac:dyDescent="0.25">
      <c r="A6" t="s">
        <v>5</v>
      </c>
      <c r="B6" s="5">
        <v>-1.0369999999999999</v>
      </c>
      <c r="D6" t="s">
        <v>14</v>
      </c>
      <c r="E6" s="6">
        <v>1</v>
      </c>
      <c r="F6" s="3">
        <f t="shared" ref="F6:AC6" si="6">E6*So</f>
        <v>0.85087504017323157</v>
      </c>
      <c r="G6" s="3">
        <f t="shared" si="6"/>
        <v>0.72398833398979845</v>
      </c>
      <c r="H6" s="3">
        <f t="shared" si="6"/>
        <v>0.61602360276852075</v>
      </c>
      <c r="I6" s="3">
        <f t="shared" si="6"/>
        <v>0.52415910775332397</v>
      </c>
      <c r="J6" s="3">
        <f t="shared" si="6"/>
        <v>0.44599390186677473</v>
      </c>
      <c r="K6" s="3">
        <f t="shared" si="6"/>
        <v>0.37948507916790825</v>
      </c>
      <c r="L6" s="3">
        <f t="shared" si="6"/>
        <v>0.32289438198213588</v>
      </c>
      <c r="M6" s="3">
        <f t="shared" si="6"/>
        <v>0.27474277024076066</v>
      </c>
      <c r="N6" s="3">
        <f t="shared" si="6"/>
        <v>0.23377176566591215</v>
      </c>
      <c r="O6" s="3">
        <f t="shared" si="6"/>
        <v>0.19891056050235029</v>
      </c>
      <c r="P6" s="3">
        <f t="shared" si="6"/>
        <v>0.1692480311583173</v>
      </c>
      <c r="Q6" s="3">
        <f t="shared" si="6"/>
        <v>0.14400892531107357</v>
      </c>
      <c r="R6" s="3">
        <f t="shared" si="6"/>
        <v>0.12253360010936362</v>
      </c>
      <c r="S6" s="3">
        <f t="shared" si="6"/>
        <v>0.10426078191562546</v>
      </c>
      <c r="T6" s="3">
        <f t="shared" si="6"/>
        <v>8.871289700095035E-2</v>
      </c>
      <c r="U6" s="3">
        <f t="shared" si="6"/>
        <v>7.5483589799567388E-2</v>
      </c>
      <c r="V6" s="3">
        <f t="shared" si="6"/>
        <v>6.4227102503126632E-2</v>
      </c>
      <c r="W6" s="3">
        <f t="shared" si="6"/>
        <v>5.4649238422558137E-2</v>
      </c>
      <c r="X6" s="3">
        <f t="shared" si="6"/>
        <v>4.6499672938230666E-2</v>
      </c>
      <c r="Y6" s="3">
        <f t="shared" si="6"/>
        <v>3.9565411079359146E-2</v>
      </c>
      <c r="Z6" s="3">
        <f t="shared" si="6"/>
        <v>3.3665220741620136E-2</v>
      </c>
      <c r="AA6" s="3">
        <f t="shared" si="6"/>
        <v>2.8644896050966741E-2</v>
      </c>
      <c r="AB6" s="3">
        <f t="shared" si="6"/>
        <v>2.4373227078124369E-2</v>
      </c>
      <c r="AC6" s="3">
        <f t="shared" si="6"/>
        <v>2.0738570569250367E-2</v>
      </c>
      <c r="AD6" s="3">
        <f t="shared" ref="AD6" si="7">AC6*So</f>
        <v>1.7645932066246303E-2</v>
      </c>
      <c r="AE6" s="3">
        <f t="shared" ref="AE6" si="8">AD6*So</f>
        <v>1.5014483155761439E-2</v>
      </c>
      <c r="AF6" s="3">
        <f t="shared" ref="AF6" si="9">AE6*So</f>
        <v>1.2775448958338823E-2</v>
      </c>
      <c r="AG6" s="3">
        <f t="shared" ref="AG6" si="10">AF6*So</f>
        <v>1.0870310645657615E-2</v>
      </c>
      <c r="AH6" s="3">
        <f t="shared" ref="AH6" si="11">AG6*So</f>
        <v>9.2492760073194305E-3</v>
      </c>
      <c r="AI6" s="3">
        <f t="shared" ref="AI6" si="12">AH6*So</f>
        <v>7.869978094301228E-3</v>
      </c>
      <c r="AJ6" s="3">
        <f t="shared" ref="AJ6" si="13">AI6*So</f>
        <v>6.6963679271510096E-3</v>
      </c>
      <c r="AK6" s="3">
        <f t="shared" ref="AK6" si="14">AJ6*So</f>
        <v>5.6977723290293544E-3</v>
      </c>
      <c r="AL6" s="3">
        <f t="shared" ref="AL6" si="15">AK6*So</f>
        <v>4.8480922593607794E-3</v>
      </c>
      <c r="AM6" s="3">
        <f t="shared" ref="AM6" si="16">AL6*So</f>
        <v>4.1251206959471362E-3</v>
      </c>
      <c r="AN6" s="3">
        <f t="shared" ref="AN6" si="17">AM6*So</f>
        <v>3.5099622378834483E-3</v>
      </c>
      <c r="AO6" s="3">
        <f t="shared" ref="AO6" si="18">AN6*So</f>
        <v>2.9865392601656051E-3</v>
      </c>
      <c r="AP6" s="3">
        <f t="shared" ref="AP6" si="19">AO6*So</f>
        <v>2.5411717129723427E-3</v>
      </c>
      <c r="AQ6" s="3">
        <f t="shared" ref="AQ6" si="20">AP6*So</f>
        <v>2.1622195833624217E-3</v>
      </c>
    </row>
    <row r="7" spans="1:43" x14ac:dyDescent="0.25">
      <c r="D7" t="s">
        <v>15</v>
      </c>
      <c r="E7" s="6">
        <v>1</v>
      </c>
      <c r="F7" s="3">
        <f t="shared" ref="F7:AC7" si="21">E7*So*(1-u*E8)</f>
        <v>0.85087459641237939</v>
      </c>
      <c r="G7" s="3">
        <f t="shared" si="21"/>
        <v>0.72352571732135174</v>
      </c>
      <c r="H7" s="3">
        <f t="shared" si="21"/>
        <v>0.60720940906033105</v>
      </c>
      <c r="I7" s="3">
        <f t="shared" si="21"/>
        <v>0.49696905270753777</v>
      </c>
      <c r="J7" s="3">
        <f t="shared" si="21"/>
        <v>0.40251890281843505</v>
      </c>
      <c r="K7" s="3">
        <f t="shared" si="21"/>
        <v>0.32544168117265287</v>
      </c>
      <c r="L7" s="3">
        <f t="shared" si="21"/>
        <v>0.26307091505403257</v>
      </c>
      <c r="M7" s="3">
        <f t="shared" si="21"/>
        <v>0.21264904311857166</v>
      </c>
      <c r="N7" s="3">
        <f t="shared" si="21"/>
        <v>0.17189094359892682</v>
      </c>
      <c r="O7" s="3">
        <f t="shared" si="21"/>
        <v>0.13894483793878376</v>
      </c>
      <c r="P7" s="3">
        <f t="shared" si="21"/>
        <v>0.11231346171112654</v>
      </c>
      <c r="Q7" s="3">
        <f t="shared" si="21"/>
        <v>9.0786485620253918E-2</v>
      </c>
      <c r="R7" s="3">
        <f t="shared" si="21"/>
        <v>7.3385556993901618E-2</v>
      </c>
      <c r="S7" s="3">
        <f t="shared" si="21"/>
        <v>5.9319841859882289E-2</v>
      </c>
      <c r="T7" s="3">
        <f t="shared" si="21"/>
        <v>4.7950084201046621E-2</v>
      </c>
      <c r="U7" s="3">
        <f t="shared" si="21"/>
        <v>3.8759553337343468E-2</v>
      </c>
      <c r="V7" s="3">
        <f t="shared" si="21"/>
        <v>3.1330559681610914E-2</v>
      </c>
      <c r="W7" s="3">
        <f t="shared" si="21"/>
        <v>2.5325471668401732E-2</v>
      </c>
      <c r="X7" s="3">
        <f t="shared" si="21"/>
        <v>2.0471371138297074E-2</v>
      </c>
      <c r="Y7" s="3">
        <f t="shared" si="21"/>
        <v>1.6547649803464334E-2</v>
      </c>
      <c r="Z7" s="3">
        <f t="shared" si="21"/>
        <v>1.3375983082221309E-2</v>
      </c>
      <c r="AA7" s="3">
        <f t="shared" si="21"/>
        <v>1.0812225635653859E-2</v>
      </c>
      <c r="AB7" s="3">
        <f t="shared" si="21"/>
        <v>8.7398602762294633E-3</v>
      </c>
      <c r="AC7" s="3">
        <f t="shared" si="21"/>
        <v>7.0647025156330432E-3</v>
      </c>
      <c r="AD7" s="3">
        <f t="shared" ref="AD7" si="22">AC7*So*(1-u*AC8)</f>
        <v>5.7106200850867558E-3</v>
      </c>
      <c r="AE7" s="3">
        <f t="shared" ref="AE7" si="23">AD7*So*(1-u*AD8)</f>
        <v>4.6160728896910246E-3</v>
      </c>
      <c r="AF7" s="3">
        <f t="shared" ref="AF7" si="24">AE7*So*(1-u*AE8)</f>
        <v>3.7313161452574082E-3</v>
      </c>
      <c r="AG7" s="3">
        <f t="shared" ref="AG7" si="25">AF7*So*(1-u*AF8)</f>
        <v>3.0161395863006002E-3</v>
      </c>
      <c r="AH7" s="3">
        <f t="shared" ref="AH7" si="26">AG7*So*(1-u*AG8)</f>
        <v>2.4380399971216235E-3</v>
      </c>
      <c r="AI7" s="3">
        <f t="shared" ref="AI7" si="27">AH7*So*(1-u*AH8)</f>
        <v>1.970744011503843E-3</v>
      </c>
      <c r="AJ7" s="3">
        <f t="shared" ref="AJ7" si="28">AI7*So*(1-u*AI8)</f>
        <v>1.5930140454881395E-3</v>
      </c>
      <c r="AK7" s="3">
        <f t="shared" ref="AK7" si="29">AJ7*So*(1-u*AJ8)</f>
        <v>1.2876830954747719E-3</v>
      </c>
      <c r="AL7" s="3">
        <f t="shared" ref="AL7" si="30">AK7*So*(1-u*AK8)</f>
        <v>1.0408745353296354E-3</v>
      </c>
      <c r="AM7" s="3">
        <f t="shared" ref="AM7" si="31">AL7*So*(1-u*AL8)</f>
        <v>8.4137145397408222E-4</v>
      </c>
      <c r="AN7" s="3">
        <f t="shared" ref="AN7" si="32">AM7*So*(1-u*AM8)</f>
        <v>6.8010687122646801E-4</v>
      </c>
      <c r="AO7" s="3">
        <f t="shared" ref="AO7" si="33">AN7*So*(1-u*AN8)</f>
        <v>5.4975166331664208E-4</v>
      </c>
      <c r="AP7" s="3">
        <f t="shared" ref="AP7" si="34">AO7*So*(1-u*AO8)</f>
        <v>4.4438147018624068E-4</v>
      </c>
      <c r="AQ7" s="3">
        <f t="shared" ref="AQ7" si="35">AP7*So*(1-u*AP8)</f>
        <v>3.5920744623764325E-4</v>
      </c>
    </row>
    <row r="8" spans="1:43" x14ac:dyDescent="0.25">
      <c r="A8" t="s">
        <v>6</v>
      </c>
      <c r="B8" s="5">
        <f>10^-4.5583</f>
        <v>2.7650309698356761E-5</v>
      </c>
      <c r="D8" t="s">
        <v>17</v>
      </c>
      <c r="E8" s="2">
        <f t="shared" ref="E8:AC8" si="36">_xlfn.NORM.DIST(E3,Min_LL,min_sd,TRUE)</f>
        <v>1.0430693844233616E-5</v>
      </c>
      <c r="F8" s="2">
        <f t="shared" si="36"/>
        <v>1.2769247867303962E-2</v>
      </c>
      <c r="G8" s="2">
        <f t="shared" si="36"/>
        <v>0.27355928367071175</v>
      </c>
      <c r="H8" s="2">
        <f t="shared" si="36"/>
        <v>0.76221511794798669</v>
      </c>
      <c r="I8" s="2">
        <f t="shared" si="36"/>
        <v>0.96200770960767779</v>
      </c>
      <c r="J8" s="2">
        <f t="shared" si="36"/>
        <v>0.99573375890964122</v>
      </c>
      <c r="K8" s="2">
        <f t="shared" si="36"/>
        <v>0.99955063488313667</v>
      </c>
      <c r="L8" s="2">
        <f t="shared" si="36"/>
        <v>0.99994715215715602</v>
      </c>
      <c r="M8" s="2">
        <f t="shared" si="36"/>
        <v>0.99999241198438216</v>
      </c>
      <c r="N8" s="2">
        <f t="shared" si="36"/>
        <v>0.99999862220739821</v>
      </c>
      <c r="O8" s="2">
        <f t="shared" si="36"/>
        <v>0.9999996825955787</v>
      </c>
      <c r="P8" s="2">
        <f t="shared" si="36"/>
        <v>0.99999990852756482</v>
      </c>
      <c r="Q8" s="2">
        <f t="shared" si="36"/>
        <v>0.99999996775382272</v>
      </c>
      <c r="R8" s="2">
        <f t="shared" si="36"/>
        <v>0.99999998644266042</v>
      </c>
      <c r="S8" s="2">
        <f t="shared" si="36"/>
        <v>0.99999999337105749</v>
      </c>
      <c r="T8" s="2">
        <f t="shared" si="36"/>
        <v>0.99999999631767511</v>
      </c>
      <c r="U8" s="2">
        <f t="shared" si="36"/>
        <v>0.99999999772421688</v>
      </c>
      <c r="V8" s="2">
        <f t="shared" si="36"/>
        <v>0.99999999846334364</v>
      </c>
      <c r="W8" s="2">
        <f t="shared" si="36"/>
        <v>0.99999999888385638</v>
      </c>
      <c r="X8" s="2">
        <f t="shared" si="36"/>
        <v>0.99999999913924043</v>
      </c>
      <c r="Y8" s="2">
        <f t="shared" si="36"/>
        <v>0.99999999930285421</v>
      </c>
      <c r="Z8" s="2">
        <f t="shared" si="36"/>
        <v>0.99999999941234752</v>
      </c>
      <c r="AA8" s="2">
        <f t="shared" si="36"/>
        <v>0.99999999948827101</v>
      </c>
      <c r="AB8" s="2">
        <f t="shared" si="36"/>
        <v>0.99999999954245766</v>
      </c>
      <c r="AC8" s="2">
        <f t="shared" si="36"/>
        <v>0.99999999958204666</v>
      </c>
      <c r="AD8" s="2">
        <f t="shared" ref="AD8:AQ8" si="37">_xlfn.NORM.DIST(AD3,Min_LL,min_sd,TRUE)</f>
        <v>0.9999999996115243</v>
      </c>
      <c r="AE8" s="2">
        <f t="shared" si="37"/>
        <v>0.9999999996338127</v>
      </c>
      <c r="AF8" s="2">
        <f t="shared" si="37"/>
        <v>0.99999999965087594</v>
      </c>
      <c r="AG8" s="2">
        <f t="shared" si="37"/>
        <v>0.99999999966407072</v>
      </c>
      <c r="AH8" s="2">
        <f t="shared" si="37"/>
        <v>0.99999999967435727</v>
      </c>
      <c r="AI8" s="2">
        <f t="shared" si="37"/>
        <v>0.99999999968242936</v>
      </c>
      <c r="AJ8" s="2">
        <f t="shared" si="37"/>
        <v>0.99999999968879727</v>
      </c>
      <c r="AK8" s="2">
        <f t="shared" si="37"/>
        <v>0.99999999969384235</v>
      </c>
      <c r="AL8" s="2">
        <f t="shared" si="37"/>
        <v>0.99999999969785325</v>
      </c>
      <c r="AM8" s="2">
        <f t="shared" si="37"/>
        <v>0.9999999997010508</v>
      </c>
      <c r="AN8" s="2">
        <f t="shared" si="37"/>
        <v>0.99999999970360565</v>
      </c>
      <c r="AO8" s="2">
        <f t="shared" si="37"/>
        <v>0.99999999970565068</v>
      </c>
      <c r="AP8" s="2">
        <f t="shared" si="37"/>
        <v>0.99999999970729003</v>
      </c>
      <c r="AQ8" s="2">
        <f t="shared" si="37"/>
        <v>0.99999999970860587</v>
      </c>
    </row>
    <row r="9" spans="1:43" x14ac:dyDescent="0.25">
      <c r="A9" t="s">
        <v>7</v>
      </c>
      <c r="B9" s="5">
        <v>2.8517000000000001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x14ac:dyDescent="0.25">
      <c r="A11" t="s">
        <v>9</v>
      </c>
      <c r="B11" s="3">
        <f>I4</f>
        <v>0.82905181349619583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43" x14ac:dyDescent="0.25">
      <c r="A13" t="s">
        <v>11</v>
      </c>
      <c r="B13">
        <v>0.16148999999999999</v>
      </c>
    </row>
    <row r="14" spans="1:43" x14ac:dyDescent="0.25">
      <c r="A14" t="s">
        <v>12</v>
      </c>
      <c r="B14" s="3">
        <f>EXP(-M)</f>
        <v>0.85087504017323157</v>
      </c>
    </row>
    <row r="15" spans="1:43" x14ac:dyDescent="0.25">
      <c r="A15" t="s">
        <v>13</v>
      </c>
      <c r="B15" s="5">
        <v>0.05</v>
      </c>
      <c r="E15" t="s">
        <v>20</v>
      </c>
      <c r="F15" t="s">
        <v>19</v>
      </c>
      <c r="H15" t="s">
        <v>20</v>
      </c>
      <c r="I15" t="s">
        <v>18</v>
      </c>
      <c r="J15" t="s">
        <v>21</v>
      </c>
    </row>
    <row r="16" spans="1:43" x14ac:dyDescent="0.25">
      <c r="E16">
        <v>0</v>
      </c>
      <c r="F16" s="3">
        <f>YPR_mll</f>
        <v>0.18781954142315455</v>
      </c>
      <c r="H16">
        <v>0</v>
      </c>
      <c r="I16" s="3">
        <f>SPR</f>
        <v>0.64945267944413487</v>
      </c>
    </row>
    <row r="17" spans="1:10" x14ac:dyDescent="0.25">
      <c r="A17" s="1" t="s">
        <v>22</v>
      </c>
      <c r="E17" s="3">
        <v>0.02</v>
      </c>
      <c r="F17" s="3">
        <f t="dataTable" ref="F17:F41" dt2D="0" dtr="0" r1="B15" ca="1"/>
        <v>9.0051710554406278E-2</v>
      </c>
      <c r="H17" s="3">
        <v>0.02</v>
      </c>
      <c r="I17" s="3">
        <f t="dataTable" ref="I17:I41" dt2D="0" dtr="0" r1="B15"/>
        <v>0.83798600552509994</v>
      </c>
      <c r="J17">
        <v>0.3</v>
      </c>
    </row>
    <row r="18" spans="1:10" x14ac:dyDescent="0.25">
      <c r="A18" t="s">
        <v>16</v>
      </c>
      <c r="B18" s="5">
        <f>14*25.4</f>
        <v>355.59999999999997</v>
      </c>
      <c r="E18" s="3">
        <v>0.04</v>
      </c>
      <c r="F18" s="3">
        <v>0.15932194601168909</v>
      </c>
      <c r="H18" s="3">
        <v>0.04</v>
      </c>
      <c r="I18" s="3">
        <v>0.7060975500011677</v>
      </c>
      <c r="J18">
        <v>0.3</v>
      </c>
    </row>
    <row r="19" spans="1:10" x14ac:dyDescent="0.25">
      <c r="A19" t="s">
        <v>26</v>
      </c>
      <c r="B19" s="5">
        <f>Min_LL*0.1</f>
        <v>35.559999999999995</v>
      </c>
      <c r="E19" s="3">
        <v>0.06</v>
      </c>
      <c r="F19" s="3">
        <v>0.21292715510760346</v>
      </c>
      <c r="H19" s="3">
        <v>0.06</v>
      </c>
      <c r="I19" s="3">
        <v>0.59812501921616545</v>
      </c>
      <c r="J19">
        <v>0.3</v>
      </c>
    </row>
    <row r="20" spans="1:10" x14ac:dyDescent="0.25">
      <c r="E20" s="3">
        <v>0.08</v>
      </c>
      <c r="F20" s="3">
        <v>0.25465404291468557</v>
      </c>
      <c r="H20" s="3">
        <v>0.08</v>
      </c>
      <c r="I20" s="3">
        <v>0.50922112658594221</v>
      </c>
      <c r="J20">
        <v>0.3</v>
      </c>
    </row>
    <row r="21" spans="1:10" x14ac:dyDescent="0.25">
      <c r="E21" s="3">
        <v>0.1</v>
      </c>
      <c r="F21" s="3">
        <v>0.28731456811416073</v>
      </c>
      <c r="H21" s="3">
        <v>0.1</v>
      </c>
      <c r="I21" s="3">
        <v>0.43559270317565157</v>
      </c>
      <c r="J21">
        <v>0.3</v>
      </c>
    </row>
    <row r="22" spans="1:10" x14ac:dyDescent="0.25">
      <c r="A22" s="8" t="s">
        <v>24</v>
      </c>
      <c r="B22" s="7"/>
      <c r="E22" s="3">
        <v>0.12</v>
      </c>
      <c r="F22" s="3">
        <v>0.31300569838909337</v>
      </c>
      <c r="H22" s="3">
        <v>0.12</v>
      </c>
      <c r="I22" s="3">
        <v>0.3742627932910399</v>
      </c>
      <c r="J22">
        <v>0.3</v>
      </c>
    </row>
    <row r="23" spans="1:10" x14ac:dyDescent="0.25">
      <c r="A23" s="7" t="s">
        <v>23</v>
      </c>
      <c r="B23" s="9">
        <f>SUMPRODUCT(Wt,S_fished,Vul_minLL)</f>
        <v>3.7563908284630907</v>
      </c>
      <c r="E23" s="3">
        <v>0.14000000000000001</v>
      </c>
      <c r="F23" s="3">
        <v>0.33329919456080276</v>
      </c>
      <c r="H23" s="3">
        <v>0.14000000000000001</v>
      </c>
      <c r="I23" s="3">
        <v>0.32288714789230399</v>
      </c>
      <c r="J23">
        <v>0.3</v>
      </c>
    </row>
    <row r="24" spans="1:10" x14ac:dyDescent="0.25">
      <c r="A24" s="7" t="s">
        <v>25</v>
      </c>
      <c r="B24" s="9">
        <f>phi_vbF*u</f>
        <v>0.18781954142315455</v>
      </c>
      <c r="E24" s="3">
        <v>0.16</v>
      </c>
      <c r="F24" s="3">
        <v>0.34938014190052202</v>
      </c>
      <c r="H24" s="3">
        <v>0.16</v>
      </c>
      <c r="I24" s="3">
        <v>0.27961273364549699</v>
      </c>
      <c r="J24">
        <v>0.3</v>
      </c>
    </row>
    <row r="25" spans="1:10" x14ac:dyDescent="0.25">
      <c r="A25" s="7" t="s">
        <v>27</v>
      </c>
      <c r="B25" s="7">
        <f>SUMPRODUCT(S_fished,Rel_Fec)/SUMPRODUCT(S_unfished,Rel_Fec)</f>
        <v>0.64945267944413487</v>
      </c>
      <c r="E25" s="3">
        <v>0.18</v>
      </c>
      <c r="F25" s="3">
        <v>0.36214803922882444</v>
      </c>
      <c r="H25" s="3">
        <v>0.18</v>
      </c>
      <c r="I25" s="3">
        <v>0.24296864361893153</v>
      </c>
      <c r="J25">
        <v>0.3</v>
      </c>
    </row>
    <row r="26" spans="1:10" x14ac:dyDescent="0.25">
      <c r="E26" s="3">
        <v>0.2</v>
      </c>
      <c r="F26" s="3">
        <v>0.37229059679077053</v>
      </c>
      <c r="H26" s="3">
        <v>0.2</v>
      </c>
      <c r="I26" s="3">
        <v>0.21178196269095714</v>
      </c>
      <c r="J26">
        <v>0.3</v>
      </c>
    </row>
    <row r="27" spans="1:10" x14ac:dyDescent="0.25">
      <c r="A27" s="1"/>
      <c r="E27" s="3">
        <v>0.22</v>
      </c>
      <c r="F27" s="3">
        <v>0.38033767722117628</v>
      </c>
      <c r="H27" s="3">
        <v>0.22</v>
      </c>
      <c r="I27" s="3">
        <v>0.18511283222560021</v>
      </c>
      <c r="J27">
        <v>0.3</v>
      </c>
    </row>
    <row r="28" spans="1:10" x14ac:dyDescent="0.25">
      <c r="E28" s="3">
        <v>0.24</v>
      </c>
      <c r="F28" s="3">
        <v>0.38670080614972585</v>
      </c>
      <c r="H28" s="3">
        <v>0.24</v>
      </c>
      <c r="I28" s="3">
        <v>0.16220427506446627</v>
      </c>
      <c r="J28">
        <v>0.3</v>
      </c>
    </row>
    <row r="29" spans="1:10" x14ac:dyDescent="0.25">
      <c r="E29" s="3">
        <v>0.26</v>
      </c>
      <c r="F29" s="3">
        <v>0.39170220158285174</v>
      </c>
      <c r="H29" s="3">
        <v>0.26</v>
      </c>
      <c r="I29" s="3">
        <v>0.14244336364986887</v>
      </c>
      <c r="J29">
        <v>0.3</v>
      </c>
    </row>
    <row r="30" spans="1:10" x14ac:dyDescent="0.25">
      <c r="E30" s="3">
        <v>0.28000000000000003</v>
      </c>
      <c r="F30" s="3">
        <v>0.39559618860543122</v>
      </c>
      <c r="H30" s="3">
        <v>0.28000000000000003</v>
      </c>
      <c r="I30" s="3">
        <v>0.12533110498237607</v>
      </c>
      <c r="J30">
        <v>0.3</v>
      </c>
    </row>
    <row r="31" spans="1:10" x14ac:dyDescent="0.25">
      <c r="E31" s="3">
        <v>0.3</v>
      </c>
      <c r="F31" s="3">
        <v>0.39858507582882668</v>
      </c>
      <c r="H31" s="3">
        <v>0.3</v>
      </c>
      <c r="I31" s="3">
        <v>0.11045902672800163</v>
      </c>
      <c r="J31">
        <v>0.3</v>
      </c>
    </row>
    <row r="32" spans="1:10" x14ac:dyDescent="0.25">
      <c r="E32" s="3">
        <v>0.32</v>
      </c>
      <c r="F32" s="3">
        <v>0.40083099550243512</v>
      </c>
      <c r="H32" s="3">
        <v>0.32</v>
      </c>
      <c r="I32" s="3">
        <v>9.7490919087567074E-2</v>
      </c>
      <c r="J32">
        <v>0.3</v>
      </c>
    </row>
    <row r="33" spans="1:10" x14ac:dyDescent="0.25">
      <c r="E33" s="3">
        <v>0.34</v>
      </c>
      <c r="F33" s="3">
        <v>0.40246479287479758</v>
      </c>
      <c r="H33" s="3">
        <v>0.34</v>
      </c>
      <c r="I33" s="3">
        <v>8.61485484680969E-2</v>
      </c>
      <c r="J33">
        <v>0.3</v>
      </c>
    </row>
    <row r="34" spans="1:10" x14ac:dyDescent="0.25">
      <c r="A34" s="1"/>
      <c r="E34" s="3">
        <v>0.36</v>
      </c>
      <c r="F34" s="3">
        <v>0.40359274956509272</v>
      </c>
      <c r="H34" s="3">
        <v>0.36</v>
      </c>
      <c r="I34" s="3">
        <v>7.6200436207680286E-2</v>
      </c>
      <c r="J34">
        <v>0.3</v>
      </c>
    </row>
    <row r="35" spans="1:10" x14ac:dyDescent="0.25">
      <c r="E35" s="3">
        <v>0.38</v>
      </c>
      <c r="F35" s="3">
        <v>0.40430170885095518</v>
      </c>
      <c r="H35" s="3">
        <v>0.38</v>
      </c>
      <c r="I35" s="3">
        <v>6.7453007861647638E-2</v>
      </c>
      <c r="J35">
        <v>0.3</v>
      </c>
    </row>
    <row r="36" spans="1:10" x14ac:dyDescent="0.25">
      <c r="E36" s="3">
        <v>0.4</v>
      </c>
      <c r="F36" s="3">
        <v>0.40466301471478022</v>
      </c>
      <c r="H36" s="3">
        <v>0.4</v>
      </c>
      <c r="I36" s="3">
        <v>5.9743580852752637E-2</v>
      </c>
      <c r="J36">
        <v>0.3</v>
      </c>
    </row>
    <row r="37" spans="1:10" x14ac:dyDescent="0.25">
      <c r="E37" s="3">
        <v>0.42</v>
      </c>
      <c r="F37" s="3">
        <v>0.40473556427159635</v>
      </c>
      <c r="H37" s="3">
        <v>0.42</v>
      </c>
      <c r="I37" s="3">
        <v>5.2934782252288481E-2</v>
      </c>
      <c r="J37">
        <v>0.3</v>
      </c>
    </row>
    <row r="38" spans="1:10" x14ac:dyDescent="0.25">
      <c r="E38" s="3">
        <v>0.44</v>
      </c>
      <c r="F38" s="3">
        <v>0.40456819250189685</v>
      </c>
      <c r="H38" s="3">
        <v>0.44</v>
      </c>
      <c r="I38" s="3">
        <v>4.6910083084431849E-2</v>
      </c>
      <c r="J38">
        <v>0.3</v>
      </c>
    </row>
    <row r="39" spans="1:10" x14ac:dyDescent="0.25">
      <c r="E39" s="3">
        <v>0.46</v>
      </c>
      <c r="F39" s="3">
        <v>0.40420155011272624</v>
      </c>
      <c r="H39" s="3">
        <v>0.46</v>
      </c>
      <c r="I39" s="3">
        <v>4.1570207761035115E-2</v>
      </c>
      <c r="J39">
        <v>0.3</v>
      </c>
    </row>
    <row r="40" spans="1:10" x14ac:dyDescent="0.25">
      <c r="E40" s="3">
        <v>0.48</v>
      </c>
      <c r="F40" s="3">
        <v>0.40366959342449865</v>
      </c>
      <c r="H40" s="3">
        <v>0.48</v>
      </c>
      <c r="I40" s="3">
        <v>3.6830232380370517E-2</v>
      </c>
      <c r="J40">
        <v>0.3</v>
      </c>
    </row>
    <row r="41" spans="1:10" x14ac:dyDescent="0.25">
      <c r="E41" s="3">
        <v>0.5</v>
      </c>
      <c r="F41" s="3">
        <v>0.40300077482052088</v>
      </c>
      <c r="H41" s="3">
        <v>0.5</v>
      </c>
      <c r="I41" s="3">
        <v>3.261722773666887E-2</v>
      </c>
      <c r="J41">
        <v>0.3</v>
      </c>
    </row>
    <row r="42" spans="1:10" x14ac:dyDescent="0.25">
      <c r="E42" s="3"/>
      <c r="F42" s="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CDB-EF20-45DF-8F64-F41937EBB378}">
  <dimension ref="A2:AQ42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9" width="6.42578125" bestFit="1" customWidth="1"/>
  </cols>
  <sheetData>
    <row r="2" spans="1:43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</row>
    <row r="3" spans="1:43" x14ac:dyDescent="0.25">
      <c r="D3" t="s">
        <v>2</v>
      </c>
      <c r="E3" s="4">
        <f t="shared" ref="E3:AC3" si="0">Linf*(1-EXP(-K*(E2-tnot)))</f>
        <v>204.27562185354702</v>
      </c>
      <c r="F3" s="4">
        <f t="shared" si="0"/>
        <v>276.18888470073858</v>
      </c>
      <c r="G3" s="4">
        <f t="shared" si="0"/>
        <v>334.18991128536311</v>
      </c>
      <c r="H3" s="4">
        <f t="shared" si="0"/>
        <v>380.97014279868955</v>
      </c>
      <c r="I3" s="4">
        <f t="shared" si="0"/>
        <v>418.70033809527666</v>
      </c>
      <c r="J3" s="4">
        <f t="shared" si="0"/>
        <v>449.13130414795785</v>
      </c>
      <c r="K3" s="4">
        <f t="shared" si="0"/>
        <v>473.67513933407463</v>
      </c>
      <c r="L3" s="4">
        <f t="shared" si="0"/>
        <v>493.47075951256022</v>
      </c>
      <c r="M3" s="4">
        <f t="shared" si="0"/>
        <v>509.43674752051942</v>
      </c>
      <c r="N3" s="4">
        <f t="shared" si="0"/>
        <v>522.31397848231268</v>
      </c>
      <c r="O3" s="4">
        <f t="shared" si="0"/>
        <v>532.6999988877335</v>
      </c>
      <c r="P3" s="4">
        <f t="shared" si="0"/>
        <v>541.07675474323275</v>
      </c>
      <c r="Q3" s="4">
        <f t="shared" si="0"/>
        <v>547.83295547494095</v>
      </c>
      <c r="R3" s="4">
        <f t="shared" si="0"/>
        <v>553.28211134321998</v>
      </c>
      <c r="S3" s="4">
        <f t="shared" si="0"/>
        <v>557.67708136497242</v>
      </c>
      <c r="T3" s="4">
        <f t="shared" si="0"/>
        <v>561.22180681585291</v>
      </c>
      <c r="U3" s="4">
        <f t="shared" si="0"/>
        <v>564.08077478603923</v>
      </c>
      <c r="V3" s="4">
        <f t="shared" si="0"/>
        <v>566.38665093013424</v>
      </c>
      <c r="W3" s="4">
        <f t="shared" si="0"/>
        <v>568.24643559626304</v>
      </c>
      <c r="X3" s="4">
        <f t="shared" si="0"/>
        <v>569.74642899930234</v>
      </c>
      <c r="Y3" s="4">
        <f t="shared" si="0"/>
        <v>570.95623583884617</v>
      </c>
      <c r="Z3" s="4">
        <f t="shared" si="0"/>
        <v>571.93199518954816</v>
      </c>
      <c r="AA3" s="4">
        <f t="shared" si="0"/>
        <v>572.71898554152983</v>
      </c>
      <c r="AB3" s="4">
        <f t="shared" si="0"/>
        <v>573.35372587342295</v>
      </c>
      <c r="AC3" s="4">
        <f t="shared" si="0"/>
        <v>573.86567025484646</v>
      </c>
      <c r="AD3" s="4">
        <f t="shared" ref="AD3:AQ3" si="1">Linf*(1-EXP(-K*(AD2-tnot)))</f>
        <v>574.27857461353062</v>
      </c>
      <c r="AE3" s="4">
        <f t="shared" si="1"/>
        <v>574.61159908963918</v>
      </c>
      <c r="AF3" s="4">
        <f t="shared" si="1"/>
        <v>574.88019713021401</v>
      </c>
      <c r="AG3" s="4">
        <f t="shared" si="1"/>
        <v>575.0968325806881</v>
      </c>
      <c r="AH3" s="4">
        <f t="shared" si="1"/>
        <v>575.27155804890697</v>
      </c>
      <c r="AI3" s="4">
        <f t="shared" si="1"/>
        <v>575.41248137967989</v>
      </c>
      <c r="AJ3" s="4">
        <f t="shared" si="1"/>
        <v>575.52614188583595</v>
      </c>
      <c r="AK3" s="4">
        <f t="shared" si="1"/>
        <v>575.61781379416243</v>
      </c>
      <c r="AL3" s="4">
        <f t="shared" si="1"/>
        <v>575.69175098712788</v>
      </c>
      <c r="AM3" s="4">
        <f t="shared" si="1"/>
        <v>575.75138439722491</v>
      </c>
      <c r="AN3" s="4">
        <f t="shared" si="1"/>
        <v>575.79948121368716</v>
      </c>
      <c r="AO3" s="4">
        <f t="shared" si="1"/>
        <v>575.83827328930465</v>
      </c>
      <c r="AP3" s="4">
        <f t="shared" si="1"/>
        <v>575.86956070584063</v>
      </c>
      <c r="AQ3" s="4">
        <f t="shared" si="1"/>
        <v>575.89479530383301</v>
      </c>
    </row>
    <row r="4" spans="1:43" x14ac:dyDescent="0.25">
      <c r="A4" t="s">
        <v>3</v>
      </c>
      <c r="B4" s="5">
        <v>576</v>
      </c>
      <c r="D4" t="s">
        <v>8</v>
      </c>
      <c r="E4" s="3">
        <f t="shared" ref="E4:AC4" si="2">(a_wl*E3^b_wl)/1000</f>
        <v>0.10708891309056461</v>
      </c>
      <c r="F4" s="3">
        <f t="shared" si="2"/>
        <v>0.25309741525090668</v>
      </c>
      <c r="G4" s="3">
        <f t="shared" si="2"/>
        <v>0.43588486900978018</v>
      </c>
      <c r="H4" s="3">
        <f t="shared" si="2"/>
        <v>0.633325093036331</v>
      </c>
      <c r="I4" s="3">
        <f t="shared" si="2"/>
        <v>0.82905181349619583</v>
      </c>
      <c r="J4" s="3">
        <f t="shared" si="2"/>
        <v>1.0126818216993434</v>
      </c>
      <c r="K4" s="3">
        <f t="shared" si="2"/>
        <v>1.1786042502244773</v>
      </c>
      <c r="L4" s="3">
        <f t="shared" si="2"/>
        <v>1.3245659972048267</v>
      </c>
      <c r="M4" s="3">
        <f t="shared" si="2"/>
        <v>1.4504719015328291</v>
      </c>
      <c r="N4" s="3">
        <f t="shared" si="2"/>
        <v>1.5574914922171412</v>
      </c>
      <c r="O4" s="3">
        <f t="shared" si="2"/>
        <v>1.6474441626544143</v>
      </c>
      <c r="P4" s="3">
        <f t="shared" si="2"/>
        <v>1.7224012749593796</v>
      </c>
      <c r="Q4" s="3">
        <f t="shared" si="2"/>
        <v>1.7844440733706748</v>
      </c>
      <c r="R4" s="3">
        <f t="shared" si="2"/>
        <v>1.8355275255982157</v>
      </c>
      <c r="S4" s="3">
        <f t="shared" si="2"/>
        <v>1.8774130040615586</v>
      </c>
      <c r="T4" s="3">
        <f t="shared" si="2"/>
        <v>1.9116437485313693</v>
      </c>
      <c r="U4" s="3">
        <f t="shared" si="2"/>
        <v>1.9395455349720712</v>
      </c>
      <c r="V4" s="3">
        <f t="shared" si="2"/>
        <v>1.9622410989905352</v>
      </c>
      <c r="W4" s="3">
        <f t="shared" si="2"/>
        <v>1.980671101190332</v>
      </c>
      <c r="X4" s="3">
        <f t="shared" si="2"/>
        <v>1.9956172645362813</v>
      </c>
      <c r="Y4" s="3">
        <f t="shared" si="2"/>
        <v>2.0077251692215015</v>
      </c>
      <c r="Z4" s="3">
        <f t="shared" si="2"/>
        <v>2.0175253697260049</v>
      </c>
      <c r="AA4" s="3">
        <f t="shared" si="2"/>
        <v>2.025452226400505</v>
      </c>
      <c r="AB4" s="3">
        <f t="shared" si="2"/>
        <v>2.0318602765359617</v>
      </c>
      <c r="AC4" s="3">
        <f t="shared" si="2"/>
        <v>2.0370382138131178</v>
      </c>
      <c r="AD4" s="3">
        <f t="shared" ref="AD4:AQ4" si="3">(a_wl*AD3^b_wl)/1000</f>
        <v>2.0412206710306746</v>
      </c>
      <c r="AE4" s="3">
        <f t="shared" si="3"/>
        <v>2.0445980553464755</v>
      </c>
      <c r="AF4" s="3">
        <f t="shared" si="3"/>
        <v>2.0473246976587367</v>
      </c>
      <c r="AG4" s="3">
        <f t="shared" si="3"/>
        <v>2.049525566952294</v>
      </c>
      <c r="AH4" s="3">
        <f t="shared" si="3"/>
        <v>2.0513017780112417</v>
      </c>
      <c r="AI4" s="3">
        <f t="shared" si="3"/>
        <v>2.0527350937976254</v>
      </c>
      <c r="AJ4" s="3">
        <f t="shared" si="3"/>
        <v>2.0538915960216682</v>
      </c>
      <c r="AK4" s="3">
        <f t="shared" si="3"/>
        <v>2.0548246711543454</v>
      </c>
      <c r="AL4" s="3">
        <f t="shared" si="3"/>
        <v>2.0555774354063061</v>
      </c>
      <c r="AM4" s="3">
        <f t="shared" si="3"/>
        <v>2.056184701405682</v>
      </c>
      <c r="AN4" s="3">
        <f t="shared" si="3"/>
        <v>2.056674571456468</v>
      </c>
      <c r="AO4" s="3">
        <f t="shared" si="3"/>
        <v>2.0570697271570006</v>
      </c>
      <c r="AP4" s="3">
        <f t="shared" si="3"/>
        <v>2.0573884725177982</v>
      </c>
      <c r="AQ4" s="3">
        <f t="shared" si="3"/>
        <v>2.0576455772229596</v>
      </c>
    </row>
    <row r="5" spans="1:43" x14ac:dyDescent="0.25">
      <c r="A5" t="s">
        <v>4</v>
      </c>
      <c r="B5" s="5">
        <v>0.215</v>
      </c>
      <c r="D5" t="s">
        <v>10</v>
      </c>
      <c r="E5" s="3">
        <f t="shared" ref="E5:AC5" si="4">MAX(0,E4-wmat)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0.18363000820314757</v>
      </c>
      <c r="K5" s="3">
        <f t="shared" si="4"/>
        <v>0.34955243672828151</v>
      </c>
      <c r="L5" s="3">
        <f t="shared" si="4"/>
        <v>0.49551418370863087</v>
      </c>
      <c r="M5" s="3">
        <f t="shared" si="4"/>
        <v>0.62142008803663329</v>
      </c>
      <c r="N5" s="3">
        <f t="shared" si="4"/>
        <v>0.72843967872094539</v>
      </c>
      <c r="O5" s="3">
        <f t="shared" si="4"/>
        <v>0.81839234915821846</v>
      </c>
      <c r="P5" s="3">
        <f t="shared" si="4"/>
        <v>0.89334946146318372</v>
      </c>
      <c r="Q5" s="3">
        <f t="shared" si="4"/>
        <v>0.95539225987447896</v>
      </c>
      <c r="R5" s="3">
        <f t="shared" si="4"/>
        <v>1.00647571210202</v>
      </c>
      <c r="S5" s="3">
        <f t="shared" si="4"/>
        <v>1.0483611905653629</v>
      </c>
      <c r="T5" s="3">
        <f t="shared" si="4"/>
        <v>1.0825919350351736</v>
      </c>
      <c r="U5" s="3">
        <f t="shared" si="4"/>
        <v>1.1104937214758754</v>
      </c>
      <c r="V5" s="3">
        <f t="shared" si="4"/>
        <v>1.1331892854943395</v>
      </c>
      <c r="W5" s="3">
        <f t="shared" si="4"/>
        <v>1.1516192876941362</v>
      </c>
      <c r="X5" s="3">
        <f t="shared" si="4"/>
        <v>1.1665654510400856</v>
      </c>
      <c r="Y5" s="3">
        <f t="shared" si="4"/>
        <v>1.1786733557253055</v>
      </c>
      <c r="Z5" s="3">
        <f t="shared" si="4"/>
        <v>1.188473556229809</v>
      </c>
      <c r="AA5" s="3">
        <f t="shared" si="4"/>
        <v>1.1964004129043091</v>
      </c>
      <c r="AB5" s="3">
        <f t="shared" si="4"/>
        <v>1.2028084630397657</v>
      </c>
      <c r="AC5" s="3">
        <f t="shared" si="4"/>
        <v>1.2079864003169218</v>
      </c>
      <c r="AD5" s="3">
        <f t="shared" ref="AD5:AQ5" si="5">MAX(0,AD4-wmat)</f>
        <v>1.2121688575344787</v>
      </c>
      <c r="AE5" s="3">
        <f t="shared" si="5"/>
        <v>1.2155462418502796</v>
      </c>
      <c r="AF5" s="3">
        <f t="shared" si="5"/>
        <v>1.2182728841625408</v>
      </c>
      <c r="AG5" s="3">
        <f t="shared" si="5"/>
        <v>1.2204737534560981</v>
      </c>
      <c r="AH5" s="3">
        <f t="shared" si="5"/>
        <v>1.2222499645150458</v>
      </c>
      <c r="AI5" s="3">
        <f t="shared" si="5"/>
        <v>1.2236832803014295</v>
      </c>
      <c r="AJ5" s="3">
        <f t="shared" si="5"/>
        <v>1.2248397825254722</v>
      </c>
      <c r="AK5" s="3">
        <f t="shared" si="5"/>
        <v>1.2257728576581495</v>
      </c>
      <c r="AL5" s="3">
        <f t="shared" si="5"/>
        <v>1.2265256219101102</v>
      </c>
      <c r="AM5" s="3">
        <f t="shared" si="5"/>
        <v>1.227132887909486</v>
      </c>
      <c r="AN5" s="3">
        <f t="shared" si="5"/>
        <v>1.2276227579602721</v>
      </c>
      <c r="AO5" s="3">
        <f t="shared" si="5"/>
        <v>1.2280179136608047</v>
      </c>
      <c r="AP5" s="3">
        <f t="shared" si="5"/>
        <v>1.2283366590216023</v>
      </c>
      <c r="AQ5" s="3">
        <f t="shared" si="5"/>
        <v>1.2285937637267637</v>
      </c>
    </row>
    <row r="6" spans="1:43" x14ac:dyDescent="0.25">
      <c r="A6" t="s">
        <v>5</v>
      </c>
      <c r="B6" s="5">
        <v>-1.0369999999999999</v>
      </c>
      <c r="D6" t="s">
        <v>14</v>
      </c>
      <c r="E6" s="6">
        <v>1</v>
      </c>
      <c r="F6" s="3">
        <f t="shared" ref="F6:AC6" si="6">E6*So</f>
        <v>0.85087504017323157</v>
      </c>
      <c r="G6" s="3">
        <f t="shared" si="6"/>
        <v>0.72398833398979845</v>
      </c>
      <c r="H6" s="3">
        <f t="shared" si="6"/>
        <v>0.61602360276852075</v>
      </c>
      <c r="I6" s="3">
        <f t="shared" si="6"/>
        <v>0.52415910775332397</v>
      </c>
      <c r="J6" s="3">
        <f t="shared" si="6"/>
        <v>0.44599390186677473</v>
      </c>
      <c r="K6" s="3">
        <f t="shared" si="6"/>
        <v>0.37948507916790825</v>
      </c>
      <c r="L6" s="3">
        <f t="shared" si="6"/>
        <v>0.32289438198213588</v>
      </c>
      <c r="M6" s="3">
        <f t="shared" si="6"/>
        <v>0.27474277024076066</v>
      </c>
      <c r="N6" s="3">
        <f t="shared" si="6"/>
        <v>0.23377176566591215</v>
      </c>
      <c r="O6" s="3">
        <f t="shared" si="6"/>
        <v>0.19891056050235029</v>
      </c>
      <c r="P6" s="3">
        <f t="shared" si="6"/>
        <v>0.1692480311583173</v>
      </c>
      <c r="Q6" s="3">
        <f t="shared" si="6"/>
        <v>0.14400892531107357</v>
      </c>
      <c r="R6" s="3">
        <f t="shared" si="6"/>
        <v>0.12253360010936362</v>
      </c>
      <c r="S6" s="3">
        <f t="shared" si="6"/>
        <v>0.10426078191562546</v>
      </c>
      <c r="T6" s="3">
        <f t="shared" si="6"/>
        <v>8.871289700095035E-2</v>
      </c>
      <c r="U6" s="3">
        <f t="shared" si="6"/>
        <v>7.5483589799567388E-2</v>
      </c>
      <c r="V6" s="3">
        <f t="shared" si="6"/>
        <v>6.4227102503126632E-2</v>
      </c>
      <c r="W6" s="3">
        <f t="shared" si="6"/>
        <v>5.4649238422558137E-2</v>
      </c>
      <c r="X6" s="3">
        <f t="shared" si="6"/>
        <v>4.6499672938230666E-2</v>
      </c>
      <c r="Y6" s="3">
        <f t="shared" si="6"/>
        <v>3.9565411079359146E-2</v>
      </c>
      <c r="Z6" s="3">
        <f t="shared" si="6"/>
        <v>3.3665220741620136E-2</v>
      </c>
      <c r="AA6" s="3">
        <f t="shared" si="6"/>
        <v>2.8644896050966741E-2</v>
      </c>
      <c r="AB6" s="3">
        <f t="shared" si="6"/>
        <v>2.4373227078124369E-2</v>
      </c>
      <c r="AC6" s="3">
        <f t="shared" si="6"/>
        <v>2.0738570569250367E-2</v>
      </c>
      <c r="AD6" s="3">
        <f t="shared" ref="AD6" si="7">AC6*So</f>
        <v>1.7645932066246303E-2</v>
      </c>
      <c r="AE6" s="3">
        <f t="shared" ref="AE6" si="8">AD6*So</f>
        <v>1.5014483155761439E-2</v>
      </c>
      <c r="AF6" s="3">
        <f t="shared" ref="AF6" si="9">AE6*So</f>
        <v>1.2775448958338823E-2</v>
      </c>
      <c r="AG6" s="3">
        <f t="shared" ref="AG6" si="10">AF6*So</f>
        <v>1.0870310645657615E-2</v>
      </c>
      <c r="AH6" s="3">
        <f t="shared" ref="AH6" si="11">AG6*So</f>
        <v>9.2492760073194305E-3</v>
      </c>
      <c r="AI6" s="3">
        <f t="shared" ref="AI6" si="12">AH6*So</f>
        <v>7.869978094301228E-3</v>
      </c>
      <c r="AJ6" s="3">
        <f t="shared" ref="AJ6" si="13">AI6*So</f>
        <v>6.6963679271510096E-3</v>
      </c>
      <c r="AK6" s="3">
        <f t="shared" ref="AK6" si="14">AJ6*So</f>
        <v>5.6977723290293544E-3</v>
      </c>
      <c r="AL6" s="3">
        <f t="shared" ref="AL6" si="15">AK6*So</f>
        <v>4.8480922593607794E-3</v>
      </c>
      <c r="AM6" s="3">
        <f t="shared" ref="AM6" si="16">AL6*So</f>
        <v>4.1251206959471362E-3</v>
      </c>
      <c r="AN6" s="3">
        <f t="shared" ref="AN6" si="17">AM6*So</f>
        <v>3.5099622378834483E-3</v>
      </c>
      <c r="AO6" s="3">
        <f t="shared" ref="AO6" si="18">AN6*So</f>
        <v>2.9865392601656051E-3</v>
      </c>
      <c r="AP6" s="3">
        <f t="shared" ref="AP6" si="19">AO6*So</f>
        <v>2.5411717129723427E-3</v>
      </c>
      <c r="AQ6" s="3">
        <f t="shared" ref="AQ6" si="20">AP6*So</f>
        <v>2.1622195833624217E-3</v>
      </c>
    </row>
    <row r="7" spans="1:43" x14ac:dyDescent="0.25">
      <c r="D7" t="s">
        <v>15</v>
      </c>
      <c r="E7" s="6">
        <v>1</v>
      </c>
      <c r="F7" s="3">
        <f t="shared" ref="F7:AC7" si="21">E7*So*(1-u*E8)</f>
        <v>0.85087503949987664</v>
      </c>
      <c r="G7" s="3">
        <f t="shared" si="21"/>
        <v>0.72398697185890337</v>
      </c>
      <c r="H7" s="3">
        <f t="shared" si="21"/>
        <v>0.61591257149605738</v>
      </c>
      <c r="I7" s="3">
        <f t="shared" si="21"/>
        <v>0.52281407365597454</v>
      </c>
      <c r="J7" s="3">
        <f t="shared" si="21"/>
        <v>0.44040377558439975</v>
      </c>
      <c r="K7" s="3">
        <f t="shared" si="21"/>
        <v>0.36667269951261222</v>
      </c>
      <c r="L7" s="3">
        <f t="shared" si="21"/>
        <v>0.30199785766685999</v>
      </c>
      <c r="M7" s="3">
        <f t="shared" si="21"/>
        <v>0.2468611767456301</v>
      </c>
      <c r="N7" s="3">
        <f t="shared" si="21"/>
        <v>0.20087538116173695</v>
      </c>
      <c r="O7" s="3">
        <f t="shared" si="21"/>
        <v>0.16303356950164771</v>
      </c>
      <c r="P7" s="3">
        <f t="shared" si="21"/>
        <v>0.13212731151129042</v>
      </c>
      <c r="Q7" s="3">
        <f t="shared" si="21"/>
        <v>0.10698973771322166</v>
      </c>
      <c r="R7" s="3">
        <f t="shared" si="21"/>
        <v>8.6591120561712268E-2</v>
      </c>
      <c r="S7" s="3">
        <f t="shared" si="21"/>
        <v>7.005987489071297E-2</v>
      </c>
      <c r="T7" s="3">
        <f t="shared" si="21"/>
        <v>5.6673277578947578E-2</v>
      </c>
      <c r="U7" s="3">
        <f t="shared" si="21"/>
        <v>4.5838383715997924E-2</v>
      </c>
      <c r="V7" s="3">
        <f t="shared" si="21"/>
        <v>3.707151757786982E-2</v>
      </c>
      <c r="W7" s="3">
        <f t="shared" si="21"/>
        <v>2.9979420589474955E-2</v>
      </c>
      <c r="X7" s="3">
        <f t="shared" si="21"/>
        <v>2.4242963398468782E-2</v>
      </c>
      <c r="Y7" s="3">
        <f t="shared" si="21"/>
        <v>1.9603477939175024E-2</v>
      </c>
      <c r="Z7" s="3">
        <f t="shared" si="21"/>
        <v>1.5851459941928516E-2</v>
      </c>
      <c r="AA7" s="3">
        <f t="shared" si="21"/>
        <v>1.2817308331492567E-2</v>
      </c>
      <c r="AB7" s="3">
        <f t="shared" si="21"/>
        <v>1.0363770960364534E-2</v>
      </c>
      <c r="AC7" s="3">
        <f t="shared" si="21"/>
        <v>8.3798003424535028E-3</v>
      </c>
      <c r="AD7" s="3">
        <f t="shared" ref="AD7" si="22">AC7*So*(1-u*AC8)</f>
        <v>6.7755654338386038E-3</v>
      </c>
      <c r="AE7" s="3">
        <f t="shared" ref="AE7" si="23">AD7*So*(1-u*AD8)</f>
        <v>5.478406809023088E-3</v>
      </c>
      <c r="AF7" s="3">
        <f t="shared" ref="AF7" si="24">AE7*So*(1-u*AE8)</f>
        <v>4.4295594480527299E-3</v>
      </c>
      <c r="AG7" s="3">
        <f t="shared" ref="AG7" si="25">AF7*So*(1-u*AF8)</f>
        <v>3.5814989261653257E-3</v>
      </c>
      <c r="AH7" s="3">
        <f t="shared" ref="AH7" si="26">AG7*So*(1-u*AG8)</f>
        <v>2.8957932547592552E-3</v>
      </c>
      <c r="AI7" s="3">
        <f t="shared" ref="AI7" si="27">AH7*So*(1-u*AH8)</f>
        <v>2.3413645128757556E-3</v>
      </c>
      <c r="AJ7" s="3">
        <f t="shared" ref="AJ7" si="28">AI7*So*(1-u*AI8)</f>
        <v>1.8930823829590112E-3</v>
      </c>
      <c r="AK7" s="3">
        <f t="shared" ref="AK7" si="29">AJ7*So*(1-u*AJ8)</f>
        <v>1.5306263932642217E-3</v>
      </c>
      <c r="AL7" s="3">
        <f t="shared" ref="AL7" si="30">AK7*So*(1-u*AK8)</f>
        <v>1.237565635199702E-3</v>
      </c>
      <c r="AM7" s="3">
        <f t="shared" ref="AM7" si="31">AL7*So*(1-u*AL8)</f>
        <v>1.0006144513966489E-3</v>
      </c>
      <c r="AN7" s="3">
        <f t="shared" ref="AN7" si="32">AM7*So*(1-u*AM8)</f>
        <v>8.0903048674543484E-4</v>
      </c>
      <c r="AO7" s="3">
        <f t="shared" ref="AO7" si="33">AN7*So*(1-u*AN8)</f>
        <v>6.541278982018045E-4</v>
      </c>
      <c r="AP7" s="3">
        <f t="shared" ref="AP7" si="34">AO7*So*(1-u*AO8)</f>
        <v>5.2888370831925813E-4</v>
      </c>
      <c r="AQ7" s="3">
        <f t="shared" ref="AQ7" si="35">AP7*So*(1-u*AP8)</f>
        <v>4.2761949028481932E-4</v>
      </c>
    </row>
    <row r="8" spans="1:43" x14ac:dyDescent="0.25">
      <c r="A8" t="s">
        <v>6</v>
      </c>
      <c r="B8" s="5">
        <f>10^-4.5583</f>
        <v>2.7650309698356761E-5</v>
      </c>
      <c r="D8" t="s">
        <v>17</v>
      </c>
      <c r="E8" s="2">
        <f t="shared" ref="E8:AC8" si="36">_xlfn.NORM.DIST(E3,Min_LL,min_sd,TRUE)</f>
        <v>1.5827353368692114E-8</v>
      </c>
      <c r="F8" s="2">
        <f t="shared" si="36"/>
        <v>3.7612704276509587E-5</v>
      </c>
      <c r="G8" s="2">
        <f t="shared" si="36"/>
        <v>3.5671515022004173E-3</v>
      </c>
      <c r="H8" s="2">
        <f t="shared" si="36"/>
        <v>4.7725424604633589E-2</v>
      </c>
      <c r="I8" s="2">
        <f t="shared" si="36"/>
        <v>0.19987303036930659</v>
      </c>
      <c r="J8" s="2">
        <f t="shared" si="36"/>
        <v>0.42995816998995434</v>
      </c>
      <c r="K8" s="2">
        <f t="shared" si="36"/>
        <v>0.6407067812482975</v>
      </c>
      <c r="L8" s="2">
        <f t="shared" si="36"/>
        <v>0.78620537362643916</v>
      </c>
      <c r="M8" s="2">
        <f t="shared" si="36"/>
        <v>0.87338436181149304</v>
      </c>
      <c r="N8" s="2">
        <f t="shared" si="36"/>
        <v>0.92280429753589488</v>
      </c>
      <c r="O8" s="2">
        <f t="shared" si="36"/>
        <v>0.95066705387633066</v>
      </c>
      <c r="P8" s="2">
        <f t="shared" si="36"/>
        <v>0.96671563402546989</v>
      </c>
      <c r="Q8" s="2">
        <f t="shared" si="36"/>
        <v>0.97627985339517998</v>
      </c>
      <c r="R8" s="2">
        <f t="shared" si="36"/>
        <v>0.98220291950188032</v>
      </c>
      <c r="S8" s="2">
        <f t="shared" si="36"/>
        <v>0.98601337958180468</v>
      </c>
      <c r="T8" s="2">
        <f t="shared" si="36"/>
        <v>0.98855281145267426</v>
      </c>
      <c r="U8" s="2">
        <f t="shared" si="36"/>
        <v>0.99029923385312246</v>
      </c>
      <c r="V8" s="2">
        <f t="shared" si="36"/>
        <v>0.99153350372822746</v>
      </c>
      <c r="W8" s="2">
        <f t="shared" si="36"/>
        <v>0.9924263333378508</v>
      </c>
      <c r="X8" s="2">
        <f t="shared" si="36"/>
        <v>0.99308493419760402</v>
      </c>
      <c r="Y8" s="2">
        <f t="shared" si="36"/>
        <v>0.99357873920008211</v>
      </c>
      <c r="Z8" s="2">
        <f t="shared" si="36"/>
        <v>0.993954011338956</v>
      </c>
      <c r="AA8" s="2">
        <f t="shared" si="36"/>
        <v>0.99424238626718153</v>
      </c>
      <c r="AB8" s="2">
        <f t="shared" si="36"/>
        <v>0.99446601044477978</v>
      </c>
      <c r="AC8" s="2">
        <f t="shared" si="36"/>
        <v>0.99464071586064617</v>
      </c>
      <c r="AD8" s="2">
        <f t="shared" ref="AD8:AQ8" si="37">_xlfn.NORM.DIST(AD3,Min_LL,min_sd,TRUE)</f>
        <v>0.99477803227404527</v>
      </c>
      <c r="AE8" s="2">
        <f t="shared" si="37"/>
        <v>0.99488649376883509</v>
      </c>
      <c r="AF8" s="2">
        <f t="shared" si="37"/>
        <v>0.99497250663926573</v>
      </c>
      <c r="AG8" s="2">
        <f t="shared" si="37"/>
        <v>0.99504093838809426</v>
      </c>
      <c r="AH8" s="2">
        <f t="shared" si="37"/>
        <v>0.99509552558603198</v>
      </c>
      <c r="AI8" s="2">
        <f t="shared" si="37"/>
        <v>0.99513916165687821</v>
      </c>
      <c r="AJ8" s="2">
        <f t="shared" si="37"/>
        <v>0.9951741035013717</v>
      </c>
      <c r="AK8" s="2">
        <f t="shared" si="37"/>
        <v>0.99520212223241844</v>
      </c>
      <c r="AL8" s="2">
        <f t="shared" si="37"/>
        <v>0.99522461473796431</v>
      </c>
      <c r="AM8" s="2">
        <f t="shared" si="37"/>
        <v>0.99524268732521537</v>
      </c>
      <c r="AN8" s="2">
        <f t="shared" si="37"/>
        <v>0.99525721915313892</v>
      </c>
      <c r="AO8" s="2">
        <f t="shared" si="37"/>
        <v>0.99526891081935975</v>
      </c>
      <c r="AP8" s="2">
        <f t="shared" si="37"/>
        <v>0.99527832189779342</v>
      </c>
      <c r="AQ8" s="2">
        <f t="shared" si="37"/>
        <v>0.99528590015403984</v>
      </c>
    </row>
    <row r="9" spans="1:43" x14ac:dyDescent="0.25">
      <c r="A9" t="s">
        <v>7</v>
      </c>
      <c r="B9" s="5">
        <v>2.8517000000000001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x14ac:dyDescent="0.25">
      <c r="A11" t="s">
        <v>9</v>
      </c>
      <c r="B11" s="3">
        <f>I4</f>
        <v>0.82905181349619583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43" x14ac:dyDescent="0.25">
      <c r="A13" t="s">
        <v>11</v>
      </c>
      <c r="B13">
        <v>0.16148999999999999</v>
      </c>
    </row>
    <row r="14" spans="1:43" x14ac:dyDescent="0.25">
      <c r="A14" t="s">
        <v>12</v>
      </c>
      <c r="B14" s="3">
        <f>EXP(-M)</f>
        <v>0.85087504017323157</v>
      </c>
    </row>
    <row r="15" spans="1:43" x14ac:dyDescent="0.25">
      <c r="A15" t="s">
        <v>13</v>
      </c>
      <c r="B15" s="5">
        <v>0.05</v>
      </c>
      <c r="E15" t="s">
        <v>20</v>
      </c>
      <c r="F15" t="s">
        <v>19</v>
      </c>
      <c r="H15" t="s">
        <v>20</v>
      </c>
      <c r="I15" t="s">
        <v>18</v>
      </c>
      <c r="J15" t="s">
        <v>21</v>
      </c>
    </row>
    <row r="16" spans="1:43" x14ac:dyDescent="0.25">
      <c r="E16">
        <v>0</v>
      </c>
      <c r="F16" s="3">
        <f>YPR_mll</f>
        <v>0.14736813059218062</v>
      </c>
      <c r="H16">
        <v>0</v>
      </c>
      <c r="I16" s="3">
        <f>SPR</f>
        <v>0.75564539247404305</v>
      </c>
    </row>
    <row r="17" spans="1:10" x14ac:dyDescent="0.25">
      <c r="A17" s="1" t="s">
        <v>22</v>
      </c>
      <c r="E17" s="3">
        <v>0.02</v>
      </c>
      <c r="F17" s="3">
        <f t="dataTable" ref="F17:F41" dt2D="0" dtr="0" r1="B15"/>
        <v>6.8335359477089283E-2</v>
      </c>
      <c r="H17" s="3">
        <v>0.02</v>
      </c>
      <c r="I17" s="3">
        <f t="dataTable" ref="I17:I41" dt2D="0" dtr="0" r1="B15" ca="1"/>
        <v>0.89005081302079414</v>
      </c>
      <c r="J17">
        <v>0.3</v>
      </c>
    </row>
    <row r="18" spans="1:10" x14ac:dyDescent="0.25">
      <c r="A18" t="s">
        <v>16</v>
      </c>
      <c r="B18" s="5">
        <f>18*25.4</f>
        <v>457.2</v>
      </c>
      <c r="E18" s="3">
        <v>0.04</v>
      </c>
      <c r="F18" s="3">
        <v>0.12367155505121476</v>
      </c>
      <c r="H18" s="3">
        <v>0.04</v>
      </c>
      <c r="I18" s="3">
        <v>0.79688518320756496</v>
      </c>
      <c r="J18">
        <v>0.3</v>
      </c>
    </row>
    <row r="19" spans="1:10" x14ac:dyDescent="0.25">
      <c r="A19" t="s">
        <v>26</v>
      </c>
      <c r="B19" s="5">
        <f>Min_LL*0.1</f>
        <v>45.72</v>
      </c>
      <c r="E19" s="3">
        <v>0.06</v>
      </c>
      <c r="F19" s="3">
        <v>0.16881227529981638</v>
      </c>
      <c r="H19" s="3">
        <v>0.06</v>
      </c>
      <c r="I19" s="3">
        <v>0.71753505362071868</v>
      </c>
      <c r="J19">
        <v>0.3</v>
      </c>
    </row>
    <row r="20" spans="1:10" x14ac:dyDescent="0.25">
      <c r="E20" s="3">
        <v>0.08</v>
      </c>
      <c r="F20" s="3">
        <v>0.20591946234831429</v>
      </c>
      <c r="H20" s="3">
        <v>0.08</v>
      </c>
      <c r="I20" s="3">
        <v>0.64959319636434076</v>
      </c>
      <c r="J20">
        <v>0.3</v>
      </c>
    </row>
    <row r="21" spans="1:10" x14ac:dyDescent="0.25">
      <c r="E21" s="3">
        <v>0.1</v>
      </c>
      <c r="F21" s="3">
        <v>0.23666287430361749</v>
      </c>
      <c r="H21" s="3">
        <v>0.1</v>
      </c>
      <c r="I21" s="3">
        <v>0.59110470648769486</v>
      </c>
      <c r="J21">
        <v>0.3</v>
      </c>
    </row>
    <row r="22" spans="1:10" x14ac:dyDescent="0.25">
      <c r="A22" s="8" t="s">
        <v>24</v>
      </c>
      <c r="B22" s="7"/>
      <c r="E22" s="3">
        <v>0.12</v>
      </c>
      <c r="F22" s="3">
        <v>0.26233505580748084</v>
      </c>
      <c r="H22" s="3">
        <v>0.12</v>
      </c>
      <c r="I22" s="3">
        <v>0.54047943705752022</v>
      </c>
      <c r="J22">
        <v>0.3</v>
      </c>
    </row>
    <row r="23" spans="1:10" x14ac:dyDescent="0.25">
      <c r="A23" s="7" t="s">
        <v>23</v>
      </c>
      <c r="B23" s="9">
        <f>SUMPRODUCT(Wt,S_fished,Vul_minLL)</f>
        <v>2.9473626118436123</v>
      </c>
      <c r="E23" s="3">
        <v>0.14000000000000001</v>
      </c>
      <c r="F23" s="3">
        <v>0.28393952245235055</v>
      </c>
      <c r="H23" s="3">
        <v>0.14000000000000001</v>
      </c>
      <c r="I23" s="3">
        <v>0.49642141596884204</v>
      </c>
      <c r="J23">
        <v>0.3</v>
      </c>
    </row>
    <row r="24" spans="1:10" x14ac:dyDescent="0.25">
      <c r="A24" s="7" t="s">
        <v>25</v>
      </c>
      <c r="B24" s="9">
        <f>phi_vbF*u</f>
        <v>0.14736813059218062</v>
      </c>
      <c r="E24" s="3">
        <v>0.16</v>
      </c>
      <c r="F24" s="3">
        <v>0.30225826770591024</v>
      </c>
      <c r="H24" s="3">
        <v>0.16</v>
      </c>
      <c r="I24" s="3">
        <v>0.45787200833704994</v>
      </c>
      <c r="J24">
        <v>0.3</v>
      </c>
    </row>
    <row r="25" spans="1:10" x14ac:dyDescent="0.25">
      <c r="A25" s="7" t="s">
        <v>27</v>
      </c>
      <c r="B25" s="7">
        <f>SUMPRODUCT(S_fished,Rel_Fec)/SUMPRODUCT(S_unfished,Rel_Fec)</f>
        <v>0.75564539247404305</v>
      </c>
      <c r="E25" s="3">
        <v>0.18</v>
      </c>
      <c r="F25" s="3">
        <v>0.31790335577607792</v>
      </c>
      <c r="H25" s="3">
        <v>0.18</v>
      </c>
      <c r="I25" s="3">
        <v>0.42396418545266901</v>
      </c>
      <c r="J25">
        <v>0.3</v>
      </c>
    </row>
    <row r="26" spans="1:10" x14ac:dyDescent="0.25">
      <c r="E26" s="3">
        <v>0.2</v>
      </c>
      <c r="F26" s="3">
        <v>0.33135630158217377</v>
      </c>
      <c r="H26" s="3">
        <v>0.2</v>
      </c>
      <c r="I26" s="3">
        <v>0.39398575305024885</v>
      </c>
      <c r="J26">
        <v>0.3</v>
      </c>
    </row>
    <row r="27" spans="1:10" x14ac:dyDescent="0.25">
      <c r="A27" s="1"/>
      <c r="E27" s="3">
        <v>0.22</v>
      </c>
      <c r="F27" s="3">
        <v>0.34299810338746806</v>
      </c>
      <c r="H27" s="3">
        <v>0.22</v>
      </c>
      <c r="I27" s="3">
        <v>0.36734979562016834</v>
      </c>
      <c r="J27">
        <v>0.3</v>
      </c>
    </row>
    <row r="28" spans="1:10" x14ac:dyDescent="0.25">
      <c r="E28" s="3">
        <v>0.24</v>
      </c>
      <c r="F28" s="3">
        <v>0.35313213889271394</v>
      </c>
      <c r="H28" s="3">
        <v>0.24</v>
      </c>
      <c r="I28" s="3">
        <v>0.34357092451353322</v>
      </c>
      <c r="J28">
        <v>0.3</v>
      </c>
    </row>
    <row r="29" spans="1:10" x14ac:dyDescent="0.25">
      <c r="E29" s="3">
        <v>0.26</v>
      </c>
      <c r="F29" s="3">
        <v>0.36200162456757473</v>
      </c>
      <c r="H29" s="3">
        <v>0.26</v>
      </c>
      <c r="I29" s="3">
        <v>0.32224618814693529</v>
      </c>
      <c r="J29">
        <v>0.3</v>
      </c>
    </row>
    <row r="30" spans="1:10" x14ac:dyDescent="0.25">
      <c r="E30" s="3">
        <v>0.28000000000000003</v>
      </c>
      <c r="F30" s="3">
        <v>0.36980294073759462</v>
      </c>
      <c r="H30" s="3">
        <v>0.28000000000000003</v>
      </c>
      <c r="I30" s="3">
        <v>0.30303972319394501</v>
      </c>
      <c r="J30">
        <v>0.3</v>
      </c>
    </row>
    <row r="31" spans="1:10" x14ac:dyDescent="0.25">
      <c r="E31" s="3">
        <v>0.3</v>
      </c>
      <c r="F31" s="3">
        <v>0.37669581735139407</v>
      </c>
      <c r="H31" s="3">
        <v>0.3</v>
      </c>
      <c r="I31" s="3">
        <v>0.28567040503597751</v>
      </c>
      <c r="J31">
        <v>0.3</v>
      </c>
    </row>
    <row r="32" spans="1:10" x14ac:dyDescent="0.25">
      <c r="E32" s="3">
        <v>0.32</v>
      </c>
      <c r="F32" s="3">
        <v>0.38281113813188666</v>
      </c>
      <c r="H32" s="3">
        <v>0.32</v>
      </c>
      <c r="I32" s="3">
        <v>0.26990190126960512</v>
      </c>
      <c r="J32">
        <v>0.3</v>
      </c>
    </row>
    <row r="33" spans="1:10" x14ac:dyDescent="0.25">
      <c r="E33" s="3">
        <v>0.34</v>
      </c>
      <c r="F33" s="3">
        <v>0.38825693858420457</v>
      </c>
      <c r="H33" s="3">
        <v>0.34</v>
      </c>
      <c r="I33" s="3">
        <v>0.25553464983577506</v>
      </c>
      <c r="J33">
        <v>0.3</v>
      </c>
    </row>
    <row r="34" spans="1:10" x14ac:dyDescent="0.25">
      <c r="A34" s="1"/>
      <c r="E34" s="3">
        <v>0.36</v>
      </c>
      <c r="F34" s="3">
        <v>0.39312303388276743</v>
      </c>
      <c r="H34" s="3">
        <v>0.36</v>
      </c>
      <c r="I34" s="3">
        <v>0.24239937841700493</v>
      </c>
      <c r="J34">
        <v>0.3</v>
      </c>
    </row>
    <row r="35" spans="1:10" x14ac:dyDescent="0.25">
      <c r="E35" s="3">
        <v>0.38</v>
      </c>
      <c r="F35" s="3">
        <v>0.39748460634424243</v>
      </c>
      <c r="H35" s="3">
        <v>0.38</v>
      </c>
      <c r="I35" s="3">
        <v>0.23035185833637523</v>
      </c>
      <c r="J35">
        <v>0.3</v>
      </c>
    </row>
    <row r="36" spans="1:10" x14ac:dyDescent="0.25">
      <c r="E36" s="3">
        <v>0.4</v>
      </c>
      <c r="F36" s="3">
        <v>0.4014050014262604</v>
      </c>
      <c r="H36" s="3">
        <v>0.4</v>
      </c>
      <c r="I36" s="3">
        <v>0.21926864774841712</v>
      </c>
      <c r="J36">
        <v>0.3</v>
      </c>
    </row>
    <row r="37" spans="1:10" x14ac:dyDescent="0.25">
      <c r="E37" s="3">
        <v>0.42</v>
      </c>
      <c r="F37" s="3">
        <v>0.40493792003677076</v>
      </c>
      <c r="H37" s="3">
        <v>0.42</v>
      </c>
      <c r="I37" s="3">
        <v>0.20904362828436227</v>
      </c>
      <c r="J37">
        <v>0.3</v>
      </c>
    </row>
    <row r="38" spans="1:10" x14ac:dyDescent="0.25">
      <c r="E38" s="3">
        <v>0.44</v>
      </c>
      <c r="F38" s="3">
        <v>0.40812914877208933</v>
      </c>
      <c r="H38" s="3">
        <v>0.44</v>
      </c>
      <c r="I38" s="3">
        <v>0.19958517883779556</v>
      </c>
      <c r="J38">
        <v>0.3</v>
      </c>
    </row>
    <row r="39" spans="1:10" x14ac:dyDescent="0.25">
      <c r="E39" s="3">
        <v>0.46</v>
      </c>
      <c r="F39" s="3">
        <v>0.41101793493990835</v>
      </c>
      <c r="H39" s="3">
        <v>0.46</v>
      </c>
      <c r="I39" s="3">
        <v>0.19081386176052095</v>
      </c>
      <c r="J39">
        <v>0.3</v>
      </c>
    </row>
    <row r="40" spans="1:10" x14ac:dyDescent="0.25">
      <c r="E40" s="3">
        <v>0.48</v>
      </c>
      <c r="F40" s="3">
        <v>0.41363808710409178</v>
      </c>
      <c r="H40" s="3">
        <v>0.48</v>
      </c>
      <c r="I40" s="3">
        <v>0.18266052193813676</v>
      </c>
      <c r="J40">
        <v>0.3</v>
      </c>
    </row>
    <row r="41" spans="1:10" x14ac:dyDescent="0.25">
      <c r="E41" s="3">
        <v>0.5</v>
      </c>
      <c r="F41" s="3">
        <v>0.41601886229157092</v>
      </c>
      <c r="H41" s="3">
        <v>0.5</v>
      </c>
      <c r="I41" s="3">
        <v>0.17506471929413536</v>
      </c>
      <c r="J41">
        <v>0.3</v>
      </c>
    </row>
    <row r="42" spans="1:10" x14ac:dyDescent="0.25">
      <c r="E42" s="3"/>
      <c r="F42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108</vt:i4>
      </vt:variant>
    </vt:vector>
  </HeadingPairs>
  <TitlesOfParts>
    <vt:vector size="111" baseType="lpstr">
      <vt:lpstr>8 inch minimum</vt:lpstr>
      <vt:lpstr>14 inch minimum</vt:lpstr>
      <vt:lpstr>18 inch minimum</vt:lpstr>
      <vt:lpstr>'14 inch minimum'!a_wl</vt:lpstr>
      <vt:lpstr>'18 inch minimum'!a_wl</vt:lpstr>
      <vt:lpstr>'8 inch minimum'!a_wl</vt:lpstr>
      <vt:lpstr>'14 inch minimum'!Age</vt:lpstr>
      <vt:lpstr>'18 inch minimum'!Age</vt:lpstr>
      <vt:lpstr>'8 inch minimum'!Age</vt:lpstr>
      <vt:lpstr>'14 inch minimum'!b_wl</vt:lpstr>
      <vt:lpstr>'18 inch minimum'!b_wl</vt:lpstr>
      <vt:lpstr>'8 inch minimum'!b_wl</vt:lpstr>
      <vt:lpstr>'14 inch minimum'!Harvest_Slot</vt:lpstr>
      <vt:lpstr>'18 inch minimum'!Harvest_Slot</vt:lpstr>
      <vt:lpstr>'8 inch minimum'!Harvest_Slot</vt:lpstr>
      <vt:lpstr>'14 inch minimum'!K</vt:lpstr>
      <vt:lpstr>'18 inch minimum'!K</vt:lpstr>
      <vt:lpstr>'8 inch minimum'!K</vt:lpstr>
      <vt:lpstr>'14 inch minimum'!Linf</vt:lpstr>
      <vt:lpstr>'18 inch minimum'!Linf</vt:lpstr>
      <vt:lpstr>'8 inch minimum'!Linf</vt:lpstr>
      <vt:lpstr>'14 inch minimum'!M</vt:lpstr>
      <vt:lpstr>'18 inch minimum'!M</vt:lpstr>
      <vt:lpstr>'8 inch minimum'!M</vt:lpstr>
      <vt:lpstr>'14 inch minimum'!Min_LL</vt:lpstr>
      <vt:lpstr>'18 inch minimum'!Min_LL</vt:lpstr>
      <vt:lpstr>'8 inch minimum'!Min_LL</vt:lpstr>
      <vt:lpstr>'14 inch minimum'!min_sd</vt:lpstr>
      <vt:lpstr>'18 inch minimum'!min_sd</vt:lpstr>
      <vt:lpstr>'8 inch minimum'!min_sd</vt:lpstr>
      <vt:lpstr>'14 inch minimum'!Minimum_Length_Limit</vt:lpstr>
      <vt:lpstr>'18 inch minimum'!Minimum_Length_Limit</vt:lpstr>
      <vt:lpstr>Minimum_Length_Limit</vt:lpstr>
      <vt:lpstr>'14 inch minimum'!phi_vb_harvslotF</vt:lpstr>
      <vt:lpstr>'18 inch minimum'!phi_vb_harvslotF</vt:lpstr>
      <vt:lpstr>'8 inch minimum'!phi_vb_harvslotF</vt:lpstr>
      <vt:lpstr>'14 inch minimum'!phi_vb_harvslotU</vt:lpstr>
      <vt:lpstr>'18 inch minimum'!phi_vb_harvslotU</vt:lpstr>
      <vt:lpstr>'8 inch minimum'!phi_vb_harvslotU</vt:lpstr>
      <vt:lpstr>'14 inch minimum'!phi_vb_proslotF</vt:lpstr>
      <vt:lpstr>'18 inch minimum'!phi_vb_proslotF</vt:lpstr>
      <vt:lpstr>'8 inch minimum'!phi_vb_proslotF</vt:lpstr>
      <vt:lpstr>'14 inch minimum'!phi_vb_proslotU</vt:lpstr>
      <vt:lpstr>'18 inch minimum'!phi_vb_proslotU</vt:lpstr>
      <vt:lpstr>'8 inch minimum'!phi_vb_proslotU</vt:lpstr>
      <vt:lpstr>'14 inch minimum'!phi_vbF</vt:lpstr>
      <vt:lpstr>'18 inch minimum'!phi_vbF</vt:lpstr>
      <vt:lpstr>'8 inch minimum'!phi_vbF</vt:lpstr>
      <vt:lpstr>'14 inch minimum'!Protected_Slot</vt:lpstr>
      <vt:lpstr>'18 inch minimum'!Protected_Slot</vt:lpstr>
      <vt:lpstr>'8 inch minimum'!Protected_Slot</vt:lpstr>
      <vt:lpstr>'14 inch minimum'!Rel_Fec</vt:lpstr>
      <vt:lpstr>'18 inch minimum'!Rel_Fec</vt:lpstr>
      <vt:lpstr>'8 inch minimum'!Rel_Fec</vt:lpstr>
      <vt:lpstr>'14 inch minimum'!S_fished</vt:lpstr>
      <vt:lpstr>'18 inch minimum'!S_fished</vt:lpstr>
      <vt:lpstr>'8 inch minimum'!S_fished</vt:lpstr>
      <vt:lpstr>'14 inch minimum'!S_unfished</vt:lpstr>
      <vt:lpstr>'18 inch minimum'!S_unfished</vt:lpstr>
      <vt:lpstr>'8 inch minimum'!S_unfished</vt:lpstr>
      <vt:lpstr>'14 inch minimum'!So</vt:lpstr>
      <vt:lpstr>'18 inch minimum'!So</vt:lpstr>
      <vt:lpstr>'8 inch minimum'!So</vt:lpstr>
      <vt:lpstr>'14 inch minimum'!SPR</vt:lpstr>
      <vt:lpstr>'18 inch minimum'!SPR</vt:lpstr>
      <vt:lpstr>'8 inch minimum'!SPR</vt:lpstr>
      <vt:lpstr>'14 inch minimum'!SPR_mll</vt:lpstr>
      <vt:lpstr>'18 inch minimum'!SPR_mll</vt:lpstr>
      <vt:lpstr>SPR_mll</vt:lpstr>
      <vt:lpstr>'14 inch minimum'!TL</vt:lpstr>
      <vt:lpstr>'18 inch minimum'!TL</vt:lpstr>
      <vt:lpstr>'8 inch minimum'!TL</vt:lpstr>
      <vt:lpstr>'14 inch minimum'!tnot</vt:lpstr>
      <vt:lpstr>'18 inch minimum'!tnot</vt:lpstr>
      <vt:lpstr>'8 inch minimum'!tnot</vt:lpstr>
      <vt:lpstr>'14 inch minimum'!u</vt:lpstr>
      <vt:lpstr>'18 inch minimum'!u</vt:lpstr>
      <vt:lpstr>'8 inch minimum'!u</vt:lpstr>
      <vt:lpstr>'14 inch minimum'!Vul_harvslot</vt:lpstr>
      <vt:lpstr>'18 inch minimum'!Vul_harvslot</vt:lpstr>
      <vt:lpstr>'8 inch minimum'!Vul_harvslot</vt:lpstr>
      <vt:lpstr>'14 inch minimum'!Vul_minLL</vt:lpstr>
      <vt:lpstr>'18 inch minimum'!Vul_minLL</vt:lpstr>
      <vt:lpstr>'8 inch minimum'!Vul_minLL</vt:lpstr>
      <vt:lpstr>'14 inch minimum'!Vul_proslot</vt:lpstr>
      <vt:lpstr>'18 inch minimum'!Vul_proslot</vt:lpstr>
      <vt:lpstr>'8 inch minimum'!Vul_proslot</vt:lpstr>
      <vt:lpstr>'14 inch minimum'!Vul_slot</vt:lpstr>
      <vt:lpstr>'18 inch minimum'!Vul_slot</vt:lpstr>
      <vt:lpstr>'8 inch minimum'!Vul_slot</vt:lpstr>
      <vt:lpstr>'14 inch minimum'!Vul_upLL</vt:lpstr>
      <vt:lpstr>'18 inch minimum'!Vul_upLL</vt:lpstr>
      <vt:lpstr>'8 inch minimum'!Vul_upLL</vt:lpstr>
      <vt:lpstr>'14 inch minimum'!wmat</vt:lpstr>
      <vt:lpstr>'18 inch minimum'!wmat</vt:lpstr>
      <vt:lpstr>'8 inch minimum'!wmat</vt:lpstr>
      <vt:lpstr>'14 inch minimum'!Wt</vt:lpstr>
      <vt:lpstr>'18 inch minimum'!Wt</vt:lpstr>
      <vt:lpstr>'8 inch minimum'!Wt</vt:lpstr>
      <vt:lpstr>'14 inch minimum'!YPR</vt:lpstr>
      <vt:lpstr>'18 inch minimum'!YPR</vt:lpstr>
      <vt:lpstr>'8 inch minimum'!YPR</vt:lpstr>
      <vt:lpstr>'14 inch minimum'!YPR_harvslot</vt:lpstr>
      <vt:lpstr>'18 inch minimum'!YPR_harvslot</vt:lpstr>
      <vt:lpstr>'8 inch minimum'!YPR_harvslot</vt:lpstr>
      <vt:lpstr>'14 inch minimum'!YPR_mll</vt:lpstr>
      <vt:lpstr>'18 inch minimum'!YPR_mll</vt:lpstr>
      <vt:lpstr>'8 inch minimum'!YPR_mll</vt:lpstr>
      <vt:lpstr>'14 inch minimum'!YPR_proslot</vt:lpstr>
      <vt:lpstr>'18 inch minimum'!YPR_proslot</vt:lpstr>
      <vt:lpstr>'8 inch minimum'!YPR_proslot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2020-02-21T15:12:57Z</dcterms:created>
  <dcterms:modified xsi:type="dcterms:W3CDTF">2024-02-12T18:45:04Z</dcterms:modified>
</cp:coreProperties>
</file>