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kansas-my.sharepoint.com/personal/ben_neely_kansas_gov/Documents/Documents/Active manuscripts/FWD EBF 2023/R1 analysis figures and submission/R1 analysis/pop models.R1/"/>
    </mc:Choice>
  </mc:AlternateContent>
  <xr:revisionPtr revIDLastSave="51" documentId="8_{BF4C5288-EBB5-4D3F-9A42-3843372CF208}" xr6:coauthVersionLast="47" xr6:coauthVersionMax="47" xr10:uidLastSave="{A4C403ED-D209-4726-81BD-A6CCFDCA58AF}"/>
  <bookViews>
    <workbookView xWindow="-120" yWindow="-120" windowWidth="29040" windowHeight="15720" xr2:uid="{A1F43D1B-5E26-48D9-A86E-BCA1B1606665}"/>
  </bookViews>
  <sheets>
    <sheet name="8 inch minimum" sheetId="5" r:id="rId1"/>
    <sheet name="14 inch minimum" sheetId="9" r:id="rId2"/>
    <sheet name="18 inch minimum" sheetId="10" r:id="rId3"/>
  </sheets>
  <definedNames>
    <definedName name="a_wl" localSheetId="1">'14 inch minimum'!$B$8</definedName>
    <definedName name="a_wl" localSheetId="2">'18 inch minimum'!$B$8</definedName>
    <definedName name="a_wl" localSheetId="0">'8 inch minimum'!$B$8</definedName>
    <definedName name="a_wl">#REF!</definedName>
    <definedName name="Age" localSheetId="1">'14 inch minimum'!$E$2:$AC$2</definedName>
    <definedName name="Age" localSheetId="2">'18 inch minimum'!$E$2:$AC$2</definedName>
    <definedName name="Age" localSheetId="0">'8 inch minimum'!$E$2:$AC$2</definedName>
    <definedName name="Age">#REF!</definedName>
    <definedName name="b_wl" localSheetId="1">'14 inch minimum'!$B$9</definedName>
    <definedName name="b_wl" localSheetId="2">'18 inch minimum'!$B$9</definedName>
    <definedName name="b_wl" localSheetId="0">'8 inch minimum'!$B$9</definedName>
    <definedName name="b_wl">#REF!</definedName>
    <definedName name="Harvest_Slot" localSheetId="1">'14 inch minimum'!$B$34</definedName>
    <definedName name="Harvest_Slot" localSheetId="2">'18 inch minimum'!$B$34</definedName>
    <definedName name="Harvest_Slot" localSheetId="0">'8 inch minimum'!$B$34</definedName>
    <definedName name="Harvest_Slot">#REF!</definedName>
    <definedName name="K" localSheetId="1">'14 inch minimum'!$B$5</definedName>
    <definedName name="K" localSheetId="2">'18 inch minimum'!$B$5</definedName>
    <definedName name="K" localSheetId="0">'8 inch minimum'!$B$5</definedName>
    <definedName name="K">#REF!</definedName>
    <definedName name="Linf" localSheetId="1">'14 inch minimum'!$B$4</definedName>
    <definedName name="Linf" localSheetId="2">'18 inch minimum'!$B$4</definedName>
    <definedName name="Linf" localSheetId="0">'8 inch minimum'!$B$4</definedName>
    <definedName name="Linf">#REF!</definedName>
    <definedName name="M" localSheetId="1">'14 inch minimum'!$B$13</definedName>
    <definedName name="M" localSheetId="2">'18 inch minimum'!$B$13</definedName>
    <definedName name="M" localSheetId="0">'8 inch minimum'!$B$13</definedName>
    <definedName name="M">#REF!</definedName>
    <definedName name="Min_LL" localSheetId="1">'14 inch minimum'!$B$18</definedName>
    <definedName name="Min_LL" localSheetId="2">'18 inch minimum'!$B$18</definedName>
    <definedName name="Min_LL" localSheetId="0">'8 inch minimum'!$B$18</definedName>
    <definedName name="Min_LL">#REF!</definedName>
    <definedName name="min_sd" localSheetId="1">'14 inch minimum'!$B$19</definedName>
    <definedName name="min_sd" localSheetId="2">'18 inch minimum'!$B$19</definedName>
    <definedName name="min_sd" localSheetId="0">'8 inch minimum'!$B$19</definedName>
    <definedName name="Min_SD">#REF!</definedName>
    <definedName name="Minimum_Length_Limit" localSheetId="1">'14 inch minimum'!$B$22</definedName>
    <definedName name="Minimum_Length_Limit" localSheetId="2">'18 inch minimum'!$B$22</definedName>
    <definedName name="Minimum_Length_Limit">'8 inch minimum'!$B$22</definedName>
    <definedName name="phi_count0">#REF!</definedName>
    <definedName name="phi_countf">#REF!</definedName>
    <definedName name="phi_vb_harvslotF" localSheetId="1">'14 inch minimum'!$B$36</definedName>
    <definedName name="phi_vb_harvslotF" localSheetId="2">'18 inch minimum'!$B$36</definedName>
    <definedName name="phi_vb_harvslotF" localSheetId="0">'8 inch minimum'!$B$36</definedName>
    <definedName name="phi_vb_harvslotF">#REF!</definedName>
    <definedName name="phi_vb_harvslotU" localSheetId="1">'14 inch minimum'!$B$35</definedName>
    <definedName name="phi_vb_harvslotU" localSheetId="2">'18 inch minimum'!$B$35</definedName>
    <definedName name="phi_vb_harvslotU" localSheetId="0">'8 inch minimum'!$B$35</definedName>
    <definedName name="phi_vb_harvslotU">#REF!</definedName>
    <definedName name="phi_vb_proslotF" localSheetId="1">'14 inch minimum'!$B$29</definedName>
    <definedName name="phi_vb_proslotF" localSheetId="2">'18 inch minimum'!$B$29</definedName>
    <definedName name="phi_vb_proslotF" localSheetId="0">'8 inch minimum'!$B$29</definedName>
    <definedName name="phi_vb_proslotF">#REF!</definedName>
    <definedName name="phi_vb_proslotU" localSheetId="1">'14 inch minimum'!$B$28</definedName>
    <definedName name="phi_vb_proslotU" localSheetId="2">'18 inch minimum'!$B$28</definedName>
    <definedName name="phi_vb_proslotU" localSheetId="0">'8 inch minimum'!$B$28</definedName>
    <definedName name="phi_vb_proslotU">#REF!</definedName>
    <definedName name="phi_vb0" localSheetId="1">'14 inch minimum'!#REF!</definedName>
    <definedName name="phi_vb0" localSheetId="2">'18 inch minimum'!#REF!</definedName>
    <definedName name="phi_vb0" localSheetId="0">'8 inch minimum'!#REF!</definedName>
    <definedName name="phi_vb0">#REF!</definedName>
    <definedName name="phi_vbF" localSheetId="1">'14 inch minimum'!$B$23</definedName>
    <definedName name="phi_vbF" localSheetId="2">'18 inch minimum'!$B$23</definedName>
    <definedName name="phi_vbF" localSheetId="0">'8 inch minimum'!$B$23</definedName>
    <definedName name="phi_vbF">#REF!</definedName>
    <definedName name="phi_vbU" localSheetId="1">'14 inch minimum'!#REF!</definedName>
    <definedName name="phi_vbU" localSheetId="2">'18 inch minimum'!#REF!</definedName>
    <definedName name="phi_vbU" localSheetId="0">'8 inch minimum'!#REF!</definedName>
    <definedName name="phi_vbU">#REF!</definedName>
    <definedName name="Protected_Slot" localSheetId="1">'14 inch minimum'!$B$27</definedName>
    <definedName name="Protected_Slot" localSheetId="2">'18 inch minimum'!$B$27</definedName>
    <definedName name="Protected_Slot" localSheetId="0">'8 inch minimum'!$B$27</definedName>
    <definedName name="Protected_Slot">#REF!</definedName>
    <definedName name="Recruits">#REF!</definedName>
    <definedName name="Rel_Fec" localSheetId="1">'14 inch minimum'!$E$5:$AC$5</definedName>
    <definedName name="Rel_Fec" localSheetId="2">'18 inch minimum'!$E$5:$AC$5</definedName>
    <definedName name="Rel_Fec" localSheetId="0">'8 inch minimum'!$E$5:$AC$5</definedName>
    <definedName name="Rel_Fec">#REF!</definedName>
    <definedName name="S_fished" localSheetId="1">'14 inch minimum'!$E$7:$AC$7</definedName>
    <definedName name="S_fished" localSheetId="2">'18 inch minimum'!$E$7:$AC$7</definedName>
    <definedName name="S_fished" localSheetId="0">'8 inch minimum'!$E$7:$AC$7</definedName>
    <definedName name="S_fished">#REF!</definedName>
    <definedName name="S_unfished" localSheetId="1">'14 inch minimum'!$E$6:$AC$6</definedName>
    <definedName name="S_unfished" localSheetId="2">'18 inch minimum'!$E$6:$AC$6</definedName>
    <definedName name="S_unfished" localSheetId="0">'8 inch minimum'!$E$6:$AC$6</definedName>
    <definedName name="S_unfished">#REF!</definedName>
    <definedName name="So" localSheetId="1">'14 inch minimum'!$B$14</definedName>
    <definedName name="So" localSheetId="2">'18 inch minimum'!$B$14</definedName>
    <definedName name="So" localSheetId="0">'8 inch minimum'!$B$14</definedName>
    <definedName name="So">#REF!</definedName>
    <definedName name="SPR" localSheetId="1">'14 inch minimum'!$B$25</definedName>
    <definedName name="SPR" localSheetId="2">'18 inch minimum'!$B$25</definedName>
    <definedName name="SPR" localSheetId="0">'8 inch minimum'!$B$25</definedName>
    <definedName name="SPR">#REF!</definedName>
    <definedName name="SPR_harvslot">#REF!</definedName>
    <definedName name="SPR_mll" localSheetId="1">'14 inch minimum'!$B$25</definedName>
    <definedName name="SPR_mll" localSheetId="2">'18 inch minimum'!$B$25</definedName>
    <definedName name="SPR_mll">'8 inch minimum'!$B$25</definedName>
    <definedName name="SPR_proslot">#REF!</definedName>
    <definedName name="TL" localSheetId="1">'14 inch minimum'!$E$3:$AC$3</definedName>
    <definedName name="TL" localSheetId="2">'18 inch minimum'!$E$3:$AC$3</definedName>
    <definedName name="TL" localSheetId="0">'8 inch minimum'!$E$3:$AC$3</definedName>
    <definedName name="TL">#REF!</definedName>
    <definedName name="tnot" localSheetId="1">'14 inch minimum'!$B$6</definedName>
    <definedName name="tnot" localSheetId="2">'18 inch minimum'!$B$6</definedName>
    <definedName name="tnot" localSheetId="0">'8 inch minimum'!$B$6</definedName>
    <definedName name="tnot">#REF!</definedName>
    <definedName name="u" localSheetId="1">'14 inch minimum'!$B$15</definedName>
    <definedName name="u" localSheetId="2">'18 inch minimum'!$B$15</definedName>
    <definedName name="u" localSheetId="0">'8 inch minimum'!$B$15</definedName>
    <definedName name="u">#REF!</definedName>
    <definedName name="Upper_LL" localSheetId="1">'14 inch minimum'!#REF!</definedName>
    <definedName name="Upper_LL" localSheetId="2">'18 inch minimum'!#REF!</definedName>
    <definedName name="Upper_LL" localSheetId="0">'8 inch minimum'!#REF!</definedName>
    <definedName name="Upper_LL">#REF!</definedName>
    <definedName name="Vul_harvslot" localSheetId="1">'14 inch minimum'!$E$11:$AC$11</definedName>
    <definedName name="Vul_harvslot" localSheetId="2">'18 inch minimum'!$E$11:$AC$11</definedName>
    <definedName name="Vul_harvslot" localSheetId="0">'8 inch minimum'!$E$11:$AC$11</definedName>
    <definedName name="Vul_harvslot">#REF!</definedName>
    <definedName name="Vul_minLL" localSheetId="1">'14 inch minimum'!$E$8:$AC$8</definedName>
    <definedName name="Vul_minLL" localSheetId="2">'18 inch minimum'!$E$8:$AC$8</definedName>
    <definedName name="Vul_minLL" localSheetId="0">'8 inch minimum'!$E$8:$AC$8</definedName>
    <definedName name="Vul_minLL">#REF!</definedName>
    <definedName name="Vul_proslot" localSheetId="1">'14 inch minimum'!$E$10:$AC$10</definedName>
    <definedName name="Vul_proslot" localSheetId="2">'18 inch minimum'!$E$10:$AC$10</definedName>
    <definedName name="Vul_proslot" localSheetId="0">'8 inch minimum'!$E$10:$AC$10</definedName>
    <definedName name="Vul_proslot">#REF!</definedName>
    <definedName name="Vul_slot" localSheetId="1">'14 inch minimum'!$E$10:$AC$10</definedName>
    <definedName name="Vul_slot" localSheetId="2">'18 inch minimum'!$E$10:$AC$10</definedName>
    <definedName name="Vul_slot" localSheetId="0">'8 inch minimum'!$E$10:$AC$10</definedName>
    <definedName name="Vul_slot">#REF!</definedName>
    <definedName name="Vul_upLL" localSheetId="1">'14 inch minimum'!$E$9:$AC$9</definedName>
    <definedName name="Vul_upLL" localSheetId="2">'18 inch minimum'!$E$9:$AC$9</definedName>
    <definedName name="Vul_upLL" localSheetId="0">'8 inch minimum'!$E$9:$AC$9</definedName>
    <definedName name="Vul_upLL">#REF!</definedName>
    <definedName name="wmat" localSheetId="1">'14 inch minimum'!$B$11</definedName>
    <definedName name="wmat" localSheetId="2">'18 inch minimum'!$B$11</definedName>
    <definedName name="wmat" localSheetId="0">'8 inch minimum'!$B$11</definedName>
    <definedName name="wmat">#REF!</definedName>
    <definedName name="Wt" localSheetId="1">'14 inch minimum'!$E$4:$AC$4</definedName>
    <definedName name="Wt" localSheetId="2">'18 inch minimum'!$E$4:$AC$4</definedName>
    <definedName name="Wt" localSheetId="0">'8 inch minimum'!$E$4:$AC$4</definedName>
    <definedName name="Wt">#REF!</definedName>
    <definedName name="YPR" localSheetId="1">'14 inch minimum'!$B$38</definedName>
    <definedName name="YPR" localSheetId="2">'18 inch minimum'!$B$38</definedName>
    <definedName name="YPR" localSheetId="0">'8 inch minimum'!$B$38</definedName>
    <definedName name="YPR">#REF!</definedName>
    <definedName name="YPR_harvslot" localSheetId="1">'14 inch minimum'!$B$38</definedName>
    <definedName name="YPR_harvslot" localSheetId="2">'18 inch minimum'!$B$38</definedName>
    <definedName name="YPR_harvslot" localSheetId="0">'8 inch minimum'!$B$38</definedName>
    <definedName name="YPR_harvslot">#REF!</definedName>
    <definedName name="YPR_mll" localSheetId="1">'14 inch minimum'!$B$24</definedName>
    <definedName name="YPR_mll" localSheetId="2">'18 inch minimum'!$B$24</definedName>
    <definedName name="YPR_mll" localSheetId="0">'8 inch minimum'!$B$24</definedName>
    <definedName name="YPR_mll">#REF!</definedName>
    <definedName name="YPR_proslot" localSheetId="1">'14 inch minimum'!$B$31</definedName>
    <definedName name="YPR_proslot" localSheetId="2">'18 inch minimum'!$B$31</definedName>
    <definedName name="YPR_proslot" localSheetId="0">'8 inch minimum'!$B$31</definedName>
    <definedName name="YPR_proslo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10" l="1"/>
  <c r="B19" i="9"/>
  <c r="B19" i="5"/>
  <c r="B14" i="10"/>
  <c r="F6" i="10" s="1"/>
  <c r="G6" i="10" s="1"/>
  <c r="H6" i="10" s="1"/>
  <c r="I6" i="10" s="1"/>
  <c r="J6" i="10" s="1"/>
  <c r="K6" i="10" s="1"/>
  <c r="L6" i="10" s="1"/>
  <c r="M6" i="10" s="1"/>
  <c r="N6" i="10" s="1"/>
  <c r="O6" i="10" s="1"/>
  <c r="P6" i="10" s="1"/>
  <c r="Q6" i="10" s="1"/>
  <c r="R6" i="10" s="1"/>
  <c r="S6" i="10" s="1"/>
  <c r="T6" i="10" s="1"/>
  <c r="U6" i="10" s="1"/>
  <c r="V6" i="10" s="1"/>
  <c r="W6" i="10" s="1"/>
  <c r="X6" i="10" s="1"/>
  <c r="Y6" i="10" s="1"/>
  <c r="Z6" i="10" s="1"/>
  <c r="AA6" i="10" s="1"/>
  <c r="AB6" i="10" s="1"/>
  <c r="AC6" i="10" s="1"/>
  <c r="AD6" i="10" s="1"/>
  <c r="AE6" i="10" s="1"/>
  <c r="AF6" i="10" s="1"/>
  <c r="AG6" i="10" s="1"/>
  <c r="AH6" i="10" s="1"/>
  <c r="AI6" i="10" s="1"/>
  <c r="AJ6" i="10" s="1"/>
  <c r="AK6" i="10" s="1"/>
  <c r="AL6" i="10" s="1"/>
  <c r="AM6" i="10" s="1"/>
  <c r="AN6" i="10" s="1"/>
  <c r="AO6" i="10" s="1"/>
  <c r="AP6" i="10" s="1"/>
  <c r="AQ6" i="10" s="1"/>
  <c r="B8" i="10"/>
  <c r="B14" i="9"/>
  <c r="F6" i="9" s="1"/>
  <c r="G6" i="9" s="1"/>
  <c r="H6" i="9" s="1"/>
  <c r="I6" i="9" s="1"/>
  <c r="J6" i="9" s="1"/>
  <c r="K6" i="9" s="1"/>
  <c r="L6" i="9" s="1"/>
  <c r="M6" i="9" s="1"/>
  <c r="N6" i="9" s="1"/>
  <c r="O6" i="9" s="1"/>
  <c r="P6" i="9" s="1"/>
  <c r="Q6" i="9" s="1"/>
  <c r="R6" i="9" s="1"/>
  <c r="S6" i="9" s="1"/>
  <c r="T6" i="9" s="1"/>
  <c r="U6" i="9" s="1"/>
  <c r="V6" i="9" s="1"/>
  <c r="W6" i="9" s="1"/>
  <c r="X6" i="9" s="1"/>
  <c r="Y6" i="9" s="1"/>
  <c r="Z6" i="9" s="1"/>
  <c r="AA6" i="9" s="1"/>
  <c r="AB6" i="9" s="1"/>
  <c r="AC6" i="9" s="1"/>
  <c r="AD6" i="9" s="1"/>
  <c r="AE6" i="9" s="1"/>
  <c r="AF6" i="9" s="1"/>
  <c r="AG6" i="9" s="1"/>
  <c r="AH6" i="9" s="1"/>
  <c r="AI6" i="9" s="1"/>
  <c r="AJ6" i="9" s="1"/>
  <c r="AK6" i="9" s="1"/>
  <c r="AL6" i="9" s="1"/>
  <c r="AM6" i="9" s="1"/>
  <c r="AN6" i="9" s="1"/>
  <c r="AO6" i="9" s="1"/>
  <c r="AP6" i="9" s="1"/>
  <c r="AQ6" i="9" s="1"/>
  <c r="B8" i="9"/>
  <c r="B8" i="5"/>
  <c r="B18" i="10"/>
  <c r="AQ3" i="10"/>
  <c r="AP3" i="10"/>
  <c r="AO3" i="10"/>
  <c r="AO8" i="10" s="1"/>
  <c r="AN3" i="10"/>
  <c r="AN8" i="10" s="1"/>
  <c r="AM3" i="10"/>
  <c r="AM8" i="10" s="1"/>
  <c r="AL3" i="10"/>
  <c r="AL8" i="10" s="1"/>
  <c r="AK3" i="10"/>
  <c r="AK8" i="10" s="1"/>
  <c r="AJ3" i="10"/>
  <c r="AJ8" i="10" s="1"/>
  <c r="AI3" i="10"/>
  <c r="AI8" i="10" s="1"/>
  <c r="AH3" i="10"/>
  <c r="AH4" i="10" s="1"/>
  <c r="AG3" i="10"/>
  <c r="AF3" i="10"/>
  <c r="AE3" i="10"/>
  <c r="AD3" i="10"/>
  <c r="AC3" i="10"/>
  <c r="AC8" i="10" s="1"/>
  <c r="AB3" i="10"/>
  <c r="AB8" i="10" s="1"/>
  <c r="AA3" i="10"/>
  <c r="AA8" i="10" s="1"/>
  <c r="Z3" i="10"/>
  <c r="Z8" i="10" s="1"/>
  <c r="Y3" i="10"/>
  <c r="Y8" i="10" s="1"/>
  <c r="X3" i="10"/>
  <c r="W3" i="10"/>
  <c r="V3" i="10"/>
  <c r="U3" i="10"/>
  <c r="T3" i="10"/>
  <c r="S3" i="10"/>
  <c r="R3" i="10"/>
  <c r="Q3" i="10"/>
  <c r="P3" i="10"/>
  <c r="O3" i="10"/>
  <c r="O8" i="10" s="1"/>
  <c r="N3" i="10"/>
  <c r="N8" i="10" s="1"/>
  <c r="M3" i="10"/>
  <c r="M8" i="10" s="1"/>
  <c r="L3" i="10"/>
  <c r="K3" i="10"/>
  <c r="J3" i="10"/>
  <c r="I3" i="10"/>
  <c r="H3" i="10"/>
  <c r="G3" i="10"/>
  <c r="F3" i="10"/>
  <c r="E3" i="10"/>
  <c r="B18" i="9"/>
  <c r="B14" i="5"/>
  <c r="AQ3" i="9"/>
  <c r="AP3" i="9"/>
  <c r="AO3" i="9"/>
  <c r="AN3" i="9"/>
  <c r="AM3" i="9"/>
  <c r="AM4" i="9" s="1"/>
  <c r="AL3" i="9"/>
  <c r="AK3" i="9"/>
  <c r="AJ3" i="9"/>
  <c r="AI3" i="9"/>
  <c r="AH3" i="9"/>
  <c r="AG3" i="9"/>
  <c r="AG4" i="9" s="1"/>
  <c r="AF3" i="9"/>
  <c r="AE3" i="9"/>
  <c r="AD3" i="9"/>
  <c r="AC3" i="9"/>
  <c r="AB3" i="9"/>
  <c r="AA3" i="9"/>
  <c r="AA4" i="9" s="1"/>
  <c r="Z3" i="9"/>
  <c r="Y3" i="9"/>
  <c r="X3" i="9"/>
  <c r="W3" i="9"/>
  <c r="V3" i="9"/>
  <c r="U3" i="9"/>
  <c r="U4" i="9" s="1"/>
  <c r="T3" i="9"/>
  <c r="S3" i="9"/>
  <c r="R3" i="9"/>
  <c r="Q3" i="9"/>
  <c r="P3" i="9"/>
  <c r="O3" i="9"/>
  <c r="O4" i="9" s="1"/>
  <c r="N3" i="9"/>
  <c r="M3" i="9"/>
  <c r="L3" i="9"/>
  <c r="K3" i="9"/>
  <c r="J3" i="9"/>
  <c r="I3" i="9"/>
  <c r="I4" i="9" s="1"/>
  <c r="B11" i="9" s="1"/>
  <c r="H3" i="9"/>
  <c r="G3" i="9"/>
  <c r="F3" i="9"/>
  <c r="E3" i="9"/>
  <c r="AD3" i="5"/>
  <c r="AE3" i="5"/>
  <c r="AF3" i="5"/>
  <c r="AG3" i="5"/>
  <c r="AH3" i="5"/>
  <c r="AI3" i="5"/>
  <c r="AJ3" i="5"/>
  <c r="AK3" i="5"/>
  <c r="AL3" i="5"/>
  <c r="AL4" i="5" s="1"/>
  <c r="AM3" i="5"/>
  <c r="AN3" i="5"/>
  <c r="AO3" i="5"/>
  <c r="AP3" i="5"/>
  <c r="AQ3" i="5"/>
  <c r="AC3" i="5"/>
  <c r="AB3" i="5"/>
  <c r="AA3" i="5"/>
  <c r="Z3" i="5"/>
  <c r="Y3" i="5"/>
  <c r="X3" i="5"/>
  <c r="W3" i="5"/>
  <c r="V3" i="5"/>
  <c r="U3" i="5"/>
  <c r="T3" i="5"/>
  <c r="S3" i="5"/>
  <c r="R3" i="5"/>
  <c r="Q3" i="5"/>
  <c r="P3" i="5"/>
  <c r="O3" i="5"/>
  <c r="N3" i="5"/>
  <c r="M3" i="5"/>
  <c r="L3" i="5"/>
  <c r="K3" i="5"/>
  <c r="J3" i="5"/>
  <c r="I3" i="5"/>
  <c r="H3" i="5"/>
  <c r="G3" i="5"/>
  <c r="F3" i="5"/>
  <c r="E3" i="5"/>
  <c r="V4" i="10" l="1"/>
  <c r="AM4" i="10"/>
  <c r="AA4" i="10"/>
  <c r="J4" i="10"/>
  <c r="AL4" i="10"/>
  <c r="O4" i="10"/>
  <c r="W8" i="10"/>
  <c r="AO4" i="5"/>
  <c r="AI4" i="5"/>
  <c r="AF4" i="5"/>
  <c r="AQ4" i="5"/>
  <c r="AE4" i="5"/>
  <c r="AD4" i="5"/>
  <c r="AP4" i="5"/>
  <c r="E8" i="10"/>
  <c r="F7" i="10" s="1"/>
  <c r="G8" i="10"/>
  <c r="S8" i="10"/>
  <c r="AE8" i="10"/>
  <c r="AQ8" i="10"/>
  <c r="K8" i="10"/>
  <c r="F8" i="10"/>
  <c r="AP8" i="10"/>
  <c r="H8" i="10"/>
  <c r="T8" i="10"/>
  <c r="AF8" i="10"/>
  <c r="P8" i="10"/>
  <c r="I8" i="10"/>
  <c r="U8" i="10"/>
  <c r="AG8" i="10"/>
  <c r="Q8" i="10"/>
  <c r="AD8" i="10"/>
  <c r="J8" i="10"/>
  <c r="V8" i="10"/>
  <c r="AH8" i="10"/>
  <c r="R8" i="10"/>
  <c r="P4" i="10"/>
  <c r="AL4" i="9"/>
  <c r="Q4" i="10"/>
  <c r="F4" i="10"/>
  <c r="AD4" i="10"/>
  <c r="G4" i="10"/>
  <c r="S4" i="10"/>
  <c r="AE4" i="10"/>
  <c r="AQ4" i="10"/>
  <c r="AB4" i="10"/>
  <c r="AO4" i="10"/>
  <c r="R4" i="10"/>
  <c r="H4" i="10"/>
  <c r="T4" i="10"/>
  <c r="AF4" i="10"/>
  <c r="AN4" i="10"/>
  <c r="E4" i="10"/>
  <c r="AC4" i="10"/>
  <c r="AP4" i="10"/>
  <c r="I4" i="10"/>
  <c r="B11" i="10" s="1"/>
  <c r="U4" i="10"/>
  <c r="AG4" i="10"/>
  <c r="K4" i="10"/>
  <c r="W4" i="10"/>
  <c r="AI4" i="10"/>
  <c r="L8" i="10"/>
  <c r="X8" i="10"/>
  <c r="L4" i="10"/>
  <c r="X4" i="10"/>
  <c r="AJ4" i="10"/>
  <c r="M4" i="10"/>
  <c r="Y4" i="10"/>
  <c r="AK4" i="10"/>
  <c r="N4" i="10"/>
  <c r="Z4" i="10"/>
  <c r="AN8" i="5"/>
  <c r="AG8" i="5"/>
  <c r="AF8" i="5"/>
  <c r="AM8" i="5"/>
  <c r="J8" i="9"/>
  <c r="H8" i="9"/>
  <c r="G8" i="9"/>
  <c r="Q4" i="9"/>
  <c r="AN4" i="5"/>
  <c r="AK8" i="5"/>
  <c r="F4" i="9"/>
  <c r="R4" i="9"/>
  <c r="AD4" i="9"/>
  <c r="AP4" i="9"/>
  <c r="AL8" i="5"/>
  <c r="P4" i="9"/>
  <c r="AN4" i="9"/>
  <c r="E4" i="9"/>
  <c r="AO4" i="9"/>
  <c r="AM4" i="5"/>
  <c r="AJ8" i="5"/>
  <c r="G4" i="9"/>
  <c r="S4" i="9"/>
  <c r="AE4" i="9"/>
  <c r="AQ4" i="9"/>
  <c r="AB4" i="9"/>
  <c r="AC4" i="9"/>
  <c r="AI8" i="5"/>
  <c r="H4" i="9"/>
  <c r="T4" i="9"/>
  <c r="AF4" i="9"/>
  <c r="V4" i="9"/>
  <c r="K4" i="9"/>
  <c r="W4" i="9"/>
  <c r="AI4" i="9"/>
  <c r="AG4" i="5"/>
  <c r="L4" i="9"/>
  <c r="X4" i="9"/>
  <c r="AJ4" i="9"/>
  <c r="AH8" i="5"/>
  <c r="AH4" i="9"/>
  <c r="M4" i="9"/>
  <c r="AK4" i="9"/>
  <c r="AH4" i="5"/>
  <c r="J4" i="9"/>
  <c r="Y4" i="9"/>
  <c r="AO8" i="5"/>
  <c r="N4" i="9"/>
  <c r="Z4" i="9"/>
  <c r="AQ8" i="5"/>
  <c r="AE8" i="5"/>
  <c r="AP8" i="5"/>
  <c r="AD8" i="5"/>
  <c r="AK4" i="5"/>
  <c r="AJ4" i="5"/>
  <c r="H4" i="5"/>
  <c r="P4" i="5"/>
  <c r="I4" i="5"/>
  <c r="B11" i="5" s="1"/>
  <c r="Q4" i="5"/>
  <c r="K4" i="5"/>
  <c r="X4" i="5"/>
  <c r="Y4" i="5"/>
  <c r="W8" i="5"/>
  <c r="AA8" i="5"/>
  <c r="G8" i="5"/>
  <c r="J8" i="5"/>
  <c r="O8" i="5"/>
  <c r="Z8" i="5"/>
  <c r="E8" i="5"/>
  <c r="F7" i="5" s="1"/>
  <c r="S8" i="5"/>
  <c r="R8" i="5"/>
  <c r="J4" i="5"/>
  <c r="R4" i="5"/>
  <c r="AC4" i="5"/>
  <c r="I8" i="5"/>
  <c r="P8" i="5"/>
  <c r="Q8" i="5"/>
  <c r="E4" i="5"/>
  <c r="M4" i="5"/>
  <c r="X8" i="5"/>
  <c r="U4" i="5"/>
  <c r="Y8" i="5"/>
  <c r="Z4" i="5"/>
  <c r="H8" i="5"/>
  <c r="S4" i="5"/>
  <c r="L4" i="5"/>
  <c r="T4" i="5"/>
  <c r="AB4" i="5"/>
  <c r="F4" i="5"/>
  <c r="N4" i="5"/>
  <c r="V4" i="5"/>
  <c r="L8" i="5"/>
  <c r="T8" i="5"/>
  <c r="AB8" i="5"/>
  <c r="G4" i="5"/>
  <c r="O4" i="5"/>
  <c r="W4" i="5"/>
  <c r="F6" i="5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AF6" i="5" s="1"/>
  <c r="AG6" i="5" s="1"/>
  <c r="AH6" i="5" s="1"/>
  <c r="AI6" i="5" s="1"/>
  <c r="AJ6" i="5" s="1"/>
  <c r="AK6" i="5" s="1"/>
  <c r="AL6" i="5" s="1"/>
  <c r="AM6" i="5" s="1"/>
  <c r="AN6" i="5" s="1"/>
  <c r="AO6" i="5" s="1"/>
  <c r="AP6" i="5" s="1"/>
  <c r="AQ6" i="5" s="1"/>
  <c r="M8" i="5"/>
  <c r="U8" i="5"/>
  <c r="AC8" i="5"/>
  <c r="AA4" i="5"/>
  <c r="K8" i="5"/>
  <c r="F8" i="5"/>
  <c r="N8" i="5"/>
  <c r="V8" i="5"/>
  <c r="G7" i="10" l="1"/>
  <c r="H7" i="10" s="1"/>
  <c r="I7" i="10" s="1"/>
  <c r="J7" i="10" s="1"/>
  <c r="K7" i="10" s="1"/>
  <c r="L7" i="10" s="1"/>
  <c r="M7" i="10" s="1"/>
  <c r="F5" i="10"/>
  <c r="AD5" i="10"/>
  <c r="Z5" i="10"/>
  <c r="L5" i="10"/>
  <c r="Q5" i="10"/>
  <c r="AQ5" i="10"/>
  <c r="U8" i="9"/>
  <c r="AI8" i="9"/>
  <c r="AH8" i="9"/>
  <c r="AO8" i="9"/>
  <c r="AJ8" i="9"/>
  <c r="M8" i="9"/>
  <c r="V8" i="9"/>
  <c r="AG8" i="9"/>
  <c r="AC8" i="9"/>
  <c r="E8" i="9"/>
  <c r="F7" i="9" s="1"/>
  <c r="AM8" i="9"/>
  <c r="AA8" i="9"/>
  <c r="Y8" i="9"/>
  <c r="T8" i="9"/>
  <c r="I8" i="9"/>
  <c r="X8" i="9"/>
  <c r="Z8" i="9"/>
  <c r="N8" i="9"/>
  <c r="AK8" i="9"/>
  <c r="O8" i="9"/>
  <c r="W8" i="9"/>
  <c r="L8" i="9"/>
  <c r="AE8" i="9"/>
  <c r="Q8" i="9"/>
  <c r="AB8" i="9"/>
  <c r="P8" i="9"/>
  <c r="AF8" i="9"/>
  <c r="K8" i="9"/>
  <c r="AD8" i="9"/>
  <c r="S8" i="9"/>
  <c r="AQ8" i="9"/>
  <c r="AP8" i="9"/>
  <c r="AN8" i="9"/>
  <c r="AL8" i="9"/>
  <c r="F8" i="9"/>
  <c r="R8" i="9"/>
  <c r="G5" i="9"/>
  <c r="E5" i="9"/>
  <c r="AK5" i="9"/>
  <c r="V5" i="9"/>
  <c r="AF5" i="9"/>
  <c r="Z5" i="9"/>
  <c r="AO5" i="9"/>
  <c r="AJ5" i="9"/>
  <c r="X5" i="9"/>
  <c r="AN5" i="9"/>
  <c r="M5" i="9"/>
  <c r="AH5" i="9"/>
  <c r="Q5" i="9"/>
  <c r="H5" i="9"/>
  <c r="AC5" i="9"/>
  <c r="P5" i="9"/>
  <c r="AB5" i="9"/>
  <c r="AP5" i="9"/>
  <c r="AI5" i="9"/>
  <c r="AQ5" i="9"/>
  <c r="AD5" i="9"/>
  <c r="W5" i="9"/>
  <c r="AE5" i="9"/>
  <c r="R5" i="9"/>
  <c r="K5" i="9"/>
  <c r="S5" i="9"/>
  <c r="F5" i="9"/>
  <c r="AC5" i="5"/>
  <c r="G7" i="5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AF7" i="5" s="1"/>
  <c r="AG7" i="5" s="1"/>
  <c r="AH7" i="5" s="1"/>
  <c r="AI7" i="5" s="1"/>
  <c r="AJ7" i="5" s="1"/>
  <c r="AK7" i="5" s="1"/>
  <c r="AL7" i="5" s="1"/>
  <c r="AM7" i="5" s="1"/>
  <c r="AN7" i="5" s="1"/>
  <c r="AO7" i="5" s="1"/>
  <c r="AP7" i="5" s="1"/>
  <c r="AQ7" i="5" s="1"/>
  <c r="N7" i="10" l="1"/>
  <c r="O7" i="10" s="1"/>
  <c r="P7" i="10" s="1"/>
  <c r="Q7" i="10" s="1"/>
  <c r="R7" i="10" s="1"/>
  <c r="S7" i="10" s="1"/>
  <c r="T7" i="10" s="1"/>
  <c r="U7" i="10" s="1"/>
  <c r="V7" i="10" s="1"/>
  <c r="W7" i="10" s="1"/>
  <c r="X7" i="10" s="1"/>
  <c r="Y7" i="10" s="1"/>
  <c r="Z7" i="10" s="1"/>
  <c r="AA7" i="10" s="1"/>
  <c r="AB7" i="10" s="1"/>
  <c r="AC7" i="10" s="1"/>
  <c r="AD7" i="10" s="1"/>
  <c r="AE7" i="10" s="1"/>
  <c r="AF7" i="10" s="1"/>
  <c r="AG7" i="10" s="1"/>
  <c r="AH7" i="10" s="1"/>
  <c r="AI7" i="10" s="1"/>
  <c r="AJ7" i="10" s="1"/>
  <c r="AK7" i="10" s="1"/>
  <c r="AL7" i="10" s="1"/>
  <c r="AM7" i="10" s="1"/>
  <c r="AN7" i="10" s="1"/>
  <c r="AO7" i="10" s="1"/>
  <c r="AP7" i="10" s="1"/>
  <c r="AQ7" i="10" s="1"/>
  <c r="AF5" i="10"/>
  <c r="R5" i="10"/>
  <c r="AB5" i="10"/>
  <c r="AC5" i="10"/>
  <c r="AG5" i="10"/>
  <c r="O5" i="10"/>
  <c r="AL5" i="10"/>
  <c r="V5" i="10"/>
  <c r="AA5" i="10"/>
  <c r="AH5" i="10"/>
  <c r="AM5" i="10"/>
  <c r="J5" i="10"/>
  <c r="AJ5" i="10"/>
  <c r="N5" i="10"/>
  <c r="AE5" i="10"/>
  <c r="S5" i="10"/>
  <c r="X5" i="10"/>
  <c r="P5" i="10"/>
  <c r="W5" i="10"/>
  <c r="AP5" i="10"/>
  <c r="AO5" i="10"/>
  <c r="H5" i="10"/>
  <c r="I5" i="10"/>
  <c r="G5" i="10"/>
  <c r="M5" i="10"/>
  <c r="K5" i="10"/>
  <c r="AI5" i="10"/>
  <c r="U5" i="10"/>
  <c r="AN5" i="10"/>
  <c r="Y5" i="10"/>
  <c r="AK5" i="10"/>
  <c r="E5" i="10"/>
  <c r="T5" i="10"/>
  <c r="G7" i="9"/>
  <c r="H7" i="9" s="1"/>
  <c r="I7" i="9" s="1"/>
  <c r="J7" i="9" s="1"/>
  <c r="K7" i="9" s="1"/>
  <c r="L7" i="9" s="1"/>
  <c r="M7" i="9" s="1"/>
  <c r="N7" i="9" s="1"/>
  <c r="O7" i="9" s="1"/>
  <c r="P7" i="9" s="1"/>
  <c r="Q7" i="9" s="1"/>
  <c r="R7" i="9" s="1"/>
  <c r="S7" i="9" s="1"/>
  <c r="T7" i="9" s="1"/>
  <c r="U7" i="9" s="1"/>
  <c r="V7" i="9" s="1"/>
  <c r="W7" i="9" s="1"/>
  <c r="X7" i="9" s="1"/>
  <c r="Y7" i="9" s="1"/>
  <c r="Z7" i="9" s="1"/>
  <c r="AA7" i="9" s="1"/>
  <c r="AB7" i="9" s="1"/>
  <c r="AC7" i="9" s="1"/>
  <c r="AD7" i="9" s="1"/>
  <c r="AE7" i="9" s="1"/>
  <c r="AF7" i="9" s="1"/>
  <c r="AG7" i="9" s="1"/>
  <c r="AH7" i="9" s="1"/>
  <c r="AI7" i="9" s="1"/>
  <c r="AJ7" i="9" s="1"/>
  <c r="AK7" i="9" s="1"/>
  <c r="AL7" i="9" s="1"/>
  <c r="AM7" i="9" s="1"/>
  <c r="AN7" i="9" s="1"/>
  <c r="AO7" i="9" s="1"/>
  <c r="AP7" i="9" s="1"/>
  <c r="AQ7" i="9" s="1"/>
  <c r="B23" i="5"/>
  <c r="B24" i="5" s="1"/>
  <c r="F16" i="5" s="1"/>
  <c r="H5" i="5"/>
  <c r="AF5" i="5"/>
  <c r="AE5" i="5"/>
  <c r="AQ5" i="5"/>
  <c r="AP5" i="5"/>
  <c r="AL5" i="5"/>
  <c r="AD5" i="5"/>
  <c r="AI5" i="5"/>
  <c r="AO5" i="5"/>
  <c r="AH5" i="5"/>
  <c r="AG5" i="5"/>
  <c r="O5" i="9"/>
  <c r="AA5" i="9"/>
  <c r="AG5" i="9"/>
  <c r="AL5" i="9"/>
  <c r="I5" i="9"/>
  <c r="U5" i="9"/>
  <c r="AM5" i="9"/>
  <c r="L5" i="9"/>
  <c r="AM5" i="5"/>
  <c r="J5" i="9"/>
  <c r="Y5" i="9"/>
  <c r="T5" i="9"/>
  <c r="AJ5" i="5"/>
  <c r="AK5" i="5"/>
  <c r="N5" i="9"/>
  <c r="AN5" i="5"/>
  <c r="T5" i="5"/>
  <c r="I5" i="5"/>
  <c r="G5" i="5"/>
  <c r="AA5" i="5"/>
  <c r="P5" i="5"/>
  <c r="F5" i="5"/>
  <c r="V5" i="5"/>
  <c r="U5" i="5"/>
  <c r="X5" i="5"/>
  <c r="Q5" i="5"/>
  <c r="S5" i="5"/>
  <c r="N5" i="5"/>
  <c r="K5" i="5"/>
  <c r="L5" i="5"/>
  <c r="O5" i="5"/>
  <c r="Z5" i="5"/>
  <c r="Y5" i="5"/>
  <c r="M5" i="5"/>
  <c r="E5" i="5"/>
  <c r="J5" i="5"/>
  <c r="R5" i="5"/>
  <c r="AB5" i="5"/>
  <c r="W5" i="5"/>
  <c r="B23" i="10" l="1"/>
  <c r="B24" i="10" s="1"/>
  <c r="F16" i="10" s="1"/>
  <c r="B25" i="10"/>
  <c r="I16" i="10" s="1"/>
  <c r="B25" i="5"/>
  <c r="I16" i="5" s="1"/>
  <c r="B23" i="9"/>
  <c r="B24" i="9" s="1"/>
  <c r="F16" i="9" s="1"/>
  <c r="B25" i="9"/>
  <c r="I16" i="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tc={7FF494BB-AC68-4AFC-A43E-221F4B721964}</author>
    <author>tc={934F4E08-637B-4563-B421-A219AA602B61}</author>
    <author>tc={276AAA3E-9704-4E12-A985-D883FA67F86D}</author>
    <author>tc={3A789A93-BEAD-4975-94D9-6EA4C6BDD56E}</author>
    <author>tc={DB3EB006-B808-4AD4-A356-C2A383021796}</author>
    <author>tc={5FC8B044-8698-4E9E-AD08-F9FCD89124A4}</author>
    <author>tc={82EAE231-1BBD-47D9-8688-0E928491754F}</author>
    <author>tc={2E486EE8-199C-4D73-9A49-5EB1EB69AB32}</author>
    <author>tc={03007CEA-71CC-47FA-AA92-6330F67E8E58}</author>
    <author>tc={AFFEBCBE-32C4-415A-AC9B-79323C22C307}</author>
    <author>tc={D7E939BF-C0A3-4546-8B5E-E86375115D36}</author>
    <author>tc={B4511093-165F-4897-941E-30A03D0E6764}</author>
    <author>tc={A240CE43-539F-46A0-92ED-0E237E36D80B}</author>
    <author>tc={E8171DF7-0DD8-4999-80B5-2EAEC4D5F13D}</author>
    <author>tc={FCCC070A-D5D1-4E51-B46D-346E584F8963}</author>
    <author>tc={2DCF3B11-2E66-4618-832C-C548687C79B5}</author>
    <author>tc={7A38A823-0FD2-4864-B2C3-D8E8E76DA808}</author>
    <author>tc={23056FB2-35B8-46DD-B59C-25E18E7401E2}</author>
    <author>tc={F8F2759D-3258-4739-B63C-478231203C09}</author>
    <author>tc={C30B1744-C0F4-41D1-8989-EF70CED52F2C}</author>
  </authors>
  <commentList>
    <comment ref="E3" authorId="0" shapeId="0" xr:uid="{7FF494BB-AC68-4AFC-A43E-221F4B721964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vB equation to predict expected TL at age. We can use whatever growth model best fits here (linear, Gompertz, double vB, etc). MILR BCF might need linear.</t>
      </text>
    </comment>
    <comment ref="B4" authorId="1" shapeId="0" xr:uid="{934F4E08-637B-4563-B421-A219AA602B61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Growth parameters from aged fish sample taken in XXXX from X Reservoir.</t>
      </text>
    </comment>
    <comment ref="E4" authorId="2" shapeId="0" xr:uid="{276AAA3E-9704-4E12-A985-D883FA67F86D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weight (kg) at length for yield</t>
      </text>
    </comment>
    <comment ref="D5" authorId="3" shapeId="0" xr:uid="{3A789A93-BEAD-4975-94D9-6EA4C6BDD56E}">
      <text>
        <t>[Threaded comment]
Your version of Excel allows you to read this threaded comment; however, any edits to it will get removed if the file is opened in a newer version of Excel. Learn more: https://go.microsoft.com/fwlink/?linkid=870924
Comment:
    Relative fecundity at age. Using weight at age past maturity as surrogate for fecundity.</t>
      </text>
    </comment>
    <comment ref="D6" authorId="4" shapeId="0" xr:uid="{DB3EB006-B808-4AD4-A356-C2A383021796}">
      <text>
        <t>[Threaded comment]
Your version of Excel allows you to read this threaded comment; however, any edits to it will get removed if the file is opened in a newer version of Excel. Learn more: https://go.microsoft.com/fwlink/?linkid=870924
Comment:
    Expected survival of an unfished population. Referred to as a survivorship function.</t>
      </text>
    </comment>
    <comment ref="D7" authorId="5" shapeId="0" xr:uid="{5FC8B044-8698-4E9E-AD08-F9FCD89124A4}">
      <text>
        <t>[Threaded comment]
Your version of Excel allows you to read this threaded comment; however, any edits to it will get removed if the file is opened in a newer version of Excel. Learn more: https://go.microsoft.com/fwlink/?linkid=870924
Comment:
    Survivorship in a fished condition. Number (or proportion) alive at the beginning of age-x. Fish that survived age x-1</t>
      </text>
    </comment>
    <comment ref="A8" authorId="6" shapeId="0" xr:uid="{82EAE231-1BBD-47D9-8688-0E928491754F}">
      <text>
        <t>[Threaded comment]
Your version of Excel allows you to read this threaded comment; however, any edits to it will get removed if the file is opened in a newer version of Excel. Learn more: https://go.microsoft.com/fwlink/?linkid=870924
Comment:
    Weight at length estimates</t>
      </text>
    </comment>
    <comment ref="D8" authorId="7" shapeId="0" xr:uid="{2E486EE8-199C-4D73-9A49-5EB1EB69AB32}">
      <text>
        <t>[Threaded comment]
Your version of Excel allows you to read this threaded comment; however, any edits to it will get removed if the file is opened in a newer version of Excel. Learn more: https://go.microsoft.com/fwlink/?linkid=870924
Comment:
    Vulnerability to the minimum length limit. Think about this as the proportion of fish at age-x that are vulnerable to harvest.</t>
      </text>
    </comment>
    <comment ref="A11" authorId="8" shapeId="0" xr:uid="{03007CEA-71CC-47FA-AA92-6330F67E8E58}">
      <text>
        <t>[Threaded comment]
Your version of Excel allows you to read this threaded comment; however, any edits to it will get removed if the file is opened in a newer version of Excel. Learn more: https://go.microsoft.com/fwlink/?linkid=870924
Comment:
    Weight at maturation. Assuming they mature at age-5 here so estimated weight at age-5. This will change by species/population.</t>
      </text>
    </comment>
    <comment ref="A13" authorId="9" shapeId="0" xr:uid="{AFFEBCBE-32C4-415A-AC9B-79323C22C307}">
      <text>
        <t>[Threaded comment]
Your version of Excel allows you to read this threaded comment; however, any edits to it will get removed if the file is opened in a newer version of Excel. Learn more: https://go.microsoft.com/fwlink/?linkid=870924
Comment:
    Instantaneous natural mortality calculated with Then et al. 2015 equation.</t>
      </text>
    </comment>
    <comment ref="A14" authorId="10" shapeId="0" xr:uid="{D7E939BF-C0A3-4546-8B5E-E86375115D36}">
      <text>
        <t>[Threaded comment]
Your version of Excel allows you to read this threaded comment; however, any edits to it will get removed if the file is opened in a newer version of Excel. Learn more: https://go.microsoft.com/fwlink/?linkid=870924
Comment:
    Finite survival from natural mortality.</t>
      </text>
    </comment>
    <comment ref="A15" authorId="11" shapeId="0" xr:uid="{B4511093-165F-4897-941E-30A03D0E6764}">
      <text>
        <t>[Threaded comment]
Your version of Excel allows you to read this threaded comment; however, any edits to it will get removed if the file is opened in a newer version of Excel. Learn more: https://go.microsoft.com/fwlink/?linkid=870924
Comment:
    Annual exploitation rate</t>
      </text>
    </comment>
    <comment ref="E15" authorId="12" shapeId="0" xr:uid="{A240CE43-539F-46A0-92ED-0E237E36D80B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 -&gt; What-if analysis -&gt; Data table. Identify the column variable as u (cell B15 here). This calculates YPR at each value of u</t>
      </text>
    </comment>
    <comment ref="H15" authorId="13" shapeId="0" xr:uid="{E8171DF7-0DD8-4999-80B5-2EAEC4D5F13D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 -&gt; What-if analysis -&gt; Data table. Identify the column variable as u (cell B15 here). This calculates YPR at each value of u</t>
      </text>
    </comment>
    <comment ref="F16" authorId="14" shapeId="0" xr:uid="{FCCC070A-D5D1-4E51-B46D-346E584F8963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just YPR</t>
      </text>
    </comment>
    <comment ref="I16" authorId="15" shapeId="0" xr:uid="{2DCF3B11-2E66-4618-832C-C548687C79B5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just SPR</t>
      </text>
    </comment>
    <comment ref="A17" authorId="16" shapeId="0" xr:uid="{7A38A823-0FD2-4864-B2C3-D8E8E76DA808}">
      <text>
        <t>[Threaded comment]
Your version of Excel allows you to read this threaded comment; however, any edits to it will get removed if the file is opened in a newer version of Excel. Learn more: https://go.microsoft.com/fwlink/?linkid=870924
Comment:
    Set up vulnerability functions for te different types of length limits. Pay attention to the Vul parameters that are being used in the S_Fished vector as those will determine which size limit type is being used.</t>
      </text>
    </comment>
    <comment ref="A18" authorId="17" shapeId="0" xr:uid="{23056FB2-35B8-46DD-B59C-25E18E7401E2}">
      <text>
        <t>[Threaded comment]
Your version of Excel allows you to read this threaded comment; however, any edits to it will get removed if the file is opened in a newer version of Excel. Learn more: https://go.microsoft.com/fwlink/?linkid=870924
Comment:
    Simulate minimum length limit in millimeters. This can also be used as the lower side of a slot.</t>
      </text>
    </comment>
    <comment ref="A23" authorId="18" shapeId="0" xr:uid="{F8F2759D-3258-4739-B63C-478231203C09}">
      <text>
        <t>[Threaded comment]
Your version of Excel allows you to read this threaded comment; however, any edits to it will get removed if the file is opened in a newer version of Excel. Learn more: https://go.microsoft.com/fwlink/?linkid=870924
Comment:
    Vulnerable biomass per recruit in the fished condition. The recruit has amassed this much harvestable biomass through its life.</t>
      </text>
    </comment>
    <comment ref="A25" authorId="19" shapeId="0" xr:uid="{C30B1744-C0F4-41D1-8989-EF70CED52F2C}">
      <text>
        <t>[Threaded comment]
Your version of Excel allows you to read this threaded comment; however, any edits to it will get removed if the file is opened in a newer version of Excel. Learn more: https://go.microsoft.com/fwlink/?linkid=870924
Comment:
    Spawning portential ratio -- eggs per recruit in the fished condidtion relative to unfished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tc={63D78840-09E2-4745-AC5B-7D43D3CC3084}</author>
    <author>tc={B968BCA3-7FF0-4D4B-A239-28D74C324A11}</author>
    <author>tc={CB24D036-CF57-4001-A430-B92E5B5CAFDC}</author>
    <author>tc={5973C078-EA99-4442-AB1F-67C69A280BA1}</author>
    <author>tc={D96F2463-93C5-4FDA-8992-7B58A35EAE08}</author>
    <author>tc={9B5186B1-1257-4E32-AC6F-FD40BB9F05AE}</author>
    <author>tc={A3B4F3D8-912C-48D8-B686-564E35C92488}</author>
    <author>tc={8B49098D-C7E4-48AA-ADB4-9AFAAEB06709}</author>
    <author>tc={1AF6649C-EE17-4C05-9083-7F2780F80C93}</author>
    <author>tc={C2C38592-E493-4547-B859-C8C6E0E655E3}</author>
    <author>tc={59BF2AD7-08E0-425A-8C95-60904E4BD7CB}</author>
    <author>tc={C4D6264C-FCDF-465B-8442-400C49C9023B}</author>
    <author>tc={52A26384-891B-495D-8A9D-19DF496B5879}</author>
    <author>tc={B0AF17D8-76BB-4800-826B-99BAE0683094}</author>
    <author>tc={8B987353-5211-413D-8C5E-FC31D1D448CD}</author>
    <author>tc={F2D1A77D-BAF2-44D9-AFD3-11D55A168E84}</author>
    <author>tc={BAFA2D56-1E4F-46B6-A411-7D1356BE1016}</author>
    <author>tc={DF98A769-377C-4DC9-A9A3-C781BF63F507}</author>
    <author>tc={BB8B32E0-5872-4946-B6BD-970D0120870B}</author>
    <author>tc={AABD61DE-439A-41C1-985B-3666014C6A1E}</author>
  </authors>
  <commentList>
    <comment ref="E3" authorId="0" shapeId="0" xr:uid="{63D78840-09E2-4745-AC5B-7D43D3CC3084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vB equation to predict expected TL at age. We can use whatever growth model best fits here (linear, Gompertz, double vB, etc). MILR BCF might need linear.</t>
      </text>
    </comment>
    <comment ref="B4" authorId="1" shapeId="0" xr:uid="{B968BCA3-7FF0-4D4B-A239-28D74C324A11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Growth parameters from aged fish sample taken in XXXX from X Reservoir.</t>
      </text>
    </comment>
    <comment ref="E4" authorId="2" shapeId="0" xr:uid="{CB24D036-CF57-4001-A430-B92E5B5CAFDC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weight (kg) at length for yield</t>
      </text>
    </comment>
    <comment ref="D5" authorId="3" shapeId="0" xr:uid="{5973C078-EA99-4442-AB1F-67C69A280BA1}">
      <text>
        <t>[Threaded comment]
Your version of Excel allows you to read this threaded comment; however, any edits to it will get removed if the file is opened in a newer version of Excel. Learn more: https://go.microsoft.com/fwlink/?linkid=870924
Comment:
    Relative fecundity at age. Using weight at age past maturity as surrogate for fecundity.</t>
      </text>
    </comment>
    <comment ref="D6" authorId="4" shapeId="0" xr:uid="{D96F2463-93C5-4FDA-8992-7B58A35EAE08}">
      <text>
        <t>[Threaded comment]
Your version of Excel allows you to read this threaded comment; however, any edits to it will get removed if the file is opened in a newer version of Excel. Learn more: https://go.microsoft.com/fwlink/?linkid=870924
Comment:
    Expected survival of an unfished population. Referred to as a survivorship function.</t>
      </text>
    </comment>
    <comment ref="D7" authorId="5" shapeId="0" xr:uid="{9B5186B1-1257-4E32-AC6F-FD40BB9F05AE}">
      <text>
        <t>[Threaded comment]
Your version of Excel allows you to read this threaded comment; however, any edits to it will get removed if the file is opened in a newer version of Excel. Learn more: https://go.microsoft.com/fwlink/?linkid=870924
Comment:
    Survivorship in a fished condition. Number (or proportion) alive at the beginning of age-x. Fish that survived age x-1</t>
      </text>
    </comment>
    <comment ref="A8" authorId="6" shapeId="0" xr:uid="{A3B4F3D8-912C-48D8-B686-564E35C92488}">
      <text>
        <t>[Threaded comment]
Your version of Excel allows you to read this threaded comment; however, any edits to it will get removed if the file is opened in a newer version of Excel. Learn more: https://go.microsoft.com/fwlink/?linkid=870924
Comment:
    Weight at length estimates</t>
      </text>
    </comment>
    <comment ref="D8" authorId="7" shapeId="0" xr:uid="{8B49098D-C7E4-48AA-ADB4-9AFAAEB06709}">
      <text>
        <t>[Threaded comment]
Your version of Excel allows you to read this threaded comment; however, any edits to it will get removed if the file is opened in a newer version of Excel. Learn more: https://go.microsoft.com/fwlink/?linkid=870924
Comment:
    Vulnerability to the minimum length limit. Think about this as the proportion of fish at age-x that are vulnerable to harvest.</t>
      </text>
    </comment>
    <comment ref="A11" authorId="8" shapeId="0" xr:uid="{1AF6649C-EE17-4C05-9083-7F2780F80C93}">
      <text>
        <t>[Threaded comment]
Your version of Excel allows you to read this threaded comment; however, any edits to it will get removed if the file is opened in a newer version of Excel. Learn more: https://go.microsoft.com/fwlink/?linkid=870924
Comment:
    Weight at maturation. Assuming they mature at age-5 here so estimated weight at age-5. This will change by species/population.</t>
      </text>
    </comment>
    <comment ref="A13" authorId="9" shapeId="0" xr:uid="{C2C38592-E493-4547-B859-C8C6E0E655E3}">
      <text>
        <t>[Threaded comment]
Your version of Excel allows you to read this threaded comment; however, any edits to it will get removed if the file is opened in a newer version of Excel. Learn more: https://go.microsoft.com/fwlink/?linkid=870924
Comment:
    Instantaneous natural mortality calculated with Then et al. 2015 equation.</t>
      </text>
    </comment>
    <comment ref="A14" authorId="10" shapeId="0" xr:uid="{59BF2AD7-08E0-425A-8C95-60904E4BD7CB}">
      <text>
        <t>[Threaded comment]
Your version of Excel allows you to read this threaded comment; however, any edits to it will get removed if the file is opened in a newer version of Excel. Learn more: https://go.microsoft.com/fwlink/?linkid=870924
Comment:
    Finite survival from natural mortality.</t>
      </text>
    </comment>
    <comment ref="A15" authorId="11" shapeId="0" xr:uid="{C4D6264C-FCDF-465B-8442-400C49C9023B}">
      <text>
        <t>[Threaded comment]
Your version of Excel allows you to read this threaded comment; however, any edits to it will get removed if the file is opened in a newer version of Excel. Learn more: https://go.microsoft.com/fwlink/?linkid=870924
Comment:
    Annual exploitation rate</t>
      </text>
    </comment>
    <comment ref="E15" authorId="12" shapeId="0" xr:uid="{52A26384-891B-495D-8A9D-19DF496B5879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 -&gt; What-if analysis -&gt; Data table. Identify the column variable as u (cell B15 here). This calculates YPR at each value of u</t>
      </text>
    </comment>
    <comment ref="H15" authorId="13" shapeId="0" xr:uid="{B0AF17D8-76BB-4800-826B-99BAE0683094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 -&gt; What-if analysis -&gt; Data table. Identify the column variable as u (cell B15 here). This calculates YPR at each value of u</t>
      </text>
    </comment>
    <comment ref="F16" authorId="14" shapeId="0" xr:uid="{8B987353-5211-413D-8C5E-FC31D1D448CD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just YPR</t>
      </text>
    </comment>
    <comment ref="I16" authorId="15" shapeId="0" xr:uid="{F2D1A77D-BAF2-44D9-AFD3-11D55A168E8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just SPR</t>
      </text>
    </comment>
    <comment ref="A17" authorId="16" shapeId="0" xr:uid="{BAFA2D56-1E4F-46B6-A411-7D1356BE1016}">
      <text>
        <t>[Threaded comment]
Your version of Excel allows you to read this threaded comment; however, any edits to it will get removed if the file is opened in a newer version of Excel. Learn more: https://go.microsoft.com/fwlink/?linkid=870924
Comment:
    Set up vulnerability functions for te different types of length limits. Pay attention to the Vul parameters that are being used in the S_Fished vector as those will determine which size limit type is being used.</t>
      </text>
    </comment>
    <comment ref="A18" authorId="17" shapeId="0" xr:uid="{DF98A769-377C-4DC9-A9A3-C781BF63F507}">
      <text>
        <t>[Threaded comment]
Your version of Excel allows you to read this threaded comment; however, any edits to it will get removed if the file is opened in a newer version of Excel. Learn more: https://go.microsoft.com/fwlink/?linkid=870924
Comment:
    Simulate minimum length limit in millimeters. This can also be used as the lower side of a slot.</t>
      </text>
    </comment>
    <comment ref="A23" authorId="18" shapeId="0" xr:uid="{BB8B32E0-5872-4946-B6BD-970D0120870B}">
      <text>
        <t>[Threaded comment]
Your version of Excel allows you to read this threaded comment; however, any edits to it will get removed if the file is opened in a newer version of Excel. Learn more: https://go.microsoft.com/fwlink/?linkid=870924
Comment:
    Vulnerable biomass per recruit in the fished condition. The recruit has amassed this much harvestable biomass through its life.</t>
      </text>
    </comment>
    <comment ref="A25" authorId="19" shapeId="0" xr:uid="{AABD61DE-439A-41C1-985B-3666014C6A1E}">
      <text>
        <t>[Threaded comment]
Your version of Excel allows you to read this threaded comment; however, any edits to it will get removed if the file is opened in a newer version of Excel. Learn more: https://go.microsoft.com/fwlink/?linkid=870924
Comment:
    Spawning portential ratio -- eggs per recruit in the fished condidtion relative to unfished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tc={82FA4CBC-6178-4EB6-B43D-67813AC55DA6}</author>
    <author>tc={E8837B80-D8E3-41BB-9C1B-62E2FC0A0473}</author>
    <author>tc={1916B8D6-449F-46E8-877D-B6BB20C0814B}</author>
    <author>tc={D9DD9833-5E3D-4CC8-B498-1F90159AF68E}</author>
    <author>tc={0664EA64-E008-450F-B6E2-B060EF7B45CB}</author>
    <author>tc={18312CF9-B829-4268-856C-92013FAFF40F}</author>
    <author>tc={0665D119-7DDB-4ABA-86D2-7A5E44657B26}</author>
    <author>tc={B0CFBD53-A8B2-4567-AA96-49C8E62BB078}</author>
    <author>tc={85420A96-08FA-4E06-9E28-5231743D3A94}</author>
    <author>tc={28976A6E-7268-419E-866B-4BB54B37A9F9}</author>
    <author>tc={67F7CEB9-62F4-4054-BF4B-03D59C6D4821}</author>
    <author>tc={0F12CCC2-FE8D-4503-9894-184A5637039B}</author>
    <author>tc={47E0E4B4-1105-43C1-BF98-D7C56F7BB589}</author>
    <author>tc={3FE9B59E-DEE8-4B5F-A4A9-9F1B566708B0}</author>
    <author>tc={CC66C5D7-0E29-4281-87B0-6D6EAD17768D}</author>
    <author>tc={7E3B78FC-BBD1-4302-93AA-AE60F0529683}</author>
    <author>tc={89E587D3-10F2-40E9-B374-6E9DBCB9D672}</author>
    <author>tc={E06DE720-9033-4A6E-B828-B366F7DE63F3}</author>
    <author>tc={9885AE8A-25D6-41C9-9662-4F2D4203F233}</author>
    <author>tc={ECEFC546-357E-41A3-B742-48ED6AABFE3B}</author>
  </authors>
  <commentList>
    <comment ref="E3" authorId="0" shapeId="0" xr:uid="{82FA4CBC-6178-4EB6-B43D-67813AC55DA6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vB equation to predict expected TL at age. We can use whatever growth model best fits here (linear, Gompertz, double vB, etc). MILR BCF might need linear.</t>
      </text>
    </comment>
    <comment ref="B4" authorId="1" shapeId="0" xr:uid="{E8837B80-D8E3-41BB-9C1B-62E2FC0A0473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Growth parameters from aged fish sample taken in XXXX from X Reservoir.</t>
      </text>
    </comment>
    <comment ref="E4" authorId="2" shapeId="0" xr:uid="{1916B8D6-449F-46E8-877D-B6BB20C0814B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weight (kg) at length for yield</t>
      </text>
    </comment>
    <comment ref="D5" authorId="3" shapeId="0" xr:uid="{D9DD9833-5E3D-4CC8-B498-1F90159AF68E}">
      <text>
        <t>[Threaded comment]
Your version of Excel allows you to read this threaded comment; however, any edits to it will get removed if the file is opened in a newer version of Excel. Learn more: https://go.microsoft.com/fwlink/?linkid=870924
Comment:
    Relative fecundity at age. Using weight at age past maturity as surrogate for fecundity.</t>
      </text>
    </comment>
    <comment ref="D6" authorId="4" shapeId="0" xr:uid="{0664EA64-E008-450F-B6E2-B060EF7B45CB}">
      <text>
        <t>[Threaded comment]
Your version of Excel allows you to read this threaded comment; however, any edits to it will get removed if the file is opened in a newer version of Excel. Learn more: https://go.microsoft.com/fwlink/?linkid=870924
Comment:
    Expected survival of an unfished population. Referred to as a survivorship function.</t>
      </text>
    </comment>
    <comment ref="D7" authorId="5" shapeId="0" xr:uid="{18312CF9-B829-4268-856C-92013FAFF40F}">
      <text>
        <t>[Threaded comment]
Your version of Excel allows you to read this threaded comment; however, any edits to it will get removed if the file is opened in a newer version of Excel. Learn more: https://go.microsoft.com/fwlink/?linkid=870924
Comment:
    Survivorship in a fished condition. Number (or proportion) alive at the beginning of age-x. Fish that survived age x-1</t>
      </text>
    </comment>
    <comment ref="A8" authorId="6" shapeId="0" xr:uid="{0665D119-7DDB-4ABA-86D2-7A5E44657B26}">
      <text>
        <t>[Threaded comment]
Your version of Excel allows you to read this threaded comment; however, any edits to it will get removed if the file is opened in a newer version of Excel. Learn more: https://go.microsoft.com/fwlink/?linkid=870924
Comment:
    Weight at length estimates</t>
      </text>
    </comment>
    <comment ref="D8" authorId="7" shapeId="0" xr:uid="{B0CFBD53-A8B2-4567-AA96-49C8E62BB078}">
      <text>
        <t>[Threaded comment]
Your version of Excel allows you to read this threaded comment; however, any edits to it will get removed if the file is opened in a newer version of Excel. Learn more: https://go.microsoft.com/fwlink/?linkid=870924
Comment:
    Vulnerability to the minimum length limit. Think about this as the proportion of fish at age-x that are vulnerable to harvest.</t>
      </text>
    </comment>
    <comment ref="A11" authorId="8" shapeId="0" xr:uid="{85420A96-08FA-4E06-9E28-5231743D3A94}">
      <text>
        <t>[Threaded comment]
Your version of Excel allows you to read this threaded comment; however, any edits to it will get removed if the file is opened in a newer version of Excel. Learn more: https://go.microsoft.com/fwlink/?linkid=870924
Comment:
    Weight at maturation. Assuming they mature at age-5 here so estimated weight at age-5. This will change by species/population.</t>
      </text>
    </comment>
    <comment ref="A13" authorId="9" shapeId="0" xr:uid="{28976A6E-7268-419E-866B-4BB54B37A9F9}">
      <text>
        <t>[Threaded comment]
Your version of Excel allows you to read this threaded comment; however, any edits to it will get removed if the file is opened in a newer version of Excel. Learn more: https://go.microsoft.com/fwlink/?linkid=870924
Comment:
    Instantaneous natural mortality calculated with Then et al. 2015 equation.</t>
      </text>
    </comment>
    <comment ref="A14" authorId="10" shapeId="0" xr:uid="{67F7CEB9-62F4-4054-BF4B-03D59C6D4821}">
      <text>
        <t>[Threaded comment]
Your version of Excel allows you to read this threaded comment; however, any edits to it will get removed if the file is opened in a newer version of Excel. Learn more: https://go.microsoft.com/fwlink/?linkid=870924
Comment:
    Finite survival from natural mortality.</t>
      </text>
    </comment>
    <comment ref="A15" authorId="11" shapeId="0" xr:uid="{0F12CCC2-FE8D-4503-9894-184A5637039B}">
      <text>
        <t>[Threaded comment]
Your version of Excel allows you to read this threaded comment; however, any edits to it will get removed if the file is opened in a newer version of Excel. Learn more: https://go.microsoft.com/fwlink/?linkid=870924
Comment:
    Annual exploitation rate</t>
      </text>
    </comment>
    <comment ref="E15" authorId="12" shapeId="0" xr:uid="{47E0E4B4-1105-43C1-BF98-D7C56F7BB589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 -&gt; What-if analysis -&gt; Data table. Identify the column variable as u (cell B15 here). This calculates YPR at each value of u</t>
      </text>
    </comment>
    <comment ref="H15" authorId="13" shapeId="0" xr:uid="{3FE9B59E-DEE8-4B5F-A4A9-9F1B566708B0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 -&gt; What-if analysis -&gt; Data table. Identify the column variable as u (cell B15 here). This calculates YPR at each value of u</t>
      </text>
    </comment>
    <comment ref="F16" authorId="14" shapeId="0" xr:uid="{CC66C5D7-0E29-4281-87B0-6D6EAD17768D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just YPR</t>
      </text>
    </comment>
    <comment ref="I16" authorId="15" shapeId="0" xr:uid="{7E3B78FC-BBD1-4302-93AA-AE60F0529683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just SPR</t>
      </text>
    </comment>
    <comment ref="A17" authorId="16" shapeId="0" xr:uid="{89E587D3-10F2-40E9-B374-6E9DBCB9D672}">
      <text>
        <t>[Threaded comment]
Your version of Excel allows you to read this threaded comment; however, any edits to it will get removed if the file is opened in a newer version of Excel. Learn more: https://go.microsoft.com/fwlink/?linkid=870924
Comment:
    Set up vulnerability functions for te different types of length limits. Pay attention to the Vul parameters that are being used in the S_Fished vector as those will determine which size limit type is being used.</t>
      </text>
    </comment>
    <comment ref="A18" authorId="17" shapeId="0" xr:uid="{E06DE720-9033-4A6E-B828-B366F7DE63F3}">
      <text>
        <t>[Threaded comment]
Your version of Excel allows you to read this threaded comment; however, any edits to it will get removed if the file is opened in a newer version of Excel. Learn more: https://go.microsoft.com/fwlink/?linkid=870924
Comment:
    Simulate minimum length limit in millimeters. This can also be used as the lower side of a slot.</t>
      </text>
    </comment>
    <comment ref="A23" authorId="18" shapeId="0" xr:uid="{9885AE8A-25D6-41C9-9662-4F2D4203F233}">
      <text>
        <t>[Threaded comment]
Your version of Excel allows you to read this threaded comment; however, any edits to it will get removed if the file is opened in a newer version of Excel. Learn more: https://go.microsoft.com/fwlink/?linkid=870924
Comment:
    Vulnerable biomass per recruit in the fished condition. The recruit has amassed this much harvestable biomass through its life.</t>
      </text>
    </comment>
    <comment ref="A25" authorId="19" shapeId="0" xr:uid="{ECEFC546-357E-41A3-B742-48ED6AABFE3B}">
      <text>
        <t>[Threaded comment]
Your version of Excel allows you to read this threaded comment; however, any edits to it will get removed if the file is opened in a newer version of Excel. Learn more: https://go.microsoft.com/fwlink/?linkid=870924
Comment:
    Spawning portential ratio -- eggs per recruit in the fished condidtion relative to unfished</t>
      </text>
    </comment>
  </commentList>
</comments>
</file>

<file path=xl/sharedStrings.xml><?xml version="1.0" encoding="utf-8"?>
<sst xmlns="http://schemas.openxmlformats.org/spreadsheetml/2006/main" count="87" uniqueCount="28">
  <si>
    <t>Parameters</t>
  </si>
  <si>
    <t>Age</t>
  </si>
  <si>
    <t>TL</t>
  </si>
  <si>
    <t>Linf</t>
  </si>
  <si>
    <t>K</t>
  </si>
  <si>
    <t>tnot</t>
  </si>
  <si>
    <t>a_wl</t>
  </si>
  <si>
    <t>b_wl</t>
  </si>
  <si>
    <t>Wt</t>
  </si>
  <si>
    <t>wmat</t>
  </si>
  <si>
    <t>Rel_Fec</t>
  </si>
  <si>
    <t>M</t>
  </si>
  <si>
    <t>So</t>
  </si>
  <si>
    <t>u</t>
  </si>
  <si>
    <t>S_unfished</t>
  </si>
  <si>
    <t>S_fished</t>
  </si>
  <si>
    <t>Min_LL</t>
  </si>
  <si>
    <t>Vul_minLL</t>
  </si>
  <si>
    <t>SPR</t>
  </si>
  <si>
    <t>Yield</t>
  </si>
  <si>
    <t>Angler mort (u)</t>
  </si>
  <si>
    <t>target</t>
  </si>
  <si>
    <t>Vulnerability Section</t>
  </si>
  <si>
    <t>phi_vbF</t>
  </si>
  <si>
    <t>Minimum Length Limit</t>
  </si>
  <si>
    <t>YPR_mll</t>
  </si>
  <si>
    <t>min_sd</t>
  </si>
  <si>
    <t>SPR_mll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</si>
</sst>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0" fontId="1" fillId="3" borderId="0" xfId="0" applyFont="1" applyFill="1"/>
    <xf numFmtId="2" fontId="0" fillId="3" borderId="0" xfId="0" applyNumberFormat="1" applyFill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'8 inch minimum'!$E$17:$E$35</c:f>
              <c:numCache>
                <c:formatCode>0.00</c:formatCode>
                <c:ptCount val="19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</c:numCache>
            </c:numRef>
          </c:cat>
          <c:val>
            <c:numRef>
              <c:f>'8 inch minimum'!$F$17:$F$35</c:f>
              <c:numCache>
                <c:formatCode>0.00</c:formatCode>
                <c:ptCount val="19"/>
                <c:pt idx="0">
                  <c:v>6.9560771895466722E-2</c:v>
                </c:pt>
                <c:pt idx="1">
                  <c:v>0.12289190441977944</c:v>
                </c:pt>
                <c:pt idx="2">
                  <c:v>0.16376657210843756</c:v>
                </c:pt>
                <c:pt idx="3">
                  <c:v>0.19502075797654514</c:v>
                </c:pt>
                <c:pt idx="4">
                  <c:v>0.21879901660630796</c:v>
                </c:pt>
                <c:pt idx="5">
                  <c:v>0.23673370375785036</c:v>
                </c:pt>
                <c:pt idx="6">
                  <c:v>0.25007589871812624</c:v>
                </c:pt>
                <c:pt idx="7">
                  <c:v>0.25979127274830921</c:v>
                </c:pt>
                <c:pt idx="8">
                  <c:v>0.26663051886088157</c:v>
                </c:pt>
                <c:pt idx="9">
                  <c:v>0.27118130585221056</c:v>
                </c:pt>
                <c:pt idx="10">
                  <c:v>0.27390679219775604</c:v>
                </c:pt>
                <c:pt idx="11">
                  <c:v>0.27517433901917937</c:v>
                </c:pt>
                <c:pt idx="12">
                  <c:v>0.27527705216092263</c:v>
                </c:pt>
                <c:pt idx="13">
                  <c:v>0.2744500555789039</c:v>
                </c:pt>
                <c:pt idx="14">
                  <c:v>0.27288287408336442</c:v>
                </c:pt>
                <c:pt idx="15">
                  <c:v>0.27072892629403522</c:v>
                </c:pt>
                <c:pt idx="16">
                  <c:v>0.2681128572507866</c:v>
                </c:pt>
                <c:pt idx="17">
                  <c:v>0.26513624465292585</c:v>
                </c:pt>
                <c:pt idx="18">
                  <c:v>0.26188207167511401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EC-4D71-BF7C-57B8D805E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4563391"/>
        <c:axId val="1494317903"/>
      </c:lineChart>
      <c:catAx>
        <c:axId val="9045633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Annual exploitation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317903"/>
        <c:crosses val="autoZero"/>
        <c:auto val="1"/>
        <c:lblAlgn val="ctr"/>
        <c:lblOffset val="100"/>
        <c:noMultiLvlLbl val="0"/>
      </c:catAx>
      <c:valAx>
        <c:axId val="1494317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Kilogram</a:t>
                </a:r>
                <a:r>
                  <a:rPr lang="en-US" baseline="0"/>
                  <a:t> per recruit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563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'8 inch minimum'!$H$17:$H$35</c:f>
              <c:numCache>
                <c:formatCode>0.00</c:formatCode>
                <c:ptCount val="19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</c:numCache>
            </c:numRef>
          </c:cat>
          <c:val>
            <c:numRef>
              <c:f>'8 inch minimum'!$I$17:$I$35</c:f>
              <c:numCache>
                <c:formatCode>0.00</c:formatCode>
                <c:ptCount val="19"/>
                <c:pt idx="0">
                  <c:v>0.82531353166061161</c:v>
                </c:pt>
                <c:pt idx="1">
                  <c:v>0.68341740598168144</c:v>
                </c:pt>
                <c:pt idx="2">
                  <c:v>0.56762123161026923</c:v>
                </c:pt>
                <c:pt idx="3">
                  <c:v>0.47270234550896117</c:v>
                </c:pt>
                <c:pt idx="4">
                  <c:v>0.39456726819358201</c:v>
                </c:pt>
                <c:pt idx="5">
                  <c:v>0.32999342389952208</c:v>
                </c:pt>
                <c:pt idx="6">
                  <c:v>0.27643192683390433</c:v>
                </c:pt>
                <c:pt idx="7">
                  <c:v>0.2318568001445542</c:v>
                </c:pt>
                <c:pt idx="8">
                  <c:v>0.1946494930672123</c:v>
                </c:pt>
                <c:pt idx="9">
                  <c:v>0.16351023629206107</c:v>
                </c:pt>
                <c:pt idx="10">
                  <c:v>0.13738981521655783</c:v>
                </c:pt>
                <c:pt idx="11">
                  <c:v>0.11543689273920284</c:v>
                </c:pt>
                <c:pt idx="12">
                  <c:v>9.6957191842144935E-2</c:v>
                </c:pt>
                <c:pt idx="13">
                  <c:v>8.1381741698769605E-2</c:v>
                </c:pt>
                <c:pt idx="14">
                  <c:v>6.824206742291701E-2</c:v>
                </c:pt>
                <c:pt idx="15">
                  <c:v>5.7150715041861103E-2</c:v>
                </c:pt>
                <c:pt idx="16">
                  <c:v>4.7785889756006984E-2</c:v>
                </c:pt>
                <c:pt idx="17">
                  <c:v>3.9879277496833954E-2</c:v>
                </c:pt>
                <c:pt idx="18">
                  <c:v>3.3206340365314814E-2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2C-4155-A6D8-80B42F1B9C8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'8 inch minimum'!$H$17:$H$35</c:f>
              <c:numCache>
                <c:formatCode>0.00</c:formatCode>
                <c:ptCount val="19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</c:numCache>
            </c:numRef>
          </c:cat>
          <c:val>
            <c:numRef>
              <c:f>'8 inch minimum'!$J$17:$J$35</c:f>
              <c:numCache>
                <c:formatCode>General</c:formatCode>
                <c:ptCount val="19"/>
                <c:pt idx="0">
                  <c:v>0.3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  <c:pt idx="4">
                  <c:v>0.3</c:v>
                </c:pt>
                <c:pt idx="5">
                  <c:v>0.3</c:v>
                </c:pt>
                <c:pt idx="6">
                  <c:v>0.3</c:v>
                </c:pt>
                <c:pt idx="7">
                  <c:v>0.3</c:v>
                </c:pt>
                <c:pt idx="8">
                  <c:v>0.3</c:v>
                </c:pt>
                <c:pt idx="9">
                  <c:v>0.3</c:v>
                </c:pt>
                <c:pt idx="10">
                  <c:v>0.3</c:v>
                </c:pt>
                <c:pt idx="11">
                  <c:v>0.3</c:v>
                </c:pt>
                <c:pt idx="12">
                  <c:v>0.3</c:v>
                </c:pt>
                <c:pt idx="13">
                  <c:v>0.3</c:v>
                </c:pt>
                <c:pt idx="14">
                  <c:v>0.3</c:v>
                </c:pt>
                <c:pt idx="15">
                  <c:v>0.3</c:v>
                </c:pt>
                <c:pt idx="16">
                  <c:v>0.3</c:v>
                </c:pt>
                <c:pt idx="17">
                  <c:v>0.3</c:v>
                </c:pt>
                <c:pt idx="18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2C-4155-A6D8-80B42F1B9C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4563391"/>
        <c:axId val="1494317903"/>
      </c:lineChart>
      <c:catAx>
        <c:axId val="9045633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Annual exploitation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317903"/>
        <c:crosses val="autoZero"/>
        <c:auto val="1"/>
        <c:lblAlgn val="ctr"/>
        <c:lblOffset val="100"/>
        <c:noMultiLvlLbl val="0"/>
      </c:catAx>
      <c:valAx>
        <c:axId val="1494317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Spawning potential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563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'14 inch minimum'!$E$17:$E$35</c:f>
              <c:numCache>
                <c:formatCode>0.00</c:formatCode>
                <c:ptCount val="19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</c:numCache>
            </c:numRef>
          </c:cat>
          <c:val>
            <c:numRef>
              <c:f>'14 inch minimum'!$F$17:$F$35</c:f>
              <c:numCache>
                <c:formatCode>0.00</c:formatCode>
                <c:ptCount val="19"/>
                <c:pt idx="0">
                  <c:v>6.0367783882442509E-2</c:v>
                </c:pt>
                <c:pt idx="1">
                  <c:v>0.10961225052462466</c:v>
                </c:pt>
                <c:pt idx="2">
                  <c:v>0.15005226199405833</c:v>
                </c:pt>
                <c:pt idx="3">
                  <c:v>0.18347475836136876</c:v>
                </c:pt>
                <c:pt idx="4">
                  <c:v>0.21126376883381687</c:v>
                </c:pt>
                <c:pt idx="5">
                  <c:v>0.2344973622898156</c:v>
                </c:pt>
                <c:pt idx="6">
                  <c:v>0.25402051724947894</c:v>
                </c:pt>
                <c:pt idx="7">
                  <c:v>0.27049993458277</c:v>
                </c:pt>
                <c:pt idx="8">
                  <c:v>0.2844653262335784</c:v>
                </c:pt>
                <c:pt idx="9">
                  <c:v>0.29634058276801939</c:v>
                </c:pt>
                <c:pt idx="10">
                  <c:v>0.30646736794524582</c:v>
                </c:pt>
                <c:pt idx="11">
                  <c:v>0.31512304467412822</c:v>
                </c:pt>
                <c:pt idx="12">
                  <c:v>0.32253435326740859</c:v>
                </c:pt>
                <c:pt idx="13">
                  <c:v>0.3288879009947282</c:v>
                </c:pt>
                <c:pt idx="14">
                  <c:v>0.33433825176344262</c:v>
                </c:pt>
                <c:pt idx="15">
                  <c:v>0.33901420355651257</c:v>
                </c:pt>
                <c:pt idx="16">
                  <c:v>0.34302369172091957</c:v>
                </c:pt>
                <c:pt idx="17">
                  <c:v>0.34645764522698469</c:v>
                </c:pt>
                <c:pt idx="18">
                  <c:v>0.34939304073714922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E9-4AE7-A0BB-CC8994EBA2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4563391"/>
        <c:axId val="1494317903"/>
      </c:lineChart>
      <c:catAx>
        <c:axId val="9045633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Annual exploitation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317903"/>
        <c:crosses val="autoZero"/>
        <c:auto val="1"/>
        <c:lblAlgn val="ctr"/>
        <c:lblOffset val="100"/>
        <c:noMultiLvlLbl val="0"/>
      </c:catAx>
      <c:valAx>
        <c:axId val="1494317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Kilogram</a:t>
                </a:r>
                <a:r>
                  <a:rPr lang="en-US" baseline="0"/>
                  <a:t> per recruit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563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'14 inch minimum'!$H$17:$H$35</c:f>
              <c:numCache>
                <c:formatCode>0.00</c:formatCode>
                <c:ptCount val="19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</c:numCache>
            </c:numRef>
          </c:cat>
          <c:val>
            <c:numRef>
              <c:f>'14 inch minimum'!$I$17:$I$35</c:f>
              <c:numCache>
                <c:formatCode>0.00</c:formatCode>
                <c:ptCount val="19"/>
                <c:pt idx="0">
                  <c:v>0.86783563776224038</c:v>
                </c:pt>
                <c:pt idx="1">
                  <c:v>0.75656825712653364</c:v>
                </c:pt>
                <c:pt idx="2">
                  <c:v>0.6623886194990275</c:v>
                </c:pt>
                <c:pt idx="3">
                  <c:v>0.5822478311571212</c:v>
                </c:pt>
                <c:pt idx="4">
                  <c:v>0.51369783374989797</c:v>
                </c:pt>
                <c:pt idx="5">
                  <c:v>0.45476605406549303</c:v>
                </c:pt>
                <c:pt idx="6">
                  <c:v>0.40385689978225714</c:v>
                </c:pt>
                <c:pt idx="7">
                  <c:v>0.35967432886057282</c:v>
                </c:pt>
                <c:pt idx="8">
                  <c:v>0.321160945637678</c:v>
                </c:pt>
                <c:pt idx="9">
                  <c:v>0.28745004866441587</c:v>
                </c:pt>
                <c:pt idx="10">
                  <c:v>0.25782782434649892</c:v>
                </c:pt>
                <c:pt idx="11">
                  <c:v>0.23170348742058489</c:v>
                </c:pt>
                <c:pt idx="12">
                  <c:v>0.20858564723872999</c:v>
                </c:pt>
                <c:pt idx="13">
                  <c:v>0.18806355434768085</c:v>
                </c:pt>
                <c:pt idx="14">
                  <c:v>0.16979217627475954</c:v>
                </c:pt>
                <c:pt idx="15">
                  <c:v>0.15348028184299642</c:v>
                </c:pt>
                <c:pt idx="16">
                  <c:v>0.13888089334867609</c:v>
                </c:pt>
                <c:pt idx="17">
                  <c:v>0.12578360636527267</c:v>
                </c:pt>
                <c:pt idx="18">
                  <c:v>0.11400838636219586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A4-4E96-AFDE-AE389FA40F6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'14 inch minimum'!$H$17:$H$35</c:f>
              <c:numCache>
                <c:formatCode>0.00</c:formatCode>
                <c:ptCount val="19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</c:numCache>
            </c:numRef>
          </c:cat>
          <c:val>
            <c:numRef>
              <c:f>'14 inch minimum'!$J$17:$J$35</c:f>
              <c:numCache>
                <c:formatCode>General</c:formatCode>
                <c:ptCount val="19"/>
                <c:pt idx="0">
                  <c:v>0.3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  <c:pt idx="4">
                  <c:v>0.3</c:v>
                </c:pt>
                <c:pt idx="5">
                  <c:v>0.3</c:v>
                </c:pt>
                <c:pt idx="6">
                  <c:v>0.3</c:v>
                </c:pt>
                <c:pt idx="7">
                  <c:v>0.3</c:v>
                </c:pt>
                <c:pt idx="8">
                  <c:v>0.3</c:v>
                </c:pt>
                <c:pt idx="9">
                  <c:v>0.3</c:v>
                </c:pt>
                <c:pt idx="10">
                  <c:v>0.3</c:v>
                </c:pt>
                <c:pt idx="11">
                  <c:v>0.3</c:v>
                </c:pt>
                <c:pt idx="12">
                  <c:v>0.3</c:v>
                </c:pt>
                <c:pt idx="13">
                  <c:v>0.3</c:v>
                </c:pt>
                <c:pt idx="14">
                  <c:v>0.3</c:v>
                </c:pt>
                <c:pt idx="15">
                  <c:v>0.3</c:v>
                </c:pt>
                <c:pt idx="16">
                  <c:v>0.3</c:v>
                </c:pt>
                <c:pt idx="17">
                  <c:v>0.3</c:v>
                </c:pt>
                <c:pt idx="18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A4-4E96-AFDE-AE389FA40F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4563391"/>
        <c:axId val="1494317903"/>
      </c:lineChart>
      <c:catAx>
        <c:axId val="9045633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Annual exploitation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317903"/>
        <c:crosses val="autoZero"/>
        <c:auto val="1"/>
        <c:lblAlgn val="ctr"/>
        <c:lblOffset val="100"/>
        <c:noMultiLvlLbl val="0"/>
      </c:catAx>
      <c:valAx>
        <c:axId val="1494317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Spawning potential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563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'18 inch minimum'!$E$17:$E$35</c:f>
              <c:numCache>
                <c:formatCode>0.00</c:formatCode>
                <c:ptCount val="19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</c:numCache>
            </c:numRef>
          </c:cat>
          <c:val>
            <c:numRef>
              <c:f>'18 inch minimum'!$F$17:$F$35</c:f>
              <c:numCache>
                <c:formatCode>0.00</c:formatCode>
                <c:ptCount val="19"/>
                <c:pt idx="0">
                  <c:v>3.2903255394701486E-2</c:v>
                </c:pt>
                <c:pt idx="1">
                  <c:v>6.1611931446965605E-2</c:v>
                </c:pt>
                <c:pt idx="2">
                  <c:v>8.6790518463188443E-2</c:v>
                </c:pt>
                <c:pt idx="3">
                  <c:v>0.10898671231832628</c:v>
                </c:pt>
                <c:pt idx="4">
                  <c:v>0.12865278770731722</c:v>
                </c:pt>
                <c:pt idx="5">
                  <c:v>0.1461630482671612</c:v>
                </c:pt>
                <c:pt idx="6">
                  <c:v>0.16182805899706754</c:v>
                </c:pt>
                <c:pt idx="7">
                  <c:v>0.17590624417577128</c:v>
                </c:pt>
                <c:pt idx="8">
                  <c:v>0.18861333189350715</c:v>
                </c:pt>
                <c:pt idx="9">
                  <c:v>0.20013004125754086</c:v>
                </c:pt>
                <c:pt idx="10">
                  <c:v>0.21060833762156905</c:v>
                </c:pt>
                <c:pt idx="11">
                  <c:v>0.22017652254851339</c:v>
                </c:pt>
                <c:pt idx="12">
                  <c:v>0.22894337669932222</c:v>
                </c:pt>
                <c:pt idx="13">
                  <c:v>0.23700153379546235</c:v>
                </c:pt>
                <c:pt idx="14">
                  <c:v>0.24443023082959719</c:v>
                </c:pt>
                <c:pt idx="15">
                  <c:v>0.25129755261355724</c:v>
                </c:pt>
                <c:pt idx="16">
                  <c:v>0.25766226655659158</c:v>
                </c:pt>
                <c:pt idx="17">
                  <c:v>0.26357532542019713</c:v>
                </c:pt>
                <c:pt idx="18">
                  <c:v>0.2690811009939898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3D-4F56-9966-62C40DBA03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4563391"/>
        <c:axId val="1494317903"/>
      </c:lineChart>
      <c:catAx>
        <c:axId val="9045633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Annual exploitation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317903"/>
        <c:crosses val="autoZero"/>
        <c:auto val="1"/>
        <c:lblAlgn val="ctr"/>
        <c:lblOffset val="100"/>
        <c:noMultiLvlLbl val="0"/>
      </c:catAx>
      <c:valAx>
        <c:axId val="1494317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Kilogram</a:t>
                </a:r>
                <a:r>
                  <a:rPr lang="en-US" baseline="0"/>
                  <a:t> per recruit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563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'18 inch minimum'!$H$17:$H$35</c:f>
              <c:numCache>
                <c:formatCode>0.00</c:formatCode>
                <c:ptCount val="19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</c:numCache>
            </c:numRef>
          </c:cat>
          <c:val>
            <c:numRef>
              <c:f>'18 inch minimum'!$I$17:$I$35</c:f>
              <c:numCache>
                <c:formatCode>0.00</c:formatCode>
                <c:ptCount val="19"/>
                <c:pt idx="0">
                  <c:v>0.93462080958778726</c:v>
                </c:pt>
                <c:pt idx="1">
                  <c:v>0.87627398465891659</c:v>
                </c:pt>
                <c:pt idx="2">
                  <c:v>0.82402010155107297</c:v>
                </c:pt>
                <c:pt idx="3">
                  <c:v>0.7770580953929862</c:v>
                </c:pt>
                <c:pt idx="4">
                  <c:v>0.73470408820077271</c:v>
                </c:pt>
                <c:pt idx="5">
                  <c:v>0.69637346850899728</c:v>
                </c:pt>
                <c:pt idx="6">
                  <c:v>0.66156573268343866</c:v>
                </c:pt>
                <c:pt idx="7">
                  <c:v>0.62985166923842517</c:v>
                </c:pt>
                <c:pt idx="8">
                  <c:v>0.60086252882208735</c:v>
                </c:pt>
                <c:pt idx="9">
                  <c:v>0.57428087531390948</c:v>
                </c:pt>
                <c:pt idx="10">
                  <c:v>0.54983285882316046</c:v>
                </c:pt>
                <c:pt idx="11">
                  <c:v>0.5272816902701567</c:v>
                </c:pt>
                <c:pt idx="12">
                  <c:v>0.50642213053951679</c:v>
                </c:pt>
                <c:pt idx="13">
                  <c:v>0.48707583567251606</c:v>
                </c:pt>
                <c:pt idx="14">
                  <c:v>0.46908742387586982</c:v>
                </c:pt>
                <c:pt idx="15">
                  <c:v>0.45232115084395391</c:v>
                </c:pt>
                <c:pt idx="16">
                  <c:v>0.43665809752315538</c:v>
                </c:pt>
                <c:pt idx="17">
                  <c:v>0.42199378942775101</c:v>
                </c:pt>
                <c:pt idx="18">
                  <c:v>0.40823617932555717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F8-463D-8CFE-CA192029F0A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'18 inch minimum'!$H$17:$H$35</c:f>
              <c:numCache>
                <c:formatCode>0.00</c:formatCode>
                <c:ptCount val="19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0.08</c:v>
                </c:pt>
                <c:pt idx="4">
                  <c:v>0.1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0.16</c:v>
                </c:pt>
                <c:pt idx="8">
                  <c:v>0.18</c:v>
                </c:pt>
                <c:pt idx="9">
                  <c:v>0.2</c:v>
                </c:pt>
                <c:pt idx="10">
                  <c:v>0.22</c:v>
                </c:pt>
                <c:pt idx="11">
                  <c:v>0.24</c:v>
                </c:pt>
                <c:pt idx="12">
                  <c:v>0.26</c:v>
                </c:pt>
                <c:pt idx="13">
                  <c:v>0.28000000000000003</c:v>
                </c:pt>
                <c:pt idx="14">
                  <c:v>0.3</c:v>
                </c:pt>
                <c:pt idx="15">
                  <c:v>0.32</c:v>
                </c:pt>
                <c:pt idx="16">
                  <c:v>0.34</c:v>
                </c:pt>
                <c:pt idx="17">
                  <c:v>0.36</c:v>
                </c:pt>
                <c:pt idx="18">
                  <c:v>0.38</c:v>
                </c:pt>
              </c:numCache>
            </c:numRef>
          </c:cat>
          <c:val>
            <c:numRef>
              <c:f>'18 inch minimum'!$J$17:$J$35</c:f>
              <c:numCache>
                <c:formatCode>General</c:formatCode>
                <c:ptCount val="19"/>
                <c:pt idx="0">
                  <c:v>0.3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  <c:pt idx="4">
                  <c:v>0.3</c:v>
                </c:pt>
                <c:pt idx="5">
                  <c:v>0.3</c:v>
                </c:pt>
                <c:pt idx="6">
                  <c:v>0.3</c:v>
                </c:pt>
                <c:pt idx="7">
                  <c:v>0.3</c:v>
                </c:pt>
                <c:pt idx="8">
                  <c:v>0.3</c:v>
                </c:pt>
                <c:pt idx="9">
                  <c:v>0.3</c:v>
                </c:pt>
                <c:pt idx="10">
                  <c:v>0.3</c:v>
                </c:pt>
                <c:pt idx="11">
                  <c:v>0.3</c:v>
                </c:pt>
                <c:pt idx="12">
                  <c:v>0.3</c:v>
                </c:pt>
                <c:pt idx="13">
                  <c:v>0.3</c:v>
                </c:pt>
                <c:pt idx="14">
                  <c:v>0.3</c:v>
                </c:pt>
                <c:pt idx="15">
                  <c:v>0.3</c:v>
                </c:pt>
                <c:pt idx="16">
                  <c:v>0.3</c:v>
                </c:pt>
                <c:pt idx="17">
                  <c:v>0.3</c:v>
                </c:pt>
                <c:pt idx="18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F8-463D-8CFE-CA192029F0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4563391"/>
        <c:axId val="1494317903"/>
      </c:lineChart>
      <c:catAx>
        <c:axId val="9045633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Annual exploitation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317903"/>
        <c:crosses val="autoZero"/>
        <c:auto val="1"/>
        <c:lblAlgn val="ctr"/>
        <c:lblOffset val="100"/>
        <c:noMultiLvlLbl val="0"/>
      </c:catAx>
      <c:valAx>
        <c:axId val="1494317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Spawning potential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563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432228</xdr:colOff>
      <xdr:row>12</xdr:row>
      <xdr:rowOff>82761</xdr:rowOff>
    </xdr:from>
    <xdr:to>
      <xdr:col>29</xdr:col>
      <xdr:colOff>348184</xdr:colOff>
      <xdr:row>26</xdr:row>
      <xdr:rowOff>158961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012A93-FD8A-4CD0-B052-EA8203BFF7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27</xdr:row>
      <xdr:rowOff>27212</xdr:rowOff>
    </xdr:from>
    <xdr:to>
      <xdr:col>29</xdr:col>
      <xdr:colOff>285750</xdr:colOff>
      <xdr:row>41</xdr:row>
      <xdr:rowOff>103412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3BE920B-098D-4677-BC0E-7E67090E0B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432228</xdr:colOff>
      <xdr:row>12</xdr:row>
      <xdr:rowOff>82761</xdr:rowOff>
    </xdr:from>
    <xdr:to>
      <xdr:col>29</xdr:col>
      <xdr:colOff>348184</xdr:colOff>
      <xdr:row>26</xdr:row>
      <xdr:rowOff>158961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9E4736-E930-4505-84BA-C63A3F6B1F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27</xdr:row>
      <xdr:rowOff>27212</xdr:rowOff>
    </xdr:from>
    <xdr:to>
      <xdr:col>29</xdr:col>
      <xdr:colOff>285750</xdr:colOff>
      <xdr:row>41</xdr:row>
      <xdr:rowOff>103412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2C7BB3-8681-4D25-B8BE-9C443C7971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432228</xdr:colOff>
      <xdr:row>12</xdr:row>
      <xdr:rowOff>82761</xdr:rowOff>
    </xdr:from>
    <xdr:to>
      <xdr:col>29</xdr:col>
      <xdr:colOff>348184</xdr:colOff>
      <xdr:row>26</xdr:row>
      <xdr:rowOff>158961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7C6B18-D474-4F2B-A835-D575C2652A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27</xdr:row>
      <xdr:rowOff>27212</xdr:rowOff>
    </xdr:from>
    <xdr:to>
      <xdr:col>29</xdr:col>
      <xdr:colOff>285750</xdr:colOff>
      <xdr:row>41</xdr:row>
      <xdr:rowOff>103412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ECD1466-C6B3-46B9-9A58-424A3FFC5F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Neely, Ben [KDWP]" id="{A0D3DC66-78B1-4B25-9ECC-CFC2442D5680}" userId="S::ben.neely@kansas.gov::02a21eaf-56d1-4541-964a-c7464e98ede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" dT="2020-02-21T15:38:25.53" personId="{A0D3DC66-78B1-4B25-9ECC-CFC2442D5680}" id="{7FF494BB-AC68-4AFC-A43E-221F4B721964}">
    <text>Use vB equation to predict expected TL at age. We can use whatever growth model best fits here (linear, Gompertz, double vB, etc). MILR BCF might need linear.</text>
  </threadedComment>
  <threadedComment ref="B4" dT="2020-02-21T15:30:15.83" personId="{A0D3DC66-78B1-4B25-9ECC-CFC2442D5680}" id="{934F4E08-637B-4563-B421-A219AA602B61}">
    <text>Growth parameters from aged fish sample taken in XXXX from X Reservoir.</text>
  </threadedComment>
  <threadedComment ref="E4" dT="2020-02-21T15:50:50.16" personId="{A0D3DC66-78B1-4B25-9ECC-CFC2442D5680}" id="{276AAA3E-9704-4E12-A985-D883FA67F86D}">
    <text>Estimated weight (kg) at length for yield</text>
  </threadedComment>
  <threadedComment ref="D5" dT="2020-02-21T16:02:56.74" personId="{A0D3DC66-78B1-4B25-9ECC-CFC2442D5680}" id="{3A789A93-BEAD-4975-94D9-6EA4C6BDD56E}">
    <text>Relative fecundity at age. Using weight at age past maturity as surrogate for fecundity.</text>
  </threadedComment>
  <threadedComment ref="D6" dT="2020-02-21T17:19:37.38" personId="{A0D3DC66-78B1-4B25-9ECC-CFC2442D5680}" id="{DB3EB006-B808-4AD4-A356-C2A383021796}">
    <text>Expected survival of an unfished population. Referred to as a survivorship function.</text>
  </threadedComment>
  <threadedComment ref="D7" dT="2020-02-21T17:20:59.33" personId="{A0D3DC66-78B1-4B25-9ECC-CFC2442D5680}" id="{5FC8B044-8698-4E9E-AD08-F9FCD89124A4}">
    <text>Survivorship in a fished condition. Number (or proportion) alive at the beginning of age-x. Fish that survived age x-1</text>
  </threadedComment>
  <threadedComment ref="A8" dT="2020-02-21T15:46:34.33" personId="{A0D3DC66-78B1-4B25-9ECC-CFC2442D5680}" id="{82EAE231-1BBD-47D9-8688-0E928491754F}">
    <text>Weight at length estimates</text>
  </threadedComment>
  <threadedComment ref="D8" dT="2020-02-21T17:42:09.15" personId="{A0D3DC66-78B1-4B25-9ECC-CFC2442D5680}" id="{2E486EE8-199C-4D73-9A49-5EB1EB69AB32}">
    <text>Vulnerability to the minimum length limit. Think about this as the proportion of fish at age-x that are vulnerable to harvest.</text>
  </threadedComment>
  <threadedComment ref="A11" dT="2020-02-21T16:00:49.24" personId="{A0D3DC66-78B1-4B25-9ECC-CFC2442D5680}" id="{03007CEA-71CC-47FA-AA92-6330F67E8E58}">
    <text>Weight at maturation. Assuming they mature at age-5 here so estimated weight at age-5. This will change by species/population.</text>
  </threadedComment>
  <threadedComment ref="A13" dT="2020-02-21T17:15:11.83" personId="{A0D3DC66-78B1-4B25-9ECC-CFC2442D5680}" id="{AFFEBCBE-32C4-415A-AC9B-79323C22C307}">
    <text>Instantaneous natural mortality calculated with Then et al. 2015 equation.</text>
  </threadedComment>
  <threadedComment ref="A14" dT="2020-02-21T17:16:04.30" personId="{A0D3DC66-78B1-4B25-9ECC-CFC2442D5680}" id="{D7E939BF-C0A3-4546-8B5E-E86375115D36}">
    <text>Finite survival from natural mortality.</text>
  </threadedComment>
  <threadedComment ref="A15" dT="2020-02-21T17:18:11.90" personId="{A0D3DC66-78B1-4B25-9ECC-CFC2442D5680}" id="{B4511093-165F-4897-941E-30A03D0E6764}">
    <text>Annual exploitation rate</text>
  </threadedComment>
  <threadedComment ref="E15" dT="2020-02-21T20:15:06.01" personId="{A0D3DC66-78B1-4B25-9ECC-CFC2442D5680}" id="{A240CE43-539F-46A0-92ED-0E237E36D80B}">
    <text>Data -&gt; What-if analysis -&gt; Data table. Identify the column variable as u (cell B15 here). This calculates YPR at each value of u</text>
  </threadedComment>
  <threadedComment ref="H15" dT="2020-02-21T20:15:06.01" personId="{A0D3DC66-78B1-4B25-9ECC-CFC2442D5680}" id="{E8171DF7-0DD8-4999-80B5-2EAEC4D5F13D}">
    <text>Data -&gt; What-if analysis -&gt; Data table. Identify the column variable as u (cell B15 here). This calculates YPR at each value of u</text>
  </threadedComment>
  <threadedComment ref="F16" dT="2020-02-21T20:13:14.83" personId="{A0D3DC66-78B1-4B25-9ECC-CFC2442D5680}" id="{FCCC070A-D5D1-4E51-B46D-346E584F8963}">
    <text>This is just YPR</text>
  </threadedComment>
  <threadedComment ref="I16" dT="2020-02-21T20:13:14.83" personId="{A0D3DC66-78B1-4B25-9ECC-CFC2442D5680}" id="{2DCF3B11-2E66-4618-832C-C548687C79B5}">
    <text>This is just SPR</text>
  </threadedComment>
  <threadedComment ref="A17" dT="2020-02-21T21:04:59.12" personId="{A0D3DC66-78B1-4B25-9ECC-CFC2442D5680}" id="{7A38A823-0FD2-4864-B2C3-D8E8E76DA808}">
    <text>Set up vulnerability functions for te different types of length limits. Pay attention to the Vul parameters that are being used in the S_Fished vector as those will determine which size limit type is being used.</text>
  </threadedComment>
  <threadedComment ref="A18" dT="2020-02-21T17:37:26.47" personId="{A0D3DC66-78B1-4B25-9ECC-CFC2442D5680}" id="{23056FB2-35B8-46DD-B59C-25E18E7401E2}">
    <text>Simulate minimum length limit in millimeters. This can also be used as the lower side of a slot.</text>
  </threadedComment>
  <threadedComment ref="A23" dT="2020-02-21T19:47:25.13" personId="{A0D3DC66-78B1-4B25-9ECC-CFC2442D5680}" id="{F8F2759D-3258-4739-B63C-478231203C09}">
    <text>Vulnerable biomass per recruit in the fished condition. The recruit has amassed this much harvestable biomass through its life.</text>
  </threadedComment>
  <threadedComment ref="A25" dT="2020-02-21T20:28:41.24" personId="{A0D3DC66-78B1-4B25-9ECC-CFC2442D5680}" id="{C30B1744-C0F4-41D1-8989-EF70CED52F2C}">
    <text>Spawning portential ratio -- eggs per recruit in the fished condidtion relative to unfished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3" dT="2020-02-21T15:38:25.53" personId="{A0D3DC66-78B1-4B25-9ECC-CFC2442D5680}" id="{63D78840-09E2-4745-AC5B-7D43D3CC3084}">
    <text>Use vB equation to predict expected TL at age. We can use whatever growth model best fits here (linear, Gompertz, double vB, etc). MILR BCF might need linear.</text>
  </threadedComment>
  <threadedComment ref="B4" dT="2020-02-21T15:30:15.83" personId="{A0D3DC66-78B1-4B25-9ECC-CFC2442D5680}" id="{B968BCA3-7FF0-4D4B-A239-28D74C324A11}">
    <text>Growth parameters from aged fish sample taken in XXXX from X Reservoir.</text>
  </threadedComment>
  <threadedComment ref="E4" dT="2020-02-21T15:50:50.16" personId="{A0D3DC66-78B1-4B25-9ECC-CFC2442D5680}" id="{CB24D036-CF57-4001-A430-B92E5B5CAFDC}">
    <text>Estimated weight (kg) at length for yield</text>
  </threadedComment>
  <threadedComment ref="D5" dT="2020-02-21T16:02:56.74" personId="{A0D3DC66-78B1-4B25-9ECC-CFC2442D5680}" id="{5973C078-EA99-4442-AB1F-67C69A280BA1}">
    <text>Relative fecundity at age. Using weight at age past maturity as surrogate for fecundity.</text>
  </threadedComment>
  <threadedComment ref="D6" dT="2020-02-21T17:19:37.38" personId="{A0D3DC66-78B1-4B25-9ECC-CFC2442D5680}" id="{D96F2463-93C5-4FDA-8992-7B58A35EAE08}">
    <text>Expected survival of an unfished population. Referred to as a survivorship function.</text>
  </threadedComment>
  <threadedComment ref="D7" dT="2020-02-21T17:20:59.33" personId="{A0D3DC66-78B1-4B25-9ECC-CFC2442D5680}" id="{9B5186B1-1257-4E32-AC6F-FD40BB9F05AE}">
    <text>Survivorship in a fished condition. Number (or proportion) alive at the beginning of age-x. Fish that survived age x-1</text>
  </threadedComment>
  <threadedComment ref="A8" dT="2020-02-21T15:46:34.33" personId="{A0D3DC66-78B1-4B25-9ECC-CFC2442D5680}" id="{A3B4F3D8-912C-48D8-B686-564E35C92488}">
    <text>Weight at length estimates</text>
  </threadedComment>
  <threadedComment ref="D8" dT="2020-02-21T17:42:09.15" personId="{A0D3DC66-78B1-4B25-9ECC-CFC2442D5680}" id="{8B49098D-C7E4-48AA-ADB4-9AFAAEB06709}">
    <text>Vulnerability to the minimum length limit. Think about this as the proportion of fish at age-x that are vulnerable to harvest.</text>
  </threadedComment>
  <threadedComment ref="A11" dT="2020-02-21T16:00:49.24" personId="{A0D3DC66-78B1-4B25-9ECC-CFC2442D5680}" id="{1AF6649C-EE17-4C05-9083-7F2780F80C93}">
    <text>Weight at maturation. Assuming they mature at age-5 here so estimated weight at age-5. This will change by species/population.</text>
  </threadedComment>
  <threadedComment ref="A13" dT="2020-02-21T17:15:11.83" personId="{A0D3DC66-78B1-4B25-9ECC-CFC2442D5680}" id="{C2C38592-E493-4547-B859-C8C6E0E655E3}">
    <text>Instantaneous natural mortality calculated with Then et al. 2015 equation.</text>
  </threadedComment>
  <threadedComment ref="A14" dT="2020-02-21T17:16:04.30" personId="{A0D3DC66-78B1-4B25-9ECC-CFC2442D5680}" id="{59BF2AD7-08E0-425A-8C95-60904E4BD7CB}">
    <text>Finite survival from natural mortality.</text>
  </threadedComment>
  <threadedComment ref="A15" dT="2020-02-21T17:18:11.90" personId="{A0D3DC66-78B1-4B25-9ECC-CFC2442D5680}" id="{C4D6264C-FCDF-465B-8442-400C49C9023B}">
    <text>Annual exploitation rate</text>
  </threadedComment>
  <threadedComment ref="E15" dT="2020-02-21T20:15:06.01" personId="{A0D3DC66-78B1-4B25-9ECC-CFC2442D5680}" id="{52A26384-891B-495D-8A9D-19DF496B5879}">
    <text>Data -&gt; What-if analysis -&gt; Data table. Identify the column variable as u (cell B15 here). This calculates YPR at each value of u</text>
  </threadedComment>
  <threadedComment ref="H15" dT="2020-02-21T20:15:06.01" personId="{A0D3DC66-78B1-4B25-9ECC-CFC2442D5680}" id="{B0AF17D8-76BB-4800-826B-99BAE0683094}">
    <text>Data -&gt; What-if analysis -&gt; Data table. Identify the column variable as u (cell B15 here). This calculates YPR at each value of u</text>
  </threadedComment>
  <threadedComment ref="F16" dT="2020-02-21T20:13:14.83" personId="{A0D3DC66-78B1-4B25-9ECC-CFC2442D5680}" id="{8B987353-5211-413D-8C5E-FC31D1D448CD}">
    <text>This is just YPR</text>
  </threadedComment>
  <threadedComment ref="I16" dT="2020-02-21T20:13:14.83" personId="{A0D3DC66-78B1-4B25-9ECC-CFC2442D5680}" id="{F2D1A77D-BAF2-44D9-AFD3-11D55A168E84}">
    <text>This is just SPR</text>
  </threadedComment>
  <threadedComment ref="A17" dT="2020-02-21T21:04:59.12" personId="{A0D3DC66-78B1-4B25-9ECC-CFC2442D5680}" id="{BAFA2D56-1E4F-46B6-A411-7D1356BE1016}">
    <text>Set up vulnerability functions for te different types of length limits. Pay attention to the Vul parameters that are being used in the S_Fished vector as those will determine which size limit type is being used.</text>
  </threadedComment>
  <threadedComment ref="A18" dT="2020-02-21T17:37:26.47" personId="{A0D3DC66-78B1-4B25-9ECC-CFC2442D5680}" id="{DF98A769-377C-4DC9-A9A3-C781BF63F507}">
    <text>Simulate minimum length limit in millimeters. This can also be used as the lower side of a slot.</text>
  </threadedComment>
  <threadedComment ref="A23" dT="2020-02-21T19:47:25.13" personId="{A0D3DC66-78B1-4B25-9ECC-CFC2442D5680}" id="{BB8B32E0-5872-4946-B6BD-970D0120870B}">
    <text>Vulnerable biomass per recruit in the fished condition. The recruit has amassed this much harvestable biomass through its life.</text>
  </threadedComment>
  <threadedComment ref="A25" dT="2020-02-21T20:28:41.24" personId="{A0D3DC66-78B1-4B25-9ECC-CFC2442D5680}" id="{AABD61DE-439A-41C1-985B-3666014C6A1E}">
    <text>Spawning portential ratio -- eggs per recruit in the fished condidtion relative to unfished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3" dT="2020-02-21T15:38:25.53" personId="{A0D3DC66-78B1-4B25-9ECC-CFC2442D5680}" id="{82FA4CBC-6178-4EB6-B43D-67813AC55DA6}">
    <text>Use vB equation to predict expected TL at age. We can use whatever growth model best fits here (linear, Gompertz, double vB, etc). MILR BCF might need linear.</text>
  </threadedComment>
  <threadedComment ref="B4" dT="2020-02-21T15:30:15.83" personId="{A0D3DC66-78B1-4B25-9ECC-CFC2442D5680}" id="{E8837B80-D8E3-41BB-9C1B-62E2FC0A0473}">
    <text>Growth parameters from aged fish sample taken in XXXX from X Reservoir.</text>
  </threadedComment>
  <threadedComment ref="E4" dT="2020-02-21T15:50:50.16" personId="{A0D3DC66-78B1-4B25-9ECC-CFC2442D5680}" id="{1916B8D6-449F-46E8-877D-B6BB20C0814B}">
    <text>Estimated weight (kg) at length for yield</text>
  </threadedComment>
  <threadedComment ref="D5" dT="2020-02-21T16:02:56.74" personId="{A0D3DC66-78B1-4B25-9ECC-CFC2442D5680}" id="{D9DD9833-5E3D-4CC8-B498-1F90159AF68E}">
    <text>Relative fecundity at age. Using weight at age past maturity as surrogate for fecundity.</text>
  </threadedComment>
  <threadedComment ref="D6" dT="2020-02-21T17:19:37.38" personId="{A0D3DC66-78B1-4B25-9ECC-CFC2442D5680}" id="{0664EA64-E008-450F-B6E2-B060EF7B45CB}">
    <text>Expected survival of an unfished population. Referred to as a survivorship function.</text>
  </threadedComment>
  <threadedComment ref="D7" dT="2020-02-21T17:20:59.33" personId="{A0D3DC66-78B1-4B25-9ECC-CFC2442D5680}" id="{18312CF9-B829-4268-856C-92013FAFF40F}">
    <text>Survivorship in a fished condition. Number (or proportion) alive at the beginning of age-x. Fish that survived age x-1</text>
  </threadedComment>
  <threadedComment ref="A8" dT="2020-02-21T15:46:34.33" personId="{A0D3DC66-78B1-4B25-9ECC-CFC2442D5680}" id="{0665D119-7DDB-4ABA-86D2-7A5E44657B26}">
    <text>Weight at length estimates</text>
  </threadedComment>
  <threadedComment ref="D8" dT="2020-02-21T17:42:09.15" personId="{A0D3DC66-78B1-4B25-9ECC-CFC2442D5680}" id="{B0CFBD53-A8B2-4567-AA96-49C8E62BB078}">
    <text>Vulnerability to the minimum length limit. Think about this as the proportion of fish at age-x that are vulnerable to harvest.</text>
  </threadedComment>
  <threadedComment ref="A11" dT="2020-02-21T16:00:49.24" personId="{A0D3DC66-78B1-4B25-9ECC-CFC2442D5680}" id="{85420A96-08FA-4E06-9E28-5231743D3A94}">
    <text>Weight at maturation. Assuming they mature at age-5 here so estimated weight at age-5. This will change by species/population.</text>
  </threadedComment>
  <threadedComment ref="A13" dT="2020-02-21T17:15:11.83" personId="{A0D3DC66-78B1-4B25-9ECC-CFC2442D5680}" id="{28976A6E-7268-419E-866B-4BB54B37A9F9}">
    <text>Instantaneous natural mortality calculated with Then et al. 2015 equation.</text>
  </threadedComment>
  <threadedComment ref="A14" dT="2020-02-21T17:16:04.30" personId="{A0D3DC66-78B1-4B25-9ECC-CFC2442D5680}" id="{67F7CEB9-62F4-4054-BF4B-03D59C6D4821}">
    <text>Finite survival from natural mortality.</text>
  </threadedComment>
  <threadedComment ref="A15" dT="2020-02-21T17:18:11.90" personId="{A0D3DC66-78B1-4B25-9ECC-CFC2442D5680}" id="{0F12CCC2-FE8D-4503-9894-184A5637039B}">
    <text>Annual exploitation rate</text>
  </threadedComment>
  <threadedComment ref="E15" dT="2020-02-21T20:15:06.01" personId="{A0D3DC66-78B1-4B25-9ECC-CFC2442D5680}" id="{47E0E4B4-1105-43C1-BF98-D7C56F7BB589}">
    <text>Data -&gt; What-if analysis -&gt; Data table. Identify the column variable as u (cell B15 here). This calculates YPR at each value of u</text>
  </threadedComment>
  <threadedComment ref="H15" dT="2020-02-21T20:15:06.01" personId="{A0D3DC66-78B1-4B25-9ECC-CFC2442D5680}" id="{3FE9B59E-DEE8-4B5F-A4A9-9F1B566708B0}">
    <text>Data -&gt; What-if analysis -&gt; Data table. Identify the column variable as u (cell B15 here). This calculates YPR at each value of u</text>
  </threadedComment>
  <threadedComment ref="F16" dT="2020-02-21T20:13:14.83" personId="{A0D3DC66-78B1-4B25-9ECC-CFC2442D5680}" id="{CC66C5D7-0E29-4281-87B0-6D6EAD17768D}">
    <text>This is just YPR</text>
  </threadedComment>
  <threadedComment ref="I16" dT="2020-02-21T20:13:14.83" personId="{A0D3DC66-78B1-4B25-9ECC-CFC2442D5680}" id="{7E3B78FC-BBD1-4302-93AA-AE60F0529683}">
    <text>This is just SPR</text>
  </threadedComment>
  <threadedComment ref="A17" dT="2020-02-21T21:04:59.12" personId="{A0D3DC66-78B1-4B25-9ECC-CFC2442D5680}" id="{89E587D3-10F2-40E9-B374-6E9DBCB9D672}">
    <text>Set up vulnerability functions for te different types of length limits. Pay attention to the Vul parameters that are being used in the S_Fished vector as those will determine which size limit type is being used.</text>
  </threadedComment>
  <threadedComment ref="A18" dT="2020-02-21T17:37:26.47" personId="{A0D3DC66-78B1-4B25-9ECC-CFC2442D5680}" id="{E06DE720-9033-4A6E-B828-B366F7DE63F3}">
    <text>Simulate minimum length limit in millimeters. This can also be used as the lower side of a slot.</text>
  </threadedComment>
  <threadedComment ref="A23" dT="2020-02-21T19:47:25.13" personId="{A0D3DC66-78B1-4B25-9ECC-CFC2442D5680}" id="{9885AE8A-25D6-41C9-9662-4F2D4203F233}">
    <text>Vulnerable biomass per recruit in the fished condition. The recruit has amassed this much harvestable biomass through its life.</text>
  </threadedComment>
  <threadedComment ref="A25" dT="2020-02-21T20:28:41.24" personId="{A0D3DC66-78B1-4B25-9ECC-CFC2442D5680}" id="{ECEFC546-357E-41A3-B742-48ED6AABFE3B}">
    <text>Spawning portential ratio -- eggs per recruit in the fished condidtion relative to unfished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microsoft.com/office/2017/10/relationships/threadedComment" Target="../threadedComments/threadedComment3.xml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FD17A-18F5-4642-97DD-08A1022CCE8B}">
  <dimension ref="A2:AQ41"/>
  <sheetViews>
    <sheetView tabSelected="1" zoomScale="70" zoomScaleNormal="70" workbookViewId="0"/>
  </sheetViews>
  <sheetFormatPr defaultRowHeight="15" x14ac:dyDescent="0.25"/>
  <cols>
    <col min="1" max="1" width="26.28515625" bestFit="1" customWidth="1"/>
    <col min="2" max="2" width="13.5703125" bestFit="1" customWidth="1"/>
    <col min="3" max="3" width="6.7109375" customWidth="1"/>
    <col min="4" max="4" width="13" bestFit="1" customWidth="1"/>
    <col min="5" max="5" width="14.85546875" bestFit="1" customWidth="1"/>
    <col min="6" max="6" width="6.85546875" bestFit="1" customWidth="1"/>
    <col min="7" max="7" width="6.42578125" bestFit="1" customWidth="1"/>
    <col min="8" max="8" width="14.85546875" bestFit="1" customWidth="1"/>
    <col min="9" max="9" width="6.42578125" bestFit="1" customWidth="1"/>
    <col min="10" max="10" width="6.85546875" bestFit="1" customWidth="1"/>
    <col min="11" max="29" width="6.42578125" bestFit="1" customWidth="1"/>
  </cols>
  <sheetData>
    <row r="2" spans="1:43" x14ac:dyDescent="0.25">
      <c r="A2" s="1" t="s">
        <v>0</v>
      </c>
      <c r="D2" t="s">
        <v>1</v>
      </c>
      <c r="E2" s="5">
        <v>1</v>
      </c>
      <c r="F2" s="5">
        <v>2</v>
      </c>
      <c r="G2" s="5">
        <v>3</v>
      </c>
      <c r="H2" s="5">
        <v>4</v>
      </c>
      <c r="I2" s="5">
        <v>5</v>
      </c>
      <c r="J2" s="5">
        <v>6</v>
      </c>
      <c r="K2" s="5">
        <v>7</v>
      </c>
      <c r="L2" s="5">
        <v>8</v>
      </c>
      <c r="M2" s="5">
        <v>9</v>
      </c>
      <c r="N2" s="5">
        <v>10</v>
      </c>
      <c r="O2" s="5">
        <v>11</v>
      </c>
      <c r="P2" s="5">
        <v>12</v>
      </c>
      <c r="Q2" s="5">
        <v>13</v>
      </c>
      <c r="R2" s="5">
        <v>14</v>
      </c>
      <c r="S2" s="5">
        <v>15</v>
      </c>
      <c r="T2" s="5">
        <v>16</v>
      </c>
      <c r="U2" s="5">
        <v>17</v>
      </c>
      <c r="V2" s="5">
        <v>18</v>
      </c>
      <c r="W2" s="5">
        <v>19</v>
      </c>
      <c r="X2" s="5">
        <v>20</v>
      </c>
      <c r="Y2" s="5">
        <v>21</v>
      </c>
      <c r="Z2" s="5">
        <v>22</v>
      </c>
      <c r="AA2" s="5">
        <v>23</v>
      </c>
      <c r="AB2" s="5">
        <v>24</v>
      </c>
      <c r="AC2" s="5">
        <v>25</v>
      </c>
      <c r="AD2" s="5">
        <v>26</v>
      </c>
      <c r="AE2" s="5">
        <v>27</v>
      </c>
      <c r="AF2" s="5">
        <v>28</v>
      </c>
      <c r="AG2" s="5">
        <v>29</v>
      </c>
      <c r="AH2" s="5">
        <v>30</v>
      </c>
      <c r="AI2" s="5">
        <v>31</v>
      </c>
      <c r="AJ2" s="5">
        <v>32</v>
      </c>
      <c r="AK2" s="5">
        <v>33</v>
      </c>
      <c r="AL2" s="5">
        <v>34</v>
      </c>
      <c r="AM2" s="5">
        <v>35</v>
      </c>
      <c r="AN2" s="5">
        <v>36</v>
      </c>
      <c r="AO2" s="5">
        <v>37</v>
      </c>
      <c r="AP2" s="5">
        <v>38</v>
      </c>
      <c r="AQ2" s="5">
        <v>39</v>
      </c>
    </row>
    <row r="3" spans="1:43" x14ac:dyDescent="0.25">
      <c r="D3" t="s">
        <v>2</v>
      </c>
      <c r="E3" s="4">
        <f t="shared" ref="E3:AC3" si="0">Linf*(1-EXP(-K*(E2-tnot)))</f>
        <v>162.73699926667334</v>
      </c>
      <c r="F3" s="4">
        <f t="shared" si="0"/>
        <v>248.3573019594549</v>
      </c>
      <c r="G3" s="4">
        <f t="shared" si="0"/>
        <v>312.74499004356687</v>
      </c>
      <c r="H3" s="4">
        <f t="shared" si="0"/>
        <v>361.16544928548927</v>
      </c>
      <c r="I3" s="4">
        <f t="shared" si="0"/>
        <v>397.57832483610565</v>
      </c>
      <c r="J3" s="4">
        <f t="shared" si="0"/>
        <v>424.96132629092688</v>
      </c>
      <c r="K3" s="4">
        <f t="shared" si="0"/>
        <v>445.55373371100092</v>
      </c>
      <c r="L3" s="4">
        <f t="shared" si="0"/>
        <v>461.03951762164871</v>
      </c>
      <c r="M3" s="4">
        <f t="shared" si="0"/>
        <v>472.68504786176561</v>
      </c>
      <c r="N3" s="4">
        <f t="shared" si="0"/>
        <v>481.44265260144101</v>
      </c>
      <c r="O3" s="4">
        <f t="shared" si="0"/>
        <v>488.02849619937183</v>
      </c>
      <c r="P3" s="4">
        <f t="shared" si="0"/>
        <v>492.98114446173389</v>
      </c>
      <c r="Q3" s="4">
        <f t="shared" si="0"/>
        <v>496.70560655166031</v>
      </c>
      <c r="R3" s="4">
        <f t="shared" si="0"/>
        <v>499.50645513295711</v>
      </c>
      <c r="S3" s="4">
        <f t="shared" si="0"/>
        <v>501.61273319028248</v>
      </c>
      <c r="T3" s="4">
        <f t="shared" si="0"/>
        <v>503.19668431295139</v>
      </c>
      <c r="U3" s="4">
        <f t="shared" si="0"/>
        <v>504.38783813534354</v>
      </c>
      <c r="V3" s="4">
        <f t="shared" si="0"/>
        <v>505.28360278886942</v>
      </c>
      <c r="W3" s="4">
        <f t="shared" si="0"/>
        <v>505.95723057683642</v>
      </c>
      <c r="X3" s="4">
        <f t="shared" si="0"/>
        <v>506.46380827549319</v>
      </c>
      <c r="Y3" s="4">
        <f t="shared" si="0"/>
        <v>506.84476192580343</v>
      </c>
      <c r="Z3" s="4">
        <f t="shared" si="0"/>
        <v>507.13124450107171</v>
      </c>
      <c r="AA3" s="4">
        <f t="shared" si="0"/>
        <v>507.34668348128753</v>
      </c>
      <c r="AB3" s="4">
        <f t="shared" si="0"/>
        <v>507.50869666534595</v>
      </c>
      <c r="AC3" s="4">
        <f t="shared" si="0"/>
        <v>507.63053288914546</v>
      </c>
      <c r="AD3" s="4">
        <f t="shared" ref="AD3:AQ3" si="1">Linf*(1-EXP(-K*(AD2-tnot)))</f>
        <v>507.72215546613523</v>
      </c>
      <c r="AE3" s="4">
        <f t="shared" si="1"/>
        <v>507.79105695004898</v>
      </c>
      <c r="AF3" s="4">
        <f t="shared" si="1"/>
        <v>507.84287184809585</v>
      </c>
      <c r="AG3" s="4">
        <f t="shared" si="1"/>
        <v>507.88183739001323</v>
      </c>
      <c r="AH3" s="4">
        <f t="shared" si="1"/>
        <v>507.91114003296235</v>
      </c>
      <c r="AI3" s="4">
        <f t="shared" si="1"/>
        <v>507.93317603814933</v>
      </c>
      <c r="AJ3" s="4">
        <f t="shared" si="1"/>
        <v>507.94974742815822</v>
      </c>
      <c r="AK3" s="4">
        <f t="shared" si="1"/>
        <v>507.96220934965879</v>
      </c>
      <c r="AL3" s="4">
        <f t="shared" si="1"/>
        <v>507.97158089226338</v>
      </c>
      <c r="AM3" s="4">
        <f t="shared" si="1"/>
        <v>507.978628425887</v>
      </c>
      <c r="AN3" s="4">
        <f t="shared" si="1"/>
        <v>507.98392827162985</v>
      </c>
      <c r="AO3" s="4">
        <f t="shared" si="1"/>
        <v>507.98791383117407</v>
      </c>
      <c r="AP3" s="4">
        <f t="shared" si="1"/>
        <v>507.99091102876281</v>
      </c>
      <c r="AQ3" s="4">
        <f t="shared" si="1"/>
        <v>507.99316496407255</v>
      </c>
    </row>
    <row r="4" spans="1:43" x14ac:dyDescent="0.25">
      <c r="A4" t="s">
        <v>3</v>
      </c>
      <c r="B4" s="5">
        <v>508</v>
      </c>
      <c r="D4" t="s">
        <v>8</v>
      </c>
      <c r="E4" s="3">
        <f t="shared" ref="E4:AC4" si="2">(a_wl*E3^b_wl)/1000</f>
        <v>5.3141277718629878E-2</v>
      </c>
      <c r="F4" s="3">
        <f t="shared" si="2"/>
        <v>0.20103197514094232</v>
      </c>
      <c r="G4" s="3">
        <f t="shared" si="2"/>
        <v>0.41530020285213431</v>
      </c>
      <c r="H4" s="3">
        <f t="shared" si="2"/>
        <v>0.65331779050694572</v>
      </c>
      <c r="I4" s="3">
        <f t="shared" si="2"/>
        <v>0.88394044257842819</v>
      </c>
      <c r="J4" s="3">
        <f t="shared" si="2"/>
        <v>1.0901014797496049</v>
      </c>
      <c r="K4" s="3">
        <f t="shared" si="2"/>
        <v>1.2651678143701184</v>
      </c>
      <c r="L4" s="3">
        <f t="shared" si="2"/>
        <v>1.4088003802028359</v>
      </c>
      <c r="M4" s="3">
        <f t="shared" si="2"/>
        <v>1.5238684836814034</v>
      </c>
      <c r="N4" s="3">
        <f t="shared" si="2"/>
        <v>1.614510070667003</v>
      </c>
      <c r="O4" s="3">
        <f t="shared" si="2"/>
        <v>1.6850483386476274</v>
      </c>
      <c r="P4" s="3">
        <f t="shared" si="2"/>
        <v>1.7394586674350263</v>
      </c>
      <c r="Q4" s="3">
        <f t="shared" si="2"/>
        <v>1.7811569428682978</v>
      </c>
      <c r="R4" s="3">
        <f t="shared" si="2"/>
        <v>1.8129602156526219</v>
      </c>
      <c r="S4" s="3">
        <f t="shared" si="2"/>
        <v>1.8371303907426824</v>
      </c>
      <c r="T4" s="3">
        <f t="shared" si="2"/>
        <v>1.8554508719862337</v>
      </c>
      <c r="U4" s="3">
        <f t="shared" si="2"/>
        <v>1.869309967644559</v>
      </c>
      <c r="V4" s="3">
        <f t="shared" si="2"/>
        <v>1.8797786127358072</v>
      </c>
      <c r="W4" s="3">
        <f t="shared" si="2"/>
        <v>1.8876774827030234</v>
      </c>
      <c r="X4" s="3">
        <f t="shared" si="2"/>
        <v>1.8936324420008979</v>
      </c>
      <c r="Y4" s="3">
        <f t="shared" si="2"/>
        <v>1.8981190905640897</v>
      </c>
      <c r="Z4" s="3">
        <f t="shared" si="2"/>
        <v>1.9014978882711386</v>
      </c>
      <c r="AA4" s="3">
        <f t="shared" si="2"/>
        <v>1.9040414939455073</v>
      </c>
      <c r="AB4" s="3">
        <f t="shared" si="2"/>
        <v>1.9059558502790854</v>
      </c>
      <c r="AC4" s="3">
        <f t="shared" si="2"/>
        <v>1.9073963383225079</v>
      </c>
      <c r="AD4" s="3">
        <f t="shared" ref="AD4:AQ4" si="3">(a_wl*AD3^b_wl)/1000</f>
        <v>1.9084800950650158</v>
      </c>
      <c r="AE4" s="3">
        <f t="shared" si="3"/>
        <v>1.9092953722978734</v>
      </c>
      <c r="AF4" s="3">
        <f t="shared" si="3"/>
        <v>1.9099086289122078</v>
      </c>
      <c r="AG4" s="3">
        <f t="shared" si="3"/>
        <v>1.9103698951510375</v>
      </c>
      <c r="AH4" s="3">
        <f t="shared" si="3"/>
        <v>1.9107168240043757</v>
      </c>
      <c r="AI4" s="3">
        <f t="shared" si="3"/>
        <v>1.9109777477632357</v>
      </c>
      <c r="AJ4" s="3">
        <f t="shared" si="3"/>
        <v>1.9111739821633835</v>
      </c>
      <c r="AK4" s="3">
        <f t="shared" si="3"/>
        <v>1.9113215622862614</v>
      </c>
      <c r="AL4" s="3">
        <f t="shared" si="3"/>
        <v>1.911432549764311</v>
      </c>
      <c r="AM4" s="3">
        <f t="shared" si="3"/>
        <v>1.9115160168265291</v>
      </c>
      <c r="AN4" s="3">
        <f t="shared" si="3"/>
        <v>1.9115787868852498</v>
      </c>
      <c r="AO4" s="3">
        <f t="shared" si="3"/>
        <v>1.9116259917905969</v>
      </c>
      <c r="AP4" s="3">
        <f t="shared" si="3"/>
        <v>1.9116614910762253</v>
      </c>
      <c r="AQ4" s="3">
        <f t="shared" si="3"/>
        <v>1.9116881873413338</v>
      </c>
    </row>
    <row r="5" spans="1:43" x14ac:dyDescent="0.25">
      <c r="A5" t="s">
        <v>4</v>
      </c>
      <c r="B5" s="5">
        <v>0.28499999999999998</v>
      </c>
      <c r="D5" t="s">
        <v>10</v>
      </c>
      <c r="E5" s="3">
        <f t="shared" ref="E5:AC5" si="4">MAX(0,E4-wmat)</f>
        <v>0</v>
      </c>
      <c r="F5" s="3">
        <f t="shared" si="4"/>
        <v>0</v>
      </c>
      <c r="G5" s="3">
        <f t="shared" si="4"/>
        <v>0</v>
      </c>
      <c r="H5" s="3">
        <f t="shared" si="4"/>
        <v>0</v>
      </c>
      <c r="I5" s="3">
        <f t="shared" si="4"/>
        <v>0</v>
      </c>
      <c r="J5" s="3">
        <f t="shared" si="4"/>
        <v>0.20616103717117673</v>
      </c>
      <c r="K5" s="3">
        <f t="shared" si="4"/>
        <v>0.38122737179169019</v>
      </c>
      <c r="L5" s="3">
        <f t="shared" si="4"/>
        <v>0.52485993762440775</v>
      </c>
      <c r="M5" s="3">
        <f t="shared" si="4"/>
        <v>0.63992804110297519</v>
      </c>
      <c r="N5" s="3">
        <f t="shared" si="4"/>
        <v>0.73056962808857484</v>
      </c>
      <c r="O5" s="3">
        <f t="shared" si="4"/>
        <v>0.80110789606919919</v>
      </c>
      <c r="P5" s="3">
        <f t="shared" si="4"/>
        <v>0.85551822485659812</v>
      </c>
      <c r="Q5" s="3">
        <f t="shared" si="4"/>
        <v>0.89721650028986966</v>
      </c>
      <c r="R5" s="3">
        <f t="shared" si="4"/>
        <v>0.9290197730741937</v>
      </c>
      <c r="S5" s="3">
        <f t="shared" si="4"/>
        <v>0.95318994816425417</v>
      </c>
      <c r="T5" s="3">
        <f t="shared" si="4"/>
        <v>0.97151042940780552</v>
      </c>
      <c r="U5" s="3">
        <f t="shared" si="4"/>
        <v>0.98536952506613085</v>
      </c>
      <c r="V5" s="3">
        <f t="shared" si="4"/>
        <v>0.99583817015737897</v>
      </c>
      <c r="W5" s="3">
        <f t="shared" si="4"/>
        <v>1.0037370401245953</v>
      </c>
      <c r="X5" s="3">
        <f t="shared" si="4"/>
        <v>1.0096919994224698</v>
      </c>
      <c r="Y5" s="3">
        <f t="shared" si="4"/>
        <v>1.0141786479856614</v>
      </c>
      <c r="Z5" s="3">
        <f t="shared" si="4"/>
        <v>1.0175574456927103</v>
      </c>
      <c r="AA5" s="3">
        <f t="shared" si="4"/>
        <v>1.020101051367079</v>
      </c>
      <c r="AB5" s="3">
        <f t="shared" si="4"/>
        <v>1.0220154077006574</v>
      </c>
      <c r="AC5" s="3">
        <f t="shared" si="4"/>
        <v>1.0234558957440796</v>
      </c>
      <c r="AD5" s="3">
        <f t="shared" ref="AD5:AQ5" si="5">MAX(0,AD4-wmat)</f>
        <v>1.0245396524865877</v>
      </c>
      <c r="AE5" s="3">
        <f t="shared" si="5"/>
        <v>1.0253549297194451</v>
      </c>
      <c r="AF5" s="3">
        <f t="shared" si="5"/>
        <v>1.0259681863337797</v>
      </c>
      <c r="AG5" s="3">
        <f t="shared" si="5"/>
        <v>1.0264294525726094</v>
      </c>
      <c r="AH5" s="3">
        <f t="shared" si="5"/>
        <v>1.0267763814259476</v>
      </c>
      <c r="AI5" s="3">
        <f t="shared" si="5"/>
        <v>1.0270373051848076</v>
      </c>
      <c r="AJ5" s="3">
        <f t="shared" si="5"/>
        <v>1.0272335395849552</v>
      </c>
      <c r="AK5" s="3">
        <f t="shared" si="5"/>
        <v>1.0273811197078331</v>
      </c>
      <c r="AL5" s="3">
        <f t="shared" si="5"/>
        <v>1.0274921071858829</v>
      </c>
      <c r="AM5" s="3">
        <f t="shared" si="5"/>
        <v>1.0275755742481008</v>
      </c>
      <c r="AN5" s="3">
        <f t="shared" si="5"/>
        <v>1.0276383443068218</v>
      </c>
      <c r="AO5" s="3">
        <f t="shared" si="5"/>
        <v>1.0276855492121686</v>
      </c>
      <c r="AP5" s="3">
        <f t="shared" si="5"/>
        <v>1.027721048497797</v>
      </c>
      <c r="AQ5" s="3">
        <f t="shared" si="5"/>
        <v>1.0277477447629058</v>
      </c>
    </row>
    <row r="6" spans="1:43" x14ac:dyDescent="0.25">
      <c r="A6" t="s">
        <v>5</v>
      </c>
      <c r="B6" s="5">
        <v>-0.35499999999999998</v>
      </c>
      <c r="D6" t="s">
        <v>14</v>
      </c>
      <c r="E6" s="6">
        <v>1</v>
      </c>
      <c r="F6" s="3">
        <f t="shared" ref="F6:AC6" si="6">E6*So</f>
        <v>0.81313583879704698</v>
      </c>
      <c r="G6" s="3">
        <f t="shared" si="6"/>
        <v>0.6611898923361772</v>
      </c>
      <c r="H6" s="3">
        <f t="shared" si="6"/>
        <v>0.53763719770890661</v>
      </c>
      <c r="I6" s="3">
        <f t="shared" si="6"/>
        <v>0.43717207372752559</v>
      </c>
      <c r="J6" s="3">
        <f t="shared" si="6"/>
        <v>0.35548028086907596</v>
      </c>
      <c r="K6" s="3">
        <f t="shared" si="6"/>
        <v>0.28905375636028591</v>
      </c>
      <c r="L6" s="3">
        <f t="shared" si="6"/>
        <v>0.23503996863545834</v>
      </c>
      <c r="M6" s="3">
        <f t="shared" si="6"/>
        <v>0.19111942204722504</v>
      </c>
      <c r="N6" s="3">
        <f t="shared" si="6"/>
        <v>0.15540605155677717</v>
      </c>
      <c r="O6" s="3">
        <f t="shared" si="6"/>
        <v>0.12636623008675713</v>
      </c>
      <c r="P6" s="3">
        <f t="shared" si="6"/>
        <v>0.1027529104972159</v>
      </c>
      <c r="Q6" s="3">
        <f t="shared" si="6"/>
        <v>8.3552074065991536E-2</v>
      </c>
      <c r="R6" s="3">
        <f t="shared" si="6"/>
        <v>6.7939185828883017E-2</v>
      </c>
      <c r="S6" s="3">
        <f t="shared" si="6"/>
        <v>5.5243786856157238E-2</v>
      </c>
      <c r="T6" s="3">
        <f t="shared" si="6"/>
        <v>4.4920702963606694E-2</v>
      </c>
      <c r="U6" s="3">
        <f t="shared" si="6"/>
        <v>3.6526633483665326E-2</v>
      </c>
      <c r="V6" s="3">
        <f t="shared" si="6"/>
        <v>2.9701114756172507E-2</v>
      </c>
      <c r="W6" s="3">
        <f t="shared" si="6"/>
        <v>2.4151040860467682E-2</v>
      </c>
      <c r="X6" s="3">
        <f t="shared" si="6"/>
        <v>1.9638076867898143E-2</v>
      </c>
      <c r="Y6" s="3">
        <f t="shared" si="6"/>
        <v>1.5968424106339241E-2</v>
      </c>
      <c r="Z6" s="3">
        <f t="shared" si="6"/>
        <v>1.2984497929975145E-2</v>
      </c>
      <c r="AA6" s="3">
        <f t="shared" si="6"/>
        <v>1.055816061564886E-2</v>
      </c>
      <c r="AB6" s="3">
        <f t="shared" si="6"/>
        <v>8.5852187883595828E-3</v>
      </c>
      <c r="AC6" s="3">
        <f t="shared" si="6"/>
        <v>6.9809490807289367E-3</v>
      </c>
      <c r="AD6" s="3">
        <f t="shared" ref="AD6" si="7">AC6*So</f>
        <v>5.6764598863579983E-3</v>
      </c>
      <c r="AE6" s="3">
        <f t="shared" ref="AE6" si="8">AD6*So</f>
        <v>4.6157329710915006E-3</v>
      </c>
      <c r="AF6" s="3">
        <f t="shared" ref="AF6" si="9">AE6*So</f>
        <v>3.7532179011116732E-3</v>
      </c>
      <c r="AG6" s="3">
        <f t="shared" ref="AG6" si="10">AF6*So</f>
        <v>3.0518759862085327E-3</v>
      </c>
      <c r="AH6" s="3">
        <f t="shared" ref="AH6" si="11">AG6*So</f>
        <v>2.4815897399502402E-3</v>
      </c>
      <c r="AI6" s="3">
        <f t="shared" ref="AI6" si="12">AH6*So</f>
        <v>2.0178695547445843E-3</v>
      </c>
      <c r="AJ6" s="3">
        <f t="shared" ref="AJ6" si="13">AI6*So</f>
        <v>1.6408020529802613E-3</v>
      </c>
      <c r="AK6" s="3">
        <f t="shared" ref="AK6" si="14">AJ6*So</f>
        <v>1.3341949536500215E-3</v>
      </c>
      <c r="AL6" s="3">
        <f t="shared" ref="AL6" si="15">AK6*So</f>
        <v>1.0848817327549975E-3</v>
      </c>
      <c r="AM6" s="3">
        <f t="shared" ref="AM6" si="16">AL6*So</f>
        <v>8.8215621775932862E-4</v>
      </c>
      <c r="AN6" s="3">
        <f t="shared" ref="AN6" si="17">AM6*So</f>
        <v>7.1731283607776215E-4</v>
      </c>
      <c r="AO6" s="3">
        <f t="shared" ref="AO6" si="18">AN6*So</f>
        <v>5.8327277464397984E-4</v>
      </c>
      <c r="AP6" s="3">
        <f t="shared" ref="AP6" si="19">AO6*So</f>
        <v>4.7427999685761352E-4</v>
      </c>
      <c r="AQ6" s="3">
        <f t="shared" ref="AQ6" si="20">AP6*So</f>
        <v>3.8565406306947638E-4</v>
      </c>
    </row>
    <row r="7" spans="1:43" x14ac:dyDescent="0.25">
      <c r="D7" t="s">
        <v>15</v>
      </c>
      <c r="E7" s="6">
        <v>1</v>
      </c>
      <c r="F7" s="3">
        <f t="shared" ref="F7:AC7" si="21">E7*So*(1-u*E8)</f>
        <v>0.81217384069495191</v>
      </c>
      <c r="G7" s="3">
        <f t="shared" si="21"/>
        <v>0.62780762485123109</v>
      </c>
      <c r="H7" s="3">
        <f t="shared" si="21"/>
        <v>0.48496823647654086</v>
      </c>
      <c r="I7" s="3">
        <f t="shared" si="21"/>
        <v>0.3746278010694129</v>
      </c>
      <c r="J7" s="3">
        <f t="shared" si="21"/>
        <v>0.28939212669630676</v>
      </c>
      <c r="K7" s="3">
        <f t="shared" si="21"/>
        <v>0.22354935419833954</v>
      </c>
      <c r="L7" s="3">
        <f t="shared" si="21"/>
        <v>0.17268719205667471</v>
      </c>
      <c r="M7" s="3">
        <f t="shared" si="21"/>
        <v>0.1333972375243854</v>
      </c>
      <c r="N7" s="3">
        <f t="shared" si="21"/>
        <v>0.10304657089622002</v>
      </c>
      <c r="O7" s="3">
        <f t="shared" si="21"/>
        <v>7.9601316867814367E-2</v>
      </c>
      <c r="P7" s="3">
        <f t="shared" si="21"/>
        <v>6.149034938262677E-2</v>
      </c>
      <c r="Q7" s="3">
        <f t="shared" si="21"/>
        <v>4.7500006482007417E-2</v>
      </c>
      <c r="R7" s="3">
        <f t="shared" si="21"/>
        <v>3.6692759732931658E-2</v>
      </c>
      <c r="S7" s="3">
        <f t="shared" si="21"/>
        <v>2.8344388065055098E-2</v>
      </c>
      <c r="T7" s="3">
        <f t="shared" si="21"/>
        <v>2.1895445876244205E-2</v>
      </c>
      <c r="U7" s="3">
        <f t="shared" si="21"/>
        <v>1.6913773160994416E-2</v>
      </c>
      <c r="V7" s="3">
        <f t="shared" si="21"/>
        <v>1.3065535370163766E-2</v>
      </c>
      <c r="W7" s="3">
        <f t="shared" si="21"/>
        <v>1.0092852309423068E-2</v>
      </c>
      <c r="X7" s="3">
        <f t="shared" si="21"/>
        <v>7.796516932053567E-3</v>
      </c>
      <c r="Y7" s="3">
        <f t="shared" si="21"/>
        <v>6.0226459684787183E-3</v>
      </c>
      <c r="Z7" s="3">
        <f t="shared" si="21"/>
        <v>4.6523678172887663E-3</v>
      </c>
      <c r="AA7" s="3">
        <f t="shared" si="21"/>
        <v>3.593856657128313E-3</v>
      </c>
      <c r="AB7" s="3">
        <f t="shared" si="21"/>
        <v>2.7761789650398629E-3</v>
      </c>
      <c r="AC7" s="3">
        <f t="shared" si="21"/>
        <v>2.144540080818986E-3</v>
      </c>
      <c r="AD7" s="3">
        <f t="shared" ref="AD7" si="22">AC7*So*(1-u*AC8)</f>
        <v>1.6566122775781011E-3</v>
      </c>
      <c r="AE7" s="3">
        <f t="shared" ref="AE7" si="23">AD7*So*(1-u*AD8)</f>
        <v>1.2796982731954579E-3</v>
      </c>
      <c r="AF7" s="3">
        <f t="shared" ref="AF7" si="24">AE7*So*(1-u*AE8)</f>
        <v>9.8854010234282518E-4</v>
      </c>
      <c r="AG7" s="3">
        <f t="shared" ref="AG7" si="25">AF7*So*(1-u*AF8)</f>
        <v>7.6362651603789915E-4</v>
      </c>
      <c r="AH7" s="3">
        <f t="shared" ref="AH7" si="26">AG7*So*(1-u*AG8)</f>
        <v>5.8988548326383656E-4</v>
      </c>
      <c r="AI7" s="3">
        <f t="shared" ref="AI7" si="27">AH7*So*(1-u*AH8)</f>
        <v>4.5567417586654408E-4</v>
      </c>
      <c r="AJ7" s="3">
        <f t="shared" ref="AJ7" si="28">AI7*So*(1-u*AI8)</f>
        <v>3.5199875305082565E-4</v>
      </c>
      <c r="AK7" s="3">
        <f t="shared" ref="AK7" si="29">AJ7*So*(1-u*AJ8)</f>
        <v>2.719116612516228E-4</v>
      </c>
      <c r="AL7" s="3">
        <f t="shared" ref="AL7" si="30">AK7*So*(1-u*AK8)</f>
        <v>2.1004606091300996E-4</v>
      </c>
      <c r="AM7" s="3">
        <f t="shared" ref="AM7" si="31">AL7*So*(1-u*AL8)</f>
        <v>1.6225618093019015E-4</v>
      </c>
      <c r="AN7" s="3">
        <f t="shared" ref="AN7" si="32">AM7*So*(1-u*AM8)</f>
        <v>1.2533949999164181E-4</v>
      </c>
      <c r="AO7" s="3">
        <f t="shared" ref="AO7" si="33">AN7*So*(1-u*AN8)</f>
        <v>9.6822137487100822E-5</v>
      </c>
      <c r="AP7" s="3">
        <f t="shared" ref="AP7" si="34">AO7*So*(1-u*AO8)</f>
        <v>7.4793072480711903E-5</v>
      </c>
      <c r="AQ7" s="3">
        <f t="shared" ref="AQ7" si="35">AP7*So*(1-u*AP8)</f>
        <v>5.7776081341421402E-5</v>
      </c>
    </row>
    <row r="8" spans="1:43" x14ac:dyDescent="0.25">
      <c r="A8" t="s">
        <v>6</v>
      </c>
      <c r="B8" s="5">
        <f>10^-5.235</f>
        <v>5.8210321777087048E-6</v>
      </c>
      <c r="D8" t="s">
        <v>17</v>
      </c>
      <c r="E8" s="2">
        <f t="shared" ref="E8:AC8" si="36">_xlfn.NORM.DIST(E3,Min_LL,min_sd,TRUE)</f>
        <v>2.3661436532380658E-2</v>
      </c>
      <c r="F8" s="2">
        <f t="shared" si="36"/>
        <v>0.98726996865456718</v>
      </c>
      <c r="G8" s="2">
        <f t="shared" si="36"/>
        <v>0.99999996780434641</v>
      </c>
      <c r="H8" s="2">
        <f t="shared" si="36"/>
        <v>0.99999999999999667</v>
      </c>
      <c r="I8" s="2">
        <f t="shared" si="36"/>
        <v>1</v>
      </c>
      <c r="J8" s="2">
        <f t="shared" si="36"/>
        <v>1</v>
      </c>
      <c r="K8" s="2">
        <f t="shared" si="36"/>
        <v>1</v>
      </c>
      <c r="L8" s="2">
        <f t="shared" si="36"/>
        <v>1</v>
      </c>
      <c r="M8" s="2">
        <f t="shared" si="36"/>
        <v>1</v>
      </c>
      <c r="N8" s="2">
        <f t="shared" si="36"/>
        <v>1</v>
      </c>
      <c r="O8" s="2">
        <f t="shared" si="36"/>
        <v>1</v>
      </c>
      <c r="P8" s="2">
        <f t="shared" si="36"/>
        <v>1</v>
      </c>
      <c r="Q8" s="2">
        <f t="shared" si="36"/>
        <v>1</v>
      </c>
      <c r="R8" s="2">
        <f t="shared" si="36"/>
        <v>1</v>
      </c>
      <c r="S8" s="2">
        <f t="shared" si="36"/>
        <v>1</v>
      </c>
      <c r="T8" s="2">
        <f t="shared" si="36"/>
        <v>1</v>
      </c>
      <c r="U8" s="2">
        <f t="shared" si="36"/>
        <v>1</v>
      </c>
      <c r="V8" s="2">
        <f t="shared" si="36"/>
        <v>1</v>
      </c>
      <c r="W8" s="2">
        <f t="shared" si="36"/>
        <v>1</v>
      </c>
      <c r="X8" s="2">
        <f t="shared" si="36"/>
        <v>1</v>
      </c>
      <c r="Y8" s="2">
        <f t="shared" si="36"/>
        <v>1</v>
      </c>
      <c r="Z8" s="2">
        <f t="shared" si="36"/>
        <v>1</v>
      </c>
      <c r="AA8" s="2">
        <f t="shared" si="36"/>
        <v>1</v>
      </c>
      <c r="AB8" s="2">
        <f t="shared" si="36"/>
        <v>1</v>
      </c>
      <c r="AC8" s="2">
        <f t="shared" si="36"/>
        <v>1</v>
      </c>
      <c r="AD8" s="2">
        <f t="shared" ref="AD8:AQ8" si="37">_xlfn.NORM.DIST(AD3,Min_LL,min_sd,TRUE)</f>
        <v>1</v>
      </c>
      <c r="AE8" s="2">
        <f t="shared" si="37"/>
        <v>1</v>
      </c>
      <c r="AF8" s="2">
        <f t="shared" si="37"/>
        <v>1</v>
      </c>
      <c r="AG8" s="2">
        <f t="shared" si="37"/>
        <v>1</v>
      </c>
      <c r="AH8" s="2">
        <f t="shared" si="37"/>
        <v>1</v>
      </c>
      <c r="AI8" s="2">
        <f t="shared" si="37"/>
        <v>1</v>
      </c>
      <c r="AJ8" s="2">
        <f t="shared" si="37"/>
        <v>1</v>
      </c>
      <c r="AK8" s="2">
        <f t="shared" si="37"/>
        <v>1</v>
      </c>
      <c r="AL8" s="2">
        <f t="shared" si="37"/>
        <v>1</v>
      </c>
      <c r="AM8" s="2">
        <f t="shared" si="37"/>
        <v>1</v>
      </c>
      <c r="AN8" s="2">
        <f t="shared" si="37"/>
        <v>1</v>
      </c>
      <c r="AO8" s="2">
        <f t="shared" si="37"/>
        <v>1</v>
      </c>
      <c r="AP8" s="2">
        <f t="shared" si="37"/>
        <v>1</v>
      </c>
      <c r="AQ8" s="2">
        <f t="shared" si="37"/>
        <v>1</v>
      </c>
    </row>
    <row r="9" spans="1:43" x14ac:dyDescent="0.25">
      <c r="A9" t="s">
        <v>7</v>
      </c>
      <c r="B9" s="5">
        <v>3.1474000000000002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43" x14ac:dyDescent="0.25"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43" x14ac:dyDescent="0.25">
      <c r="A11" t="s">
        <v>9</v>
      </c>
      <c r="B11" s="3">
        <f>I4</f>
        <v>0.88394044257842819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3" spans="1:43" x14ac:dyDescent="0.25">
      <c r="A13" t="s">
        <v>11</v>
      </c>
      <c r="B13" s="10">
        <v>0.20685709999999999</v>
      </c>
    </row>
    <row r="14" spans="1:43" x14ac:dyDescent="0.25">
      <c r="A14" t="s">
        <v>12</v>
      </c>
      <c r="B14" s="3">
        <f>EXP(-M)</f>
        <v>0.81313583879704698</v>
      </c>
    </row>
    <row r="15" spans="1:43" x14ac:dyDescent="0.25">
      <c r="A15" t="s">
        <v>13</v>
      </c>
      <c r="B15" s="5">
        <v>0.05</v>
      </c>
      <c r="E15" t="s">
        <v>20</v>
      </c>
      <c r="F15" t="s">
        <v>19</v>
      </c>
      <c r="H15" t="s">
        <v>20</v>
      </c>
      <c r="I15" t="s">
        <v>18</v>
      </c>
      <c r="J15" t="s">
        <v>21</v>
      </c>
    </row>
    <row r="16" spans="1:43" x14ac:dyDescent="0.25">
      <c r="E16">
        <v>0</v>
      </c>
      <c r="F16" s="3">
        <f>YPR_mll</f>
        <v>0.14469033958726571</v>
      </c>
      <c r="H16">
        <v>0</v>
      </c>
      <c r="I16" s="3">
        <f>SPR</f>
        <v>0.62261322777228489</v>
      </c>
    </row>
    <row r="17" spans="1:10" x14ac:dyDescent="0.25">
      <c r="A17" s="1" t="s">
        <v>22</v>
      </c>
      <c r="E17" s="3">
        <v>0.02</v>
      </c>
      <c r="F17" s="3">
        <f t="dataTable" ref="F17:F41" dt2D="0" dtr="0" r1="B15" ca="1"/>
        <v>6.9560771895466722E-2</v>
      </c>
      <c r="H17" s="3">
        <v>0.02</v>
      </c>
      <c r="I17" s="3">
        <f t="dataTable" ref="I17:I41" dt2D="0" dtr="0" r1="B15"/>
        <v>0.82531353166061161</v>
      </c>
      <c r="J17">
        <v>0.3</v>
      </c>
    </row>
    <row r="18" spans="1:10" x14ac:dyDescent="0.25">
      <c r="A18" t="s">
        <v>16</v>
      </c>
      <c r="B18" s="5">
        <v>203</v>
      </c>
      <c r="E18" s="3">
        <v>0.04</v>
      </c>
      <c r="F18" s="3">
        <v>0.12289190441977944</v>
      </c>
      <c r="H18" s="3">
        <v>0.04</v>
      </c>
      <c r="I18" s="3">
        <v>0.68341740598168144</v>
      </c>
      <c r="J18">
        <v>0.3</v>
      </c>
    </row>
    <row r="19" spans="1:10" x14ac:dyDescent="0.25">
      <c r="A19" t="s">
        <v>26</v>
      </c>
      <c r="B19" s="5">
        <f>Min_LL*0.1</f>
        <v>20.3</v>
      </c>
      <c r="E19" s="3">
        <v>0.06</v>
      </c>
      <c r="F19" s="3">
        <v>0.16376657210843756</v>
      </c>
      <c r="H19" s="3">
        <v>0.06</v>
      </c>
      <c r="I19" s="3">
        <v>0.56762123161026923</v>
      </c>
      <c r="J19">
        <v>0.3</v>
      </c>
    </row>
    <row r="20" spans="1:10" x14ac:dyDescent="0.25">
      <c r="E20" s="3">
        <v>0.08</v>
      </c>
      <c r="F20" s="3">
        <v>0.19502075797654514</v>
      </c>
      <c r="H20" s="3">
        <v>0.08</v>
      </c>
      <c r="I20" s="3">
        <v>0.47270234550896117</v>
      </c>
      <c r="J20">
        <v>0.3</v>
      </c>
    </row>
    <row r="21" spans="1:10" x14ac:dyDescent="0.25">
      <c r="E21" s="3">
        <v>0.1</v>
      </c>
      <c r="F21" s="3">
        <v>0.21879901660630796</v>
      </c>
      <c r="H21" s="3">
        <v>0.1</v>
      </c>
      <c r="I21" s="3">
        <v>0.39456726819358201</v>
      </c>
      <c r="J21">
        <v>0.3</v>
      </c>
    </row>
    <row r="22" spans="1:10" x14ac:dyDescent="0.25">
      <c r="A22" s="8" t="s">
        <v>24</v>
      </c>
      <c r="B22" s="7"/>
      <c r="E22" s="3">
        <v>0.12</v>
      </c>
      <c r="F22" s="3">
        <v>0.23673370375785036</v>
      </c>
      <c r="H22" s="3">
        <v>0.12</v>
      </c>
      <c r="I22" s="3">
        <v>0.32999342389952208</v>
      </c>
      <c r="J22">
        <v>0.3</v>
      </c>
    </row>
    <row r="23" spans="1:10" x14ac:dyDescent="0.25">
      <c r="A23" s="7" t="s">
        <v>23</v>
      </c>
      <c r="B23" s="9">
        <f>SUMPRODUCT(Wt,S_fished,Vul_minLL)</f>
        <v>2.8938067917453139</v>
      </c>
      <c r="E23" s="3">
        <v>0.14000000000000001</v>
      </c>
      <c r="F23" s="3">
        <v>0.25007589871812624</v>
      </c>
      <c r="H23" s="3">
        <v>0.14000000000000001</v>
      </c>
      <c r="I23" s="3">
        <v>0.27643192683390433</v>
      </c>
      <c r="J23">
        <v>0.3</v>
      </c>
    </row>
    <row r="24" spans="1:10" x14ac:dyDescent="0.25">
      <c r="A24" s="7" t="s">
        <v>25</v>
      </c>
      <c r="B24" s="9">
        <f>phi_vbF*u</f>
        <v>0.14469033958726571</v>
      </c>
      <c r="E24" s="3">
        <v>0.16</v>
      </c>
      <c r="F24" s="3">
        <v>0.25979127274830921</v>
      </c>
      <c r="H24" s="3">
        <v>0.16</v>
      </c>
      <c r="I24" s="3">
        <v>0.2318568001445542</v>
      </c>
      <c r="J24">
        <v>0.3</v>
      </c>
    </row>
    <row r="25" spans="1:10" x14ac:dyDescent="0.25">
      <c r="A25" s="7" t="s">
        <v>27</v>
      </c>
      <c r="B25" s="7">
        <f>SUMPRODUCT(S_fished,Rel_Fec)/SUMPRODUCT(S_unfished,Rel_Fec)</f>
        <v>0.62261322777228489</v>
      </c>
      <c r="E25" s="3">
        <v>0.18</v>
      </c>
      <c r="F25" s="3">
        <v>0.26663051886088157</v>
      </c>
      <c r="H25" s="3">
        <v>0.18</v>
      </c>
      <c r="I25" s="3">
        <v>0.1946494930672123</v>
      </c>
      <c r="J25">
        <v>0.3</v>
      </c>
    </row>
    <row r="26" spans="1:10" x14ac:dyDescent="0.25">
      <c r="E26" s="3">
        <v>0.2</v>
      </c>
      <c r="F26" s="3">
        <v>0.27118130585221056</v>
      </c>
      <c r="H26" s="3">
        <v>0.2</v>
      </c>
      <c r="I26" s="3">
        <v>0.16351023629206107</v>
      </c>
      <c r="J26">
        <v>0.3</v>
      </c>
    </row>
    <row r="27" spans="1:10" x14ac:dyDescent="0.25">
      <c r="A27" s="1"/>
      <c r="E27" s="3">
        <v>0.22</v>
      </c>
      <c r="F27" s="3">
        <v>0.27390679219775604</v>
      </c>
      <c r="H27" s="3">
        <v>0.22</v>
      </c>
      <c r="I27" s="3">
        <v>0.13738981521655783</v>
      </c>
      <c r="J27">
        <v>0.3</v>
      </c>
    </row>
    <row r="28" spans="1:10" x14ac:dyDescent="0.25">
      <c r="E28" s="3">
        <v>0.24</v>
      </c>
      <c r="F28" s="3">
        <v>0.27517433901917937</v>
      </c>
      <c r="H28" s="3">
        <v>0.24</v>
      </c>
      <c r="I28" s="3">
        <v>0.11543689273920284</v>
      </c>
      <c r="J28">
        <v>0.3</v>
      </c>
    </row>
    <row r="29" spans="1:10" x14ac:dyDescent="0.25">
      <c r="E29" s="3">
        <v>0.26</v>
      </c>
      <c r="F29" s="3">
        <v>0.27527705216092263</v>
      </c>
      <c r="H29" s="3">
        <v>0.26</v>
      </c>
      <c r="I29" s="3">
        <v>9.6957191842144935E-2</v>
      </c>
      <c r="J29">
        <v>0.3</v>
      </c>
    </row>
    <row r="30" spans="1:10" x14ac:dyDescent="0.25">
      <c r="E30" s="3">
        <v>0.28000000000000003</v>
      </c>
      <c r="F30" s="3">
        <v>0.2744500555789039</v>
      </c>
      <c r="H30" s="3">
        <v>0.28000000000000003</v>
      </c>
      <c r="I30" s="3">
        <v>8.1381741698769605E-2</v>
      </c>
      <c r="J30">
        <v>0.3</v>
      </c>
    </row>
    <row r="31" spans="1:10" x14ac:dyDescent="0.25">
      <c r="E31" s="3">
        <v>0.3</v>
      </c>
      <c r="F31" s="3">
        <v>0.27288287408336442</v>
      </c>
      <c r="H31" s="3">
        <v>0.3</v>
      </c>
      <c r="I31" s="3">
        <v>6.824206742291701E-2</v>
      </c>
      <c r="J31">
        <v>0.3</v>
      </c>
    </row>
    <row r="32" spans="1:10" x14ac:dyDescent="0.25">
      <c r="E32" s="3">
        <v>0.32</v>
      </c>
      <c r="F32" s="3">
        <v>0.27072892629403522</v>
      </c>
      <c r="H32" s="3">
        <v>0.32</v>
      </c>
      <c r="I32" s="3">
        <v>5.7150715041861103E-2</v>
      </c>
      <c r="J32">
        <v>0.3</v>
      </c>
    </row>
    <row r="33" spans="1:10" x14ac:dyDescent="0.25">
      <c r="E33" s="3">
        <v>0.34</v>
      </c>
      <c r="F33" s="3">
        <v>0.2681128572507866</v>
      </c>
      <c r="H33" s="3">
        <v>0.34</v>
      </c>
      <c r="I33" s="3">
        <v>4.7785889756006984E-2</v>
      </c>
      <c r="J33">
        <v>0.3</v>
      </c>
    </row>
    <row r="34" spans="1:10" x14ac:dyDescent="0.25">
      <c r="A34" s="1"/>
      <c r="E34" s="3">
        <v>0.36</v>
      </c>
      <c r="F34" s="3">
        <v>0.26513624465292585</v>
      </c>
      <c r="H34" s="3">
        <v>0.36</v>
      </c>
      <c r="I34" s="3">
        <v>3.9879277496833954E-2</v>
      </c>
      <c r="J34">
        <v>0.3</v>
      </c>
    </row>
    <row r="35" spans="1:10" x14ac:dyDescent="0.25">
      <c r="E35" s="3">
        <v>0.38</v>
      </c>
      <c r="F35" s="3">
        <v>0.26188207167511401</v>
      </c>
      <c r="H35" s="3">
        <v>0.38</v>
      </c>
      <c r="I35" s="3">
        <v>3.3206340365314814E-2</v>
      </c>
      <c r="J35">
        <v>0.3</v>
      </c>
    </row>
    <row r="36" spans="1:10" x14ac:dyDescent="0.25">
      <c r="E36" s="3">
        <v>0.4</v>
      </c>
      <c r="F36" s="3">
        <v>0.25841825728204687</v>
      </c>
      <c r="H36" s="3">
        <v>0.4</v>
      </c>
      <c r="I36" s="3">
        <v>2.7578543281654665E-2</v>
      </c>
      <c r="J36">
        <v>0.3</v>
      </c>
    </row>
    <row r="37" spans="1:10" x14ac:dyDescent="0.25">
      <c r="E37" s="3">
        <v>0.42</v>
      </c>
      <c r="F37" s="3">
        <v>0.25480046087525715</v>
      </c>
      <c r="H37" s="3">
        <v>0.42</v>
      </c>
      <c r="I37" s="3">
        <v>2.2837095380202378E-2</v>
      </c>
      <c r="J37">
        <v>0.3</v>
      </c>
    </row>
    <row r="38" spans="1:10" x14ac:dyDescent="0.25">
      <c r="E38" s="3">
        <v>0.44</v>
      </c>
      <c r="F38" s="3">
        <v>0.25107432404928426</v>
      </c>
      <c r="H38" s="3">
        <v>0.44</v>
      </c>
      <c r="I38" s="3">
        <v>1.8847885357982843E-2</v>
      </c>
      <c r="J38">
        <v>0.3</v>
      </c>
    </row>
    <row r="39" spans="1:10" x14ac:dyDescent="0.25">
      <c r="E39" s="3">
        <v>0.46</v>
      </c>
      <c r="F39" s="3">
        <v>0.24727727257250237</v>
      </c>
      <c r="H39" s="3">
        <v>0.46</v>
      </c>
      <c r="I39" s="3">
        <v>1.5497362674516268E-2</v>
      </c>
      <c r="J39">
        <v>0.3</v>
      </c>
    </row>
    <row r="40" spans="1:10" x14ac:dyDescent="0.25">
      <c r="E40" s="3">
        <v>0.48</v>
      </c>
      <c r="F40" s="3">
        <v>0.24343997242082882</v>
      </c>
      <c r="H40" s="3">
        <v>0.48</v>
      </c>
      <c r="I40" s="3">
        <v>1.2689171875356117E-2</v>
      </c>
      <c r="J40">
        <v>0.3</v>
      </c>
    </row>
    <row r="41" spans="1:10" x14ac:dyDescent="0.25">
      <c r="E41" s="3">
        <v>0.5</v>
      </c>
      <c r="F41" s="3">
        <v>0.23958751191474162</v>
      </c>
      <c r="H41" s="3">
        <v>0.5</v>
      </c>
      <c r="I41" s="3">
        <v>1.0341389630528785E-2</v>
      </c>
      <c r="J41">
        <v>0.3</v>
      </c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58FC0-1AB2-49AC-A431-17840258C878}">
  <dimension ref="A2:AQ42"/>
  <sheetViews>
    <sheetView zoomScale="70" zoomScaleNormal="70" workbookViewId="0"/>
  </sheetViews>
  <sheetFormatPr defaultRowHeight="15" x14ac:dyDescent="0.25"/>
  <cols>
    <col min="1" max="1" width="26.28515625" bestFit="1" customWidth="1"/>
    <col min="2" max="2" width="13.5703125" bestFit="1" customWidth="1"/>
    <col min="3" max="3" width="6.7109375" customWidth="1"/>
    <col min="4" max="4" width="13" bestFit="1" customWidth="1"/>
    <col min="5" max="5" width="14.85546875" bestFit="1" customWidth="1"/>
    <col min="6" max="6" width="6.85546875" bestFit="1" customWidth="1"/>
    <col min="7" max="7" width="6.42578125" bestFit="1" customWidth="1"/>
    <col min="8" max="8" width="14.85546875" bestFit="1" customWidth="1"/>
    <col min="9" max="9" width="6.42578125" bestFit="1" customWidth="1"/>
    <col min="10" max="10" width="6.85546875" bestFit="1" customWidth="1"/>
    <col min="11" max="29" width="6.42578125" bestFit="1" customWidth="1"/>
  </cols>
  <sheetData>
    <row r="2" spans="1:43" x14ac:dyDescent="0.25">
      <c r="A2" s="1" t="s">
        <v>0</v>
      </c>
      <c r="D2" t="s">
        <v>1</v>
      </c>
      <c r="E2" s="5">
        <v>1</v>
      </c>
      <c r="F2" s="5">
        <v>2</v>
      </c>
      <c r="G2" s="5">
        <v>3</v>
      </c>
      <c r="H2" s="5">
        <v>4</v>
      </c>
      <c r="I2" s="5">
        <v>5</v>
      </c>
      <c r="J2" s="5">
        <v>6</v>
      </c>
      <c r="K2" s="5">
        <v>7</v>
      </c>
      <c r="L2" s="5">
        <v>8</v>
      </c>
      <c r="M2" s="5">
        <v>9</v>
      </c>
      <c r="N2" s="5">
        <v>10</v>
      </c>
      <c r="O2" s="5">
        <v>11</v>
      </c>
      <c r="P2" s="5">
        <v>12</v>
      </c>
      <c r="Q2" s="5">
        <v>13</v>
      </c>
      <c r="R2" s="5">
        <v>14</v>
      </c>
      <c r="S2" s="5">
        <v>15</v>
      </c>
      <c r="T2" s="5">
        <v>16</v>
      </c>
      <c r="U2" s="5">
        <v>17</v>
      </c>
      <c r="V2" s="5">
        <v>18</v>
      </c>
      <c r="W2" s="5">
        <v>19</v>
      </c>
      <c r="X2" s="5">
        <v>20</v>
      </c>
      <c r="Y2" s="5">
        <v>21</v>
      </c>
      <c r="Z2" s="5">
        <v>22</v>
      </c>
      <c r="AA2" s="5">
        <v>23</v>
      </c>
      <c r="AB2" s="5">
        <v>24</v>
      </c>
      <c r="AC2" s="5">
        <v>25</v>
      </c>
      <c r="AD2" s="5">
        <v>26</v>
      </c>
      <c r="AE2" s="5">
        <v>27</v>
      </c>
      <c r="AF2" s="5">
        <v>28</v>
      </c>
      <c r="AG2" s="5">
        <v>29</v>
      </c>
      <c r="AH2" s="5">
        <v>30</v>
      </c>
      <c r="AI2" s="5">
        <v>31</v>
      </c>
      <c r="AJ2" s="5">
        <v>32</v>
      </c>
      <c r="AK2" s="5">
        <v>33</v>
      </c>
      <c r="AL2" s="5">
        <v>34</v>
      </c>
      <c r="AM2" s="5">
        <v>35</v>
      </c>
      <c r="AN2" s="5">
        <v>36</v>
      </c>
      <c r="AO2" s="5">
        <v>37</v>
      </c>
      <c r="AP2" s="5">
        <v>38</v>
      </c>
      <c r="AQ2" s="5">
        <v>39</v>
      </c>
    </row>
    <row r="3" spans="1:43" x14ac:dyDescent="0.25">
      <c r="D3" t="s">
        <v>2</v>
      </c>
      <c r="E3" s="4">
        <f t="shared" ref="E3:AC3" si="0">Linf*(1-EXP(-K*(E2-tnot)))</f>
        <v>162.73699926667334</v>
      </c>
      <c r="F3" s="4">
        <f t="shared" si="0"/>
        <v>248.3573019594549</v>
      </c>
      <c r="G3" s="4">
        <f t="shared" si="0"/>
        <v>312.74499004356687</v>
      </c>
      <c r="H3" s="4">
        <f t="shared" si="0"/>
        <v>361.16544928548927</v>
      </c>
      <c r="I3" s="4">
        <f t="shared" si="0"/>
        <v>397.57832483610565</v>
      </c>
      <c r="J3" s="4">
        <f t="shared" si="0"/>
        <v>424.96132629092688</v>
      </c>
      <c r="K3" s="4">
        <f t="shared" si="0"/>
        <v>445.55373371100092</v>
      </c>
      <c r="L3" s="4">
        <f t="shared" si="0"/>
        <v>461.03951762164871</v>
      </c>
      <c r="M3" s="4">
        <f t="shared" si="0"/>
        <v>472.68504786176561</v>
      </c>
      <c r="N3" s="4">
        <f t="shared" si="0"/>
        <v>481.44265260144101</v>
      </c>
      <c r="O3" s="4">
        <f t="shared" si="0"/>
        <v>488.02849619937183</v>
      </c>
      <c r="P3" s="4">
        <f t="shared" si="0"/>
        <v>492.98114446173389</v>
      </c>
      <c r="Q3" s="4">
        <f t="shared" si="0"/>
        <v>496.70560655166031</v>
      </c>
      <c r="R3" s="4">
        <f t="shared" si="0"/>
        <v>499.50645513295711</v>
      </c>
      <c r="S3" s="4">
        <f t="shared" si="0"/>
        <v>501.61273319028248</v>
      </c>
      <c r="T3" s="4">
        <f t="shared" si="0"/>
        <v>503.19668431295139</v>
      </c>
      <c r="U3" s="4">
        <f t="shared" si="0"/>
        <v>504.38783813534354</v>
      </c>
      <c r="V3" s="4">
        <f t="shared" si="0"/>
        <v>505.28360278886942</v>
      </c>
      <c r="W3" s="4">
        <f t="shared" si="0"/>
        <v>505.95723057683642</v>
      </c>
      <c r="X3" s="4">
        <f t="shared" si="0"/>
        <v>506.46380827549319</v>
      </c>
      <c r="Y3" s="4">
        <f t="shared" si="0"/>
        <v>506.84476192580343</v>
      </c>
      <c r="Z3" s="4">
        <f t="shared" si="0"/>
        <v>507.13124450107171</v>
      </c>
      <c r="AA3" s="4">
        <f t="shared" si="0"/>
        <v>507.34668348128753</v>
      </c>
      <c r="AB3" s="4">
        <f t="shared" si="0"/>
        <v>507.50869666534595</v>
      </c>
      <c r="AC3" s="4">
        <f t="shared" si="0"/>
        <v>507.63053288914546</v>
      </c>
      <c r="AD3" s="4">
        <f t="shared" ref="AD3:AQ3" si="1">Linf*(1-EXP(-K*(AD2-tnot)))</f>
        <v>507.72215546613523</v>
      </c>
      <c r="AE3" s="4">
        <f t="shared" si="1"/>
        <v>507.79105695004898</v>
      </c>
      <c r="AF3" s="4">
        <f t="shared" si="1"/>
        <v>507.84287184809585</v>
      </c>
      <c r="AG3" s="4">
        <f t="shared" si="1"/>
        <v>507.88183739001323</v>
      </c>
      <c r="AH3" s="4">
        <f t="shared" si="1"/>
        <v>507.91114003296235</v>
      </c>
      <c r="AI3" s="4">
        <f t="shared" si="1"/>
        <v>507.93317603814933</v>
      </c>
      <c r="AJ3" s="4">
        <f t="shared" si="1"/>
        <v>507.94974742815822</v>
      </c>
      <c r="AK3" s="4">
        <f t="shared" si="1"/>
        <v>507.96220934965879</v>
      </c>
      <c r="AL3" s="4">
        <f t="shared" si="1"/>
        <v>507.97158089226338</v>
      </c>
      <c r="AM3" s="4">
        <f t="shared" si="1"/>
        <v>507.978628425887</v>
      </c>
      <c r="AN3" s="4">
        <f t="shared" si="1"/>
        <v>507.98392827162985</v>
      </c>
      <c r="AO3" s="4">
        <f t="shared" si="1"/>
        <v>507.98791383117407</v>
      </c>
      <c r="AP3" s="4">
        <f t="shared" si="1"/>
        <v>507.99091102876281</v>
      </c>
      <c r="AQ3" s="4">
        <f t="shared" si="1"/>
        <v>507.99316496407255</v>
      </c>
    </row>
    <row r="4" spans="1:43" x14ac:dyDescent="0.25">
      <c r="A4" t="s">
        <v>3</v>
      </c>
      <c r="B4" s="5">
        <v>508</v>
      </c>
      <c r="D4" t="s">
        <v>8</v>
      </c>
      <c r="E4" s="3">
        <f t="shared" ref="E4:AC4" si="2">(a_wl*E3^b_wl)/1000</f>
        <v>5.3141277718629878E-2</v>
      </c>
      <c r="F4" s="3">
        <f t="shared" si="2"/>
        <v>0.20103197514094232</v>
      </c>
      <c r="G4" s="3">
        <f t="shared" si="2"/>
        <v>0.41530020285213431</v>
      </c>
      <c r="H4" s="3">
        <f t="shared" si="2"/>
        <v>0.65331779050694572</v>
      </c>
      <c r="I4" s="3">
        <f t="shared" si="2"/>
        <v>0.88394044257842819</v>
      </c>
      <c r="J4" s="3">
        <f t="shared" si="2"/>
        <v>1.0901014797496049</v>
      </c>
      <c r="K4" s="3">
        <f t="shared" si="2"/>
        <v>1.2651678143701184</v>
      </c>
      <c r="L4" s="3">
        <f t="shared" si="2"/>
        <v>1.4088003802028359</v>
      </c>
      <c r="M4" s="3">
        <f t="shared" si="2"/>
        <v>1.5238684836814034</v>
      </c>
      <c r="N4" s="3">
        <f t="shared" si="2"/>
        <v>1.614510070667003</v>
      </c>
      <c r="O4" s="3">
        <f t="shared" si="2"/>
        <v>1.6850483386476274</v>
      </c>
      <c r="P4" s="3">
        <f t="shared" si="2"/>
        <v>1.7394586674350263</v>
      </c>
      <c r="Q4" s="3">
        <f t="shared" si="2"/>
        <v>1.7811569428682978</v>
      </c>
      <c r="R4" s="3">
        <f t="shared" si="2"/>
        <v>1.8129602156526219</v>
      </c>
      <c r="S4" s="3">
        <f t="shared" si="2"/>
        <v>1.8371303907426824</v>
      </c>
      <c r="T4" s="3">
        <f t="shared" si="2"/>
        <v>1.8554508719862337</v>
      </c>
      <c r="U4" s="3">
        <f t="shared" si="2"/>
        <v>1.869309967644559</v>
      </c>
      <c r="V4" s="3">
        <f t="shared" si="2"/>
        <v>1.8797786127358072</v>
      </c>
      <c r="W4" s="3">
        <f t="shared" si="2"/>
        <v>1.8876774827030234</v>
      </c>
      <c r="X4" s="3">
        <f t="shared" si="2"/>
        <v>1.8936324420008979</v>
      </c>
      <c r="Y4" s="3">
        <f t="shared" si="2"/>
        <v>1.8981190905640897</v>
      </c>
      <c r="Z4" s="3">
        <f t="shared" si="2"/>
        <v>1.9014978882711386</v>
      </c>
      <c r="AA4" s="3">
        <f t="shared" si="2"/>
        <v>1.9040414939455073</v>
      </c>
      <c r="AB4" s="3">
        <f t="shared" si="2"/>
        <v>1.9059558502790854</v>
      </c>
      <c r="AC4" s="3">
        <f t="shared" si="2"/>
        <v>1.9073963383225079</v>
      </c>
      <c r="AD4" s="3">
        <f t="shared" ref="AD4:AQ4" si="3">(a_wl*AD3^b_wl)/1000</f>
        <v>1.9084800950650158</v>
      </c>
      <c r="AE4" s="3">
        <f t="shared" si="3"/>
        <v>1.9092953722978734</v>
      </c>
      <c r="AF4" s="3">
        <f t="shared" si="3"/>
        <v>1.9099086289122078</v>
      </c>
      <c r="AG4" s="3">
        <f t="shared" si="3"/>
        <v>1.9103698951510375</v>
      </c>
      <c r="AH4" s="3">
        <f t="shared" si="3"/>
        <v>1.9107168240043757</v>
      </c>
      <c r="AI4" s="3">
        <f t="shared" si="3"/>
        <v>1.9109777477632357</v>
      </c>
      <c r="AJ4" s="3">
        <f t="shared" si="3"/>
        <v>1.9111739821633835</v>
      </c>
      <c r="AK4" s="3">
        <f t="shared" si="3"/>
        <v>1.9113215622862614</v>
      </c>
      <c r="AL4" s="3">
        <f t="shared" si="3"/>
        <v>1.911432549764311</v>
      </c>
      <c r="AM4" s="3">
        <f t="shared" si="3"/>
        <v>1.9115160168265291</v>
      </c>
      <c r="AN4" s="3">
        <f t="shared" si="3"/>
        <v>1.9115787868852498</v>
      </c>
      <c r="AO4" s="3">
        <f t="shared" si="3"/>
        <v>1.9116259917905969</v>
      </c>
      <c r="AP4" s="3">
        <f t="shared" si="3"/>
        <v>1.9116614910762253</v>
      </c>
      <c r="AQ4" s="3">
        <f t="shared" si="3"/>
        <v>1.9116881873413338</v>
      </c>
    </row>
    <row r="5" spans="1:43" x14ac:dyDescent="0.25">
      <c r="A5" t="s">
        <v>4</v>
      </c>
      <c r="B5" s="5">
        <v>0.28499999999999998</v>
      </c>
      <c r="D5" t="s">
        <v>10</v>
      </c>
      <c r="E5" s="3">
        <f t="shared" ref="E5:AC5" si="4">MAX(0,E4-wmat)</f>
        <v>0</v>
      </c>
      <c r="F5" s="3">
        <f t="shared" si="4"/>
        <v>0</v>
      </c>
      <c r="G5" s="3">
        <f t="shared" si="4"/>
        <v>0</v>
      </c>
      <c r="H5" s="3">
        <f t="shared" si="4"/>
        <v>0</v>
      </c>
      <c r="I5" s="3">
        <f t="shared" si="4"/>
        <v>0</v>
      </c>
      <c r="J5" s="3">
        <f t="shared" si="4"/>
        <v>0.20616103717117673</v>
      </c>
      <c r="K5" s="3">
        <f t="shared" si="4"/>
        <v>0.38122737179169019</v>
      </c>
      <c r="L5" s="3">
        <f t="shared" si="4"/>
        <v>0.52485993762440775</v>
      </c>
      <c r="M5" s="3">
        <f t="shared" si="4"/>
        <v>0.63992804110297519</v>
      </c>
      <c r="N5" s="3">
        <f t="shared" si="4"/>
        <v>0.73056962808857484</v>
      </c>
      <c r="O5" s="3">
        <f t="shared" si="4"/>
        <v>0.80110789606919919</v>
      </c>
      <c r="P5" s="3">
        <f t="shared" si="4"/>
        <v>0.85551822485659812</v>
      </c>
      <c r="Q5" s="3">
        <f t="shared" si="4"/>
        <v>0.89721650028986966</v>
      </c>
      <c r="R5" s="3">
        <f t="shared" si="4"/>
        <v>0.9290197730741937</v>
      </c>
      <c r="S5" s="3">
        <f t="shared" si="4"/>
        <v>0.95318994816425417</v>
      </c>
      <c r="T5" s="3">
        <f t="shared" si="4"/>
        <v>0.97151042940780552</v>
      </c>
      <c r="U5" s="3">
        <f t="shared" si="4"/>
        <v>0.98536952506613085</v>
      </c>
      <c r="V5" s="3">
        <f t="shared" si="4"/>
        <v>0.99583817015737897</v>
      </c>
      <c r="W5" s="3">
        <f t="shared" si="4"/>
        <v>1.0037370401245953</v>
      </c>
      <c r="X5" s="3">
        <f t="shared" si="4"/>
        <v>1.0096919994224698</v>
      </c>
      <c r="Y5" s="3">
        <f t="shared" si="4"/>
        <v>1.0141786479856614</v>
      </c>
      <c r="Z5" s="3">
        <f t="shared" si="4"/>
        <v>1.0175574456927103</v>
      </c>
      <c r="AA5" s="3">
        <f t="shared" si="4"/>
        <v>1.020101051367079</v>
      </c>
      <c r="AB5" s="3">
        <f t="shared" si="4"/>
        <v>1.0220154077006574</v>
      </c>
      <c r="AC5" s="3">
        <f t="shared" si="4"/>
        <v>1.0234558957440796</v>
      </c>
      <c r="AD5" s="3">
        <f t="shared" ref="AD5:AQ5" si="5">MAX(0,AD4-wmat)</f>
        <v>1.0245396524865877</v>
      </c>
      <c r="AE5" s="3">
        <f t="shared" si="5"/>
        <v>1.0253549297194451</v>
      </c>
      <c r="AF5" s="3">
        <f t="shared" si="5"/>
        <v>1.0259681863337797</v>
      </c>
      <c r="AG5" s="3">
        <f t="shared" si="5"/>
        <v>1.0264294525726094</v>
      </c>
      <c r="AH5" s="3">
        <f t="shared" si="5"/>
        <v>1.0267763814259476</v>
      </c>
      <c r="AI5" s="3">
        <f t="shared" si="5"/>
        <v>1.0270373051848076</v>
      </c>
      <c r="AJ5" s="3">
        <f t="shared" si="5"/>
        <v>1.0272335395849552</v>
      </c>
      <c r="AK5" s="3">
        <f t="shared" si="5"/>
        <v>1.0273811197078331</v>
      </c>
      <c r="AL5" s="3">
        <f t="shared" si="5"/>
        <v>1.0274921071858829</v>
      </c>
      <c r="AM5" s="3">
        <f t="shared" si="5"/>
        <v>1.0275755742481008</v>
      </c>
      <c r="AN5" s="3">
        <f t="shared" si="5"/>
        <v>1.0276383443068218</v>
      </c>
      <c r="AO5" s="3">
        <f t="shared" si="5"/>
        <v>1.0276855492121686</v>
      </c>
      <c r="AP5" s="3">
        <f t="shared" si="5"/>
        <v>1.027721048497797</v>
      </c>
      <c r="AQ5" s="3">
        <f t="shared" si="5"/>
        <v>1.0277477447629058</v>
      </c>
    </row>
    <row r="6" spans="1:43" x14ac:dyDescent="0.25">
      <c r="A6" t="s">
        <v>5</v>
      </c>
      <c r="B6" s="5">
        <v>-0.35499999999999998</v>
      </c>
      <c r="D6" t="s">
        <v>14</v>
      </c>
      <c r="E6" s="6">
        <v>1</v>
      </c>
      <c r="F6" s="3">
        <f t="shared" ref="F6:AC6" si="6">E6*So</f>
        <v>0.81313583879704698</v>
      </c>
      <c r="G6" s="3">
        <f t="shared" si="6"/>
        <v>0.6611898923361772</v>
      </c>
      <c r="H6" s="3">
        <f t="shared" si="6"/>
        <v>0.53763719770890661</v>
      </c>
      <c r="I6" s="3">
        <f t="shared" si="6"/>
        <v>0.43717207372752559</v>
      </c>
      <c r="J6" s="3">
        <f t="shared" si="6"/>
        <v>0.35548028086907596</v>
      </c>
      <c r="K6" s="3">
        <f t="shared" si="6"/>
        <v>0.28905375636028591</v>
      </c>
      <c r="L6" s="3">
        <f t="shared" si="6"/>
        <v>0.23503996863545834</v>
      </c>
      <c r="M6" s="3">
        <f t="shared" si="6"/>
        <v>0.19111942204722504</v>
      </c>
      <c r="N6" s="3">
        <f t="shared" si="6"/>
        <v>0.15540605155677717</v>
      </c>
      <c r="O6" s="3">
        <f t="shared" si="6"/>
        <v>0.12636623008675713</v>
      </c>
      <c r="P6" s="3">
        <f t="shared" si="6"/>
        <v>0.1027529104972159</v>
      </c>
      <c r="Q6" s="3">
        <f t="shared" si="6"/>
        <v>8.3552074065991536E-2</v>
      </c>
      <c r="R6" s="3">
        <f t="shared" si="6"/>
        <v>6.7939185828883017E-2</v>
      </c>
      <c r="S6" s="3">
        <f t="shared" si="6"/>
        <v>5.5243786856157238E-2</v>
      </c>
      <c r="T6" s="3">
        <f t="shared" si="6"/>
        <v>4.4920702963606694E-2</v>
      </c>
      <c r="U6" s="3">
        <f t="shared" si="6"/>
        <v>3.6526633483665326E-2</v>
      </c>
      <c r="V6" s="3">
        <f t="shared" si="6"/>
        <v>2.9701114756172507E-2</v>
      </c>
      <c r="W6" s="3">
        <f t="shared" si="6"/>
        <v>2.4151040860467682E-2</v>
      </c>
      <c r="X6" s="3">
        <f t="shared" si="6"/>
        <v>1.9638076867898143E-2</v>
      </c>
      <c r="Y6" s="3">
        <f t="shared" si="6"/>
        <v>1.5968424106339241E-2</v>
      </c>
      <c r="Z6" s="3">
        <f t="shared" si="6"/>
        <v>1.2984497929975145E-2</v>
      </c>
      <c r="AA6" s="3">
        <f t="shared" si="6"/>
        <v>1.055816061564886E-2</v>
      </c>
      <c r="AB6" s="3">
        <f t="shared" si="6"/>
        <v>8.5852187883595828E-3</v>
      </c>
      <c r="AC6" s="3">
        <f t="shared" si="6"/>
        <v>6.9809490807289367E-3</v>
      </c>
      <c r="AD6" s="3">
        <f t="shared" ref="AD6" si="7">AC6*So</f>
        <v>5.6764598863579983E-3</v>
      </c>
      <c r="AE6" s="3">
        <f t="shared" ref="AE6" si="8">AD6*So</f>
        <v>4.6157329710915006E-3</v>
      </c>
      <c r="AF6" s="3">
        <f t="shared" ref="AF6" si="9">AE6*So</f>
        <v>3.7532179011116732E-3</v>
      </c>
      <c r="AG6" s="3">
        <f t="shared" ref="AG6" si="10">AF6*So</f>
        <v>3.0518759862085327E-3</v>
      </c>
      <c r="AH6" s="3">
        <f t="shared" ref="AH6" si="11">AG6*So</f>
        <v>2.4815897399502402E-3</v>
      </c>
      <c r="AI6" s="3">
        <f t="shared" ref="AI6" si="12">AH6*So</f>
        <v>2.0178695547445843E-3</v>
      </c>
      <c r="AJ6" s="3">
        <f t="shared" ref="AJ6" si="13">AI6*So</f>
        <v>1.6408020529802613E-3</v>
      </c>
      <c r="AK6" s="3">
        <f t="shared" ref="AK6" si="14">AJ6*So</f>
        <v>1.3341949536500215E-3</v>
      </c>
      <c r="AL6" s="3">
        <f t="shared" ref="AL6" si="15">AK6*So</f>
        <v>1.0848817327549975E-3</v>
      </c>
      <c r="AM6" s="3">
        <f t="shared" ref="AM6" si="16">AL6*So</f>
        <v>8.8215621775932862E-4</v>
      </c>
      <c r="AN6" s="3">
        <f t="shared" ref="AN6" si="17">AM6*So</f>
        <v>7.1731283607776215E-4</v>
      </c>
      <c r="AO6" s="3">
        <f t="shared" ref="AO6" si="18">AN6*So</f>
        <v>5.8327277464397984E-4</v>
      </c>
      <c r="AP6" s="3">
        <f t="shared" ref="AP6" si="19">AO6*So</f>
        <v>4.7427999685761352E-4</v>
      </c>
      <c r="AQ6" s="3">
        <f t="shared" ref="AQ6" si="20">AP6*So</f>
        <v>3.8565406306947638E-4</v>
      </c>
    </row>
    <row r="7" spans="1:43" x14ac:dyDescent="0.25">
      <c r="D7" t="s">
        <v>15</v>
      </c>
      <c r="E7" s="6">
        <v>1</v>
      </c>
      <c r="F7" s="3">
        <f t="shared" ref="F7:AC7" si="21">E7*So*(1-u*E8)</f>
        <v>0.81313583760961472</v>
      </c>
      <c r="G7" s="3">
        <f t="shared" si="21"/>
        <v>0.66114752859525905</v>
      </c>
      <c r="H7" s="3">
        <f t="shared" si="21"/>
        <v>0.53453644226790709</v>
      </c>
      <c r="I7" s="3">
        <f t="shared" si="21"/>
        <v>0.42243305451272251</v>
      </c>
      <c r="J7" s="3">
        <f t="shared" si="21"/>
        <v>0.32836280040302973</v>
      </c>
      <c r="K7" s="3">
        <f t="shared" si="21"/>
        <v>0.25399455606266463</v>
      </c>
      <c r="L7" s="3">
        <f t="shared" si="21"/>
        <v>0.19626442820563758</v>
      </c>
      <c r="M7" s="3">
        <f t="shared" si="21"/>
        <v>0.15162223015254431</v>
      </c>
      <c r="N7" s="3">
        <f t="shared" si="21"/>
        <v>0.11712805537236867</v>
      </c>
      <c r="O7" s="3">
        <f t="shared" si="21"/>
        <v>9.0479925329986735E-2</v>
      </c>
      <c r="P7" s="3">
        <f t="shared" si="21"/>
        <v>6.9894207028128943E-2</v>
      </c>
      <c r="Q7" s="3">
        <f t="shared" si="21"/>
        <v>5.3991969328360596E-2</v>
      </c>
      <c r="R7" s="3">
        <f t="shared" si="21"/>
        <v>4.1707744521680169E-2</v>
      </c>
      <c r="S7" s="3">
        <f t="shared" si="21"/>
        <v>3.221840274542228E-2</v>
      </c>
      <c r="T7" s="3">
        <f t="shared" si="21"/>
        <v>2.4888067399451142E-2</v>
      </c>
      <c r="U7" s="3">
        <f t="shared" si="21"/>
        <v>1.9225527357099287E-2</v>
      </c>
      <c r="V7" s="3">
        <f t="shared" si="21"/>
        <v>1.4851328235638377E-2</v>
      </c>
      <c r="W7" s="3">
        <f t="shared" si="21"/>
        <v>1.1472347612825728E-2</v>
      </c>
      <c r="X7" s="3">
        <f t="shared" si="21"/>
        <v>8.8621536412898765E-3</v>
      </c>
      <c r="Y7" s="3">
        <f t="shared" si="21"/>
        <v>6.8458319798457776E-3</v>
      </c>
      <c r="Z7" s="3">
        <f t="shared" si="21"/>
        <v>5.2882646950981136E-3</v>
      </c>
      <c r="AA7" s="3">
        <f t="shared" si="21"/>
        <v>4.085075856240585E-3</v>
      </c>
      <c r="AB7" s="3">
        <f t="shared" si="21"/>
        <v>3.1556371464900213E-3</v>
      </c>
      <c r="AC7" s="3">
        <f t="shared" si="21"/>
        <v>2.4376648184597197E-3</v>
      </c>
      <c r="AD7" s="3">
        <f t="shared" ref="AD7" si="22">AC7*So*(1-u*AC8)</f>
        <v>1.8830459413014928E-3</v>
      </c>
      <c r="AE7" s="3">
        <f t="shared" ref="AE7" si="23">AD7*So*(1-u*AD8)</f>
        <v>1.4546142561174854E-3</v>
      </c>
      <c r="AF7" s="3">
        <f t="shared" ref="AF7" si="24">AE7*So*(1-u*AE8)</f>
        <v>1.1236595871547482E-3</v>
      </c>
      <c r="AG7" s="3">
        <f t="shared" ref="AG7" si="25">AF7*So*(1-u*AF8)</f>
        <v>8.6800391130431327E-4</v>
      </c>
      <c r="AH7" s="3">
        <f t="shared" ref="AH7" si="26">AG7*So*(1-u*AG8)</f>
        <v>6.7051516032295402E-4</v>
      </c>
      <c r="AI7" s="3">
        <f t="shared" ref="AI7" si="27">AH7*So*(1-u*AH8)</f>
        <v>5.1795916303924965E-4</v>
      </c>
      <c r="AJ7" s="3">
        <f t="shared" ref="AJ7" si="28">AI7*So*(1-u*AI8)</f>
        <v>4.0011279399740167E-4</v>
      </c>
      <c r="AK7" s="3">
        <f t="shared" ref="AK7" si="29">AJ7*So*(1-u*AJ8)</f>
        <v>3.0907889884411222E-4</v>
      </c>
      <c r="AL7" s="3">
        <f t="shared" ref="AL7" si="30">AK7*So*(1-u*AK8)</f>
        <v>2.3875708817931872E-4</v>
      </c>
      <c r="AM7" s="3">
        <f t="shared" ref="AM7" si="31">AL7*So*(1-u*AL8)</f>
        <v>1.8443493663439E-4</v>
      </c>
      <c r="AN7" s="3">
        <f t="shared" ref="AN7" si="32">AM7*So*(1-u*AM8)</f>
        <v>1.4247219253738771E-4</v>
      </c>
      <c r="AO7" s="3">
        <f t="shared" ref="AO7" si="33">AN7*So*(1-u*AN8)</f>
        <v>1.1005683635801518E-4</v>
      </c>
      <c r="AP7" s="3">
        <f t="shared" ref="AP7" si="34">AO7*So*(1-u*AO8)</f>
        <v>8.5016640865015597E-5</v>
      </c>
      <c r="AQ7" s="3">
        <f t="shared" ref="AQ7" si="35">AP7*So*(1-u*AP8)</f>
        <v>6.5673605219247866E-5</v>
      </c>
    </row>
    <row r="8" spans="1:43" x14ac:dyDescent="0.25">
      <c r="A8" t="s">
        <v>6</v>
      </c>
      <c r="B8" s="5">
        <f>10^-5.235</f>
        <v>5.8210321777087048E-6</v>
      </c>
      <c r="D8" t="s">
        <v>17</v>
      </c>
      <c r="E8" s="2">
        <f t="shared" ref="E8:AC8" si="36">_xlfn.NORM.DIST(E3,Min_LL,min_sd,TRUE)</f>
        <v>2.9206246145073125E-8</v>
      </c>
      <c r="F8" s="2">
        <f t="shared" si="36"/>
        <v>1.2814102552763272E-3</v>
      </c>
      <c r="G8" s="2">
        <f t="shared" si="36"/>
        <v>0.11407337345894047</v>
      </c>
      <c r="H8" s="2">
        <f t="shared" si="36"/>
        <v>0.56218396797072123</v>
      </c>
      <c r="I8" s="2">
        <f t="shared" si="36"/>
        <v>0.88109786864987616</v>
      </c>
      <c r="J8" s="2">
        <f t="shared" si="36"/>
        <v>0.97444431208916493</v>
      </c>
      <c r="K8" s="2">
        <f t="shared" si="36"/>
        <v>0.99429089829885042</v>
      </c>
      <c r="L8" s="2">
        <f t="shared" si="36"/>
        <v>0.99848715489969342</v>
      </c>
      <c r="M8" s="2">
        <f t="shared" si="36"/>
        <v>0.9995036815736934</v>
      </c>
      <c r="N8" s="2">
        <f t="shared" si="36"/>
        <v>0.9997990874715178</v>
      </c>
      <c r="O8" s="2">
        <f t="shared" si="36"/>
        <v>0.99990198792815532</v>
      </c>
      <c r="P8" s="2">
        <f t="shared" si="36"/>
        <v>0.99994408140445101</v>
      </c>
      <c r="Q8" s="2">
        <f t="shared" si="36"/>
        <v>0.99996377590689189</v>
      </c>
      <c r="R8" s="2">
        <f t="shared" si="36"/>
        <v>0.99997404572084136</v>
      </c>
      <c r="S8" s="2">
        <f t="shared" si="36"/>
        <v>0.99997987978582337</v>
      </c>
      <c r="T8" s="2">
        <f t="shared" si="36"/>
        <v>0.99998342250428007</v>
      </c>
      <c r="U8" s="2">
        <f t="shared" si="36"/>
        <v>0.99998568729709736</v>
      </c>
      <c r="V8" s="2">
        <f t="shared" si="36"/>
        <v>0.99998719327232755</v>
      </c>
      <c r="W8" s="2">
        <f t="shared" si="36"/>
        <v>0.99998822517122044</v>
      </c>
      <c r="X8" s="2">
        <f t="shared" si="36"/>
        <v>0.9999889485270439</v>
      </c>
      <c r="Y8" s="2">
        <f t="shared" si="36"/>
        <v>0.99998946442383707</v>
      </c>
      <c r="Z8" s="2">
        <f t="shared" si="36"/>
        <v>0.99998983719425383</v>
      </c>
      <c r="AA8" s="2">
        <f t="shared" si="36"/>
        <v>0.99999010921346232</v>
      </c>
      <c r="AB8" s="2">
        <f t="shared" si="36"/>
        <v>0.99999030919307286</v>
      </c>
      <c r="AC8" s="2">
        <f t="shared" si="36"/>
        <v>0.99999045703747269</v>
      </c>
      <c r="AD8" s="2">
        <f t="shared" ref="AD8:AQ8" si="37">_xlfn.NORM.DIST(AD3,Min_LL,min_sd,TRUE)</f>
        <v>0.9999905668006851</v>
      </c>
      <c r="AE8" s="2">
        <f t="shared" si="37"/>
        <v>0.99999064855087405</v>
      </c>
      <c r="AF8" s="2">
        <f t="shared" si="37"/>
        <v>0.99999070958314251</v>
      </c>
      <c r="AG8" s="2">
        <f t="shared" si="37"/>
        <v>0.99999075523011782</v>
      </c>
      <c r="AH8" s="2">
        <f t="shared" si="37"/>
        <v>0.99999078941646502</v>
      </c>
      <c r="AI8" s="2">
        <f t="shared" si="37"/>
        <v>0.99999081504571574</v>
      </c>
      <c r="AJ8" s="2">
        <f t="shared" si="37"/>
        <v>0.99999083427450763</v>
      </c>
      <c r="AK8" s="2">
        <f t="shared" si="37"/>
        <v>0.99999084870956367</v>
      </c>
      <c r="AL8" s="2">
        <f t="shared" si="37"/>
        <v>0.9999908595506618</v>
      </c>
      <c r="AM8" s="2">
        <f t="shared" si="37"/>
        <v>0.99999086769526113</v>
      </c>
      <c r="AN8" s="2">
        <f t="shared" si="37"/>
        <v>0.99999087381556095</v>
      </c>
      <c r="AO8" s="2">
        <f t="shared" si="37"/>
        <v>0.99999087841553924</v>
      </c>
      <c r="AP8" s="2">
        <f t="shared" si="37"/>
        <v>0.9999908818733334</v>
      </c>
      <c r="AQ8" s="2">
        <f t="shared" si="37"/>
        <v>0.99999088447282114</v>
      </c>
    </row>
    <row r="9" spans="1:43" x14ac:dyDescent="0.25">
      <c r="A9" t="s">
        <v>7</v>
      </c>
      <c r="B9" s="5">
        <v>3.1474000000000002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43" x14ac:dyDescent="0.25"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43" x14ac:dyDescent="0.25">
      <c r="A11" t="s">
        <v>9</v>
      </c>
      <c r="B11" s="3">
        <f>I4</f>
        <v>0.88394044257842819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3" spans="1:43" x14ac:dyDescent="0.25">
      <c r="A13" t="s">
        <v>11</v>
      </c>
      <c r="B13" s="10">
        <v>0.20685709999999999</v>
      </c>
    </row>
    <row r="14" spans="1:43" x14ac:dyDescent="0.25">
      <c r="A14" t="s">
        <v>12</v>
      </c>
      <c r="B14" s="3">
        <f>EXP(-M)</f>
        <v>0.81313583879704698</v>
      </c>
    </row>
    <row r="15" spans="1:43" x14ac:dyDescent="0.25">
      <c r="A15" t="s">
        <v>13</v>
      </c>
      <c r="B15" s="5">
        <v>0.05</v>
      </c>
      <c r="E15" t="s">
        <v>20</v>
      </c>
      <c r="F15" t="s">
        <v>19</v>
      </c>
      <c r="H15" t="s">
        <v>20</v>
      </c>
      <c r="I15" t="s">
        <v>18</v>
      </c>
      <c r="J15" t="s">
        <v>21</v>
      </c>
    </row>
    <row r="16" spans="1:43" x14ac:dyDescent="0.25">
      <c r="E16">
        <v>0</v>
      </c>
      <c r="F16" s="3">
        <f>YPR_mll</f>
        <v>0.13081035350485398</v>
      </c>
      <c r="H16">
        <v>0</v>
      </c>
      <c r="I16" s="3">
        <f>SPR</f>
        <v>0.70754879055761599</v>
      </c>
    </row>
    <row r="17" spans="1:10" x14ac:dyDescent="0.25">
      <c r="A17" s="1" t="s">
        <v>22</v>
      </c>
      <c r="E17" s="3">
        <v>0.02</v>
      </c>
      <c r="F17" s="3">
        <f t="dataTable" ref="F17:F41" dt2D="0" dtr="0" r1="B15"/>
        <v>6.0367783882442509E-2</v>
      </c>
      <c r="H17" s="3">
        <v>0.02</v>
      </c>
      <c r="I17" s="3">
        <f t="dataTable" ref="I17:I41" dt2D="0" dtr="0" r1="B15" ca="1"/>
        <v>0.86783563776224038</v>
      </c>
      <c r="J17">
        <v>0.3</v>
      </c>
    </row>
    <row r="18" spans="1:10" x14ac:dyDescent="0.25">
      <c r="A18" t="s">
        <v>16</v>
      </c>
      <c r="B18" s="5">
        <f>14*25.4</f>
        <v>355.59999999999997</v>
      </c>
      <c r="E18" s="3">
        <v>0.04</v>
      </c>
      <c r="F18" s="3">
        <v>0.10961225052462466</v>
      </c>
      <c r="H18" s="3">
        <v>0.04</v>
      </c>
      <c r="I18" s="3">
        <v>0.75656825712653364</v>
      </c>
      <c r="J18">
        <v>0.3</v>
      </c>
    </row>
    <row r="19" spans="1:10" x14ac:dyDescent="0.25">
      <c r="A19" t="s">
        <v>26</v>
      </c>
      <c r="B19" s="5">
        <f>Min_LL*0.1</f>
        <v>35.559999999999995</v>
      </c>
      <c r="E19" s="3">
        <v>0.06</v>
      </c>
      <c r="F19" s="3">
        <v>0.15005226199405833</v>
      </c>
      <c r="H19" s="3">
        <v>0.06</v>
      </c>
      <c r="I19" s="3">
        <v>0.6623886194990275</v>
      </c>
      <c r="J19">
        <v>0.3</v>
      </c>
    </row>
    <row r="20" spans="1:10" x14ac:dyDescent="0.25">
      <c r="E20" s="3">
        <v>0.08</v>
      </c>
      <c r="F20" s="3">
        <v>0.18347475836136876</v>
      </c>
      <c r="H20" s="3">
        <v>0.08</v>
      </c>
      <c r="I20" s="3">
        <v>0.5822478311571212</v>
      </c>
      <c r="J20">
        <v>0.3</v>
      </c>
    </row>
    <row r="21" spans="1:10" x14ac:dyDescent="0.25">
      <c r="E21" s="3">
        <v>0.1</v>
      </c>
      <c r="F21" s="3">
        <v>0.21126376883381687</v>
      </c>
      <c r="H21" s="3">
        <v>0.1</v>
      </c>
      <c r="I21" s="3">
        <v>0.51369783374989797</v>
      </c>
      <c r="J21">
        <v>0.3</v>
      </c>
    </row>
    <row r="22" spans="1:10" x14ac:dyDescent="0.25">
      <c r="A22" s="8" t="s">
        <v>24</v>
      </c>
      <c r="B22" s="7"/>
      <c r="E22" s="3">
        <v>0.12</v>
      </c>
      <c r="F22" s="3">
        <v>0.2344973622898156</v>
      </c>
      <c r="H22" s="3">
        <v>0.12</v>
      </c>
      <c r="I22" s="3">
        <v>0.45476605406549303</v>
      </c>
      <c r="J22">
        <v>0.3</v>
      </c>
    </row>
    <row r="23" spans="1:10" x14ac:dyDescent="0.25">
      <c r="A23" s="7" t="s">
        <v>23</v>
      </c>
      <c r="B23" s="9">
        <f>SUMPRODUCT(Wt,S_fished,Vul_minLL)</f>
        <v>2.6162070700970794</v>
      </c>
      <c r="E23" s="3">
        <v>0.14000000000000001</v>
      </c>
      <c r="F23" s="3">
        <v>0.25402051724947894</v>
      </c>
      <c r="H23" s="3">
        <v>0.14000000000000001</v>
      </c>
      <c r="I23" s="3">
        <v>0.40385689978225714</v>
      </c>
      <c r="J23">
        <v>0.3</v>
      </c>
    </row>
    <row r="24" spans="1:10" x14ac:dyDescent="0.25">
      <c r="A24" s="7" t="s">
        <v>25</v>
      </c>
      <c r="B24" s="9">
        <f>phi_vbF*u</f>
        <v>0.13081035350485398</v>
      </c>
      <c r="E24" s="3">
        <v>0.16</v>
      </c>
      <c r="F24" s="3">
        <v>0.27049993458277</v>
      </c>
      <c r="H24" s="3">
        <v>0.16</v>
      </c>
      <c r="I24" s="3">
        <v>0.35967432886057282</v>
      </c>
      <c r="J24">
        <v>0.3</v>
      </c>
    </row>
    <row r="25" spans="1:10" x14ac:dyDescent="0.25">
      <c r="A25" s="7" t="s">
        <v>27</v>
      </c>
      <c r="B25" s="7">
        <f>SUMPRODUCT(S_fished,Rel_Fec)/SUMPRODUCT(S_unfished,Rel_Fec)</f>
        <v>0.70754879055761599</v>
      </c>
      <c r="E25" s="3">
        <v>0.18</v>
      </c>
      <c r="F25" s="3">
        <v>0.2844653262335784</v>
      </c>
      <c r="H25" s="3">
        <v>0.18</v>
      </c>
      <c r="I25" s="3">
        <v>0.321160945637678</v>
      </c>
      <c r="J25">
        <v>0.3</v>
      </c>
    </row>
    <row r="26" spans="1:10" x14ac:dyDescent="0.25">
      <c r="E26" s="3">
        <v>0.2</v>
      </c>
      <c r="F26" s="3">
        <v>0.29634058276801939</v>
      </c>
      <c r="H26" s="3">
        <v>0.2</v>
      </c>
      <c r="I26" s="3">
        <v>0.28745004866441587</v>
      </c>
      <c r="J26">
        <v>0.3</v>
      </c>
    </row>
    <row r="27" spans="1:10" x14ac:dyDescent="0.25">
      <c r="A27" s="1"/>
      <c r="E27" s="3">
        <v>0.22</v>
      </c>
      <c r="F27" s="3">
        <v>0.30646736794524582</v>
      </c>
      <c r="H27" s="3">
        <v>0.22</v>
      </c>
      <c r="I27" s="3">
        <v>0.25782782434649892</v>
      </c>
      <c r="J27">
        <v>0.3</v>
      </c>
    </row>
    <row r="28" spans="1:10" x14ac:dyDescent="0.25">
      <c r="E28" s="3">
        <v>0.24</v>
      </c>
      <c r="F28" s="3">
        <v>0.31512304467412822</v>
      </c>
      <c r="H28" s="3">
        <v>0.24</v>
      </c>
      <c r="I28" s="3">
        <v>0.23170348742058489</v>
      </c>
      <c r="J28">
        <v>0.3</v>
      </c>
    </row>
    <row r="29" spans="1:10" x14ac:dyDescent="0.25">
      <c r="E29" s="3">
        <v>0.26</v>
      </c>
      <c r="F29" s="3">
        <v>0.32253435326740859</v>
      </c>
      <c r="H29" s="3">
        <v>0.26</v>
      </c>
      <c r="I29" s="3">
        <v>0.20858564723872999</v>
      </c>
      <c r="J29">
        <v>0.3</v>
      </c>
    </row>
    <row r="30" spans="1:10" x14ac:dyDescent="0.25">
      <c r="E30" s="3">
        <v>0.28000000000000003</v>
      </c>
      <c r="F30" s="3">
        <v>0.3288879009947282</v>
      </c>
      <c r="H30" s="3">
        <v>0.28000000000000003</v>
      </c>
      <c r="I30" s="3">
        <v>0.18806355434768085</v>
      </c>
      <c r="J30">
        <v>0.3</v>
      </c>
    </row>
    <row r="31" spans="1:10" x14ac:dyDescent="0.25">
      <c r="E31" s="3">
        <v>0.3</v>
      </c>
      <c r="F31" s="3">
        <v>0.33433825176344262</v>
      </c>
      <c r="H31" s="3">
        <v>0.3</v>
      </c>
      <c r="I31" s="3">
        <v>0.16979217627475954</v>
      </c>
      <c r="J31">
        <v>0.3</v>
      </c>
    </row>
    <row r="32" spans="1:10" x14ac:dyDescent="0.25">
      <c r="E32" s="3">
        <v>0.32</v>
      </c>
      <c r="F32" s="3">
        <v>0.33901420355651257</v>
      </c>
      <c r="H32" s="3">
        <v>0.32</v>
      </c>
      <c r="I32" s="3">
        <v>0.15348028184299642</v>
      </c>
      <c r="J32">
        <v>0.3</v>
      </c>
    </row>
    <row r="33" spans="1:10" x14ac:dyDescent="0.25">
      <c r="E33" s="3">
        <v>0.34</v>
      </c>
      <c r="F33" s="3">
        <v>0.34302369172091957</v>
      </c>
      <c r="H33" s="3">
        <v>0.34</v>
      </c>
      <c r="I33" s="3">
        <v>0.13888089334867609</v>
      </c>
      <c r="J33">
        <v>0.3</v>
      </c>
    </row>
    <row r="34" spans="1:10" x14ac:dyDescent="0.25">
      <c r="A34" s="1"/>
      <c r="E34" s="3">
        <v>0.36</v>
      </c>
      <c r="F34" s="3">
        <v>0.34645764522698469</v>
      </c>
      <c r="H34" s="3">
        <v>0.36</v>
      </c>
      <c r="I34" s="3">
        <v>0.12578360636527267</v>
      </c>
      <c r="J34">
        <v>0.3</v>
      </c>
    </row>
    <row r="35" spans="1:10" x14ac:dyDescent="0.25">
      <c r="E35" s="3">
        <v>0.38</v>
      </c>
      <c r="F35" s="3">
        <v>0.34939304073714922</v>
      </c>
      <c r="H35" s="3">
        <v>0.38</v>
      </c>
      <c r="I35" s="3">
        <v>0.11400838636219586</v>
      </c>
      <c r="J35">
        <v>0.3</v>
      </c>
    </row>
    <row r="36" spans="1:10" x14ac:dyDescent="0.25">
      <c r="E36" s="3">
        <v>0.4</v>
      </c>
      <c r="F36" s="3">
        <v>0.35189533832677888</v>
      </c>
      <c r="H36" s="3">
        <v>0.4</v>
      </c>
      <c r="I36" s="3">
        <v>0.10340053651620279</v>
      </c>
      <c r="J36">
        <v>0.3</v>
      </c>
    </row>
    <row r="37" spans="1:10" x14ac:dyDescent="0.25">
      <c r="E37" s="3">
        <v>0.42</v>
      </c>
      <c r="F37" s="3">
        <v>0.35402043745743078</v>
      </c>
      <c r="H37" s="3">
        <v>0.42</v>
      </c>
      <c r="I37" s="3">
        <v>9.3826597379586041E-2</v>
      </c>
      <c r="J37">
        <v>0.3</v>
      </c>
    </row>
    <row r="38" spans="1:10" x14ac:dyDescent="0.25">
      <c r="E38" s="3">
        <v>0.44</v>
      </c>
      <c r="F38" s="3">
        <v>0.35581625819898294</v>
      </c>
      <c r="H38" s="3">
        <v>0.44</v>
      </c>
      <c r="I38" s="3">
        <v>8.5170990638180455E-2</v>
      </c>
      <c r="J38">
        <v>0.3</v>
      </c>
    </row>
    <row r="39" spans="1:10" x14ac:dyDescent="0.25">
      <c r="E39" s="3">
        <v>0.46</v>
      </c>
      <c r="F39" s="3">
        <v>0.35732402768018762</v>
      </c>
      <c r="H39" s="3">
        <v>0.46</v>
      </c>
      <c r="I39" s="3">
        <v>7.7333259320700357E-2</v>
      </c>
      <c r="J39">
        <v>0.3</v>
      </c>
    </row>
    <row r="40" spans="1:10" x14ac:dyDescent="0.25">
      <c r="E40" s="3">
        <v>0.48</v>
      </c>
      <c r="F40" s="3">
        <v>0.35857933306370943</v>
      </c>
      <c r="H40" s="3">
        <v>0.48</v>
      </c>
      <c r="I40" s="3">
        <v>7.0225788067341088E-2</v>
      </c>
      <c r="J40">
        <v>0.3</v>
      </c>
    </row>
    <row r="41" spans="1:10" x14ac:dyDescent="0.25">
      <c r="E41" s="3">
        <v>0.5</v>
      </c>
      <c r="F41" s="3">
        <v>0.35961298833104172</v>
      </c>
      <c r="H41" s="3">
        <v>0.5</v>
      </c>
      <c r="I41" s="3">
        <v>6.3771911422433603E-2</v>
      </c>
      <c r="J41">
        <v>0.3</v>
      </c>
    </row>
    <row r="42" spans="1:10" x14ac:dyDescent="0.25">
      <c r="E42" s="3"/>
      <c r="F42" s="3"/>
    </row>
  </sheetData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4FCDB-EF20-45DF-8F64-F41937EBB378}">
  <dimension ref="A2:AQ42"/>
  <sheetViews>
    <sheetView zoomScale="70" zoomScaleNormal="70" workbookViewId="0"/>
  </sheetViews>
  <sheetFormatPr defaultRowHeight="15" x14ac:dyDescent="0.25"/>
  <cols>
    <col min="1" max="1" width="26.28515625" bestFit="1" customWidth="1"/>
    <col min="2" max="2" width="13.5703125" bestFit="1" customWidth="1"/>
    <col min="3" max="3" width="6.7109375" customWidth="1"/>
    <col min="4" max="4" width="13" bestFit="1" customWidth="1"/>
    <col min="5" max="5" width="14.85546875" bestFit="1" customWidth="1"/>
    <col min="6" max="6" width="6.85546875" bestFit="1" customWidth="1"/>
    <col min="7" max="7" width="6.42578125" bestFit="1" customWidth="1"/>
    <col min="8" max="8" width="14.85546875" bestFit="1" customWidth="1"/>
    <col min="9" max="9" width="6.42578125" bestFit="1" customWidth="1"/>
    <col min="10" max="10" width="6.85546875" bestFit="1" customWidth="1"/>
    <col min="11" max="29" width="6.42578125" bestFit="1" customWidth="1"/>
  </cols>
  <sheetData>
    <row r="2" spans="1:43" x14ac:dyDescent="0.25">
      <c r="A2" s="1" t="s">
        <v>0</v>
      </c>
      <c r="D2" t="s">
        <v>1</v>
      </c>
      <c r="E2" s="5">
        <v>1</v>
      </c>
      <c r="F2" s="5">
        <v>2</v>
      </c>
      <c r="G2" s="5">
        <v>3</v>
      </c>
      <c r="H2" s="5">
        <v>4</v>
      </c>
      <c r="I2" s="5">
        <v>5</v>
      </c>
      <c r="J2" s="5">
        <v>6</v>
      </c>
      <c r="K2" s="5">
        <v>7</v>
      </c>
      <c r="L2" s="5">
        <v>8</v>
      </c>
      <c r="M2" s="5">
        <v>9</v>
      </c>
      <c r="N2" s="5">
        <v>10</v>
      </c>
      <c r="O2" s="5">
        <v>11</v>
      </c>
      <c r="P2" s="5">
        <v>12</v>
      </c>
      <c r="Q2" s="5">
        <v>13</v>
      </c>
      <c r="R2" s="5">
        <v>14</v>
      </c>
      <c r="S2" s="5">
        <v>15</v>
      </c>
      <c r="T2" s="5">
        <v>16</v>
      </c>
      <c r="U2" s="5">
        <v>17</v>
      </c>
      <c r="V2" s="5">
        <v>18</v>
      </c>
      <c r="W2" s="5">
        <v>19</v>
      </c>
      <c r="X2" s="5">
        <v>20</v>
      </c>
      <c r="Y2" s="5">
        <v>21</v>
      </c>
      <c r="Z2" s="5">
        <v>22</v>
      </c>
      <c r="AA2" s="5">
        <v>23</v>
      </c>
      <c r="AB2" s="5">
        <v>24</v>
      </c>
      <c r="AC2" s="5">
        <v>25</v>
      </c>
      <c r="AD2" s="5">
        <v>26</v>
      </c>
      <c r="AE2" s="5">
        <v>27</v>
      </c>
      <c r="AF2" s="5">
        <v>28</v>
      </c>
      <c r="AG2" s="5">
        <v>29</v>
      </c>
      <c r="AH2" s="5">
        <v>30</v>
      </c>
      <c r="AI2" s="5">
        <v>31</v>
      </c>
      <c r="AJ2" s="5">
        <v>32</v>
      </c>
      <c r="AK2" s="5">
        <v>33</v>
      </c>
      <c r="AL2" s="5">
        <v>34</v>
      </c>
      <c r="AM2" s="5">
        <v>35</v>
      </c>
      <c r="AN2" s="5">
        <v>36</v>
      </c>
      <c r="AO2" s="5">
        <v>37</v>
      </c>
      <c r="AP2" s="5">
        <v>38</v>
      </c>
      <c r="AQ2" s="5">
        <v>39</v>
      </c>
    </row>
    <row r="3" spans="1:43" x14ac:dyDescent="0.25">
      <c r="D3" t="s">
        <v>2</v>
      </c>
      <c r="E3" s="4">
        <f t="shared" ref="E3:AC3" si="0">Linf*(1-EXP(-K*(E2-tnot)))</f>
        <v>162.73699926667334</v>
      </c>
      <c r="F3" s="4">
        <f t="shared" si="0"/>
        <v>248.3573019594549</v>
      </c>
      <c r="G3" s="4">
        <f t="shared" si="0"/>
        <v>312.74499004356687</v>
      </c>
      <c r="H3" s="4">
        <f t="shared" si="0"/>
        <v>361.16544928548927</v>
      </c>
      <c r="I3" s="4">
        <f t="shared" si="0"/>
        <v>397.57832483610565</v>
      </c>
      <c r="J3" s="4">
        <f t="shared" si="0"/>
        <v>424.96132629092688</v>
      </c>
      <c r="K3" s="4">
        <f t="shared" si="0"/>
        <v>445.55373371100092</v>
      </c>
      <c r="L3" s="4">
        <f t="shared" si="0"/>
        <v>461.03951762164871</v>
      </c>
      <c r="M3" s="4">
        <f t="shared" si="0"/>
        <v>472.68504786176561</v>
      </c>
      <c r="N3" s="4">
        <f t="shared" si="0"/>
        <v>481.44265260144101</v>
      </c>
      <c r="O3" s="4">
        <f t="shared" si="0"/>
        <v>488.02849619937183</v>
      </c>
      <c r="P3" s="4">
        <f t="shared" si="0"/>
        <v>492.98114446173389</v>
      </c>
      <c r="Q3" s="4">
        <f t="shared" si="0"/>
        <v>496.70560655166031</v>
      </c>
      <c r="R3" s="4">
        <f t="shared" si="0"/>
        <v>499.50645513295711</v>
      </c>
      <c r="S3" s="4">
        <f t="shared" si="0"/>
        <v>501.61273319028248</v>
      </c>
      <c r="T3" s="4">
        <f t="shared" si="0"/>
        <v>503.19668431295139</v>
      </c>
      <c r="U3" s="4">
        <f t="shared" si="0"/>
        <v>504.38783813534354</v>
      </c>
      <c r="V3" s="4">
        <f t="shared" si="0"/>
        <v>505.28360278886942</v>
      </c>
      <c r="W3" s="4">
        <f t="shared" si="0"/>
        <v>505.95723057683642</v>
      </c>
      <c r="X3" s="4">
        <f t="shared" si="0"/>
        <v>506.46380827549319</v>
      </c>
      <c r="Y3" s="4">
        <f t="shared" si="0"/>
        <v>506.84476192580343</v>
      </c>
      <c r="Z3" s="4">
        <f t="shared" si="0"/>
        <v>507.13124450107171</v>
      </c>
      <c r="AA3" s="4">
        <f t="shared" si="0"/>
        <v>507.34668348128753</v>
      </c>
      <c r="AB3" s="4">
        <f t="shared" si="0"/>
        <v>507.50869666534595</v>
      </c>
      <c r="AC3" s="4">
        <f t="shared" si="0"/>
        <v>507.63053288914546</v>
      </c>
      <c r="AD3" s="4">
        <f t="shared" ref="AD3:AQ3" si="1">Linf*(1-EXP(-K*(AD2-tnot)))</f>
        <v>507.72215546613523</v>
      </c>
      <c r="AE3" s="4">
        <f t="shared" si="1"/>
        <v>507.79105695004898</v>
      </c>
      <c r="AF3" s="4">
        <f t="shared" si="1"/>
        <v>507.84287184809585</v>
      </c>
      <c r="AG3" s="4">
        <f t="shared" si="1"/>
        <v>507.88183739001323</v>
      </c>
      <c r="AH3" s="4">
        <f t="shared" si="1"/>
        <v>507.91114003296235</v>
      </c>
      <c r="AI3" s="4">
        <f t="shared" si="1"/>
        <v>507.93317603814933</v>
      </c>
      <c r="AJ3" s="4">
        <f t="shared" si="1"/>
        <v>507.94974742815822</v>
      </c>
      <c r="AK3" s="4">
        <f t="shared" si="1"/>
        <v>507.96220934965879</v>
      </c>
      <c r="AL3" s="4">
        <f t="shared" si="1"/>
        <v>507.97158089226338</v>
      </c>
      <c r="AM3" s="4">
        <f t="shared" si="1"/>
        <v>507.978628425887</v>
      </c>
      <c r="AN3" s="4">
        <f t="shared" si="1"/>
        <v>507.98392827162985</v>
      </c>
      <c r="AO3" s="4">
        <f t="shared" si="1"/>
        <v>507.98791383117407</v>
      </c>
      <c r="AP3" s="4">
        <f t="shared" si="1"/>
        <v>507.99091102876281</v>
      </c>
      <c r="AQ3" s="4">
        <f t="shared" si="1"/>
        <v>507.99316496407255</v>
      </c>
    </row>
    <row r="4" spans="1:43" x14ac:dyDescent="0.25">
      <c r="A4" t="s">
        <v>3</v>
      </c>
      <c r="B4" s="5">
        <v>508</v>
      </c>
      <c r="D4" t="s">
        <v>8</v>
      </c>
      <c r="E4" s="3">
        <f t="shared" ref="E4:AC4" si="2">(a_wl*E3^b_wl)/1000</f>
        <v>5.3141277718629878E-2</v>
      </c>
      <c r="F4" s="3">
        <f t="shared" si="2"/>
        <v>0.20103197514094232</v>
      </c>
      <c r="G4" s="3">
        <f t="shared" si="2"/>
        <v>0.41530020285213431</v>
      </c>
      <c r="H4" s="3">
        <f t="shared" si="2"/>
        <v>0.65331779050694572</v>
      </c>
      <c r="I4" s="3">
        <f t="shared" si="2"/>
        <v>0.88394044257842819</v>
      </c>
      <c r="J4" s="3">
        <f t="shared" si="2"/>
        <v>1.0901014797496049</v>
      </c>
      <c r="K4" s="3">
        <f t="shared" si="2"/>
        <v>1.2651678143701184</v>
      </c>
      <c r="L4" s="3">
        <f t="shared" si="2"/>
        <v>1.4088003802028359</v>
      </c>
      <c r="M4" s="3">
        <f t="shared" si="2"/>
        <v>1.5238684836814034</v>
      </c>
      <c r="N4" s="3">
        <f t="shared" si="2"/>
        <v>1.614510070667003</v>
      </c>
      <c r="O4" s="3">
        <f t="shared" si="2"/>
        <v>1.6850483386476274</v>
      </c>
      <c r="P4" s="3">
        <f t="shared" si="2"/>
        <v>1.7394586674350263</v>
      </c>
      <c r="Q4" s="3">
        <f t="shared" si="2"/>
        <v>1.7811569428682978</v>
      </c>
      <c r="R4" s="3">
        <f t="shared" si="2"/>
        <v>1.8129602156526219</v>
      </c>
      <c r="S4" s="3">
        <f t="shared" si="2"/>
        <v>1.8371303907426824</v>
      </c>
      <c r="T4" s="3">
        <f t="shared" si="2"/>
        <v>1.8554508719862337</v>
      </c>
      <c r="U4" s="3">
        <f t="shared" si="2"/>
        <v>1.869309967644559</v>
      </c>
      <c r="V4" s="3">
        <f t="shared" si="2"/>
        <v>1.8797786127358072</v>
      </c>
      <c r="W4" s="3">
        <f t="shared" si="2"/>
        <v>1.8876774827030234</v>
      </c>
      <c r="X4" s="3">
        <f t="shared" si="2"/>
        <v>1.8936324420008979</v>
      </c>
      <c r="Y4" s="3">
        <f t="shared" si="2"/>
        <v>1.8981190905640897</v>
      </c>
      <c r="Z4" s="3">
        <f t="shared" si="2"/>
        <v>1.9014978882711386</v>
      </c>
      <c r="AA4" s="3">
        <f t="shared" si="2"/>
        <v>1.9040414939455073</v>
      </c>
      <c r="AB4" s="3">
        <f t="shared" si="2"/>
        <v>1.9059558502790854</v>
      </c>
      <c r="AC4" s="3">
        <f t="shared" si="2"/>
        <v>1.9073963383225079</v>
      </c>
      <c r="AD4" s="3">
        <f t="shared" ref="AD4:AQ4" si="3">(a_wl*AD3^b_wl)/1000</f>
        <v>1.9084800950650158</v>
      </c>
      <c r="AE4" s="3">
        <f t="shared" si="3"/>
        <v>1.9092953722978734</v>
      </c>
      <c r="AF4" s="3">
        <f t="shared" si="3"/>
        <v>1.9099086289122078</v>
      </c>
      <c r="AG4" s="3">
        <f t="shared" si="3"/>
        <v>1.9103698951510375</v>
      </c>
      <c r="AH4" s="3">
        <f t="shared" si="3"/>
        <v>1.9107168240043757</v>
      </c>
      <c r="AI4" s="3">
        <f t="shared" si="3"/>
        <v>1.9109777477632357</v>
      </c>
      <c r="AJ4" s="3">
        <f t="shared" si="3"/>
        <v>1.9111739821633835</v>
      </c>
      <c r="AK4" s="3">
        <f t="shared" si="3"/>
        <v>1.9113215622862614</v>
      </c>
      <c r="AL4" s="3">
        <f t="shared" si="3"/>
        <v>1.911432549764311</v>
      </c>
      <c r="AM4" s="3">
        <f t="shared" si="3"/>
        <v>1.9115160168265291</v>
      </c>
      <c r="AN4" s="3">
        <f t="shared" si="3"/>
        <v>1.9115787868852498</v>
      </c>
      <c r="AO4" s="3">
        <f t="shared" si="3"/>
        <v>1.9116259917905969</v>
      </c>
      <c r="AP4" s="3">
        <f t="shared" si="3"/>
        <v>1.9116614910762253</v>
      </c>
      <c r="AQ4" s="3">
        <f t="shared" si="3"/>
        <v>1.9116881873413338</v>
      </c>
    </row>
    <row r="5" spans="1:43" x14ac:dyDescent="0.25">
      <c r="A5" t="s">
        <v>4</v>
      </c>
      <c r="B5" s="5">
        <v>0.28499999999999998</v>
      </c>
      <c r="D5" t="s">
        <v>10</v>
      </c>
      <c r="E5" s="3">
        <f t="shared" ref="E5:AC5" si="4">MAX(0,E4-wmat)</f>
        <v>0</v>
      </c>
      <c r="F5" s="3">
        <f t="shared" si="4"/>
        <v>0</v>
      </c>
      <c r="G5" s="3">
        <f t="shared" si="4"/>
        <v>0</v>
      </c>
      <c r="H5" s="3">
        <f t="shared" si="4"/>
        <v>0</v>
      </c>
      <c r="I5" s="3">
        <f t="shared" si="4"/>
        <v>0</v>
      </c>
      <c r="J5" s="3">
        <f t="shared" si="4"/>
        <v>0.20616103717117673</v>
      </c>
      <c r="K5" s="3">
        <f t="shared" si="4"/>
        <v>0.38122737179169019</v>
      </c>
      <c r="L5" s="3">
        <f t="shared" si="4"/>
        <v>0.52485993762440775</v>
      </c>
      <c r="M5" s="3">
        <f t="shared" si="4"/>
        <v>0.63992804110297519</v>
      </c>
      <c r="N5" s="3">
        <f t="shared" si="4"/>
        <v>0.73056962808857484</v>
      </c>
      <c r="O5" s="3">
        <f t="shared" si="4"/>
        <v>0.80110789606919919</v>
      </c>
      <c r="P5" s="3">
        <f t="shared" si="4"/>
        <v>0.85551822485659812</v>
      </c>
      <c r="Q5" s="3">
        <f t="shared" si="4"/>
        <v>0.89721650028986966</v>
      </c>
      <c r="R5" s="3">
        <f t="shared" si="4"/>
        <v>0.9290197730741937</v>
      </c>
      <c r="S5" s="3">
        <f t="shared" si="4"/>
        <v>0.95318994816425417</v>
      </c>
      <c r="T5" s="3">
        <f t="shared" si="4"/>
        <v>0.97151042940780552</v>
      </c>
      <c r="U5" s="3">
        <f t="shared" si="4"/>
        <v>0.98536952506613085</v>
      </c>
      <c r="V5" s="3">
        <f t="shared" si="4"/>
        <v>0.99583817015737897</v>
      </c>
      <c r="W5" s="3">
        <f t="shared" si="4"/>
        <v>1.0037370401245953</v>
      </c>
      <c r="X5" s="3">
        <f t="shared" si="4"/>
        <v>1.0096919994224698</v>
      </c>
      <c r="Y5" s="3">
        <f t="shared" si="4"/>
        <v>1.0141786479856614</v>
      </c>
      <c r="Z5" s="3">
        <f t="shared" si="4"/>
        <v>1.0175574456927103</v>
      </c>
      <c r="AA5" s="3">
        <f t="shared" si="4"/>
        <v>1.020101051367079</v>
      </c>
      <c r="AB5" s="3">
        <f t="shared" si="4"/>
        <v>1.0220154077006574</v>
      </c>
      <c r="AC5" s="3">
        <f t="shared" si="4"/>
        <v>1.0234558957440796</v>
      </c>
      <c r="AD5" s="3">
        <f t="shared" ref="AD5:AQ5" si="5">MAX(0,AD4-wmat)</f>
        <v>1.0245396524865877</v>
      </c>
      <c r="AE5" s="3">
        <f t="shared" si="5"/>
        <v>1.0253549297194451</v>
      </c>
      <c r="AF5" s="3">
        <f t="shared" si="5"/>
        <v>1.0259681863337797</v>
      </c>
      <c r="AG5" s="3">
        <f t="shared" si="5"/>
        <v>1.0264294525726094</v>
      </c>
      <c r="AH5" s="3">
        <f t="shared" si="5"/>
        <v>1.0267763814259476</v>
      </c>
      <c r="AI5" s="3">
        <f t="shared" si="5"/>
        <v>1.0270373051848076</v>
      </c>
      <c r="AJ5" s="3">
        <f t="shared" si="5"/>
        <v>1.0272335395849552</v>
      </c>
      <c r="AK5" s="3">
        <f t="shared" si="5"/>
        <v>1.0273811197078331</v>
      </c>
      <c r="AL5" s="3">
        <f t="shared" si="5"/>
        <v>1.0274921071858829</v>
      </c>
      <c r="AM5" s="3">
        <f t="shared" si="5"/>
        <v>1.0275755742481008</v>
      </c>
      <c r="AN5" s="3">
        <f t="shared" si="5"/>
        <v>1.0276383443068218</v>
      </c>
      <c r="AO5" s="3">
        <f t="shared" si="5"/>
        <v>1.0276855492121686</v>
      </c>
      <c r="AP5" s="3">
        <f t="shared" si="5"/>
        <v>1.027721048497797</v>
      </c>
      <c r="AQ5" s="3">
        <f t="shared" si="5"/>
        <v>1.0277477447629058</v>
      </c>
    </row>
    <row r="6" spans="1:43" x14ac:dyDescent="0.25">
      <c r="A6" t="s">
        <v>5</v>
      </c>
      <c r="B6" s="5">
        <v>-0.35499999999999998</v>
      </c>
      <c r="D6" t="s">
        <v>14</v>
      </c>
      <c r="E6" s="6">
        <v>1</v>
      </c>
      <c r="F6" s="3">
        <f t="shared" ref="F6:AC6" si="6">E6*So</f>
        <v>0.81313583879704698</v>
      </c>
      <c r="G6" s="3">
        <f t="shared" si="6"/>
        <v>0.6611898923361772</v>
      </c>
      <c r="H6" s="3">
        <f t="shared" si="6"/>
        <v>0.53763719770890661</v>
      </c>
      <c r="I6" s="3">
        <f t="shared" si="6"/>
        <v>0.43717207372752559</v>
      </c>
      <c r="J6" s="3">
        <f t="shared" si="6"/>
        <v>0.35548028086907596</v>
      </c>
      <c r="K6" s="3">
        <f t="shared" si="6"/>
        <v>0.28905375636028591</v>
      </c>
      <c r="L6" s="3">
        <f t="shared" si="6"/>
        <v>0.23503996863545834</v>
      </c>
      <c r="M6" s="3">
        <f t="shared" si="6"/>
        <v>0.19111942204722504</v>
      </c>
      <c r="N6" s="3">
        <f t="shared" si="6"/>
        <v>0.15540605155677717</v>
      </c>
      <c r="O6" s="3">
        <f t="shared" si="6"/>
        <v>0.12636623008675713</v>
      </c>
      <c r="P6" s="3">
        <f t="shared" si="6"/>
        <v>0.1027529104972159</v>
      </c>
      <c r="Q6" s="3">
        <f t="shared" si="6"/>
        <v>8.3552074065991536E-2</v>
      </c>
      <c r="R6" s="3">
        <f t="shared" si="6"/>
        <v>6.7939185828883017E-2</v>
      </c>
      <c r="S6" s="3">
        <f t="shared" si="6"/>
        <v>5.5243786856157238E-2</v>
      </c>
      <c r="T6" s="3">
        <f t="shared" si="6"/>
        <v>4.4920702963606694E-2</v>
      </c>
      <c r="U6" s="3">
        <f t="shared" si="6"/>
        <v>3.6526633483665326E-2</v>
      </c>
      <c r="V6" s="3">
        <f t="shared" si="6"/>
        <v>2.9701114756172507E-2</v>
      </c>
      <c r="W6" s="3">
        <f t="shared" si="6"/>
        <v>2.4151040860467682E-2</v>
      </c>
      <c r="X6" s="3">
        <f t="shared" si="6"/>
        <v>1.9638076867898143E-2</v>
      </c>
      <c r="Y6" s="3">
        <f t="shared" si="6"/>
        <v>1.5968424106339241E-2</v>
      </c>
      <c r="Z6" s="3">
        <f t="shared" si="6"/>
        <v>1.2984497929975145E-2</v>
      </c>
      <c r="AA6" s="3">
        <f t="shared" si="6"/>
        <v>1.055816061564886E-2</v>
      </c>
      <c r="AB6" s="3">
        <f t="shared" si="6"/>
        <v>8.5852187883595828E-3</v>
      </c>
      <c r="AC6" s="3">
        <f t="shared" si="6"/>
        <v>6.9809490807289367E-3</v>
      </c>
      <c r="AD6" s="3">
        <f t="shared" ref="AD6" si="7">AC6*So</f>
        <v>5.6764598863579983E-3</v>
      </c>
      <c r="AE6" s="3">
        <f t="shared" ref="AE6" si="8">AD6*So</f>
        <v>4.6157329710915006E-3</v>
      </c>
      <c r="AF6" s="3">
        <f t="shared" ref="AF6" si="9">AE6*So</f>
        <v>3.7532179011116732E-3</v>
      </c>
      <c r="AG6" s="3">
        <f t="shared" ref="AG6" si="10">AF6*So</f>
        <v>3.0518759862085327E-3</v>
      </c>
      <c r="AH6" s="3">
        <f t="shared" ref="AH6" si="11">AG6*So</f>
        <v>2.4815897399502402E-3</v>
      </c>
      <c r="AI6" s="3">
        <f t="shared" ref="AI6" si="12">AH6*So</f>
        <v>2.0178695547445843E-3</v>
      </c>
      <c r="AJ6" s="3">
        <f t="shared" ref="AJ6" si="13">AI6*So</f>
        <v>1.6408020529802613E-3</v>
      </c>
      <c r="AK6" s="3">
        <f t="shared" ref="AK6" si="14">AJ6*So</f>
        <v>1.3341949536500215E-3</v>
      </c>
      <c r="AL6" s="3">
        <f t="shared" ref="AL6" si="15">AK6*So</f>
        <v>1.0848817327549975E-3</v>
      </c>
      <c r="AM6" s="3">
        <f t="shared" ref="AM6" si="16">AL6*So</f>
        <v>8.8215621775932862E-4</v>
      </c>
      <c r="AN6" s="3">
        <f t="shared" ref="AN6" si="17">AM6*So</f>
        <v>7.1731283607776215E-4</v>
      </c>
      <c r="AO6" s="3">
        <f t="shared" ref="AO6" si="18">AN6*So</f>
        <v>5.8327277464397984E-4</v>
      </c>
      <c r="AP6" s="3">
        <f t="shared" ref="AP6" si="19">AO6*So</f>
        <v>4.7427999685761352E-4</v>
      </c>
      <c r="AQ6" s="3">
        <f t="shared" ref="AQ6" si="20">AP6*So</f>
        <v>3.8565406306947638E-4</v>
      </c>
    </row>
    <row r="7" spans="1:43" x14ac:dyDescent="0.25">
      <c r="D7" t="s">
        <v>15</v>
      </c>
      <c r="E7" s="6">
        <v>1</v>
      </c>
      <c r="F7" s="3">
        <f t="shared" ref="F7:AC7" si="21">E7*So*(1-u*E8)</f>
        <v>0.81313583879462736</v>
      </c>
      <c r="G7" s="3">
        <f t="shared" si="21"/>
        <v>0.66118981088854023</v>
      </c>
      <c r="H7" s="3">
        <f t="shared" si="21"/>
        <v>0.53761589368099794</v>
      </c>
      <c r="I7" s="3">
        <f t="shared" si="21"/>
        <v>0.436764748784984</v>
      </c>
      <c r="J7" s="3">
        <f t="shared" si="21"/>
        <v>0.35344246597754136</v>
      </c>
      <c r="K7" s="3">
        <f t="shared" si="21"/>
        <v>0.28394274769214106</v>
      </c>
      <c r="L7" s="3">
        <f t="shared" si="21"/>
        <v>0.22627251153082228</v>
      </c>
      <c r="M7" s="3">
        <f t="shared" si="21"/>
        <v>0.17908268406895558</v>
      </c>
      <c r="N7" s="3">
        <f t="shared" si="21"/>
        <v>0.14101278291239649</v>
      </c>
      <c r="O7" s="3">
        <f t="shared" si="21"/>
        <v>0.11063773251764605</v>
      </c>
      <c r="P7" s="3">
        <f t="shared" si="21"/>
        <v>8.659016085676223E-2</v>
      </c>
      <c r="Q7" s="3">
        <f t="shared" si="21"/>
        <v>6.765277063718296E-2</v>
      </c>
      <c r="R7" s="3">
        <f t="shared" si="21"/>
        <v>5.279332840077379E-2</v>
      </c>
      <c r="S7" s="3">
        <f t="shared" si="21"/>
        <v>4.1162502043834315E-2</v>
      </c>
      <c r="T7" s="3">
        <f t="shared" si="21"/>
        <v>3.2074429611021367E-2</v>
      </c>
      <c r="U7" s="3">
        <f t="shared" si="21"/>
        <v>2.498181437150869E-2</v>
      </c>
      <c r="V7" s="3">
        <f t="shared" si="21"/>
        <v>1.9451307557791005E-2</v>
      </c>
      <c r="W7" s="3">
        <f t="shared" si="21"/>
        <v>1.514155944332032E-2</v>
      </c>
      <c r="X7" s="3">
        <f t="shared" si="21"/>
        <v>1.1784639667110422E-2</v>
      </c>
      <c r="Y7" s="3">
        <f t="shared" si="21"/>
        <v>9.1707647371426799E-3</v>
      </c>
      <c r="Z7" s="3">
        <f t="shared" si="21"/>
        <v>7.1359660760487937E-3</v>
      </c>
      <c r="AA7" s="3">
        <f t="shared" si="21"/>
        <v>5.5522453377797442E-3</v>
      </c>
      <c r="AB7" s="3">
        <f t="shared" si="21"/>
        <v>4.3197745441067911E-3</v>
      </c>
      <c r="AC7" s="3">
        <f t="shared" si="21"/>
        <v>3.3607481352746181E-3</v>
      </c>
      <c r="AD7" s="3">
        <f t="shared" ref="AD7" si="22">AC7*So*(1-u*AC8)</f>
        <v>2.6145545083616412E-3</v>
      </c>
      <c r="AE7" s="3">
        <f t="shared" ref="AE7" si="23">AD7*So*(1-u*AD8)</f>
        <v>2.0339935422990815E-3</v>
      </c>
      <c r="AF7" s="3">
        <f t="shared" ref="AF7" si="24">AE7*So*(1-u*AE8)</f>
        <v>1.5823189701557275E-3</v>
      </c>
      <c r="AG7" s="3">
        <f t="shared" ref="AG7" si="25">AF7*So*(1-u*AF8)</f>
        <v>1.2309288192766197E-3</v>
      </c>
      <c r="AH7" s="3">
        <f t="shared" ref="AH7" si="26">AG7*So*(1-u*AG8)</f>
        <v>9.5756368654431817E-4</v>
      </c>
      <c r="AI7" s="3">
        <f t="shared" ref="AI7" si="27">AH7*So*(1-u*AH8)</f>
        <v>7.4490220182459293E-4</v>
      </c>
      <c r="AJ7" s="3">
        <f t="shared" ref="AJ7" si="28">AI7*So*(1-u*AI8)</f>
        <v>5.7946670759978372E-4</v>
      </c>
      <c r="AK7" s="3">
        <f t="shared" ref="AK7" si="29">AJ7*So*(1-u*AJ8)</f>
        <v>4.5077097858554324E-4</v>
      </c>
      <c r="AL7" s="3">
        <f t="shared" ref="AL7" si="30">AK7*So*(1-u*AK8)</f>
        <v>3.5065664497429535E-4</v>
      </c>
      <c r="AM7" s="3">
        <f t="shared" ref="AM7" si="31">AL7*So*(1-u*AL8)</f>
        <v>2.7277665335739777E-4</v>
      </c>
      <c r="AN7" s="3">
        <f t="shared" ref="AN7" si="32">AM7*So*(1-u*AM8)</f>
        <v>2.1219325117036343E-4</v>
      </c>
      <c r="AO7" s="3">
        <f t="shared" ref="AO7" si="33">AN7*So*(1-u*AN8)</f>
        <v>1.6506514233875918E-4</v>
      </c>
      <c r="AP7" s="3">
        <f t="shared" ref="AP7" si="34">AO7*So*(1-u*AO8)</f>
        <v>1.284040578219753E-4</v>
      </c>
      <c r="AQ7" s="3">
        <f t="shared" ref="AQ7" si="35">AP7*So*(1-u*AP8)</f>
        <v>9.9885352364871354E-5</v>
      </c>
    </row>
    <row r="8" spans="1:43" x14ac:dyDescent="0.25">
      <c r="A8" t="s">
        <v>6</v>
      </c>
      <c r="B8" s="5">
        <f>10^-5.235</f>
        <v>5.8210321777087048E-6</v>
      </c>
      <c r="D8" t="s">
        <v>17</v>
      </c>
      <c r="E8" s="2">
        <f t="shared" ref="E8:AC8" si="36">_xlfn.NORM.DIST(E3,Min_LL,min_sd,TRUE)</f>
        <v>5.9511618482252436E-11</v>
      </c>
      <c r="F8" s="2">
        <f t="shared" si="36"/>
        <v>2.4636090303706243E-6</v>
      </c>
      <c r="G8" s="2">
        <f t="shared" si="36"/>
        <v>7.9004215566755688E-4</v>
      </c>
      <c r="H8" s="2">
        <f t="shared" si="36"/>
        <v>1.7842737536326092E-2</v>
      </c>
      <c r="I8" s="2">
        <f t="shared" si="36"/>
        <v>9.6106369136034958E-2</v>
      </c>
      <c r="J8" s="2">
        <f t="shared" si="36"/>
        <v>0.24036378384849416</v>
      </c>
      <c r="K8" s="2">
        <f t="shared" si="36"/>
        <v>0.39946573158078302</v>
      </c>
      <c r="L8" s="2">
        <f t="shared" si="36"/>
        <v>0.533463416188102</v>
      </c>
      <c r="M8" s="2">
        <f t="shared" si="36"/>
        <v>0.63257952489031288</v>
      </c>
      <c r="N8" s="2">
        <f t="shared" si="36"/>
        <v>0.70202783457600715</v>
      </c>
      <c r="O8" s="2">
        <f t="shared" si="36"/>
        <v>0.74993622365610635</v>
      </c>
      <c r="P8" s="2">
        <f t="shared" si="36"/>
        <v>0.78307329915562796</v>
      </c>
      <c r="Q8" s="2">
        <f t="shared" si="36"/>
        <v>0.80622724028963888</v>
      </c>
      <c r="R8" s="2">
        <f t="shared" si="36"/>
        <v>0.82260495097274466</v>
      </c>
      <c r="S8" s="2">
        <f t="shared" si="36"/>
        <v>0.83432720598263388</v>
      </c>
      <c r="T8" s="2">
        <f t="shared" si="36"/>
        <v>0.84280465257151904</v>
      </c>
      <c r="U8" s="2">
        <f t="shared" si="36"/>
        <v>0.84898852147021808</v>
      </c>
      <c r="V8" s="2">
        <f t="shared" si="36"/>
        <v>0.85353078612616451</v>
      </c>
      <c r="W8" s="2">
        <f t="shared" si="36"/>
        <v>0.85688559875053083</v>
      </c>
      <c r="X8" s="2">
        <f t="shared" si="36"/>
        <v>0.85937400655206297</v>
      </c>
      <c r="Y8" s="2">
        <f t="shared" si="36"/>
        <v>0.86122586734761986</v>
      </c>
      <c r="Z8" s="2">
        <f t="shared" si="36"/>
        <v>0.86260750402500042</v>
      </c>
      <c r="AA8" s="2">
        <f t="shared" si="36"/>
        <v>0.86364030667739333</v>
      </c>
      <c r="AB8" s="2">
        <f t="shared" si="36"/>
        <v>0.86441348136146601</v>
      </c>
      <c r="AC8" s="2">
        <f t="shared" si="36"/>
        <v>0.86499293744236927</v>
      </c>
      <c r="AD8" s="2">
        <f t="shared" ref="AD8:AQ8" si="37">_xlfn.NORM.DIST(AD3,Min_LL,min_sd,TRUE)</f>
        <v>0.86542757622548716</v>
      </c>
      <c r="AE8" s="2">
        <f t="shared" si="37"/>
        <v>0.86575379740107294</v>
      </c>
      <c r="AF8" s="2">
        <f t="shared" si="37"/>
        <v>0.86599876229143424</v>
      </c>
      <c r="AG8" s="2">
        <f t="shared" si="37"/>
        <v>0.86618277692331436</v>
      </c>
      <c r="AH8" s="2">
        <f t="shared" si="37"/>
        <v>0.86632104407522736</v>
      </c>
      <c r="AI8" s="2">
        <f t="shared" si="37"/>
        <v>0.86642495821507715</v>
      </c>
      <c r="AJ8" s="2">
        <f t="shared" si="37"/>
        <v>0.86650306652717579</v>
      </c>
      <c r="AK8" s="2">
        <f t="shared" si="37"/>
        <v>0.86656178439333487</v>
      </c>
      <c r="AL8" s="2">
        <f t="shared" si="37"/>
        <v>0.86660592936115521</v>
      </c>
      <c r="AM8" s="2">
        <f t="shared" si="37"/>
        <v>0.86663912038730428</v>
      </c>
      <c r="AN8" s="2">
        <f t="shared" si="37"/>
        <v>0.866664076769048</v>
      </c>
      <c r="AO8" s="2">
        <f t="shared" si="37"/>
        <v>0.86668284220712566</v>
      </c>
      <c r="AP8" s="2">
        <f t="shared" si="37"/>
        <v>0.8666969528870071</v>
      </c>
      <c r="AQ8" s="2">
        <f t="shared" si="37"/>
        <v>0.86670756364246815</v>
      </c>
    </row>
    <row r="9" spans="1:43" x14ac:dyDescent="0.25">
      <c r="A9" t="s">
        <v>7</v>
      </c>
      <c r="B9" s="5">
        <v>3.1474000000000002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43" x14ac:dyDescent="0.25"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43" x14ac:dyDescent="0.25">
      <c r="A11" t="s">
        <v>9</v>
      </c>
      <c r="B11" s="3">
        <f>I4</f>
        <v>0.88394044257842819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3" spans="1:43" x14ac:dyDescent="0.25">
      <c r="A13" t="s">
        <v>11</v>
      </c>
      <c r="B13" s="10">
        <v>0.20685709999999999</v>
      </c>
    </row>
    <row r="14" spans="1:43" x14ac:dyDescent="0.25">
      <c r="A14" t="s">
        <v>12</v>
      </c>
      <c r="B14" s="3">
        <f>EXP(-M)</f>
        <v>0.81313583879704698</v>
      </c>
    </row>
    <row r="15" spans="1:43" x14ac:dyDescent="0.25">
      <c r="A15" t="s">
        <v>13</v>
      </c>
      <c r="B15" s="5">
        <v>0.05</v>
      </c>
      <c r="E15" t="s">
        <v>20</v>
      </c>
      <c r="F15" t="s">
        <v>19</v>
      </c>
      <c r="H15" t="s">
        <v>20</v>
      </c>
      <c r="I15" t="s">
        <v>18</v>
      </c>
      <c r="J15" t="s">
        <v>21</v>
      </c>
    </row>
    <row r="16" spans="1:43" x14ac:dyDescent="0.25">
      <c r="E16">
        <v>0</v>
      </c>
      <c r="F16" s="3">
        <f>YPR_mll</f>
        <v>7.4605789255492189E-2</v>
      </c>
      <c r="H16">
        <v>0</v>
      </c>
      <c r="I16" s="3">
        <f>SPR</f>
        <v>0.8494384694284175</v>
      </c>
    </row>
    <row r="17" spans="1:10" x14ac:dyDescent="0.25">
      <c r="A17" s="1" t="s">
        <v>22</v>
      </c>
      <c r="E17" s="3">
        <v>0.02</v>
      </c>
      <c r="F17" s="3">
        <f t="dataTable" ref="F17:F41" dt2D="0" dtr="0" r1="B15"/>
        <v>3.2903255394701486E-2</v>
      </c>
      <c r="H17" s="3">
        <v>0.02</v>
      </c>
      <c r="I17" s="3">
        <f t="dataTable" ref="I17:I41" dt2D="0" dtr="0" r1="B15" ca="1"/>
        <v>0.93462080958778726</v>
      </c>
      <c r="J17">
        <v>0.3</v>
      </c>
    </row>
    <row r="18" spans="1:10" x14ac:dyDescent="0.25">
      <c r="A18" t="s">
        <v>16</v>
      </c>
      <c r="B18" s="5">
        <f>18*25.4</f>
        <v>457.2</v>
      </c>
      <c r="E18" s="3">
        <v>0.04</v>
      </c>
      <c r="F18" s="3">
        <v>6.1611931446965605E-2</v>
      </c>
      <c r="H18" s="3">
        <v>0.04</v>
      </c>
      <c r="I18" s="3">
        <v>0.87627398465891659</v>
      </c>
      <c r="J18">
        <v>0.3</v>
      </c>
    </row>
    <row r="19" spans="1:10" x14ac:dyDescent="0.25">
      <c r="A19" t="s">
        <v>26</v>
      </c>
      <c r="B19" s="5">
        <f>Min_LL*0.1</f>
        <v>45.72</v>
      </c>
      <c r="E19" s="3">
        <v>0.06</v>
      </c>
      <c r="F19" s="3">
        <v>8.6790518463188443E-2</v>
      </c>
      <c r="H19" s="3">
        <v>0.06</v>
      </c>
      <c r="I19" s="3">
        <v>0.82402010155107297</v>
      </c>
      <c r="J19">
        <v>0.3</v>
      </c>
    </row>
    <row r="20" spans="1:10" x14ac:dyDescent="0.25">
      <c r="E20" s="3">
        <v>0.08</v>
      </c>
      <c r="F20" s="3">
        <v>0.10898671231832628</v>
      </c>
      <c r="H20" s="3">
        <v>0.08</v>
      </c>
      <c r="I20" s="3">
        <v>0.7770580953929862</v>
      </c>
      <c r="J20">
        <v>0.3</v>
      </c>
    </row>
    <row r="21" spans="1:10" x14ac:dyDescent="0.25">
      <c r="E21" s="3">
        <v>0.1</v>
      </c>
      <c r="F21" s="3">
        <v>0.12865278770731722</v>
      </c>
      <c r="H21" s="3">
        <v>0.1</v>
      </c>
      <c r="I21" s="3">
        <v>0.73470408820077271</v>
      </c>
      <c r="J21">
        <v>0.3</v>
      </c>
    </row>
    <row r="22" spans="1:10" x14ac:dyDescent="0.25">
      <c r="A22" s="8" t="s">
        <v>24</v>
      </c>
      <c r="B22" s="7"/>
      <c r="E22" s="3">
        <v>0.12</v>
      </c>
      <c r="F22" s="3">
        <v>0.1461630482671612</v>
      </c>
      <c r="H22" s="3">
        <v>0.12</v>
      </c>
      <c r="I22" s="3">
        <v>0.69637346850899728</v>
      </c>
      <c r="J22">
        <v>0.3</v>
      </c>
    </row>
    <row r="23" spans="1:10" x14ac:dyDescent="0.25">
      <c r="A23" s="7" t="s">
        <v>23</v>
      </c>
      <c r="B23" s="9">
        <f>SUMPRODUCT(Wt,S_fished,Vul_minLL)</f>
        <v>1.4921157851098437</v>
      </c>
      <c r="E23" s="3">
        <v>0.14000000000000001</v>
      </c>
      <c r="F23" s="3">
        <v>0.16182805899706754</v>
      </c>
      <c r="H23" s="3">
        <v>0.14000000000000001</v>
      </c>
      <c r="I23" s="3">
        <v>0.66156573268343866</v>
      </c>
      <c r="J23">
        <v>0.3</v>
      </c>
    </row>
    <row r="24" spans="1:10" x14ac:dyDescent="0.25">
      <c r="A24" s="7" t="s">
        <v>25</v>
      </c>
      <c r="B24" s="9">
        <f>phi_vbF*u</f>
        <v>7.4605789255492189E-2</v>
      </c>
      <c r="E24" s="3">
        <v>0.16</v>
      </c>
      <c r="F24" s="3">
        <v>0.17590624417577128</v>
      </c>
      <c r="H24" s="3">
        <v>0.16</v>
      </c>
      <c r="I24" s="3">
        <v>0.62985166923842517</v>
      </c>
      <c r="J24">
        <v>0.3</v>
      </c>
    </row>
    <row r="25" spans="1:10" x14ac:dyDescent="0.25">
      <c r="A25" s="7" t="s">
        <v>27</v>
      </c>
      <c r="B25" s="7">
        <f>SUMPRODUCT(S_fished,Rel_Fec)/SUMPRODUCT(S_unfished,Rel_Fec)</f>
        <v>0.8494384694284175</v>
      </c>
      <c r="E25" s="3">
        <v>0.18</v>
      </c>
      <c r="F25" s="3">
        <v>0.18861333189350715</v>
      </c>
      <c r="H25" s="3">
        <v>0.18</v>
      </c>
      <c r="I25" s="3">
        <v>0.60086252882208735</v>
      </c>
      <c r="J25">
        <v>0.3</v>
      </c>
    </row>
    <row r="26" spans="1:10" x14ac:dyDescent="0.25">
      <c r="E26" s="3">
        <v>0.2</v>
      </c>
      <c r="F26" s="3">
        <v>0.20013004125754086</v>
      </c>
      <c r="H26" s="3">
        <v>0.2</v>
      </c>
      <c r="I26" s="3">
        <v>0.57428087531390948</v>
      </c>
      <c r="J26">
        <v>0.3</v>
      </c>
    </row>
    <row r="27" spans="1:10" x14ac:dyDescent="0.25">
      <c r="A27" s="1"/>
      <c r="E27" s="3">
        <v>0.22</v>
      </c>
      <c r="F27" s="3">
        <v>0.21060833762156905</v>
      </c>
      <c r="H27" s="3">
        <v>0.22</v>
      </c>
      <c r="I27" s="3">
        <v>0.54983285882316046</v>
      </c>
      <c r="J27">
        <v>0.3</v>
      </c>
    </row>
    <row r="28" spans="1:10" x14ac:dyDescent="0.25">
      <c r="E28" s="3">
        <v>0.24</v>
      </c>
      <c r="F28" s="3">
        <v>0.22017652254851339</v>
      </c>
      <c r="H28" s="3">
        <v>0.24</v>
      </c>
      <c r="I28" s="3">
        <v>0.5272816902701567</v>
      </c>
      <c r="J28">
        <v>0.3</v>
      </c>
    </row>
    <row r="29" spans="1:10" x14ac:dyDescent="0.25">
      <c r="E29" s="3">
        <v>0.26</v>
      </c>
      <c r="F29" s="3">
        <v>0.22894337669932222</v>
      </c>
      <c r="H29" s="3">
        <v>0.26</v>
      </c>
      <c r="I29" s="3">
        <v>0.50642213053951679</v>
      </c>
      <c r="J29">
        <v>0.3</v>
      </c>
    </row>
    <row r="30" spans="1:10" x14ac:dyDescent="0.25">
      <c r="E30" s="3">
        <v>0.28000000000000003</v>
      </c>
      <c r="F30" s="3">
        <v>0.23700153379546235</v>
      </c>
      <c r="H30" s="3">
        <v>0.28000000000000003</v>
      </c>
      <c r="I30" s="3">
        <v>0.48707583567251606</v>
      </c>
      <c r="J30">
        <v>0.3</v>
      </c>
    </row>
    <row r="31" spans="1:10" x14ac:dyDescent="0.25">
      <c r="E31" s="3">
        <v>0.3</v>
      </c>
      <c r="F31" s="3">
        <v>0.24443023082959719</v>
      </c>
      <c r="H31" s="3">
        <v>0.3</v>
      </c>
      <c r="I31" s="3">
        <v>0.46908742387586982</v>
      </c>
      <c r="J31">
        <v>0.3</v>
      </c>
    </row>
    <row r="32" spans="1:10" x14ac:dyDescent="0.25">
      <c r="E32" s="3">
        <v>0.32</v>
      </c>
      <c r="F32" s="3">
        <v>0.25129755261355724</v>
      </c>
      <c r="H32" s="3">
        <v>0.32</v>
      </c>
      <c r="I32" s="3">
        <v>0.45232115084395391</v>
      </c>
      <c r="J32">
        <v>0.3</v>
      </c>
    </row>
    <row r="33" spans="1:10" x14ac:dyDescent="0.25">
      <c r="E33" s="3">
        <v>0.34</v>
      </c>
      <c r="F33" s="3">
        <v>0.25766226655659158</v>
      </c>
      <c r="H33" s="3">
        <v>0.34</v>
      </c>
      <c r="I33" s="3">
        <v>0.43665809752315538</v>
      </c>
      <c r="J33">
        <v>0.3</v>
      </c>
    </row>
    <row r="34" spans="1:10" x14ac:dyDescent="0.25">
      <c r="A34" s="1"/>
      <c r="E34" s="3">
        <v>0.36</v>
      </c>
      <c r="F34" s="3">
        <v>0.26357532542019713</v>
      </c>
      <c r="H34" s="3">
        <v>0.36</v>
      </c>
      <c r="I34" s="3">
        <v>0.42199378942775101</v>
      </c>
      <c r="J34">
        <v>0.3</v>
      </c>
    </row>
    <row r="35" spans="1:10" x14ac:dyDescent="0.25">
      <c r="E35" s="3">
        <v>0.38</v>
      </c>
      <c r="F35" s="3">
        <v>0.2690811009939898</v>
      </c>
      <c r="H35" s="3">
        <v>0.38</v>
      </c>
      <c r="I35" s="3">
        <v>0.40823617932555717</v>
      </c>
      <c r="J35">
        <v>0.3</v>
      </c>
    </row>
    <row r="36" spans="1:10" x14ac:dyDescent="0.25">
      <c r="E36" s="3">
        <v>0.4</v>
      </c>
      <c r="F36" s="3">
        <v>0.2742183995907394</v>
      </c>
      <c r="H36" s="3">
        <v>0.4</v>
      </c>
      <c r="I36" s="3">
        <v>0.39530393587698931</v>
      </c>
      <c r="J36">
        <v>0.3</v>
      </c>
    </row>
    <row r="37" spans="1:10" x14ac:dyDescent="0.25">
      <c r="E37" s="3">
        <v>0.42</v>
      </c>
      <c r="F37" s="3">
        <v>0.27902130047617513</v>
      </c>
      <c r="H37" s="3">
        <v>0.42</v>
      </c>
      <c r="I37" s="3">
        <v>0.38312498991698668</v>
      </c>
      <c r="J37">
        <v>0.3</v>
      </c>
    </row>
    <row r="38" spans="1:10" x14ac:dyDescent="0.25">
      <c r="E38" s="3">
        <v>0.44</v>
      </c>
      <c r="F38" s="3">
        <v>0.28351985042150557</v>
      </c>
      <c r="H38" s="3">
        <v>0.44</v>
      </c>
      <c r="I38" s="3">
        <v>0.37163529776049137</v>
      </c>
      <c r="J38">
        <v>0.3</v>
      </c>
    </row>
    <row r="39" spans="1:10" x14ac:dyDescent="0.25">
      <c r="E39" s="3">
        <v>0.46</v>
      </c>
      <c r="F39" s="3">
        <v>0.28774064115463382</v>
      </c>
      <c r="H39" s="3">
        <v>0.46</v>
      </c>
      <c r="I39" s="3">
        <v>0.36077778739970934</v>
      </c>
      <c r="J39">
        <v>0.3</v>
      </c>
    </row>
    <row r="40" spans="1:10" x14ac:dyDescent="0.25">
      <c r="E40" s="3">
        <v>0.48</v>
      </c>
      <c r="F40" s="3">
        <v>0.29170729130929712</v>
      </c>
      <c r="H40" s="3">
        <v>0.48</v>
      </c>
      <c r="I40" s="3">
        <v>0.35050145892657497</v>
      </c>
      <c r="J40">
        <v>0.3</v>
      </c>
    </row>
    <row r="41" spans="1:10" x14ac:dyDescent="0.25">
      <c r="E41" s="3">
        <v>0.5</v>
      </c>
      <c r="F41" s="3">
        <v>0.2954408502986216</v>
      </c>
      <c r="H41" s="3">
        <v>0.5</v>
      </c>
      <c r="I41" s="3">
        <v>0.34076061511214972</v>
      </c>
      <c r="J41">
        <v>0.3</v>
      </c>
    </row>
    <row r="42" spans="1:10" x14ac:dyDescent="0.25">
      <c r="E42" s="3"/>
      <c r="F42" s="3"/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108</vt:i4>
      </vt:variant>
    </vt:vector>
  </HeadingPairs>
  <TitlesOfParts>
    <vt:vector size="111" baseType="lpstr">
      <vt:lpstr>8 inch minimum</vt:lpstr>
      <vt:lpstr>14 inch minimum</vt:lpstr>
      <vt:lpstr>18 inch minimum</vt:lpstr>
      <vt:lpstr>'14 inch minimum'!a_wl</vt:lpstr>
      <vt:lpstr>'18 inch minimum'!a_wl</vt:lpstr>
      <vt:lpstr>'8 inch minimum'!a_wl</vt:lpstr>
      <vt:lpstr>'14 inch minimum'!Age</vt:lpstr>
      <vt:lpstr>'18 inch minimum'!Age</vt:lpstr>
      <vt:lpstr>'8 inch minimum'!Age</vt:lpstr>
      <vt:lpstr>'14 inch minimum'!b_wl</vt:lpstr>
      <vt:lpstr>'18 inch minimum'!b_wl</vt:lpstr>
      <vt:lpstr>'8 inch minimum'!b_wl</vt:lpstr>
      <vt:lpstr>'14 inch minimum'!Harvest_Slot</vt:lpstr>
      <vt:lpstr>'18 inch minimum'!Harvest_Slot</vt:lpstr>
      <vt:lpstr>'8 inch minimum'!Harvest_Slot</vt:lpstr>
      <vt:lpstr>'14 inch minimum'!K</vt:lpstr>
      <vt:lpstr>'18 inch minimum'!K</vt:lpstr>
      <vt:lpstr>'8 inch minimum'!K</vt:lpstr>
      <vt:lpstr>'14 inch minimum'!Linf</vt:lpstr>
      <vt:lpstr>'18 inch minimum'!Linf</vt:lpstr>
      <vt:lpstr>'8 inch minimum'!Linf</vt:lpstr>
      <vt:lpstr>'14 inch minimum'!M</vt:lpstr>
      <vt:lpstr>'18 inch minimum'!M</vt:lpstr>
      <vt:lpstr>'8 inch minimum'!M</vt:lpstr>
      <vt:lpstr>'14 inch minimum'!Min_LL</vt:lpstr>
      <vt:lpstr>'18 inch minimum'!Min_LL</vt:lpstr>
      <vt:lpstr>'8 inch minimum'!Min_LL</vt:lpstr>
      <vt:lpstr>'14 inch minimum'!min_sd</vt:lpstr>
      <vt:lpstr>'18 inch minimum'!min_sd</vt:lpstr>
      <vt:lpstr>'8 inch minimum'!min_sd</vt:lpstr>
      <vt:lpstr>'14 inch minimum'!Minimum_Length_Limit</vt:lpstr>
      <vt:lpstr>'18 inch minimum'!Minimum_Length_Limit</vt:lpstr>
      <vt:lpstr>Minimum_Length_Limit</vt:lpstr>
      <vt:lpstr>'14 inch minimum'!phi_vb_harvslotF</vt:lpstr>
      <vt:lpstr>'18 inch minimum'!phi_vb_harvslotF</vt:lpstr>
      <vt:lpstr>'8 inch minimum'!phi_vb_harvslotF</vt:lpstr>
      <vt:lpstr>'14 inch minimum'!phi_vb_harvslotU</vt:lpstr>
      <vt:lpstr>'18 inch minimum'!phi_vb_harvslotU</vt:lpstr>
      <vt:lpstr>'8 inch minimum'!phi_vb_harvslotU</vt:lpstr>
      <vt:lpstr>'14 inch minimum'!phi_vb_proslotF</vt:lpstr>
      <vt:lpstr>'18 inch minimum'!phi_vb_proslotF</vt:lpstr>
      <vt:lpstr>'8 inch minimum'!phi_vb_proslotF</vt:lpstr>
      <vt:lpstr>'14 inch minimum'!phi_vb_proslotU</vt:lpstr>
      <vt:lpstr>'18 inch minimum'!phi_vb_proslotU</vt:lpstr>
      <vt:lpstr>'8 inch minimum'!phi_vb_proslotU</vt:lpstr>
      <vt:lpstr>'14 inch minimum'!phi_vbF</vt:lpstr>
      <vt:lpstr>'18 inch minimum'!phi_vbF</vt:lpstr>
      <vt:lpstr>'8 inch minimum'!phi_vbF</vt:lpstr>
      <vt:lpstr>'14 inch minimum'!Protected_Slot</vt:lpstr>
      <vt:lpstr>'18 inch minimum'!Protected_Slot</vt:lpstr>
      <vt:lpstr>'8 inch minimum'!Protected_Slot</vt:lpstr>
      <vt:lpstr>'14 inch minimum'!Rel_Fec</vt:lpstr>
      <vt:lpstr>'18 inch minimum'!Rel_Fec</vt:lpstr>
      <vt:lpstr>'8 inch minimum'!Rel_Fec</vt:lpstr>
      <vt:lpstr>'14 inch minimum'!S_fished</vt:lpstr>
      <vt:lpstr>'18 inch minimum'!S_fished</vt:lpstr>
      <vt:lpstr>'8 inch minimum'!S_fished</vt:lpstr>
      <vt:lpstr>'14 inch minimum'!S_unfished</vt:lpstr>
      <vt:lpstr>'18 inch minimum'!S_unfished</vt:lpstr>
      <vt:lpstr>'8 inch minimum'!S_unfished</vt:lpstr>
      <vt:lpstr>'14 inch minimum'!So</vt:lpstr>
      <vt:lpstr>'18 inch minimum'!So</vt:lpstr>
      <vt:lpstr>'8 inch minimum'!So</vt:lpstr>
      <vt:lpstr>'14 inch minimum'!SPR</vt:lpstr>
      <vt:lpstr>'18 inch minimum'!SPR</vt:lpstr>
      <vt:lpstr>'8 inch minimum'!SPR</vt:lpstr>
      <vt:lpstr>'14 inch minimum'!SPR_mll</vt:lpstr>
      <vt:lpstr>'18 inch minimum'!SPR_mll</vt:lpstr>
      <vt:lpstr>SPR_mll</vt:lpstr>
      <vt:lpstr>'14 inch minimum'!TL</vt:lpstr>
      <vt:lpstr>'18 inch minimum'!TL</vt:lpstr>
      <vt:lpstr>'8 inch minimum'!TL</vt:lpstr>
      <vt:lpstr>'14 inch minimum'!tnot</vt:lpstr>
      <vt:lpstr>'18 inch minimum'!tnot</vt:lpstr>
      <vt:lpstr>'8 inch minimum'!tnot</vt:lpstr>
      <vt:lpstr>'14 inch minimum'!u</vt:lpstr>
      <vt:lpstr>'18 inch minimum'!u</vt:lpstr>
      <vt:lpstr>'8 inch minimum'!u</vt:lpstr>
      <vt:lpstr>'14 inch minimum'!Vul_harvslot</vt:lpstr>
      <vt:lpstr>'18 inch minimum'!Vul_harvslot</vt:lpstr>
      <vt:lpstr>'8 inch minimum'!Vul_harvslot</vt:lpstr>
      <vt:lpstr>'14 inch minimum'!Vul_minLL</vt:lpstr>
      <vt:lpstr>'18 inch minimum'!Vul_minLL</vt:lpstr>
      <vt:lpstr>'8 inch minimum'!Vul_minLL</vt:lpstr>
      <vt:lpstr>'14 inch minimum'!Vul_proslot</vt:lpstr>
      <vt:lpstr>'18 inch minimum'!Vul_proslot</vt:lpstr>
      <vt:lpstr>'8 inch minimum'!Vul_proslot</vt:lpstr>
      <vt:lpstr>'14 inch minimum'!Vul_slot</vt:lpstr>
      <vt:lpstr>'18 inch minimum'!Vul_slot</vt:lpstr>
      <vt:lpstr>'8 inch minimum'!Vul_slot</vt:lpstr>
      <vt:lpstr>'14 inch minimum'!Vul_upLL</vt:lpstr>
      <vt:lpstr>'18 inch minimum'!Vul_upLL</vt:lpstr>
      <vt:lpstr>'8 inch minimum'!Vul_upLL</vt:lpstr>
      <vt:lpstr>'14 inch minimum'!wmat</vt:lpstr>
      <vt:lpstr>'18 inch minimum'!wmat</vt:lpstr>
      <vt:lpstr>'8 inch minimum'!wmat</vt:lpstr>
      <vt:lpstr>'14 inch minimum'!Wt</vt:lpstr>
      <vt:lpstr>'18 inch minimum'!Wt</vt:lpstr>
      <vt:lpstr>'8 inch minimum'!Wt</vt:lpstr>
      <vt:lpstr>'14 inch minimum'!YPR</vt:lpstr>
      <vt:lpstr>'18 inch minimum'!YPR</vt:lpstr>
      <vt:lpstr>'8 inch minimum'!YPR</vt:lpstr>
      <vt:lpstr>'14 inch minimum'!YPR_harvslot</vt:lpstr>
      <vt:lpstr>'18 inch minimum'!YPR_harvslot</vt:lpstr>
      <vt:lpstr>'8 inch minimum'!YPR_harvslot</vt:lpstr>
      <vt:lpstr>'14 inch minimum'!YPR_mll</vt:lpstr>
      <vt:lpstr>'18 inch minimum'!YPR_mll</vt:lpstr>
      <vt:lpstr>'8 inch minimum'!YPR_mll</vt:lpstr>
      <vt:lpstr>'14 inch minimum'!YPR_proslot</vt:lpstr>
      <vt:lpstr>'18 inch minimum'!YPR_proslot</vt:lpstr>
      <vt:lpstr>'8 inch minimum'!YPR_proslot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Ben.Neely</dc:creator>
  <cp:lastModifiedBy>Neely, Ben [KDWP]</cp:lastModifiedBy>
  <dcterms:created xsi:type="dcterms:W3CDTF">2020-02-21T15:12:57Z</dcterms:created>
  <dcterms:modified xsi:type="dcterms:W3CDTF">2024-02-12T18:23:39Z</dcterms:modified>
</cp:coreProperties>
</file>