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s\htdocs\mock4\docs\"/>
    </mc:Choice>
  </mc:AlternateContent>
  <bookViews>
    <workbookView xWindow="0" yWindow="0" windowWidth="20490" windowHeight="7755" activeTab="1"/>
  </bookViews>
  <sheets>
    <sheet name="September 1" sheetId="1" r:id="rId1"/>
    <sheet name="Sep 15" sheetId="2" r:id="rId2"/>
    <sheet name="Sep 22" sheetId="3" r:id="rId3"/>
    <sheet name="Sep 29" sheetId="4" r:id="rId4"/>
    <sheet name="Oct 7" sheetId="5" r:id="rId5"/>
    <sheet name="Oct 13" sheetId="6" r:id="rId6"/>
    <sheet name="Oct 21" sheetId="7" r:id="rId7"/>
    <sheet name="Oct 27" sheetId="8" r:id="rId8"/>
    <sheet name="Nov 4" sheetId="9" r:id="rId9"/>
    <sheet name="Nov 11" sheetId="10" r:id="rId10"/>
    <sheet name="Nov 18" sheetId="11" r:id="rId11"/>
    <sheet name="Nov 24" sheetId="12" r:id="rId12"/>
    <sheet name="Dec 1" sheetId="13" r:id="rId13"/>
    <sheet name="Dec 8" sheetId="14" r:id="rId14"/>
  </sheets>
  <externalReferences>
    <externalReference r:id="rId15"/>
  </externalReferences>
  <definedNames>
    <definedName name="_xlnm.Print_Area" localSheetId="12">'Dec 1'!$A$1:$O$36</definedName>
    <definedName name="_xlnm.Print_Area" localSheetId="13">'Dec 8'!$A$1:$O$36</definedName>
    <definedName name="_xlnm.Print_Area" localSheetId="9">'Nov 11'!$A$1:$O$36</definedName>
    <definedName name="_xlnm.Print_Area" localSheetId="10">'Nov 18'!$A$1:$O$36</definedName>
    <definedName name="_xlnm.Print_Area" localSheetId="11">'Nov 24'!$A$1:$O$36</definedName>
    <definedName name="_xlnm.Print_Area" localSheetId="8">'Nov 4'!$A$1:$O$36</definedName>
    <definedName name="_xlnm.Print_Area" localSheetId="5">'Oct 13'!$A$1:$O$36</definedName>
    <definedName name="_xlnm.Print_Area" localSheetId="6">'Oct 21'!$A$1:$O$36</definedName>
    <definedName name="_xlnm.Print_Area" localSheetId="7">'Oct 27'!$A$1:$O$36</definedName>
    <definedName name="_xlnm.Print_Area" localSheetId="4">'Oct 7'!$A$1:$O$36</definedName>
    <definedName name="_xlnm.Print_Area" localSheetId="1">'Sep 15'!$A$1:$O$36</definedName>
    <definedName name="_xlnm.Print_Area" localSheetId="2">'Sep 22'!$A$1:$O$36</definedName>
    <definedName name="_xlnm.Print_Area" localSheetId="3">'Sep 29'!$A$1:$O$36</definedName>
    <definedName name="_xlnm.Print_Area" localSheetId="0">'September 1'!$A$1:$O$36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13" l="1"/>
  <c r="Q23" i="13"/>
  <c r="Q24" i="12"/>
  <c r="Q23" i="12"/>
  <c r="R23" i="11"/>
  <c r="Q23" i="11"/>
  <c r="Q24" i="10"/>
  <c r="Q23" i="10"/>
  <c r="J16" i="14" l="1"/>
  <c r="M16" i="14" s="1"/>
  <c r="J17" i="14"/>
  <c r="J18" i="14"/>
  <c r="J19" i="14"/>
  <c r="J20" i="14"/>
  <c r="M20" i="14" s="1"/>
  <c r="J21" i="14"/>
  <c r="J22" i="14"/>
  <c r="J23" i="14"/>
  <c r="J24" i="14"/>
  <c r="J25" i="14"/>
  <c r="J26" i="14"/>
  <c r="J15" i="14"/>
  <c r="R44" i="14"/>
  <c r="R43" i="14"/>
  <c r="W41" i="14"/>
  <c r="T41" i="14"/>
  <c r="S41" i="14"/>
  <c r="R41" i="14"/>
  <c r="K41" i="14"/>
  <c r="F26" i="14"/>
  <c r="E26" i="14"/>
  <c r="Q54" i="14" s="1"/>
  <c r="F25" i="14"/>
  <c r="G25" i="14" s="1"/>
  <c r="E25" i="14"/>
  <c r="Q53" i="14" s="1"/>
  <c r="M24" i="14"/>
  <c r="F24" i="14"/>
  <c r="E24" i="14"/>
  <c r="Q52" i="14" s="1"/>
  <c r="F23" i="14"/>
  <c r="E23" i="14"/>
  <c r="G23" i="14" s="1"/>
  <c r="F22" i="14"/>
  <c r="E22" i="14"/>
  <c r="Q50" i="14" s="1"/>
  <c r="F21" i="14"/>
  <c r="E21" i="14"/>
  <c r="Q49" i="14" s="1"/>
  <c r="F20" i="14"/>
  <c r="E20" i="14"/>
  <c r="F19" i="14"/>
  <c r="E19" i="14"/>
  <c r="Q47" i="14" s="1"/>
  <c r="F18" i="14"/>
  <c r="G18" i="14" s="1"/>
  <c r="E18" i="14"/>
  <c r="Q46" i="14" s="1"/>
  <c r="F17" i="14"/>
  <c r="E17" i="14"/>
  <c r="Q45" i="14" s="1"/>
  <c r="F16" i="14"/>
  <c r="E16" i="14"/>
  <c r="G16" i="14" s="1"/>
  <c r="F15" i="14"/>
  <c r="E15" i="14"/>
  <c r="Q43" i="14" s="1"/>
  <c r="M23" i="14" l="1"/>
  <c r="G22" i="14"/>
  <c r="M18" i="14"/>
  <c r="G19" i="14"/>
  <c r="M17" i="14"/>
  <c r="G15" i="14"/>
  <c r="G21" i="14"/>
  <c r="G26" i="14"/>
  <c r="M25" i="14"/>
  <c r="G28" i="14"/>
  <c r="H16" i="14" s="1"/>
  <c r="Q48" i="14"/>
  <c r="M15" i="14"/>
  <c r="G17" i="14"/>
  <c r="M19" i="14"/>
  <c r="M21" i="14"/>
  <c r="M22" i="14"/>
  <c r="G24" i="14"/>
  <c r="M26" i="14"/>
  <c r="Q44" i="14"/>
  <c r="Q51" i="14"/>
  <c r="G20" i="14"/>
  <c r="J16" i="13"/>
  <c r="M16" i="13" s="1"/>
  <c r="J17" i="13"/>
  <c r="J18" i="13"/>
  <c r="J19" i="13"/>
  <c r="J20" i="13"/>
  <c r="J21" i="13"/>
  <c r="J22" i="13"/>
  <c r="J23" i="13"/>
  <c r="J24" i="13"/>
  <c r="J25" i="13"/>
  <c r="J26" i="13"/>
  <c r="J15" i="13"/>
  <c r="Q54" i="13"/>
  <c r="R43" i="13"/>
  <c r="W41" i="13"/>
  <c r="T41" i="13"/>
  <c r="S41" i="13"/>
  <c r="R41" i="13"/>
  <c r="K41" i="13"/>
  <c r="F26" i="13"/>
  <c r="G26" i="13" s="1"/>
  <c r="E26" i="13"/>
  <c r="F25" i="13"/>
  <c r="E25" i="13"/>
  <c r="Q53" i="13" s="1"/>
  <c r="F24" i="13"/>
  <c r="E24" i="13"/>
  <c r="Q52" i="13" s="1"/>
  <c r="F23" i="13"/>
  <c r="E23" i="13"/>
  <c r="Q51" i="13" s="1"/>
  <c r="F22" i="13"/>
  <c r="G22" i="13" s="1"/>
  <c r="E22" i="13"/>
  <c r="Q50" i="13" s="1"/>
  <c r="F21" i="13"/>
  <c r="E21" i="13"/>
  <c r="Q49" i="13" s="1"/>
  <c r="M20" i="13"/>
  <c r="F20" i="13"/>
  <c r="E20" i="13"/>
  <c r="F19" i="13"/>
  <c r="E19" i="13"/>
  <c r="Q47" i="13" s="1"/>
  <c r="F18" i="13"/>
  <c r="E18" i="13"/>
  <c r="G18" i="13" s="1"/>
  <c r="F17" i="13"/>
  <c r="E17" i="13"/>
  <c r="Q45" i="13" s="1"/>
  <c r="F16" i="13"/>
  <c r="E16" i="13"/>
  <c r="F15" i="13"/>
  <c r="G15" i="13" s="1"/>
  <c r="E15" i="13"/>
  <c r="Q43" i="13" s="1"/>
  <c r="G19" i="13" l="1"/>
  <c r="G21" i="13"/>
  <c r="M25" i="13"/>
  <c r="H18" i="14"/>
  <c r="M28" i="14"/>
  <c r="H20" i="14"/>
  <c r="Q20" i="14" s="1"/>
  <c r="H25" i="14"/>
  <c r="H26" i="14"/>
  <c r="H19" i="14"/>
  <c r="H15" i="14"/>
  <c r="H24" i="14"/>
  <c r="H21" i="14"/>
  <c r="H23" i="14"/>
  <c r="H17" i="14"/>
  <c r="H22" i="14"/>
  <c r="M23" i="13"/>
  <c r="G16" i="13"/>
  <c r="Q46" i="13"/>
  <c r="M18" i="13"/>
  <c r="G25" i="13"/>
  <c r="M17" i="13"/>
  <c r="M24" i="13"/>
  <c r="M15" i="13"/>
  <c r="G17" i="13"/>
  <c r="M19" i="13"/>
  <c r="M21" i="13"/>
  <c r="M22" i="13"/>
  <c r="G24" i="13"/>
  <c r="M26" i="13"/>
  <c r="Q44" i="13"/>
  <c r="Q48" i="13"/>
  <c r="G23" i="13"/>
  <c r="G20" i="13"/>
  <c r="J16" i="12"/>
  <c r="J17" i="12"/>
  <c r="J18" i="12"/>
  <c r="J19" i="12"/>
  <c r="J20" i="12"/>
  <c r="J21" i="12"/>
  <c r="J22" i="12"/>
  <c r="J23" i="12"/>
  <c r="M23" i="12" s="1"/>
  <c r="J24" i="12"/>
  <c r="J25" i="12"/>
  <c r="J26" i="12"/>
  <c r="J15" i="12"/>
  <c r="Q52" i="12"/>
  <c r="R43" i="12"/>
  <c r="W41" i="12"/>
  <c r="T41" i="12"/>
  <c r="S41" i="12"/>
  <c r="R41" i="12"/>
  <c r="K41" i="12"/>
  <c r="F26" i="12"/>
  <c r="E26" i="12"/>
  <c r="Q54" i="12" s="1"/>
  <c r="F25" i="12"/>
  <c r="E25" i="12"/>
  <c r="Q53" i="12" s="1"/>
  <c r="F24" i="12"/>
  <c r="G24" i="12" s="1"/>
  <c r="E24" i="12"/>
  <c r="F23" i="12"/>
  <c r="E23" i="12"/>
  <c r="Q51" i="12" s="1"/>
  <c r="F22" i="12"/>
  <c r="E22" i="12"/>
  <c r="Q50" i="12" s="1"/>
  <c r="F21" i="12"/>
  <c r="E21" i="12"/>
  <c r="Q49" i="12" s="1"/>
  <c r="F20" i="12"/>
  <c r="E20" i="12"/>
  <c r="F19" i="12"/>
  <c r="E19" i="12"/>
  <c r="Q47" i="12" s="1"/>
  <c r="F18" i="12"/>
  <c r="G18" i="12" s="1"/>
  <c r="E18" i="12"/>
  <c r="Q46" i="12" s="1"/>
  <c r="F17" i="12"/>
  <c r="E17" i="12"/>
  <c r="Q45" i="12" s="1"/>
  <c r="F16" i="12"/>
  <c r="G16" i="12" s="1"/>
  <c r="E16" i="12"/>
  <c r="Q44" i="12" s="1"/>
  <c r="F15" i="12"/>
  <c r="E15" i="12"/>
  <c r="Q43" i="12" s="1"/>
  <c r="M17" i="12" l="1"/>
  <c r="H28" i="14"/>
  <c r="G26" i="12"/>
  <c r="G21" i="12"/>
  <c r="M25" i="12"/>
  <c r="G15" i="12"/>
  <c r="G25" i="12"/>
  <c r="M15" i="12"/>
  <c r="G28" i="13"/>
  <c r="H16" i="13" s="1"/>
  <c r="H15" i="13"/>
  <c r="H18" i="13"/>
  <c r="H19" i="13"/>
  <c r="H26" i="13"/>
  <c r="M28" i="13"/>
  <c r="H20" i="13"/>
  <c r="Q20" i="13" s="1"/>
  <c r="H17" i="13"/>
  <c r="M19" i="12"/>
  <c r="G22" i="12"/>
  <c r="G23" i="12"/>
  <c r="G17" i="12"/>
  <c r="G19" i="12"/>
  <c r="G20" i="12"/>
  <c r="M24" i="12"/>
  <c r="M20" i="12"/>
  <c r="M16" i="12"/>
  <c r="M18" i="12"/>
  <c r="M21" i="12"/>
  <c r="M22" i="12"/>
  <c r="M26" i="12"/>
  <c r="Q48" i="12"/>
  <c r="J16" i="11"/>
  <c r="J17" i="11"/>
  <c r="J18" i="11"/>
  <c r="J19" i="11"/>
  <c r="J20" i="11"/>
  <c r="J21" i="11"/>
  <c r="J22" i="11"/>
  <c r="J23" i="11"/>
  <c r="J24" i="11"/>
  <c r="J25" i="11"/>
  <c r="J26" i="11"/>
  <c r="J15" i="11"/>
  <c r="R43" i="11"/>
  <c r="W41" i="11"/>
  <c r="T41" i="11"/>
  <c r="S41" i="11"/>
  <c r="R41" i="11"/>
  <c r="K41" i="11"/>
  <c r="F26" i="11"/>
  <c r="E26" i="11"/>
  <c r="Q54" i="11" s="1"/>
  <c r="F25" i="11"/>
  <c r="E25" i="11"/>
  <c r="Q53" i="11" s="1"/>
  <c r="F24" i="11"/>
  <c r="E24" i="11"/>
  <c r="Q52" i="11" s="1"/>
  <c r="F23" i="11"/>
  <c r="E23" i="11"/>
  <c r="Q51" i="11" s="1"/>
  <c r="F22" i="11"/>
  <c r="E22" i="11"/>
  <c r="Q50" i="11" s="1"/>
  <c r="F21" i="11"/>
  <c r="E21" i="11"/>
  <c r="Q49" i="11" s="1"/>
  <c r="F20" i="11"/>
  <c r="E20" i="11"/>
  <c r="F19" i="11"/>
  <c r="E19" i="11"/>
  <c r="Q47" i="11" s="1"/>
  <c r="F18" i="11"/>
  <c r="M18" i="11" s="1"/>
  <c r="E18" i="11"/>
  <c r="Q46" i="11" s="1"/>
  <c r="F17" i="11"/>
  <c r="E17" i="11"/>
  <c r="Q45" i="11" s="1"/>
  <c r="F16" i="11"/>
  <c r="M16" i="11" s="1"/>
  <c r="E16" i="11"/>
  <c r="Q44" i="11" s="1"/>
  <c r="F15" i="11"/>
  <c r="E15" i="11"/>
  <c r="Q43" i="11" s="1"/>
  <c r="M24" i="11" l="1"/>
  <c r="H23" i="13"/>
  <c r="H21" i="13"/>
  <c r="H24" i="13"/>
  <c r="H25" i="13"/>
  <c r="H22" i="13"/>
  <c r="M17" i="11"/>
  <c r="G28" i="12"/>
  <c r="H24" i="12" s="1"/>
  <c r="H17" i="12"/>
  <c r="H26" i="12"/>
  <c r="H25" i="12"/>
  <c r="H15" i="12"/>
  <c r="H21" i="12"/>
  <c r="M28" i="12"/>
  <c r="G19" i="11"/>
  <c r="G26" i="11"/>
  <c r="M25" i="11"/>
  <c r="M23" i="11"/>
  <c r="G15" i="11"/>
  <c r="G18" i="11"/>
  <c r="G25" i="11"/>
  <c r="G21" i="11"/>
  <c r="G22" i="11"/>
  <c r="M20" i="11"/>
  <c r="M15" i="11"/>
  <c r="G17" i="11"/>
  <c r="M19" i="11"/>
  <c r="M21" i="11"/>
  <c r="M22" i="11"/>
  <c r="G24" i="11"/>
  <c r="M26" i="11"/>
  <c r="G16" i="11"/>
  <c r="G20" i="11"/>
  <c r="G23" i="11"/>
  <c r="Q48" i="11"/>
  <c r="H28" i="13" l="1"/>
  <c r="H20" i="12"/>
  <c r="Q20" i="12" s="1"/>
  <c r="H19" i="12"/>
  <c r="H16" i="12"/>
  <c r="H23" i="12"/>
  <c r="H18" i="12"/>
  <c r="H28" i="12" s="1"/>
  <c r="H22" i="12"/>
  <c r="G28" i="11"/>
  <c r="M28" i="11"/>
  <c r="H23" i="11" l="1"/>
  <c r="H24" i="11"/>
  <c r="H26" i="11"/>
  <c r="H21" i="11"/>
  <c r="H15" i="11"/>
  <c r="H25" i="11"/>
  <c r="H19" i="11"/>
  <c r="H18" i="11"/>
  <c r="H22" i="11"/>
  <c r="H20" i="11"/>
  <c r="Q20" i="11" s="1"/>
  <c r="H17" i="11"/>
  <c r="H16" i="11"/>
  <c r="H28" i="11" l="1"/>
  <c r="K41" i="10" l="1"/>
  <c r="J16" i="10" l="1"/>
  <c r="J17" i="10"/>
  <c r="J18" i="10"/>
  <c r="J19" i="10"/>
  <c r="J20" i="10"/>
  <c r="J21" i="10"/>
  <c r="J22" i="10"/>
  <c r="J23" i="10"/>
  <c r="J24" i="10"/>
  <c r="J25" i="10"/>
  <c r="J26" i="10"/>
  <c r="J15" i="10"/>
  <c r="R43" i="10"/>
  <c r="W41" i="10"/>
  <c r="T41" i="10"/>
  <c r="S41" i="10"/>
  <c r="R41" i="10"/>
  <c r="F26" i="10"/>
  <c r="E26" i="10"/>
  <c r="Q54" i="10" s="1"/>
  <c r="F25" i="10"/>
  <c r="E25" i="10"/>
  <c r="Q53" i="10" s="1"/>
  <c r="F24" i="10"/>
  <c r="E24" i="10"/>
  <c r="Q52" i="10" s="1"/>
  <c r="F23" i="10"/>
  <c r="E23" i="10"/>
  <c r="F22" i="10"/>
  <c r="M22" i="10" s="1"/>
  <c r="E22" i="10"/>
  <c r="Q50" i="10" s="1"/>
  <c r="F21" i="10"/>
  <c r="E21" i="10"/>
  <c r="Q49" i="10" s="1"/>
  <c r="F20" i="10"/>
  <c r="G20" i="10" s="1"/>
  <c r="E20" i="10"/>
  <c r="Q48" i="10" s="1"/>
  <c r="F19" i="10"/>
  <c r="E19" i="10"/>
  <c r="Q47" i="10" s="1"/>
  <c r="F18" i="10"/>
  <c r="M18" i="10" s="1"/>
  <c r="E18" i="10"/>
  <c r="Q46" i="10" s="1"/>
  <c r="F17" i="10"/>
  <c r="E17" i="10"/>
  <c r="Q45" i="10" s="1"/>
  <c r="F16" i="10"/>
  <c r="E16" i="10"/>
  <c r="Q44" i="10" s="1"/>
  <c r="F15" i="10"/>
  <c r="E15" i="10"/>
  <c r="Q43" i="10" s="1"/>
  <c r="M25" i="10" l="1"/>
  <c r="M15" i="10"/>
  <c r="G15" i="10"/>
  <c r="M23" i="10"/>
  <c r="M17" i="10"/>
  <c r="M16" i="10"/>
  <c r="G19" i="10"/>
  <c r="G24" i="10"/>
  <c r="G16" i="10"/>
  <c r="G26" i="10"/>
  <c r="Q51" i="10"/>
  <c r="M19" i="10"/>
  <c r="G22" i="10"/>
  <c r="G25" i="10"/>
  <c r="G23" i="10"/>
  <c r="M26" i="10"/>
  <c r="M21" i="10"/>
  <c r="G17" i="10"/>
  <c r="G18" i="10"/>
  <c r="G21" i="10"/>
  <c r="M24" i="10"/>
  <c r="M20" i="10"/>
  <c r="R43" i="9"/>
  <c r="G28" i="10" l="1"/>
  <c r="H24" i="10" s="1"/>
  <c r="H21" i="10"/>
  <c r="M28" i="10"/>
  <c r="H17" i="10"/>
  <c r="H16" i="10"/>
  <c r="R41" i="9"/>
  <c r="W41" i="9"/>
  <c r="T41" i="9"/>
  <c r="S41" i="9"/>
  <c r="H15" i="10" l="1"/>
  <c r="H23" i="10"/>
  <c r="H25" i="10"/>
  <c r="H20" i="10"/>
  <c r="Q20" i="10" s="1"/>
  <c r="H26" i="10"/>
  <c r="H19" i="10"/>
  <c r="H22" i="10"/>
  <c r="H18" i="10"/>
  <c r="H28" i="10" s="1"/>
  <c r="J16" i="9"/>
  <c r="J17" i="9"/>
  <c r="J18" i="9"/>
  <c r="J19" i="9"/>
  <c r="J20" i="9"/>
  <c r="J24" i="9"/>
  <c r="J25" i="9"/>
  <c r="J26" i="9"/>
  <c r="J15" i="9"/>
  <c r="F26" i="9"/>
  <c r="E26" i="9"/>
  <c r="Q54" i="9" s="1"/>
  <c r="F25" i="9"/>
  <c r="E25" i="9"/>
  <c r="Q53" i="9" s="1"/>
  <c r="F24" i="9"/>
  <c r="E24" i="9"/>
  <c r="Q52" i="9" s="1"/>
  <c r="F23" i="9"/>
  <c r="E23" i="9"/>
  <c r="Q51" i="9" s="1"/>
  <c r="F22" i="9"/>
  <c r="E22" i="9"/>
  <c r="Q50" i="9" s="1"/>
  <c r="F21" i="9"/>
  <c r="E21" i="9"/>
  <c r="Q49" i="9" s="1"/>
  <c r="F20" i="9"/>
  <c r="E20" i="9"/>
  <c r="Q48" i="9" s="1"/>
  <c r="F19" i="9"/>
  <c r="E19" i="9"/>
  <c r="Q47" i="9" s="1"/>
  <c r="F18" i="9"/>
  <c r="E18" i="9"/>
  <c r="Q46" i="9" s="1"/>
  <c r="F17" i="9"/>
  <c r="E17" i="9"/>
  <c r="Q45" i="9" s="1"/>
  <c r="F16" i="9"/>
  <c r="E16" i="9"/>
  <c r="Q44" i="9" s="1"/>
  <c r="F15" i="9"/>
  <c r="E15" i="9"/>
  <c r="Q43" i="9" s="1"/>
  <c r="M25" i="9" l="1"/>
  <c r="M18" i="9"/>
  <c r="G22" i="9"/>
  <c r="G26" i="9"/>
  <c r="M17" i="9"/>
  <c r="G20" i="9"/>
  <c r="G24" i="9"/>
  <c r="G15" i="9"/>
  <c r="G18" i="9"/>
  <c r="M26" i="9"/>
  <c r="G16" i="9"/>
  <c r="G19" i="9"/>
  <c r="G23" i="9"/>
  <c r="M24" i="9"/>
  <c r="M20" i="9"/>
  <c r="M16" i="9"/>
  <c r="M15" i="9"/>
  <c r="G17" i="9"/>
  <c r="M19" i="9"/>
  <c r="G21" i="9"/>
  <c r="G25" i="9"/>
  <c r="J21" i="9"/>
  <c r="M21" i="9" s="1"/>
  <c r="J22" i="9"/>
  <c r="G28" i="9" l="1"/>
  <c r="M22" i="9"/>
  <c r="J23" i="9"/>
  <c r="H23" i="9" l="1"/>
  <c r="H16" i="9"/>
  <c r="H15" i="9"/>
  <c r="H19" i="9"/>
  <c r="H21" i="9"/>
  <c r="H20" i="9"/>
  <c r="Q20" i="9" s="1"/>
  <c r="H25" i="9"/>
  <c r="H18" i="9"/>
  <c r="H17" i="9"/>
  <c r="H26" i="9"/>
  <c r="H24" i="9"/>
  <c r="H22" i="9"/>
  <c r="M23" i="9"/>
  <c r="H28" i="9" l="1"/>
  <c r="M28" i="9"/>
  <c r="J16" i="8" l="1"/>
  <c r="J17" i="8"/>
  <c r="J18" i="8"/>
  <c r="J19" i="8"/>
  <c r="J20" i="8"/>
  <c r="J21" i="8"/>
  <c r="J22" i="8"/>
  <c r="J24" i="8"/>
  <c r="J25" i="8"/>
  <c r="J26" i="8"/>
  <c r="J15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G23" i="8" l="1"/>
  <c r="M16" i="8"/>
  <c r="G24" i="8"/>
  <c r="G26" i="8"/>
  <c r="G15" i="8"/>
  <c r="G19" i="8"/>
  <c r="G18" i="8"/>
  <c r="G17" i="8"/>
  <c r="G20" i="8"/>
  <c r="G22" i="8"/>
  <c r="M20" i="8"/>
  <c r="G21" i="8"/>
  <c r="M24" i="8"/>
  <c r="M15" i="8"/>
  <c r="M19" i="8"/>
  <c r="G25" i="8"/>
  <c r="M25" i="8"/>
  <c r="M21" i="8"/>
  <c r="M17" i="8"/>
  <c r="G16" i="8"/>
  <c r="M18" i="8"/>
  <c r="M22" i="8"/>
  <c r="M26" i="8"/>
  <c r="J16" i="7"/>
  <c r="J17" i="7"/>
  <c r="J18" i="7"/>
  <c r="J19" i="7"/>
  <c r="J20" i="7"/>
  <c r="J21" i="7"/>
  <c r="J22" i="7"/>
  <c r="J23" i="7"/>
  <c r="J24" i="7"/>
  <c r="J25" i="7"/>
  <c r="J26" i="7"/>
  <c r="J15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G18" i="7" l="1"/>
  <c r="G22" i="7"/>
  <c r="M26" i="7"/>
  <c r="G28" i="8"/>
  <c r="H21" i="8" s="1"/>
  <c r="M18" i="7"/>
  <c r="G23" i="7"/>
  <c r="G25" i="7"/>
  <c r="G16" i="7"/>
  <c r="G21" i="7"/>
  <c r="M15" i="7"/>
  <c r="M19" i="7"/>
  <c r="M24" i="7"/>
  <c r="G17" i="7"/>
  <c r="M22" i="7"/>
  <c r="G26" i="7"/>
  <c r="M25" i="7"/>
  <c r="M17" i="7"/>
  <c r="M23" i="7"/>
  <c r="G24" i="7"/>
  <c r="M21" i="7"/>
  <c r="G15" i="7"/>
  <c r="G19" i="7"/>
  <c r="G20" i="7"/>
  <c r="M20" i="7"/>
  <c r="M16" i="7"/>
  <c r="J16" i="6"/>
  <c r="J17" i="6"/>
  <c r="J18" i="6"/>
  <c r="J19" i="6"/>
  <c r="J20" i="6"/>
  <c r="J21" i="6"/>
  <c r="J22" i="6"/>
  <c r="J23" i="6"/>
  <c r="J24" i="6"/>
  <c r="J25" i="6"/>
  <c r="J26" i="6"/>
  <c r="J15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H16" i="8" l="1"/>
  <c r="H17" i="8"/>
  <c r="H15" i="8"/>
  <c r="H26" i="8"/>
  <c r="H20" i="8"/>
  <c r="H23" i="8"/>
  <c r="H25" i="8"/>
  <c r="H18" i="8"/>
  <c r="H24" i="8"/>
  <c r="H22" i="8"/>
  <c r="H19" i="8"/>
  <c r="M17" i="6"/>
  <c r="M23" i="6"/>
  <c r="G28" i="7"/>
  <c r="H16" i="7" s="1"/>
  <c r="M28" i="7"/>
  <c r="G16" i="6"/>
  <c r="M25" i="6"/>
  <c r="M15" i="6"/>
  <c r="G18" i="6"/>
  <c r="G20" i="6"/>
  <c r="G25" i="6"/>
  <c r="H23" i="7"/>
  <c r="G17" i="6"/>
  <c r="G19" i="6"/>
  <c r="G21" i="6"/>
  <c r="G26" i="6"/>
  <c r="G15" i="6"/>
  <c r="M16" i="6"/>
  <c r="M19" i="6"/>
  <c r="G22" i="6"/>
  <c r="G23" i="6"/>
  <c r="M24" i="6"/>
  <c r="M20" i="6"/>
  <c r="M21" i="6"/>
  <c r="M18" i="6"/>
  <c r="M22" i="6"/>
  <c r="G24" i="6"/>
  <c r="M26" i="6"/>
  <c r="J16" i="5"/>
  <c r="J17" i="5"/>
  <c r="J18" i="5"/>
  <c r="J19" i="5"/>
  <c r="J20" i="5"/>
  <c r="J21" i="5"/>
  <c r="J22" i="5"/>
  <c r="J23" i="5"/>
  <c r="J24" i="5"/>
  <c r="J25" i="5"/>
  <c r="J26" i="5"/>
  <c r="J15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H28" i="8" l="1"/>
  <c r="H22" i="7"/>
  <c r="H26" i="7"/>
  <c r="G26" i="5"/>
  <c r="H24" i="7"/>
  <c r="H21" i="7"/>
  <c r="H19" i="7"/>
  <c r="H17" i="7"/>
  <c r="H20" i="7"/>
  <c r="H25" i="7"/>
  <c r="H18" i="7"/>
  <c r="H15" i="7"/>
  <c r="M15" i="5"/>
  <c r="G28" i="6"/>
  <c r="H16" i="6" s="1"/>
  <c r="G16" i="5"/>
  <c r="M18" i="5"/>
  <c r="M22" i="5"/>
  <c r="M26" i="5"/>
  <c r="M19" i="5"/>
  <c r="G22" i="5"/>
  <c r="M23" i="5"/>
  <c r="G23" i="5"/>
  <c r="M28" i="6"/>
  <c r="G15" i="5"/>
  <c r="G17" i="5"/>
  <c r="G18" i="5"/>
  <c r="G21" i="5"/>
  <c r="G24" i="5"/>
  <c r="G25" i="5"/>
  <c r="M17" i="5"/>
  <c r="G19" i="5"/>
  <c r="G20" i="5"/>
  <c r="M25" i="5"/>
  <c r="M21" i="5"/>
  <c r="M16" i="5"/>
  <c r="M24" i="5"/>
  <c r="M20" i="5"/>
  <c r="J16" i="4"/>
  <c r="J17" i="4"/>
  <c r="J18" i="4"/>
  <c r="J19" i="4"/>
  <c r="J20" i="4"/>
  <c r="J21" i="4"/>
  <c r="J22" i="4"/>
  <c r="J23" i="4"/>
  <c r="J24" i="4"/>
  <c r="J25" i="4"/>
  <c r="J26" i="4"/>
  <c r="J15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M20" i="4" s="1"/>
  <c r="E20" i="4"/>
  <c r="F19" i="4"/>
  <c r="E19" i="4"/>
  <c r="F18" i="4"/>
  <c r="E18" i="4"/>
  <c r="F17" i="4"/>
  <c r="E17" i="4"/>
  <c r="F16" i="4"/>
  <c r="E16" i="4"/>
  <c r="F15" i="4"/>
  <c r="E15" i="4"/>
  <c r="H28" i="7" l="1"/>
  <c r="H26" i="6"/>
  <c r="H25" i="6"/>
  <c r="H21" i="6"/>
  <c r="M15" i="4"/>
  <c r="H20" i="6"/>
  <c r="H19" i="6"/>
  <c r="H24" i="6"/>
  <c r="H23" i="6"/>
  <c r="H15" i="6"/>
  <c r="H17" i="6"/>
  <c r="G16" i="4"/>
  <c r="G24" i="4"/>
  <c r="G26" i="4"/>
  <c r="H18" i="6"/>
  <c r="H22" i="6"/>
  <c r="G17" i="4"/>
  <c r="G19" i="4"/>
  <c r="G21" i="4"/>
  <c r="G28" i="5"/>
  <c r="H16" i="5" s="1"/>
  <c r="G15" i="4"/>
  <c r="G25" i="4"/>
  <c r="M21" i="4"/>
  <c r="M24" i="4"/>
  <c r="M16" i="4"/>
  <c r="M28" i="5"/>
  <c r="M19" i="4"/>
  <c r="G22" i="4"/>
  <c r="G23" i="4"/>
  <c r="M26" i="4"/>
  <c r="M22" i="4"/>
  <c r="M18" i="4"/>
  <c r="G18" i="4"/>
  <c r="G20" i="4"/>
  <c r="M25" i="4"/>
  <c r="M17" i="4"/>
  <c r="M23" i="4"/>
  <c r="J16" i="3"/>
  <c r="J17" i="3"/>
  <c r="J18" i="3"/>
  <c r="J19" i="3"/>
  <c r="J20" i="3"/>
  <c r="J21" i="3"/>
  <c r="J22" i="3"/>
  <c r="J23" i="3"/>
  <c r="J24" i="3"/>
  <c r="J25" i="3"/>
  <c r="J26" i="3"/>
  <c r="J15" i="3"/>
  <c r="F26" i="3"/>
  <c r="E26" i="3"/>
  <c r="F25" i="3"/>
  <c r="E25" i="3"/>
  <c r="F24" i="3"/>
  <c r="M24" i="3" s="1"/>
  <c r="E24" i="3"/>
  <c r="F23" i="3"/>
  <c r="E23" i="3"/>
  <c r="F22" i="3"/>
  <c r="E22" i="3"/>
  <c r="F21" i="3"/>
  <c r="E21" i="3"/>
  <c r="F20" i="3"/>
  <c r="M20" i="3" s="1"/>
  <c r="E20" i="3"/>
  <c r="F19" i="3"/>
  <c r="E19" i="3"/>
  <c r="F18" i="3"/>
  <c r="E18" i="3"/>
  <c r="F17" i="3"/>
  <c r="E17" i="3"/>
  <c r="F16" i="3"/>
  <c r="E16" i="3"/>
  <c r="F15" i="3"/>
  <c r="E15" i="3"/>
  <c r="G15" i="3" l="1"/>
  <c r="G23" i="3"/>
  <c r="H19" i="5"/>
  <c r="H28" i="6"/>
  <c r="H17" i="5"/>
  <c r="H24" i="5"/>
  <c r="H15" i="5"/>
  <c r="H22" i="5"/>
  <c r="H25" i="5"/>
  <c r="H18" i="5"/>
  <c r="H23" i="5"/>
  <c r="H20" i="5"/>
  <c r="G20" i="3"/>
  <c r="G24" i="3"/>
  <c r="H21" i="5"/>
  <c r="H26" i="5"/>
  <c r="M26" i="3"/>
  <c r="M28" i="4"/>
  <c r="G28" i="4"/>
  <c r="H23" i="4" s="1"/>
  <c r="G19" i="3"/>
  <c r="G22" i="3"/>
  <c r="M15" i="3"/>
  <c r="M23" i="3"/>
  <c r="M19" i="3"/>
  <c r="G16" i="3"/>
  <c r="G17" i="3"/>
  <c r="G18" i="3"/>
  <c r="G21" i="3"/>
  <c r="G25" i="3"/>
  <c r="G26" i="3"/>
  <c r="M22" i="3"/>
  <c r="M25" i="3"/>
  <c r="M21" i="3"/>
  <c r="M17" i="3"/>
  <c r="M18" i="3"/>
  <c r="M16" i="3"/>
  <c r="J17" i="2"/>
  <c r="J18" i="2"/>
  <c r="J19" i="2"/>
  <c r="J20" i="2"/>
  <c r="J21" i="2"/>
  <c r="J22" i="2"/>
  <c r="J24" i="2"/>
  <c r="J25" i="2"/>
  <c r="J26" i="2"/>
  <c r="J15" i="2"/>
  <c r="I15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M15" i="2" s="1"/>
  <c r="E15" i="2"/>
  <c r="H28" i="5" l="1"/>
  <c r="H20" i="4"/>
  <c r="G17" i="2"/>
  <c r="M19" i="2"/>
  <c r="G21" i="2"/>
  <c r="M26" i="2"/>
  <c r="H24" i="4"/>
  <c r="H16" i="4"/>
  <c r="H21" i="4"/>
  <c r="M18" i="2"/>
  <c r="M22" i="2"/>
  <c r="H15" i="4"/>
  <c r="H22" i="4"/>
  <c r="H25" i="4"/>
  <c r="H19" i="4"/>
  <c r="H17" i="4"/>
  <c r="G23" i="2"/>
  <c r="K15" i="2"/>
  <c r="I15" i="3" s="1"/>
  <c r="L15" i="3" s="1"/>
  <c r="N15" i="3" s="1"/>
  <c r="H26" i="4"/>
  <c r="H18" i="4"/>
  <c r="G28" i="3"/>
  <c r="H22" i="3" s="1"/>
  <c r="M21" i="2"/>
  <c r="G25" i="2"/>
  <c r="M28" i="3"/>
  <c r="G19" i="2"/>
  <c r="M24" i="2"/>
  <c r="M20" i="2"/>
  <c r="M25" i="2"/>
  <c r="M17" i="2"/>
  <c r="G15" i="2"/>
  <c r="G18" i="2"/>
  <c r="G20" i="2"/>
  <c r="G22" i="2"/>
  <c r="G24" i="2"/>
  <c r="G26" i="2"/>
  <c r="L15" i="2"/>
  <c r="G16" i="2"/>
  <c r="J18" i="1"/>
  <c r="J19" i="1"/>
  <c r="J20" i="1"/>
  <c r="J21" i="1"/>
  <c r="K21" i="1" s="1"/>
  <c r="R49" i="14" s="1"/>
  <c r="J22" i="1"/>
  <c r="J23" i="1"/>
  <c r="K23" i="1" s="1"/>
  <c r="R51" i="14" s="1"/>
  <c r="J24" i="1"/>
  <c r="K24" i="1" s="1"/>
  <c r="R52" i="14" s="1"/>
  <c r="J25" i="1"/>
  <c r="K25" i="1" s="1"/>
  <c r="R53" i="14" s="1"/>
  <c r="J26" i="1"/>
  <c r="J17" i="1"/>
  <c r="K20" i="1"/>
  <c r="R48" i="14" s="1"/>
  <c r="F16" i="1"/>
  <c r="F17" i="1"/>
  <c r="L17" i="1" s="1"/>
  <c r="F18" i="1"/>
  <c r="L18" i="1" s="1"/>
  <c r="F19" i="1"/>
  <c r="L19" i="1" s="1"/>
  <c r="F20" i="1"/>
  <c r="F21" i="1"/>
  <c r="F22" i="1"/>
  <c r="F23" i="1"/>
  <c r="L23" i="1" s="1"/>
  <c r="F24" i="1"/>
  <c r="F25" i="1"/>
  <c r="F26" i="1"/>
  <c r="L26" i="1" s="1"/>
  <c r="F15" i="1"/>
  <c r="E16" i="1"/>
  <c r="E17" i="1"/>
  <c r="E18" i="1"/>
  <c r="E19" i="1"/>
  <c r="E20" i="1"/>
  <c r="E21" i="1"/>
  <c r="E22" i="1"/>
  <c r="E23" i="1"/>
  <c r="E24" i="1"/>
  <c r="E25" i="1"/>
  <c r="E26" i="1"/>
  <c r="E15" i="1"/>
  <c r="R48" i="12" l="1"/>
  <c r="R48" i="13"/>
  <c r="R52" i="12"/>
  <c r="R52" i="13"/>
  <c r="R51" i="12"/>
  <c r="R51" i="13"/>
  <c r="R53" i="12"/>
  <c r="R53" i="13"/>
  <c r="R49" i="12"/>
  <c r="R49" i="13"/>
  <c r="R52" i="10"/>
  <c r="R52" i="11"/>
  <c r="R51" i="10"/>
  <c r="R51" i="11"/>
  <c r="R48" i="10"/>
  <c r="R48" i="11"/>
  <c r="R53" i="10"/>
  <c r="R53" i="11"/>
  <c r="R49" i="10"/>
  <c r="R49" i="11"/>
  <c r="I24" i="2"/>
  <c r="K24" i="2" s="1"/>
  <c r="I24" i="3" s="1"/>
  <c r="K24" i="3" s="1"/>
  <c r="I24" i="4" s="1"/>
  <c r="R52" i="9"/>
  <c r="I23" i="2"/>
  <c r="L23" i="2" s="1"/>
  <c r="R51" i="9"/>
  <c r="I20" i="2"/>
  <c r="K20" i="2" s="1"/>
  <c r="I20" i="3" s="1"/>
  <c r="L20" i="3" s="1"/>
  <c r="N20" i="3" s="1"/>
  <c r="O20" i="3" s="1"/>
  <c r="R48" i="9"/>
  <c r="I25" i="2"/>
  <c r="L25" i="2" s="1"/>
  <c r="N25" i="2" s="1"/>
  <c r="R53" i="9"/>
  <c r="I21" i="2"/>
  <c r="L21" i="2" s="1"/>
  <c r="N21" i="2" s="1"/>
  <c r="R49" i="9"/>
  <c r="H16" i="3"/>
  <c r="O15" i="3"/>
  <c r="H26" i="3"/>
  <c r="H17" i="3"/>
  <c r="H23" i="3"/>
  <c r="H21" i="3"/>
  <c r="H25" i="3"/>
  <c r="H28" i="4"/>
  <c r="H18" i="3"/>
  <c r="K15" i="3"/>
  <c r="I15" i="4" s="1"/>
  <c r="L15" i="4" s="1"/>
  <c r="H24" i="3"/>
  <c r="H20" i="3"/>
  <c r="H15" i="3"/>
  <c r="H19" i="3"/>
  <c r="L24" i="3"/>
  <c r="N24" i="3" s="1"/>
  <c r="O24" i="3" s="1"/>
  <c r="G22" i="1"/>
  <c r="M22" i="1"/>
  <c r="M18" i="1"/>
  <c r="N18" i="1" s="1"/>
  <c r="G25" i="1"/>
  <c r="G21" i="1"/>
  <c r="M17" i="1"/>
  <c r="N17" i="1" s="1"/>
  <c r="L22" i="1"/>
  <c r="L24" i="2"/>
  <c r="N24" i="2" s="1"/>
  <c r="G24" i="1"/>
  <c r="G20" i="1"/>
  <c r="G16" i="1"/>
  <c r="M16" i="1"/>
  <c r="G26" i="1"/>
  <c r="G18" i="1"/>
  <c r="M26" i="1"/>
  <c r="N26" i="1" s="1"/>
  <c r="G15" i="1"/>
  <c r="K25" i="2"/>
  <c r="I25" i="3" s="1"/>
  <c r="G28" i="2"/>
  <c r="H18" i="2" s="1"/>
  <c r="N15" i="2"/>
  <c r="M23" i="1"/>
  <c r="N23" i="1" s="1"/>
  <c r="K26" i="1"/>
  <c r="R54" i="14" s="1"/>
  <c r="K22" i="1"/>
  <c r="R50" i="14" s="1"/>
  <c r="L25" i="1"/>
  <c r="L21" i="1"/>
  <c r="M25" i="1"/>
  <c r="M21" i="1"/>
  <c r="G23" i="1"/>
  <c r="G17" i="1"/>
  <c r="L24" i="1"/>
  <c r="L20" i="1"/>
  <c r="M19" i="1"/>
  <c r="N19" i="1" s="1"/>
  <c r="M24" i="1"/>
  <c r="M20" i="1"/>
  <c r="G19" i="1"/>
  <c r="L16" i="1"/>
  <c r="L15" i="1"/>
  <c r="K18" i="1"/>
  <c r="R46" i="14" s="1"/>
  <c r="K15" i="1"/>
  <c r="K17" i="1"/>
  <c r="R45" i="14" s="1"/>
  <c r="M15" i="1"/>
  <c r="K19" i="1"/>
  <c r="R47" i="14" s="1"/>
  <c r="K16" i="1"/>
  <c r="R45" i="12" l="1"/>
  <c r="R45" i="13"/>
  <c r="R44" i="12"/>
  <c r="R44" i="13"/>
  <c r="R50" i="12"/>
  <c r="R50" i="13"/>
  <c r="R47" i="12"/>
  <c r="R47" i="13"/>
  <c r="R46" i="12"/>
  <c r="R46" i="13"/>
  <c r="R54" i="12"/>
  <c r="R54" i="13"/>
  <c r="R47" i="10"/>
  <c r="R47" i="11"/>
  <c r="R45" i="10"/>
  <c r="R45" i="11"/>
  <c r="R44" i="10"/>
  <c r="R44" i="11"/>
  <c r="R50" i="10"/>
  <c r="R50" i="11"/>
  <c r="R46" i="10"/>
  <c r="R46" i="11"/>
  <c r="R54" i="10"/>
  <c r="R54" i="11"/>
  <c r="L20" i="2"/>
  <c r="N20" i="2" s="1"/>
  <c r="O20" i="2" s="1"/>
  <c r="K20" i="3"/>
  <c r="I20" i="4" s="1"/>
  <c r="K20" i="4" s="1"/>
  <c r="S48" i="14" s="1"/>
  <c r="K21" i="2"/>
  <c r="I21" i="3" s="1"/>
  <c r="I17" i="2"/>
  <c r="L17" i="2" s="1"/>
  <c r="R45" i="9"/>
  <c r="I16" i="2"/>
  <c r="L16" i="2" s="1"/>
  <c r="R44" i="9"/>
  <c r="I22" i="2"/>
  <c r="L22" i="2" s="1"/>
  <c r="N22" i="2" s="1"/>
  <c r="O22" i="2" s="1"/>
  <c r="R50" i="9"/>
  <c r="I19" i="2"/>
  <c r="K19" i="2" s="1"/>
  <c r="I19" i="3" s="1"/>
  <c r="R47" i="9"/>
  <c r="I18" i="2"/>
  <c r="K18" i="2" s="1"/>
  <c r="I18" i="3" s="1"/>
  <c r="R46" i="9"/>
  <c r="I26" i="2"/>
  <c r="K26" i="2" s="1"/>
  <c r="I26" i="3" s="1"/>
  <c r="R54" i="9"/>
  <c r="K15" i="4"/>
  <c r="S43" i="14" s="1"/>
  <c r="H28" i="3"/>
  <c r="L24" i="4"/>
  <c r="N24" i="4" s="1"/>
  <c r="O24" i="4" s="1"/>
  <c r="K24" i="4"/>
  <c r="S52" i="14" s="1"/>
  <c r="N15" i="4"/>
  <c r="L25" i="3"/>
  <c r="N25" i="3" s="1"/>
  <c r="O25" i="3" s="1"/>
  <c r="K25" i="3"/>
  <c r="I25" i="4" s="1"/>
  <c r="N22" i="1"/>
  <c r="H26" i="2"/>
  <c r="O24" i="2"/>
  <c r="L21" i="3"/>
  <c r="N21" i="3" s="1"/>
  <c r="O21" i="3" s="1"/>
  <c r="K21" i="3"/>
  <c r="I21" i="4" s="1"/>
  <c r="L18" i="2"/>
  <c r="N18" i="2" s="1"/>
  <c r="O18" i="2" s="1"/>
  <c r="N16" i="1"/>
  <c r="N21" i="1"/>
  <c r="H20" i="2"/>
  <c r="H24" i="2"/>
  <c r="H15" i="2"/>
  <c r="H17" i="2"/>
  <c r="H21" i="2"/>
  <c r="H23" i="2"/>
  <c r="O25" i="2"/>
  <c r="H19" i="2"/>
  <c r="H25" i="2"/>
  <c r="O21" i="2"/>
  <c r="O15" i="2"/>
  <c r="H22" i="2"/>
  <c r="H16" i="2"/>
  <c r="G28" i="1"/>
  <c r="O18" i="1" s="1"/>
  <c r="N20" i="1"/>
  <c r="N25" i="1"/>
  <c r="N24" i="1"/>
  <c r="L28" i="1"/>
  <c r="N15" i="1"/>
  <c r="M28" i="1"/>
  <c r="S43" i="12" l="1"/>
  <c r="S43" i="13"/>
  <c r="S52" i="12"/>
  <c r="S52" i="13"/>
  <c r="S48" i="12"/>
  <c r="S48" i="13"/>
  <c r="K22" i="2"/>
  <c r="I22" i="3" s="1"/>
  <c r="K22" i="3" s="1"/>
  <c r="I22" i="4" s="1"/>
  <c r="S43" i="10"/>
  <c r="S43" i="11"/>
  <c r="S52" i="10"/>
  <c r="S52" i="11"/>
  <c r="S48" i="10"/>
  <c r="S48" i="11"/>
  <c r="K17" i="2"/>
  <c r="I17" i="3" s="1"/>
  <c r="L17" i="3" s="1"/>
  <c r="N17" i="3" s="1"/>
  <c r="O17" i="3" s="1"/>
  <c r="L26" i="2"/>
  <c r="N26" i="2" s="1"/>
  <c r="O26" i="2" s="1"/>
  <c r="L19" i="2"/>
  <c r="N19" i="2" s="1"/>
  <c r="O19" i="2" s="1"/>
  <c r="L20" i="4"/>
  <c r="N20" i="4" s="1"/>
  <c r="O20" i="4" s="1"/>
  <c r="I24" i="5"/>
  <c r="L24" i="5" s="1"/>
  <c r="N24" i="5" s="1"/>
  <c r="O24" i="5" s="1"/>
  <c r="S52" i="9"/>
  <c r="I20" i="5"/>
  <c r="K20" i="5" s="1"/>
  <c r="S48" i="9"/>
  <c r="I15" i="5"/>
  <c r="L15" i="5" s="1"/>
  <c r="N15" i="5" s="1"/>
  <c r="S43" i="9"/>
  <c r="H16" i="1"/>
  <c r="O23" i="1"/>
  <c r="O16" i="1"/>
  <c r="L20" i="5"/>
  <c r="N20" i="5" s="1"/>
  <c r="O20" i="5" s="1"/>
  <c r="L21" i="4"/>
  <c r="N21" i="4" s="1"/>
  <c r="O21" i="4" s="1"/>
  <c r="K21" i="4"/>
  <c r="S49" i="14" s="1"/>
  <c r="L25" i="4"/>
  <c r="N25" i="4" s="1"/>
  <c r="O25" i="4" s="1"/>
  <c r="K25" i="4"/>
  <c r="S53" i="14" s="1"/>
  <c r="O19" i="1"/>
  <c r="O15" i="4"/>
  <c r="L22" i="3"/>
  <c r="N22" i="3" s="1"/>
  <c r="O22" i="3" s="1"/>
  <c r="L19" i="3"/>
  <c r="N19" i="3" s="1"/>
  <c r="O19" i="3" s="1"/>
  <c r="K19" i="3"/>
  <c r="I19" i="4" s="1"/>
  <c r="L18" i="3"/>
  <c r="N18" i="3" s="1"/>
  <c r="O18" i="3" s="1"/>
  <c r="K18" i="3"/>
  <c r="I18" i="4" s="1"/>
  <c r="L26" i="3"/>
  <c r="N26" i="3" s="1"/>
  <c r="O26" i="3" s="1"/>
  <c r="K26" i="3"/>
  <c r="I26" i="4" s="1"/>
  <c r="H19" i="1"/>
  <c r="H15" i="1"/>
  <c r="O25" i="1"/>
  <c r="H23" i="1"/>
  <c r="O17" i="1"/>
  <c r="O20" i="1"/>
  <c r="N17" i="2"/>
  <c r="O17" i="2" s="1"/>
  <c r="H28" i="2"/>
  <c r="H18" i="1"/>
  <c r="H21" i="1"/>
  <c r="O26" i="1"/>
  <c r="H24" i="1"/>
  <c r="H26" i="1"/>
  <c r="O22" i="1"/>
  <c r="H20" i="1"/>
  <c r="H22" i="1"/>
  <c r="H25" i="1"/>
  <c r="H17" i="1"/>
  <c r="O15" i="1"/>
  <c r="N28" i="1"/>
  <c r="O24" i="1"/>
  <c r="O21" i="1"/>
  <c r="S53" i="12" l="1"/>
  <c r="S53" i="13"/>
  <c r="S49" i="12"/>
  <c r="S49" i="13"/>
  <c r="K17" i="3"/>
  <c r="I17" i="4" s="1"/>
  <c r="L17" i="4" s="1"/>
  <c r="N17" i="4" s="1"/>
  <c r="O17" i="4" s="1"/>
  <c r="S53" i="10"/>
  <c r="S53" i="11"/>
  <c r="S49" i="10"/>
  <c r="S49" i="11"/>
  <c r="L28" i="2"/>
  <c r="K24" i="5"/>
  <c r="I24" i="6" s="1"/>
  <c r="K24" i="6" s="1"/>
  <c r="I24" i="7" s="1"/>
  <c r="K15" i="5"/>
  <c r="I15" i="6" s="1"/>
  <c r="L15" i="6" s="1"/>
  <c r="N15" i="6" s="1"/>
  <c r="I25" i="5"/>
  <c r="K25" i="5" s="1"/>
  <c r="I25" i="6" s="1"/>
  <c r="S53" i="9"/>
  <c r="I21" i="5"/>
  <c r="K21" i="5" s="1"/>
  <c r="I21" i="6" s="1"/>
  <c r="S49" i="9"/>
  <c r="K39" i="5"/>
  <c r="I20" i="6"/>
  <c r="L24" i="6"/>
  <c r="N24" i="6" s="1"/>
  <c r="O24" i="6" s="1"/>
  <c r="O15" i="5"/>
  <c r="L26" i="4"/>
  <c r="N26" i="4" s="1"/>
  <c r="O26" i="4" s="1"/>
  <c r="K26" i="4"/>
  <c r="S54" i="14" s="1"/>
  <c r="L19" i="4"/>
  <c r="N19" i="4" s="1"/>
  <c r="O19" i="4" s="1"/>
  <c r="K19" i="4"/>
  <c r="S47" i="14" s="1"/>
  <c r="L22" i="4"/>
  <c r="N22" i="4" s="1"/>
  <c r="O22" i="4" s="1"/>
  <c r="K22" i="4"/>
  <c r="S50" i="14" s="1"/>
  <c r="L18" i="4"/>
  <c r="N18" i="4" s="1"/>
  <c r="O18" i="4" s="1"/>
  <c r="K18" i="4"/>
  <c r="S46" i="14" s="1"/>
  <c r="O28" i="1"/>
  <c r="H28" i="1"/>
  <c r="J16" i="2"/>
  <c r="J23" i="2"/>
  <c r="S54" i="12" l="1"/>
  <c r="S54" i="13"/>
  <c r="S46" i="12"/>
  <c r="S46" i="13"/>
  <c r="S47" i="12"/>
  <c r="S47" i="13"/>
  <c r="S50" i="12"/>
  <c r="S50" i="13"/>
  <c r="K17" i="4"/>
  <c r="S50" i="10"/>
  <c r="S50" i="11"/>
  <c r="S54" i="10"/>
  <c r="S54" i="11"/>
  <c r="S46" i="10"/>
  <c r="S46" i="11"/>
  <c r="S47" i="10"/>
  <c r="S47" i="11"/>
  <c r="L25" i="5"/>
  <c r="N25" i="5" s="1"/>
  <c r="O25" i="5" s="1"/>
  <c r="L21" i="5"/>
  <c r="N21" i="5" s="1"/>
  <c r="O21" i="5" s="1"/>
  <c r="K15" i="6"/>
  <c r="I15" i="7" s="1"/>
  <c r="K15" i="7" s="1"/>
  <c r="I15" i="8" s="1"/>
  <c r="L15" i="8" s="1"/>
  <c r="I22" i="5"/>
  <c r="K22" i="5" s="1"/>
  <c r="I22" i="6" s="1"/>
  <c r="S50" i="9"/>
  <c r="I18" i="5"/>
  <c r="K18" i="5" s="1"/>
  <c r="I18" i="6" s="1"/>
  <c r="S46" i="9"/>
  <c r="I19" i="5"/>
  <c r="K19" i="5" s="1"/>
  <c r="I19" i="6" s="1"/>
  <c r="S47" i="9"/>
  <c r="I26" i="5"/>
  <c r="K26" i="5" s="1"/>
  <c r="I26" i="6" s="1"/>
  <c r="S54" i="9"/>
  <c r="L24" i="7"/>
  <c r="N24" i="7" s="1"/>
  <c r="O24" i="7" s="1"/>
  <c r="K24" i="7"/>
  <c r="I24" i="8" s="1"/>
  <c r="L21" i="6"/>
  <c r="N21" i="6" s="1"/>
  <c r="O21" i="6" s="1"/>
  <c r="K21" i="6"/>
  <c r="I21" i="7" s="1"/>
  <c r="O15" i="6"/>
  <c r="L20" i="6"/>
  <c r="N20" i="6" s="1"/>
  <c r="O20" i="6" s="1"/>
  <c r="K20" i="6"/>
  <c r="L25" i="6"/>
  <c r="N25" i="6" s="1"/>
  <c r="O25" i="6" s="1"/>
  <c r="K25" i="6"/>
  <c r="I25" i="7" s="1"/>
  <c r="K16" i="2"/>
  <c r="I16" i="3" s="1"/>
  <c r="M16" i="2"/>
  <c r="N16" i="2" s="1"/>
  <c r="O16" i="2" s="1"/>
  <c r="M23" i="2"/>
  <c r="K23" i="2"/>
  <c r="I23" i="3" s="1"/>
  <c r="I17" i="5" l="1"/>
  <c r="K17" i="5" s="1"/>
  <c r="I17" i="6" s="1"/>
  <c r="S45" i="14"/>
  <c r="L26" i="5"/>
  <c r="N26" i="5" s="1"/>
  <c r="O26" i="5" s="1"/>
  <c r="S45" i="12"/>
  <c r="S45" i="13"/>
  <c r="S45" i="11"/>
  <c r="S45" i="9"/>
  <c r="S45" i="10"/>
  <c r="L22" i="5"/>
  <c r="N22" i="5" s="1"/>
  <c r="O22" i="5" s="1"/>
  <c r="L19" i="5"/>
  <c r="N19" i="5" s="1"/>
  <c r="O19" i="5" s="1"/>
  <c r="K15" i="8"/>
  <c r="T43" i="14" s="1"/>
  <c r="U43" i="14" s="1"/>
  <c r="V43" i="14" s="1"/>
  <c r="L15" i="7"/>
  <c r="N15" i="7" s="1"/>
  <c r="O15" i="7" s="1"/>
  <c r="L18" i="5"/>
  <c r="N18" i="5" s="1"/>
  <c r="O18" i="5" s="1"/>
  <c r="L17" i="5"/>
  <c r="N17" i="5" s="1"/>
  <c r="O17" i="5" s="1"/>
  <c r="I15" i="9"/>
  <c r="L15" i="9" s="1"/>
  <c r="L24" i="8"/>
  <c r="N24" i="8" s="1"/>
  <c r="O24" i="8" s="1"/>
  <c r="K24" i="8"/>
  <c r="T52" i="14" s="1"/>
  <c r="U52" i="14" s="1"/>
  <c r="V52" i="14" s="1"/>
  <c r="N15" i="8"/>
  <c r="K21" i="7"/>
  <c r="I21" i="8" s="1"/>
  <c r="L21" i="7"/>
  <c r="N21" i="7" s="1"/>
  <c r="O21" i="7" s="1"/>
  <c r="K39" i="6"/>
  <c r="I20" i="7"/>
  <c r="K25" i="7"/>
  <c r="I25" i="8" s="1"/>
  <c r="L25" i="7"/>
  <c r="K17" i="6"/>
  <c r="I17" i="7" s="1"/>
  <c r="L17" i="6"/>
  <c r="N17" i="6" s="1"/>
  <c r="O17" i="6" s="1"/>
  <c r="K18" i="6"/>
  <c r="I18" i="7" s="1"/>
  <c r="L18" i="6"/>
  <c r="N18" i="6" s="1"/>
  <c r="O18" i="6" s="1"/>
  <c r="L19" i="6"/>
  <c r="N19" i="6" s="1"/>
  <c r="O19" i="6" s="1"/>
  <c r="K19" i="6"/>
  <c r="I19" i="7" s="1"/>
  <c r="L26" i="6"/>
  <c r="N26" i="6" s="1"/>
  <c r="O26" i="6" s="1"/>
  <c r="K26" i="6"/>
  <c r="I26" i="7" s="1"/>
  <c r="L22" i="6"/>
  <c r="N22" i="6" s="1"/>
  <c r="O22" i="6" s="1"/>
  <c r="K22" i="6"/>
  <c r="I22" i="7" s="1"/>
  <c r="K23" i="3"/>
  <c r="I23" i="4" s="1"/>
  <c r="L23" i="3"/>
  <c r="N23" i="3" s="1"/>
  <c r="O23" i="3" s="1"/>
  <c r="L16" i="3"/>
  <c r="K16" i="3"/>
  <c r="I16" i="4" s="1"/>
  <c r="N23" i="2"/>
  <c r="M28" i="2"/>
  <c r="T43" i="12" l="1"/>
  <c r="U43" i="12" s="1"/>
  <c r="V43" i="12" s="1"/>
  <c r="T43" i="13"/>
  <c r="U43" i="13" s="1"/>
  <c r="V43" i="13" s="1"/>
  <c r="T52" i="12"/>
  <c r="U52" i="12" s="1"/>
  <c r="V52" i="12" s="1"/>
  <c r="T52" i="13"/>
  <c r="U52" i="13" s="1"/>
  <c r="V52" i="13" s="1"/>
  <c r="T43" i="9"/>
  <c r="U43" i="9" s="1"/>
  <c r="V43" i="9" s="1"/>
  <c r="T52" i="10"/>
  <c r="U52" i="10" s="1"/>
  <c r="V52" i="10" s="1"/>
  <c r="T52" i="11"/>
  <c r="U52" i="11" s="1"/>
  <c r="V52" i="11" s="1"/>
  <c r="T43" i="10"/>
  <c r="U43" i="10" s="1"/>
  <c r="V43" i="10" s="1"/>
  <c r="T43" i="11"/>
  <c r="U43" i="11" s="1"/>
  <c r="V43" i="11" s="1"/>
  <c r="K15" i="9"/>
  <c r="I15" i="10" s="1"/>
  <c r="I24" i="9"/>
  <c r="L24" i="9" s="1"/>
  <c r="N24" i="9" s="1"/>
  <c r="O24" i="9" s="1"/>
  <c r="T52" i="9"/>
  <c r="U52" i="9" s="1"/>
  <c r="V52" i="9" s="1"/>
  <c r="N15" i="9"/>
  <c r="L21" i="8"/>
  <c r="N21" i="8" s="1"/>
  <c r="O21" i="8" s="1"/>
  <c r="K21" i="8"/>
  <c r="T49" i="14" s="1"/>
  <c r="U49" i="14" s="1"/>
  <c r="V49" i="14" s="1"/>
  <c r="O15" i="8"/>
  <c r="L25" i="8"/>
  <c r="N25" i="8" s="1"/>
  <c r="O25" i="8" s="1"/>
  <c r="K25" i="8"/>
  <c r="T53" i="14" s="1"/>
  <c r="U53" i="14" s="1"/>
  <c r="V53" i="14" s="1"/>
  <c r="L18" i="7"/>
  <c r="N18" i="7" s="1"/>
  <c r="O18" i="7" s="1"/>
  <c r="K18" i="7"/>
  <c r="I18" i="8" s="1"/>
  <c r="N25" i="7"/>
  <c r="O25" i="7" s="1"/>
  <c r="K22" i="7"/>
  <c r="I22" i="8" s="1"/>
  <c r="L22" i="7"/>
  <c r="N22" i="7" s="1"/>
  <c r="O22" i="7" s="1"/>
  <c r="L19" i="7"/>
  <c r="N19" i="7" s="1"/>
  <c r="O19" i="7" s="1"/>
  <c r="K19" i="7"/>
  <c r="I19" i="8" s="1"/>
  <c r="K17" i="7"/>
  <c r="I17" i="8" s="1"/>
  <c r="L17" i="7"/>
  <c r="N17" i="7" s="1"/>
  <c r="O17" i="7" s="1"/>
  <c r="L20" i="7"/>
  <c r="N20" i="7" s="1"/>
  <c r="O20" i="7" s="1"/>
  <c r="K20" i="7"/>
  <c r="L26" i="7"/>
  <c r="N26" i="7" s="1"/>
  <c r="O26" i="7" s="1"/>
  <c r="K26" i="7"/>
  <c r="I26" i="8" s="1"/>
  <c r="K23" i="4"/>
  <c r="S51" i="14" s="1"/>
  <c r="L23" i="4"/>
  <c r="N23" i="4" s="1"/>
  <c r="O23" i="4" s="1"/>
  <c r="L16" i="4"/>
  <c r="K16" i="4"/>
  <c r="S44" i="14" s="1"/>
  <c r="L28" i="3"/>
  <c r="N16" i="3"/>
  <c r="N28" i="2"/>
  <c r="O23" i="2"/>
  <c r="O28" i="2" s="1"/>
  <c r="S51" i="12" l="1"/>
  <c r="S51" i="13"/>
  <c r="S44" i="12"/>
  <c r="S44" i="13"/>
  <c r="T49" i="12"/>
  <c r="U49" i="12" s="1"/>
  <c r="V49" i="12" s="1"/>
  <c r="T49" i="13"/>
  <c r="U49" i="13" s="1"/>
  <c r="V49" i="13" s="1"/>
  <c r="T53" i="12"/>
  <c r="U53" i="12" s="1"/>
  <c r="V53" i="12" s="1"/>
  <c r="T53" i="13"/>
  <c r="U53" i="13" s="1"/>
  <c r="V53" i="13" s="1"/>
  <c r="S51" i="10"/>
  <c r="S51" i="11"/>
  <c r="S44" i="10"/>
  <c r="S44" i="11"/>
  <c r="T49" i="10"/>
  <c r="U49" i="10" s="1"/>
  <c r="V49" i="10" s="1"/>
  <c r="T49" i="11"/>
  <c r="U49" i="11" s="1"/>
  <c r="V49" i="11" s="1"/>
  <c r="T53" i="10"/>
  <c r="U53" i="10" s="1"/>
  <c r="V53" i="10" s="1"/>
  <c r="T53" i="11"/>
  <c r="U53" i="11" s="1"/>
  <c r="V53" i="11" s="1"/>
  <c r="L15" i="10"/>
  <c r="K15" i="10"/>
  <c r="I15" i="11" s="1"/>
  <c r="K24" i="9"/>
  <c r="I24" i="10" s="1"/>
  <c r="I16" i="5"/>
  <c r="K16" i="5" s="1"/>
  <c r="I16" i="6" s="1"/>
  <c r="S44" i="9"/>
  <c r="I21" i="9"/>
  <c r="L21" i="9" s="1"/>
  <c r="N21" i="9" s="1"/>
  <c r="O21" i="9" s="1"/>
  <c r="T49" i="9"/>
  <c r="U49" i="9" s="1"/>
  <c r="V49" i="9" s="1"/>
  <c r="I25" i="9"/>
  <c r="K25" i="9" s="1"/>
  <c r="I25" i="10" s="1"/>
  <c r="T53" i="9"/>
  <c r="U53" i="9" s="1"/>
  <c r="V53" i="9" s="1"/>
  <c r="I23" i="5"/>
  <c r="K23" i="5" s="1"/>
  <c r="I23" i="6" s="1"/>
  <c r="S51" i="9"/>
  <c r="O15" i="9"/>
  <c r="K18" i="8"/>
  <c r="T46" i="14" s="1"/>
  <c r="U46" i="14" s="1"/>
  <c r="V46" i="14" s="1"/>
  <c r="L18" i="8"/>
  <c r="N18" i="8" s="1"/>
  <c r="O18" i="8" s="1"/>
  <c r="K26" i="8"/>
  <c r="T54" i="14" s="1"/>
  <c r="U54" i="14" s="1"/>
  <c r="V54" i="14" s="1"/>
  <c r="L26" i="8"/>
  <c r="N26" i="8" s="1"/>
  <c r="O26" i="8" s="1"/>
  <c r="L17" i="8"/>
  <c r="N17" i="8" s="1"/>
  <c r="O17" i="8" s="1"/>
  <c r="K17" i="8"/>
  <c r="T45" i="14" s="1"/>
  <c r="U45" i="14" s="1"/>
  <c r="V45" i="14" s="1"/>
  <c r="K22" i="8"/>
  <c r="T50" i="14" s="1"/>
  <c r="U50" i="14" s="1"/>
  <c r="V50" i="14" s="1"/>
  <c r="L22" i="8"/>
  <c r="N22" i="8" s="1"/>
  <c r="O22" i="8" s="1"/>
  <c r="K39" i="7"/>
  <c r="I20" i="8"/>
  <c r="L19" i="8"/>
  <c r="N19" i="8" s="1"/>
  <c r="O19" i="8" s="1"/>
  <c r="K19" i="8"/>
  <c r="T47" i="14" s="1"/>
  <c r="U47" i="14" s="1"/>
  <c r="V47" i="14" s="1"/>
  <c r="N16" i="4"/>
  <c r="L28" i="4"/>
  <c r="N28" i="3"/>
  <c r="O16" i="3"/>
  <c r="O28" i="3" s="1"/>
  <c r="T47" i="12" l="1"/>
  <c r="U47" i="12" s="1"/>
  <c r="V47" i="12" s="1"/>
  <c r="T47" i="13"/>
  <c r="U47" i="13" s="1"/>
  <c r="V47" i="13" s="1"/>
  <c r="T50" i="12"/>
  <c r="U50" i="12" s="1"/>
  <c r="V50" i="12" s="1"/>
  <c r="T50" i="13"/>
  <c r="U50" i="13" s="1"/>
  <c r="V50" i="13" s="1"/>
  <c r="T54" i="12"/>
  <c r="U54" i="12" s="1"/>
  <c r="V54" i="12" s="1"/>
  <c r="T54" i="13"/>
  <c r="U54" i="13" s="1"/>
  <c r="V54" i="13" s="1"/>
  <c r="T45" i="12"/>
  <c r="U45" i="12" s="1"/>
  <c r="V45" i="12" s="1"/>
  <c r="T45" i="13"/>
  <c r="U45" i="13" s="1"/>
  <c r="V45" i="13" s="1"/>
  <c r="T46" i="12"/>
  <c r="U46" i="12" s="1"/>
  <c r="V46" i="12" s="1"/>
  <c r="T46" i="13"/>
  <c r="U46" i="13" s="1"/>
  <c r="V46" i="13" s="1"/>
  <c r="T50" i="10"/>
  <c r="U50" i="10" s="1"/>
  <c r="V50" i="10" s="1"/>
  <c r="T50" i="11"/>
  <c r="U50" i="11" s="1"/>
  <c r="V50" i="11" s="1"/>
  <c r="T54" i="10"/>
  <c r="U54" i="10" s="1"/>
  <c r="V54" i="10" s="1"/>
  <c r="T54" i="11"/>
  <c r="U54" i="11" s="1"/>
  <c r="V54" i="11" s="1"/>
  <c r="T45" i="10"/>
  <c r="U45" i="10" s="1"/>
  <c r="V45" i="10" s="1"/>
  <c r="T45" i="11"/>
  <c r="U45" i="11" s="1"/>
  <c r="V45" i="11" s="1"/>
  <c r="L15" i="11"/>
  <c r="K15" i="11"/>
  <c r="I15" i="12" s="1"/>
  <c r="T46" i="10"/>
  <c r="U46" i="10" s="1"/>
  <c r="V46" i="10" s="1"/>
  <c r="T46" i="11"/>
  <c r="U46" i="11" s="1"/>
  <c r="V46" i="11" s="1"/>
  <c r="T47" i="10"/>
  <c r="U47" i="10" s="1"/>
  <c r="V47" i="10" s="1"/>
  <c r="T47" i="11"/>
  <c r="U47" i="11" s="1"/>
  <c r="V47" i="11" s="1"/>
  <c r="N15" i="10"/>
  <c r="L25" i="9"/>
  <c r="N25" i="9" s="1"/>
  <c r="O25" i="9" s="1"/>
  <c r="L24" i="10"/>
  <c r="N24" i="10" s="1"/>
  <c r="O24" i="10" s="1"/>
  <c r="K24" i="10"/>
  <c r="I24" i="11" s="1"/>
  <c r="L16" i="5"/>
  <c r="N16" i="5" s="1"/>
  <c r="L25" i="10"/>
  <c r="N25" i="10" s="1"/>
  <c r="O25" i="10" s="1"/>
  <c r="K25" i="10"/>
  <c r="I25" i="11" s="1"/>
  <c r="L23" i="5"/>
  <c r="N23" i="5" s="1"/>
  <c r="O23" i="5" s="1"/>
  <c r="K21" i="9"/>
  <c r="I21" i="10" s="1"/>
  <c r="I22" i="9"/>
  <c r="L22" i="9" s="1"/>
  <c r="N22" i="9" s="1"/>
  <c r="O22" i="9" s="1"/>
  <c r="T50" i="9"/>
  <c r="U50" i="9" s="1"/>
  <c r="V50" i="9" s="1"/>
  <c r="I26" i="9"/>
  <c r="L26" i="9" s="1"/>
  <c r="N26" i="9" s="1"/>
  <c r="O26" i="9" s="1"/>
  <c r="T54" i="9"/>
  <c r="U54" i="9" s="1"/>
  <c r="V54" i="9" s="1"/>
  <c r="I17" i="9"/>
  <c r="L17" i="9" s="1"/>
  <c r="N17" i="9" s="1"/>
  <c r="O17" i="9" s="1"/>
  <c r="T45" i="9"/>
  <c r="U45" i="9" s="1"/>
  <c r="V45" i="9" s="1"/>
  <c r="I18" i="9"/>
  <c r="L18" i="9" s="1"/>
  <c r="N18" i="9" s="1"/>
  <c r="O18" i="9" s="1"/>
  <c r="T46" i="9"/>
  <c r="U46" i="9" s="1"/>
  <c r="V46" i="9" s="1"/>
  <c r="I19" i="9"/>
  <c r="L19" i="9" s="1"/>
  <c r="N19" i="9" s="1"/>
  <c r="O19" i="9" s="1"/>
  <c r="T47" i="9"/>
  <c r="U47" i="9" s="1"/>
  <c r="V47" i="9" s="1"/>
  <c r="K18" i="9"/>
  <c r="I18" i="10" s="1"/>
  <c r="L20" i="8"/>
  <c r="N20" i="8" s="1"/>
  <c r="O20" i="8" s="1"/>
  <c r="K20" i="8"/>
  <c r="L23" i="6"/>
  <c r="N23" i="6" s="1"/>
  <c r="O23" i="6" s="1"/>
  <c r="K23" i="6"/>
  <c r="I23" i="7" s="1"/>
  <c r="L16" i="6"/>
  <c r="K16" i="6"/>
  <c r="I16" i="7" s="1"/>
  <c r="O16" i="4"/>
  <c r="N28" i="4"/>
  <c r="T48" i="13" l="1"/>
  <c r="U48" i="13" s="1"/>
  <c r="V48" i="13" s="1"/>
  <c r="T48" i="14"/>
  <c r="U48" i="14" s="1"/>
  <c r="V48" i="14" s="1"/>
  <c r="K17" i="9"/>
  <c r="I17" i="10" s="1"/>
  <c r="K17" i="10" s="1"/>
  <c r="I17" i="11" s="1"/>
  <c r="T48" i="11"/>
  <c r="U48" i="11" s="1"/>
  <c r="V48" i="11" s="1"/>
  <c r="T48" i="12"/>
  <c r="U48" i="12" s="1"/>
  <c r="V48" i="12" s="1"/>
  <c r="L15" i="12"/>
  <c r="K15" i="12"/>
  <c r="I15" i="13" s="1"/>
  <c r="K26" i="9"/>
  <c r="I26" i="10" s="1"/>
  <c r="K26" i="10" s="1"/>
  <c r="I26" i="11" s="1"/>
  <c r="L24" i="11"/>
  <c r="N24" i="11" s="1"/>
  <c r="O24" i="11" s="1"/>
  <c r="K24" i="11"/>
  <c r="I24" i="12" s="1"/>
  <c r="K22" i="9"/>
  <c r="I22" i="10" s="1"/>
  <c r="K22" i="10" s="1"/>
  <c r="I22" i="11" s="1"/>
  <c r="L25" i="11"/>
  <c r="N25" i="11" s="1"/>
  <c r="O25" i="11" s="1"/>
  <c r="K25" i="11"/>
  <c r="I25" i="12" s="1"/>
  <c r="N15" i="11"/>
  <c r="L17" i="10"/>
  <c r="N17" i="10" s="1"/>
  <c r="O17" i="10" s="1"/>
  <c r="L21" i="10"/>
  <c r="N21" i="10" s="1"/>
  <c r="O21" i="10" s="1"/>
  <c r="K21" i="10"/>
  <c r="I21" i="11" s="1"/>
  <c r="O15" i="10"/>
  <c r="T48" i="9"/>
  <c r="U48" i="9" s="1"/>
  <c r="V48" i="9" s="1"/>
  <c r="T48" i="10"/>
  <c r="U48" i="10" s="1"/>
  <c r="V48" i="10" s="1"/>
  <c r="L22" i="10"/>
  <c r="N22" i="10" s="1"/>
  <c r="O22" i="10" s="1"/>
  <c r="K18" i="10"/>
  <c r="I18" i="11" s="1"/>
  <c r="L18" i="10"/>
  <c r="N18" i="10" s="1"/>
  <c r="O18" i="10" s="1"/>
  <c r="O28" i="4"/>
  <c r="P28" i="4" s="1"/>
  <c r="L28" i="5"/>
  <c r="K19" i="9"/>
  <c r="I19" i="10" s="1"/>
  <c r="K39" i="8"/>
  <c r="I20" i="9"/>
  <c r="L23" i="7"/>
  <c r="N23" i="7" s="1"/>
  <c r="O23" i="7" s="1"/>
  <c r="K23" i="7"/>
  <c r="I23" i="8" s="1"/>
  <c r="L16" i="7"/>
  <c r="K16" i="7"/>
  <c r="I16" i="8" s="1"/>
  <c r="N16" i="6"/>
  <c r="L28" i="6"/>
  <c r="O16" i="5"/>
  <c r="O28" i="5" s="1"/>
  <c r="P28" i="5" s="1"/>
  <c r="N28" i="5"/>
  <c r="L15" i="13" l="1"/>
  <c r="K15" i="13"/>
  <c r="I15" i="14" s="1"/>
  <c r="L24" i="12"/>
  <c r="N24" i="12" s="1"/>
  <c r="O24" i="12" s="1"/>
  <c r="K24" i="12"/>
  <c r="I24" i="13" s="1"/>
  <c r="N15" i="12"/>
  <c r="L26" i="10"/>
  <c r="N26" i="10" s="1"/>
  <c r="O26" i="10" s="1"/>
  <c r="L25" i="12"/>
  <c r="N25" i="12" s="1"/>
  <c r="O25" i="12" s="1"/>
  <c r="K25" i="12"/>
  <c r="I25" i="13" s="1"/>
  <c r="L21" i="11"/>
  <c r="N21" i="11" s="1"/>
  <c r="O21" i="11" s="1"/>
  <c r="K21" i="11"/>
  <c r="I21" i="12" s="1"/>
  <c r="K17" i="11"/>
  <c r="I17" i="12" s="1"/>
  <c r="L17" i="11"/>
  <c r="N17" i="11" s="1"/>
  <c r="O17" i="11" s="1"/>
  <c r="L18" i="11"/>
  <c r="N18" i="11" s="1"/>
  <c r="O18" i="11" s="1"/>
  <c r="K18" i="11"/>
  <c r="I18" i="12" s="1"/>
  <c r="K26" i="11"/>
  <c r="I26" i="12" s="1"/>
  <c r="L26" i="11"/>
  <c r="N26" i="11" s="1"/>
  <c r="O26" i="11" s="1"/>
  <c r="O15" i="11"/>
  <c r="L22" i="11"/>
  <c r="N22" i="11" s="1"/>
  <c r="O22" i="11" s="1"/>
  <c r="K22" i="11"/>
  <c r="I22" i="12" s="1"/>
  <c r="L19" i="10"/>
  <c r="N19" i="10" s="1"/>
  <c r="O19" i="10" s="1"/>
  <c r="K19" i="10"/>
  <c r="I19" i="11" s="1"/>
  <c r="L20" i="9"/>
  <c r="N20" i="9" s="1"/>
  <c r="O20" i="9" s="1"/>
  <c r="R20" i="9" s="1"/>
  <c r="R21" i="9" s="1"/>
  <c r="K20" i="9"/>
  <c r="K16" i="8"/>
  <c r="T44" i="14" s="1"/>
  <c r="U44" i="14" s="1"/>
  <c r="V44" i="14" s="1"/>
  <c r="L16" i="8"/>
  <c r="L23" i="8"/>
  <c r="N16" i="7"/>
  <c r="L28" i="7"/>
  <c r="O16" i="6"/>
  <c r="O28" i="6" s="1"/>
  <c r="Q28" i="6" s="1"/>
  <c r="N28" i="6"/>
  <c r="L15" i="14" l="1"/>
  <c r="K15" i="14"/>
  <c r="N15" i="13"/>
  <c r="T44" i="12"/>
  <c r="U44" i="12" s="1"/>
  <c r="V44" i="12" s="1"/>
  <c r="T44" i="13"/>
  <c r="U44" i="13" s="1"/>
  <c r="V44" i="13" s="1"/>
  <c r="L25" i="13"/>
  <c r="N25" i="13" s="1"/>
  <c r="O25" i="13" s="1"/>
  <c r="K25" i="13"/>
  <c r="I25" i="14" s="1"/>
  <c r="K24" i="13"/>
  <c r="I24" i="14" s="1"/>
  <c r="L24" i="13"/>
  <c r="N24" i="13" s="1"/>
  <c r="O24" i="13" s="1"/>
  <c r="L21" i="12"/>
  <c r="N21" i="12" s="1"/>
  <c r="O21" i="12" s="1"/>
  <c r="K21" i="12"/>
  <c r="I21" i="13" s="1"/>
  <c r="O15" i="12"/>
  <c r="L18" i="12"/>
  <c r="N18" i="12" s="1"/>
  <c r="O18" i="12" s="1"/>
  <c r="K18" i="12"/>
  <c r="I18" i="13" s="1"/>
  <c r="L22" i="12"/>
  <c r="N22" i="12" s="1"/>
  <c r="O22" i="12" s="1"/>
  <c r="K22" i="12"/>
  <c r="I22" i="13" s="1"/>
  <c r="K26" i="12"/>
  <c r="I26" i="13" s="1"/>
  <c r="L26" i="12"/>
  <c r="N26" i="12" s="1"/>
  <c r="O26" i="12" s="1"/>
  <c r="L17" i="12"/>
  <c r="N17" i="12" s="1"/>
  <c r="O17" i="12" s="1"/>
  <c r="K17" i="12"/>
  <c r="I17" i="13" s="1"/>
  <c r="T44" i="10"/>
  <c r="U44" i="10" s="1"/>
  <c r="V44" i="10" s="1"/>
  <c r="T44" i="11"/>
  <c r="U44" i="11" s="1"/>
  <c r="V44" i="11" s="1"/>
  <c r="L19" i="11"/>
  <c r="N19" i="11" s="1"/>
  <c r="O19" i="11" s="1"/>
  <c r="K19" i="11"/>
  <c r="I19" i="12" s="1"/>
  <c r="K39" i="9"/>
  <c r="I20" i="10"/>
  <c r="I16" i="9"/>
  <c r="L16" i="9" s="1"/>
  <c r="T44" i="9"/>
  <c r="U44" i="9" s="1"/>
  <c r="V44" i="9" s="1"/>
  <c r="N16" i="8"/>
  <c r="L28" i="8"/>
  <c r="O16" i="7"/>
  <c r="O28" i="7" s="1"/>
  <c r="Q28" i="7" s="1"/>
  <c r="N28" i="7"/>
  <c r="K25" i="14" l="1"/>
  <c r="L25" i="14"/>
  <c r="N25" i="14" s="1"/>
  <c r="O25" i="14" s="1"/>
  <c r="K24" i="14"/>
  <c r="L24" i="14"/>
  <c r="N24" i="14" s="1"/>
  <c r="O24" i="14" s="1"/>
  <c r="N15" i="14"/>
  <c r="K21" i="13"/>
  <c r="I21" i="14" s="1"/>
  <c r="L21" i="13"/>
  <c r="N21" i="13" s="1"/>
  <c r="O21" i="13" s="1"/>
  <c r="L18" i="13"/>
  <c r="N18" i="13" s="1"/>
  <c r="O18" i="13" s="1"/>
  <c r="K18" i="13"/>
  <c r="I18" i="14" s="1"/>
  <c r="L26" i="13"/>
  <c r="N26" i="13" s="1"/>
  <c r="O26" i="13" s="1"/>
  <c r="K26" i="13"/>
  <c r="I26" i="14" s="1"/>
  <c r="L17" i="13"/>
  <c r="N17" i="13" s="1"/>
  <c r="O17" i="13" s="1"/>
  <c r="K17" i="13"/>
  <c r="I17" i="14" s="1"/>
  <c r="L22" i="13"/>
  <c r="N22" i="13" s="1"/>
  <c r="O22" i="13" s="1"/>
  <c r="K22" i="13"/>
  <c r="I22" i="14" s="1"/>
  <c r="O15" i="13"/>
  <c r="K19" i="12"/>
  <c r="I19" i="13" s="1"/>
  <c r="L19" i="12"/>
  <c r="N19" i="12" s="1"/>
  <c r="O19" i="12" s="1"/>
  <c r="K20" i="10"/>
  <c r="L20" i="10"/>
  <c r="N20" i="10" s="1"/>
  <c r="O20" i="10" s="1"/>
  <c r="R20" i="10" s="1"/>
  <c r="R21" i="10" s="1"/>
  <c r="K16" i="9"/>
  <c r="I16" i="10" s="1"/>
  <c r="N16" i="9"/>
  <c r="O16" i="8"/>
  <c r="L21" i="14" l="1"/>
  <c r="N21" i="14" s="1"/>
  <c r="O21" i="14" s="1"/>
  <c r="K21" i="14"/>
  <c r="L26" i="14"/>
  <c r="N26" i="14" s="1"/>
  <c r="O26" i="14" s="1"/>
  <c r="K26" i="14"/>
  <c r="L17" i="14"/>
  <c r="N17" i="14" s="1"/>
  <c r="O17" i="14" s="1"/>
  <c r="K17" i="14"/>
  <c r="K18" i="14"/>
  <c r="L18" i="14"/>
  <c r="N18" i="14" s="1"/>
  <c r="O18" i="14" s="1"/>
  <c r="O15" i="14"/>
  <c r="L22" i="14"/>
  <c r="N22" i="14" s="1"/>
  <c r="O22" i="14" s="1"/>
  <c r="K22" i="14"/>
  <c r="L19" i="13"/>
  <c r="N19" i="13" s="1"/>
  <c r="O19" i="13" s="1"/>
  <c r="K19" i="13"/>
  <c r="I19" i="14" s="1"/>
  <c r="K39" i="10"/>
  <c r="I20" i="11"/>
  <c r="K16" i="10"/>
  <c r="I16" i="11" s="1"/>
  <c r="L16" i="10"/>
  <c r="O16" i="9"/>
  <c r="J23" i="8"/>
  <c r="L19" i="14" l="1"/>
  <c r="N19" i="14" s="1"/>
  <c r="O19" i="14" s="1"/>
  <c r="K19" i="14"/>
  <c r="L20" i="11"/>
  <c r="N20" i="11" s="1"/>
  <c r="O20" i="11" s="1"/>
  <c r="R20" i="11" s="1"/>
  <c r="R21" i="11" s="1"/>
  <c r="K20" i="11"/>
  <c r="L16" i="11"/>
  <c r="K16" i="11"/>
  <c r="I16" i="12" s="1"/>
  <c r="N16" i="10"/>
  <c r="M23" i="8"/>
  <c r="K23" i="8"/>
  <c r="T51" i="14" s="1"/>
  <c r="U51" i="14" s="1"/>
  <c r="V51" i="14" s="1"/>
  <c r="V55" i="14" s="1"/>
  <c r="V56" i="14" s="1"/>
  <c r="T51" i="12" l="1"/>
  <c r="U51" i="12" s="1"/>
  <c r="V51" i="12" s="1"/>
  <c r="V55" i="12" s="1"/>
  <c r="V56" i="12" s="1"/>
  <c r="T51" i="13"/>
  <c r="U51" i="13" s="1"/>
  <c r="V51" i="13" s="1"/>
  <c r="V55" i="13" s="1"/>
  <c r="V56" i="13" s="1"/>
  <c r="L16" i="12"/>
  <c r="K16" i="12"/>
  <c r="I16" i="13" s="1"/>
  <c r="K39" i="11"/>
  <c r="I20" i="12"/>
  <c r="T51" i="10"/>
  <c r="U51" i="10" s="1"/>
  <c r="V51" i="10" s="1"/>
  <c r="V55" i="10" s="1"/>
  <c r="V56" i="10" s="1"/>
  <c r="T51" i="11"/>
  <c r="U51" i="11" s="1"/>
  <c r="V51" i="11" s="1"/>
  <c r="V55" i="11" s="1"/>
  <c r="V56" i="11" s="1"/>
  <c r="N16" i="11"/>
  <c r="O16" i="10"/>
  <c r="I23" i="9"/>
  <c r="L23" i="9" s="1"/>
  <c r="T51" i="9"/>
  <c r="U51" i="9" s="1"/>
  <c r="V51" i="9" s="1"/>
  <c r="V55" i="9" s="1"/>
  <c r="V56" i="9" s="1"/>
  <c r="M28" i="8"/>
  <c r="N23" i="8"/>
  <c r="L16" i="13" l="1"/>
  <c r="K16" i="13"/>
  <c r="I16" i="14" s="1"/>
  <c r="N16" i="12"/>
  <c r="L20" i="12"/>
  <c r="N20" i="12" s="1"/>
  <c r="O20" i="12" s="1"/>
  <c r="R20" i="12" s="1"/>
  <c r="R21" i="12" s="1"/>
  <c r="K20" i="12"/>
  <c r="O16" i="11"/>
  <c r="K23" i="9"/>
  <c r="I23" i="10" s="1"/>
  <c r="N23" i="9"/>
  <c r="L28" i="9"/>
  <c r="O23" i="8"/>
  <c r="N28" i="8"/>
  <c r="L16" i="14" l="1"/>
  <c r="K16" i="14"/>
  <c r="K39" i="12"/>
  <c r="I20" i="13"/>
  <c r="N16" i="13"/>
  <c r="O16" i="12"/>
  <c r="K23" i="10"/>
  <c r="L23" i="10"/>
  <c r="O28" i="8"/>
  <c r="Q28" i="8" s="1"/>
  <c r="O23" i="9"/>
  <c r="O28" i="9" s="1"/>
  <c r="Q28" i="9" s="1"/>
  <c r="N28" i="9"/>
  <c r="N16" i="14" l="1"/>
  <c r="L20" i="13"/>
  <c r="K20" i="13"/>
  <c r="O16" i="13"/>
  <c r="K40" i="10"/>
  <c r="I23" i="11"/>
  <c r="N23" i="10"/>
  <c r="L28" i="10"/>
  <c r="K39" i="13" l="1"/>
  <c r="I20" i="14"/>
  <c r="O16" i="14"/>
  <c r="N20" i="13"/>
  <c r="L23" i="11"/>
  <c r="K23" i="11"/>
  <c r="O23" i="10"/>
  <c r="O28" i="10" s="1"/>
  <c r="Q28" i="10" s="1"/>
  <c r="N28" i="10"/>
  <c r="L20" i="14" l="1"/>
  <c r="K20" i="14"/>
  <c r="K39" i="14" s="1"/>
  <c r="O20" i="13"/>
  <c r="K40" i="11"/>
  <c r="I23" i="12"/>
  <c r="N23" i="11"/>
  <c r="L28" i="11"/>
  <c r="N20" i="14" l="1"/>
  <c r="R20" i="13"/>
  <c r="R21" i="13" s="1"/>
  <c r="L23" i="12"/>
  <c r="K23" i="12"/>
  <c r="O23" i="11"/>
  <c r="O28" i="11" s="1"/>
  <c r="Q28" i="11" s="1"/>
  <c r="N28" i="11"/>
  <c r="O20" i="14" l="1"/>
  <c r="K40" i="12"/>
  <c r="I23" i="13"/>
  <c r="N23" i="12"/>
  <c r="L28" i="12"/>
  <c r="R20" i="14" l="1"/>
  <c r="R21" i="14" s="1"/>
  <c r="L23" i="13"/>
  <c r="K23" i="13"/>
  <c r="O23" i="12"/>
  <c r="O28" i="12" s="1"/>
  <c r="Q28" i="12" s="1"/>
  <c r="N28" i="12"/>
  <c r="K40" i="13" l="1"/>
  <c r="I23" i="14"/>
  <c r="N23" i="13"/>
  <c r="L28" i="13"/>
  <c r="L23" i="14" l="1"/>
  <c r="K23" i="14"/>
  <c r="K40" i="14" s="1"/>
  <c r="O23" i="13"/>
  <c r="O28" i="13" s="1"/>
  <c r="Q28" i="13" s="1"/>
  <c r="N28" i="13"/>
  <c r="N23" i="14" l="1"/>
  <c r="L28" i="14"/>
  <c r="O23" i="14" l="1"/>
  <c r="O28" i="14" s="1"/>
  <c r="Q28" i="14" s="1"/>
  <c r="N28" i="14"/>
</calcChain>
</file>

<file path=xl/sharedStrings.xml><?xml version="1.0" encoding="utf-8"?>
<sst xmlns="http://schemas.openxmlformats.org/spreadsheetml/2006/main" count="895" uniqueCount="73">
  <si>
    <t>Item No.</t>
  </si>
  <si>
    <t>Work Description</t>
  </si>
  <si>
    <t>Unit</t>
  </si>
  <si>
    <t>Qty</t>
  </si>
  <si>
    <t>Unit Cost</t>
  </si>
  <si>
    <t>Amount</t>
  </si>
  <si>
    <t>Weight (%)</t>
  </si>
  <si>
    <t>Accomplishment (Quantity)</t>
  </si>
  <si>
    <t>Weight accomplished (%)</t>
  </si>
  <si>
    <t>Previous</t>
  </si>
  <si>
    <t>This period</t>
  </si>
  <si>
    <t>To Date</t>
  </si>
  <si>
    <t>This Period</t>
  </si>
  <si>
    <t>Structure Excavation</t>
  </si>
  <si>
    <t>cu.m.</t>
  </si>
  <si>
    <t>Grouted Riprap</t>
  </si>
  <si>
    <t>sq.m.</t>
  </si>
  <si>
    <t>TOTAL AMOUNT</t>
  </si>
  <si>
    <t>Prepared By :</t>
  </si>
  <si>
    <t>Checked By:</t>
  </si>
  <si>
    <t>__________________________</t>
  </si>
  <si>
    <t>_______________________________</t>
  </si>
  <si>
    <t>CHARLON O. QUIMINALES</t>
  </si>
  <si>
    <t>MYRNA O. POLICARPIO</t>
  </si>
  <si>
    <t>Project Engineer</t>
  </si>
  <si>
    <t>F-PIM-004</t>
  </si>
  <si>
    <t>Rev. 0 09/19/14</t>
  </si>
  <si>
    <t>CONCRETING OF TANAWIN ROAD - LAGUNITA ROAD</t>
  </si>
  <si>
    <t>BRGY. TUNGKONG MANGGA, SAN JOSE DEL MONTE CITY, BULACAN</t>
  </si>
  <si>
    <t>SPL-1</t>
  </si>
  <si>
    <t>SPL-2</t>
  </si>
  <si>
    <t>SPL-3</t>
  </si>
  <si>
    <t>Clearing and Grubbing</t>
  </si>
  <si>
    <t>Subgrade Preparation</t>
  </si>
  <si>
    <t>Aggregate Sub Base Coarse</t>
  </si>
  <si>
    <t>Aggregate Base Coarse</t>
  </si>
  <si>
    <t>PCCP(250mmthk @ 14days conc.)</t>
  </si>
  <si>
    <t>Reinforcing Steel Bar</t>
  </si>
  <si>
    <t>Structural Concrete Class "A"</t>
  </si>
  <si>
    <t>Project Signboard (DPWH)</t>
  </si>
  <si>
    <t>Project Signboard (COA)</t>
  </si>
  <si>
    <t>Const. Safety and Health</t>
  </si>
  <si>
    <t>kgs.</t>
  </si>
  <si>
    <t>ea.</t>
  </si>
  <si>
    <t>l.s.</t>
  </si>
  <si>
    <t>General Manager</t>
  </si>
  <si>
    <t>WORK ACCOMPLISHMENT: SEPTEMBER 1, 2016</t>
  </si>
  <si>
    <t>WORK ACCOMPLISHMENT: SEPTEMBER 15, 2016</t>
  </si>
  <si>
    <t>WORK ACCOMPLISHMENT: SEPTEMBER 22, 2016</t>
  </si>
  <si>
    <t>WORK ACCOMPLISHMENT: SEPTEMBER 29, 2016</t>
  </si>
  <si>
    <t>WORK ACCOMPLISHMENT: OCTOBER 7, 2016</t>
  </si>
  <si>
    <t>WORK ACCOMPLISHMENT: OCTOBER 13, 2016</t>
  </si>
  <si>
    <t>WORK ACCOMPLISHMENT: OCTOBER 21, 2016</t>
  </si>
  <si>
    <t>WORK ACCOMPLISHMENT: OCTOBER 27, 2016</t>
  </si>
  <si>
    <t>WORK ACCOMPLISHMENT: NOVEMBER 4, 2016</t>
  </si>
  <si>
    <t>monthly accomplishment</t>
  </si>
  <si>
    <t>august</t>
  </si>
  <si>
    <t>september</t>
  </si>
  <si>
    <t>october</t>
  </si>
  <si>
    <t>november</t>
  </si>
  <si>
    <t>monthly schedule</t>
  </si>
  <si>
    <t>december</t>
  </si>
  <si>
    <t>target completion</t>
  </si>
  <si>
    <t>ntp</t>
  </si>
  <si>
    <t>actual start</t>
  </si>
  <si>
    <t>expiry</t>
  </si>
  <si>
    <t>target</t>
  </si>
  <si>
    <t>WORK ACCOMPLISHMENT: NOVEMBER 11, 2016</t>
  </si>
  <si>
    <t>WORK ACCOMPLISHMENT: NOVEMBER 18, 2016</t>
  </si>
  <si>
    <t>WORK ACCOMPLISHMENT: NOVEMBER 24, 2016</t>
  </si>
  <si>
    <t>WORK ACCOMPLISHMENT: DECEMBER 1, 2016</t>
  </si>
  <si>
    <t>WORK ACCOMPLISHMENT: DECEMBER 8, 2016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</si>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</sst>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10"/>
      <name val="Verdana"/>
      <family val="2"/>
    </font>
    <font>
      <b/>
      <sz val="16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8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43" fontId="0" fillId="0" borderId="2" xfId="1" applyFont="1" applyBorder="1"/>
    <xf numFmtId="164" fontId="0" fillId="0" borderId="2" xfId="1" applyNumberFormat="1" applyFont="1" applyBorder="1"/>
    <xf numFmtId="43" fontId="0" fillId="0" borderId="3" xfId="1" applyFont="1" applyBorder="1"/>
    <xf numFmtId="0" fontId="0" fillId="0" borderId="4" xfId="0" applyBorder="1"/>
    <xf numFmtId="0" fontId="0" fillId="0" borderId="0" xfId="0" applyBorder="1"/>
    <xf numFmtId="43" fontId="0" fillId="0" borderId="0" xfId="1" applyFont="1" applyBorder="1"/>
    <xf numFmtId="164" fontId="0" fillId="0" borderId="0" xfId="1" applyNumberFormat="1" applyFont="1" applyBorder="1"/>
    <xf numFmtId="43" fontId="0" fillId="0" borderId="5" xfId="1" applyFont="1" applyBorder="1"/>
    <xf numFmtId="0" fontId="0" fillId="0" borderId="6" xfId="0" applyBorder="1"/>
    <xf numFmtId="0" fontId="0" fillId="0" borderId="7" xfId="0" applyBorder="1"/>
    <xf numFmtId="43" fontId="0" fillId="0" borderId="7" xfId="1" applyFont="1" applyBorder="1"/>
    <xf numFmtId="164" fontId="0" fillId="0" borderId="7" xfId="1" applyNumberFormat="1" applyFont="1" applyBorder="1"/>
    <xf numFmtId="43" fontId="0" fillId="0" borderId="8" xfId="1" applyFont="1" applyBorder="1"/>
    <xf numFmtId="0" fontId="0" fillId="0" borderId="0" xfId="0" applyBorder="1" applyAlignment="1">
      <alignment horizontal="left" wrapText="1" indent="5"/>
    </xf>
    <xf numFmtId="0" fontId="6" fillId="0" borderId="0" xfId="0" applyFont="1" applyFill="1" applyBorder="1" applyAlignment="1">
      <alignment horizontal="center" wrapText="1"/>
    </xf>
    <xf numFmtId="164" fontId="6" fillId="2" borderId="10" xfId="1" applyNumberFormat="1" applyFont="1" applyFill="1" applyBorder="1" applyAlignment="1">
      <alignment horizontal="center" vertical="center" wrapText="1"/>
    </xf>
    <xf numFmtId="164" fontId="6" fillId="2" borderId="10" xfId="1" applyNumberFormat="1" applyFont="1" applyFill="1" applyBorder="1" applyAlignment="1">
      <alignment horizontal="center" vertical="center"/>
    </xf>
    <xf numFmtId="43" fontId="6" fillId="2" borderId="10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13" xfId="0" applyFont="1" applyFill="1" applyBorder="1" applyAlignment="1">
      <alignment horizontal="center" wrapText="1"/>
    </xf>
    <xf numFmtId="0" fontId="6" fillId="0" borderId="16" xfId="0" applyFont="1" applyFill="1" applyBorder="1" applyAlignment="1">
      <alignment horizontal="center" wrapText="1"/>
    </xf>
    <xf numFmtId="43" fontId="6" fillId="0" borderId="16" xfId="1" applyFont="1" applyFill="1" applyBorder="1" applyAlignment="1">
      <alignment horizontal="center" wrapText="1"/>
    </xf>
    <xf numFmtId="0" fontId="6" fillId="0" borderId="14" xfId="0" applyFont="1" applyFill="1" applyBorder="1" applyAlignment="1">
      <alignment horizontal="center" wrapText="1"/>
    </xf>
    <xf numFmtId="164" fontId="6" fillId="0" borderId="17" xfId="1" applyNumberFormat="1" applyFont="1" applyFill="1" applyBorder="1" applyAlignment="1">
      <alignment horizontal="center" wrapText="1"/>
    </xf>
    <xf numFmtId="164" fontId="6" fillId="0" borderId="16" xfId="1" applyNumberFormat="1" applyFont="1" applyFill="1" applyBorder="1" applyAlignment="1">
      <alignment horizontal="center"/>
    </xf>
    <xf numFmtId="164" fontId="6" fillId="0" borderId="18" xfId="1" applyNumberFormat="1" applyFont="1" applyFill="1" applyBorder="1" applyAlignment="1">
      <alignment horizontal="center"/>
    </xf>
    <xf numFmtId="43" fontId="6" fillId="0" borderId="15" xfId="1" applyFont="1" applyFill="1" applyBorder="1" applyAlignment="1">
      <alignment horizontal="center" wrapText="1"/>
    </xf>
    <xf numFmtId="0" fontId="6" fillId="0" borderId="19" xfId="0" applyFont="1" applyFill="1" applyBorder="1" applyAlignment="1">
      <alignment horizontal="center" wrapText="1"/>
    </xf>
    <xf numFmtId="0" fontId="0" fillId="0" borderId="0" xfId="0" applyFill="1"/>
    <xf numFmtId="0" fontId="2" fillId="0" borderId="0" xfId="0" applyFont="1" applyFill="1" applyAlignment="1">
      <alignment horizontal="center"/>
    </xf>
    <xf numFmtId="43" fontId="8" fillId="0" borderId="22" xfId="1" applyFont="1" applyBorder="1"/>
    <xf numFmtId="43" fontId="8" fillId="0" borderId="23" xfId="1" applyFont="1" applyBorder="1"/>
    <xf numFmtId="43" fontId="0" fillId="0" borderId="24" xfId="0" applyNumberFormat="1" applyBorder="1"/>
    <xf numFmtId="43" fontId="9" fillId="0" borderId="25" xfId="0" applyNumberFormat="1" applyFont="1" applyBorder="1"/>
    <xf numFmtId="43" fontId="9" fillId="0" borderId="26" xfId="1" applyNumberFormat="1" applyFont="1" applyBorder="1"/>
    <xf numFmtId="43" fontId="10" fillId="0" borderId="27" xfId="1" applyNumberFormat="1" applyFont="1" applyBorder="1"/>
    <xf numFmtId="43" fontId="10" fillId="0" borderId="28" xfId="1" applyNumberFormat="1" applyFont="1" applyBorder="1"/>
    <xf numFmtId="43" fontId="9" fillId="0" borderId="29" xfId="1" applyFont="1" applyBorder="1"/>
    <xf numFmtId="43" fontId="9" fillId="0" borderId="27" xfId="1" applyFont="1" applyBorder="1" applyAlignment="1">
      <alignment wrapText="1"/>
    </xf>
    <xf numFmtId="43" fontId="9" fillId="0" borderId="30" xfId="0" applyNumberFormat="1" applyFont="1" applyBorder="1"/>
    <xf numFmtId="43" fontId="9" fillId="0" borderId="0" xfId="0" applyNumberFormat="1" applyFont="1" applyBorder="1"/>
    <xf numFmtId="43" fontId="7" fillId="0" borderId="0" xfId="0" applyNumberFormat="1" applyFont="1"/>
    <xf numFmtId="10" fontId="7" fillId="0" borderId="0" xfId="0" applyNumberFormat="1" applyFont="1"/>
    <xf numFmtId="0" fontId="7" fillId="0" borderId="0" xfId="0" applyFont="1"/>
    <xf numFmtId="0" fontId="7" fillId="0" borderId="31" xfId="0" applyFont="1" applyBorder="1"/>
    <xf numFmtId="0" fontId="9" fillId="0" borderId="32" xfId="0" applyFont="1" applyBorder="1" applyAlignment="1">
      <alignment horizontal="center" wrapText="1"/>
    </xf>
    <xf numFmtId="43" fontId="9" fillId="0" borderId="32" xfId="1" applyFont="1" applyBorder="1" applyAlignment="1">
      <alignment horizontal="center" wrapText="1"/>
    </xf>
    <xf numFmtId="43" fontId="7" fillId="0" borderId="33" xfId="1" applyFont="1" applyBorder="1" applyAlignment="1">
      <alignment wrapText="1"/>
    </xf>
    <xf numFmtId="43" fontId="11" fillId="0" borderId="32" xfId="1" applyFont="1" applyBorder="1"/>
    <xf numFmtId="0" fontId="7" fillId="0" borderId="34" xfId="0" applyFont="1" applyBorder="1"/>
    <xf numFmtId="164" fontId="7" fillId="0" borderId="35" xfId="1" applyNumberFormat="1" applyFont="1" applyBorder="1"/>
    <xf numFmtId="164" fontId="7" fillId="0" borderId="32" xfId="1" applyNumberFormat="1" applyFont="1" applyBorder="1"/>
    <xf numFmtId="164" fontId="7" fillId="0" borderId="36" xfId="1" applyNumberFormat="1" applyFont="1" applyBorder="1"/>
    <xf numFmtId="43" fontId="7" fillId="0" borderId="37" xfId="1" applyFont="1" applyBorder="1"/>
    <xf numFmtId="43" fontId="9" fillId="0" borderId="32" xfId="1" applyFont="1" applyBorder="1" applyAlignment="1">
      <alignment wrapText="1"/>
    </xf>
    <xf numFmtId="0" fontId="7" fillId="0" borderId="38" xfId="0" applyFont="1" applyBorder="1"/>
    <xf numFmtId="0" fontId="7" fillId="0" borderId="0" xfId="0" applyFont="1" applyBorder="1"/>
    <xf numFmtId="0" fontId="6" fillId="0" borderId="40" xfId="0" applyFont="1" applyBorder="1" applyAlignment="1">
      <alignment horizontal="center" wrapText="1"/>
    </xf>
    <xf numFmtId="43" fontId="6" fillId="0" borderId="40" xfId="1" applyFont="1" applyBorder="1" applyAlignment="1">
      <alignment horizontal="center" wrapText="1"/>
    </xf>
    <xf numFmtId="43" fontId="6" fillId="0" borderId="41" xfId="1" applyFont="1" applyBorder="1" applyAlignment="1">
      <alignment horizontal="center" wrapText="1"/>
    </xf>
    <xf numFmtId="43" fontId="6" fillId="0" borderId="10" xfId="0" applyNumberFormat="1" applyFont="1" applyBorder="1"/>
    <xf numFmtId="164" fontId="6" fillId="0" borderId="42" xfId="1" applyNumberFormat="1" applyFont="1" applyBorder="1"/>
    <xf numFmtId="43" fontId="6" fillId="0" borderId="42" xfId="1" applyFont="1" applyBorder="1"/>
    <xf numFmtId="43" fontId="6" fillId="0" borderId="42" xfId="1" applyFont="1" applyBorder="1" applyAlignment="1">
      <alignment wrapText="1"/>
    </xf>
    <xf numFmtId="43" fontId="12" fillId="0" borderId="42" xfId="0" applyNumberFormat="1" applyFont="1" applyBorder="1" applyAlignment="1">
      <alignment horizontal="center" vertical="center"/>
    </xf>
    <xf numFmtId="43" fontId="12" fillId="0" borderId="0" xfId="0" applyNumberFormat="1" applyFont="1" applyBorder="1" applyAlignment="1">
      <alignment horizontal="center" vertical="center"/>
    </xf>
    <xf numFmtId="0" fontId="13" fillId="0" borderId="0" xfId="0" applyFont="1"/>
    <xf numFmtId="43" fontId="1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43" fontId="2" fillId="0" borderId="0" xfId="1" applyFont="1"/>
    <xf numFmtId="0" fontId="16" fillId="0" borderId="0" xfId="0" applyFont="1"/>
    <xf numFmtId="43" fontId="0" fillId="0" borderId="0" xfId="1" applyNumberFormat="1" applyFont="1"/>
    <xf numFmtId="0" fontId="11" fillId="0" borderId="44" xfId="0" applyFont="1" applyBorder="1" applyAlignment="1">
      <alignment horizontal="center" wrapText="1"/>
    </xf>
    <xf numFmtId="0" fontId="11" fillId="0" borderId="44" xfId="0" applyFont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32" xfId="0" applyFont="1" applyBorder="1" applyAlignment="1">
      <alignment horizontal="center" wrapText="1"/>
    </xf>
    <xf numFmtId="43" fontId="6" fillId="2" borderId="10" xfId="1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wrapText="1"/>
    </xf>
    <xf numFmtId="0" fontId="9" fillId="0" borderId="32" xfId="0" applyFont="1" applyBorder="1" applyAlignment="1">
      <alignment horizontal="center" wrapText="1"/>
    </xf>
    <xf numFmtId="0" fontId="6" fillId="0" borderId="14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43" fontId="6" fillId="2" borderId="10" xfId="1" applyFont="1" applyFill="1" applyBorder="1" applyAlignment="1">
      <alignment horizontal="center" vertical="center" wrapText="1"/>
    </xf>
    <xf numFmtId="43" fontId="6" fillId="2" borderId="10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14" xfId="0" applyFont="1" applyFill="1" applyBorder="1" applyAlignment="1">
      <alignment horizontal="center" wrapText="1"/>
    </xf>
    <xf numFmtId="0" fontId="9" fillId="0" borderId="32" xfId="0" applyFont="1" applyBorder="1" applyAlignment="1">
      <alignment horizontal="center" wrapText="1"/>
    </xf>
    <xf numFmtId="43" fontId="6" fillId="2" borderId="10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14" xfId="0" applyFont="1" applyFill="1" applyBorder="1" applyAlignment="1">
      <alignment horizontal="center" wrapText="1"/>
    </xf>
    <xf numFmtId="0" fontId="9" fillId="0" borderId="32" xfId="0" applyFont="1" applyBorder="1" applyAlignment="1">
      <alignment horizontal="center" wrapText="1"/>
    </xf>
    <xf numFmtId="0" fontId="9" fillId="0" borderId="32" xfId="0" applyFont="1" applyBorder="1" applyAlignment="1">
      <alignment horizontal="center" wrapText="1"/>
    </xf>
    <xf numFmtId="0" fontId="6" fillId="0" borderId="14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43" fontId="6" fillId="2" borderId="10" xfId="1" applyFont="1" applyFill="1" applyBorder="1" applyAlignment="1">
      <alignment horizontal="center" vertical="center" wrapText="1"/>
    </xf>
    <xf numFmtId="43" fontId="17" fillId="0" borderId="0" xfId="0" applyNumberFormat="1" applyFont="1" applyBorder="1" applyAlignment="1">
      <alignment horizontal="center" vertical="center"/>
    </xf>
    <xf numFmtId="43" fontId="6" fillId="2" borderId="10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14" xfId="0" applyFont="1" applyFill="1" applyBorder="1" applyAlignment="1">
      <alignment horizontal="center" wrapText="1"/>
    </xf>
    <xf numFmtId="0" fontId="9" fillId="0" borderId="32" xfId="0" applyFont="1" applyBorder="1" applyAlignment="1">
      <alignment horizontal="center" wrapText="1"/>
    </xf>
    <xf numFmtId="0" fontId="9" fillId="0" borderId="32" xfId="0" applyFont="1" applyBorder="1" applyAlignment="1">
      <alignment horizontal="center" wrapText="1"/>
    </xf>
    <xf numFmtId="0" fontId="6" fillId="0" borderId="14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43" fontId="6" fillId="2" borderId="10" xfId="1" applyFont="1" applyFill="1" applyBorder="1" applyAlignment="1">
      <alignment horizontal="center" vertical="center" wrapText="1"/>
    </xf>
    <xf numFmtId="16" fontId="0" fillId="0" borderId="0" xfId="0" applyNumberFormat="1"/>
    <xf numFmtId="14" fontId="0" fillId="0" borderId="0" xfId="0" applyNumberFormat="1"/>
    <xf numFmtId="43" fontId="0" fillId="0" borderId="0" xfId="0" applyNumberFormat="1"/>
    <xf numFmtId="43" fontId="6" fillId="2" borderId="10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14" xfId="0" applyFont="1" applyFill="1" applyBorder="1" applyAlignment="1">
      <alignment horizontal="center" wrapText="1"/>
    </xf>
    <xf numFmtId="0" fontId="9" fillId="0" borderId="32" xfId="0" applyFont="1" applyBorder="1" applyAlignment="1">
      <alignment horizontal="center" wrapText="1"/>
    </xf>
    <xf numFmtId="0" fontId="9" fillId="0" borderId="32" xfId="0" applyFont="1" applyBorder="1" applyAlignment="1">
      <alignment horizontal="center" wrapText="1"/>
    </xf>
    <xf numFmtId="0" fontId="6" fillId="0" borderId="14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43" fontId="6" fillId="2" borderId="10" xfId="1" applyFont="1" applyFill="1" applyBorder="1" applyAlignment="1">
      <alignment horizontal="center" vertical="center" wrapText="1"/>
    </xf>
    <xf numFmtId="0" fontId="9" fillId="0" borderId="32" xfId="0" applyFont="1" applyBorder="1" applyAlignment="1">
      <alignment horizontal="center" wrapText="1"/>
    </xf>
    <xf numFmtId="0" fontId="6" fillId="0" borderId="14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43" fontId="6" fillId="2" borderId="10" xfId="1" applyFont="1" applyFill="1" applyBorder="1" applyAlignment="1">
      <alignment horizontal="center" vertical="center" wrapText="1"/>
    </xf>
    <xf numFmtId="43" fontId="6" fillId="2" borderId="10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14" xfId="0" applyFont="1" applyFill="1" applyBorder="1" applyAlignment="1">
      <alignment horizontal="center" wrapText="1"/>
    </xf>
    <xf numFmtId="0" fontId="9" fillId="0" borderId="32" xfId="0" applyFont="1" applyBorder="1" applyAlignment="1">
      <alignment horizontal="center" wrapText="1"/>
    </xf>
    <xf numFmtId="43" fontId="6" fillId="2" borderId="10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14" xfId="0" applyFont="1" applyFill="1" applyBorder="1" applyAlignment="1">
      <alignment horizontal="center" wrapText="1"/>
    </xf>
    <xf numFmtId="0" fontId="9" fillId="0" borderId="32" xfId="0" applyFont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43" fontId="6" fillId="2" borderId="10" xfId="1" applyFont="1" applyFill="1" applyBorder="1" applyAlignment="1">
      <alignment horizontal="center" vertical="center" wrapText="1"/>
    </xf>
    <xf numFmtId="43" fontId="6" fillId="2" borderId="11" xfId="1" applyFont="1" applyFill="1" applyBorder="1" applyAlignment="1">
      <alignment horizontal="center" vertical="center" wrapText="1"/>
    </xf>
    <xf numFmtId="43" fontId="6" fillId="2" borderId="12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0" fontId="6" fillId="0" borderId="14" xfId="0" applyFont="1" applyFill="1" applyBorder="1" applyAlignment="1">
      <alignment horizontal="center" wrapText="1"/>
    </xf>
    <xf numFmtId="0" fontId="6" fillId="0" borderId="15" xfId="0" applyFont="1" applyFill="1" applyBorder="1" applyAlignment="1">
      <alignment horizontal="center" wrapText="1"/>
    </xf>
    <xf numFmtId="0" fontId="11" fillId="0" borderId="20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5" fillId="0" borderId="9" xfId="0" applyFont="1" applyBorder="1"/>
    <xf numFmtId="0" fontId="0" fillId="0" borderId="9" xfId="0" applyBorder="1" applyAlignment="1">
      <alignment horizontal="left" wrapText="1" indent="5"/>
    </xf>
    <xf numFmtId="43" fontId="15" fillId="0" borderId="0" xfId="1" applyFont="1" applyAlignment="1">
      <alignment horizontal="center"/>
    </xf>
    <xf numFmtId="0" fontId="9" fillId="0" borderId="32" xfId="0" applyFont="1" applyBorder="1" applyAlignment="1">
      <alignment horizontal="center" wrapText="1"/>
    </xf>
    <xf numFmtId="0" fontId="6" fillId="0" borderId="39" xfId="0" applyFont="1" applyBorder="1" applyAlignment="1">
      <alignment horizontal="right"/>
    </xf>
    <xf numFmtId="0" fontId="6" fillId="0" borderId="40" xfId="0" applyFont="1" applyBorder="1" applyAlignment="1">
      <alignment horizontal="right"/>
    </xf>
    <xf numFmtId="0" fontId="14" fillId="0" borderId="43" xfId="0" quotePrefix="1" applyFont="1" applyFill="1" applyBorder="1" applyAlignment="1">
      <alignment horizontal="left" vertical="top"/>
    </xf>
    <xf numFmtId="0" fontId="11" fillId="0" borderId="20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152400</xdr:rowOff>
    </xdr:from>
    <xdr:to>
      <xdr:col>7</xdr:col>
      <xdr:colOff>0</xdr:colOff>
      <xdr:row>6</xdr:row>
      <xdr:rowOff>28575</xdr:rowOff>
    </xdr:to>
    <xdr:grpSp>
      <xdr:nvGrpSpPr>
        <xdr:cNvPr id="2" name="Group 3"/>
        <xdr:cNvGrpSpPr>
          <a:grpSpLocks/>
        </xdr:cNvGrpSpPr>
      </xdr:nvGrpSpPr>
      <xdr:grpSpPr bwMode="auto">
        <a:xfrm>
          <a:off x="733425" y="352425"/>
          <a:ext cx="5610225" cy="838200"/>
          <a:chOff x="0" y="0"/>
          <a:chExt cx="38290" cy="8286"/>
        </a:xfrm>
      </xdr:grpSpPr>
      <xdr:pic>
        <xdr:nvPicPr>
          <xdr:cNvPr id="3" name="Picture 20" descr="logo%20colored%20INC"/>
          <xdr:cNvPicPr>
            <a:picLocks noChangeAspect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0" y="0"/>
            <a:ext cx="8953" cy="8286"/>
          </a:xfrm>
          <a:prstGeom prst="rect">
            <a:avLst/>
          </a:prstGeom>
          <a:noFill/>
        </xdr:spPr>
      </xdr:pic>
      <xdr:pic>
        <xdr:nvPicPr>
          <xdr:cNvPr id="4" name="Picture 28"/>
          <xdr:cNvPicPr>
            <a:picLocks noChangeAspect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9239" y="0"/>
            <a:ext cx="29051" cy="8286"/>
          </a:xfrm>
          <a:prstGeom prst="rect">
            <a:avLst/>
          </a:prstGeom>
          <a:noFill/>
        </xdr:spPr>
      </xdr:pic>
    </xdr:grpSp>
    <xdr:clientData/>
  </xdr:twoCellAnchor>
  <xdr:oneCellAnchor>
    <xdr:from>
      <xdr:col>7</xdr:col>
      <xdr:colOff>276225</xdr:colOff>
      <xdr:row>1</xdr:row>
      <xdr:rowOff>28575</xdr:rowOff>
    </xdr:from>
    <xdr:ext cx="4966744" cy="1094274"/>
    <xdr:sp macro="" textlink="">
      <xdr:nvSpPr>
        <xdr:cNvPr id="5" name="TextBox 4"/>
        <xdr:cNvSpPr txBox="1"/>
      </xdr:nvSpPr>
      <xdr:spPr>
        <a:xfrm>
          <a:off x="6619875" y="228600"/>
          <a:ext cx="4966744" cy="10942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PH" sz="3200" b="1" baseline="0"/>
            <a:t>WEEKLY ACCOMPLISHMENT</a:t>
          </a:r>
        </a:p>
        <a:p>
          <a:pPr algn="ctr"/>
          <a:r>
            <a:rPr lang="en-PH" sz="3200" b="1" baseline="0"/>
            <a:t>REPORT</a:t>
          </a:r>
          <a:endParaRPr lang="en-PH" sz="3200" b="1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152400</xdr:rowOff>
    </xdr:from>
    <xdr:to>
      <xdr:col>7</xdr:col>
      <xdr:colOff>0</xdr:colOff>
      <xdr:row>6</xdr:row>
      <xdr:rowOff>28575</xdr:rowOff>
    </xdr:to>
    <xdr:grpSp>
      <xdr:nvGrpSpPr>
        <xdr:cNvPr id="2" name="Group 3"/>
        <xdr:cNvGrpSpPr>
          <a:grpSpLocks/>
        </xdr:cNvGrpSpPr>
      </xdr:nvGrpSpPr>
      <xdr:grpSpPr bwMode="auto">
        <a:xfrm>
          <a:off x="733425" y="352425"/>
          <a:ext cx="5610225" cy="838200"/>
          <a:chOff x="0" y="0"/>
          <a:chExt cx="38290" cy="8286"/>
        </a:xfrm>
      </xdr:grpSpPr>
      <xdr:pic>
        <xdr:nvPicPr>
          <xdr:cNvPr id="3" name="Picture 20" descr="logo%20colored%20INC"/>
          <xdr:cNvPicPr>
            <a:picLocks noChangeAspect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0" y="0"/>
            <a:ext cx="8953" cy="8286"/>
          </a:xfrm>
          <a:prstGeom prst="rect">
            <a:avLst/>
          </a:prstGeom>
          <a:noFill/>
        </xdr:spPr>
      </xdr:pic>
      <xdr:pic>
        <xdr:nvPicPr>
          <xdr:cNvPr id="4" name="Picture 28"/>
          <xdr:cNvPicPr>
            <a:picLocks noChangeAspect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9239" y="0"/>
            <a:ext cx="29051" cy="8286"/>
          </a:xfrm>
          <a:prstGeom prst="rect">
            <a:avLst/>
          </a:prstGeom>
          <a:noFill/>
        </xdr:spPr>
      </xdr:pic>
    </xdr:grpSp>
    <xdr:clientData/>
  </xdr:twoCellAnchor>
  <xdr:oneCellAnchor>
    <xdr:from>
      <xdr:col>7</xdr:col>
      <xdr:colOff>276225</xdr:colOff>
      <xdr:row>1</xdr:row>
      <xdr:rowOff>28575</xdr:rowOff>
    </xdr:from>
    <xdr:ext cx="4966744" cy="1094274"/>
    <xdr:sp macro="" textlink="">
      <xdr:nvSpPr>
        <xdr:cNvPr id="5" name="TextBox 4"/>
        <xdr:cNvSpPr txBox="1"/>
      </xdr:nvSpPr>
      <xdr:spPr>
        <a:xfrm>
          <a:off x="6619875" y="228600"/>
          <a:ext cx="4966744" cy="10942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PH" sz="3200" b="1" baseline="0"/>
            <a:t>WEEKLY ACCOMPLISHMENT</a:t>
          </a:r>
        </a:p>
        <a:p>
          <a:pPr algn="ctr"/>
          <a:r>
            <a:rPr lang="en-PH" sz="3200" b="1" baseline="0"/>
            <a:t>REPORT</a:t>
          </a:r>
          <a:endParaRPr lang="en-PH" sz="3200" b="1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152400</xdr:rowOff>
    </xdr:from>
    <xdr:to>
      <xdr:col>7</xdr:col>
      <xdr:colOff>0</xdr:colOff>
      <xdr:row>6</xdr:row>
      <xdr:rowOff>28575</xdr:rowOff>
    </xdr:to>
    <xdr:grpSp>
      <xdr:nvGrpSpPr>
        <xdr:cNvPr id="2" name="Group 3"/>
        <xdr:cNvGrpSpPr>
          <a:grpSpLocks/>
        </xdr:cNvGrpSpPr>
      </xdr:nvGrpSpPr>
      <xdr:grpSpPr bwMode="auto">
        <a:xfrm>
          <a:off x="733425" y="352425"/>
          <a:ext cx="5610225" cy="838200"/>
          <a:chOff x="0" y="0"/>
          <a:chExt cx="38290" cy="8286"/>
        </a:xfrm>
      </xdr:grpSpPr>
      <xdr:pic>
        <xdr:nvPicPr>
          <xdr:cNvPr id="3" name="Picture 20" descr="logo%20colored%20INC"/>
          <xdr:cNvPicPr>
            <a:picLocks noChangeAspect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0" y="0"/>
            <a:ext cx="8953" cy="8286"/>
          </a:xfrm>
          <a:prstGeom prst="rect">
            <a:avLst/>
          </a:prstGeom>
          <a:noFill/>
        </xdr:spPr>
      </xdr:pic>
      <xdr:pic>
        <xdr:nvPicPr>
          <xdr:cNvPr id="4" name="Picture 28"/>
          <xdr:cNvPicPr>
            <a:picLocks noChangeAspect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9239" y="0"/>
            <a:ext cx="29051" cy="8286"/>
          </a:xfrm>
          <a:prstGeom prst="rect">
            <a:avLst/>
          </a:prstGeom>
          <a:noFill/>
        </xdr:spPr>
      </xdr:pic>
    </xdr:grpSp>
    <xdr:clientData/>
  </xdr:twoCellAnchor>
  <xdr:oneCellAnchor>
    <xdr:from>
      <xdr:col>7</xdr:col>
      <xdr:colOff>276225</xdr:colOff>
      <xdr:row>1</xdr:row>
      <xdr:rowOff>28575</xdr:rowOff>
    </xdr:from>
    <xdr:ext cx="4966744" cy="1094274"/>
    <xdr:sp macro="" textlink="">
      <xdr:nvSpPr>
        <xdr:cNvPr id="5" name="TextBox 4"/>
        <xdr:cNvSpPr txBox="1"/>
      </xdr:nvSpPr>
      <xdr:spPr>
        <a:xfrm>
          <a:off x="6619875" y="228600"/>
          <a:ext cx="4966744" cy="10942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PH" sz="3200" b="1" baseline="0"/>
            <a:t>WEEKLY ACCOMPLISHMENT</a:t>
          </a:r>
        </a:p>
        <a:p>
          <a:pPr algn="ctr"/>
          <a:r>
            <a:rPr lang="en-PH" sz="3200" b="1" baseline="0"/>
            <a:t>REPORT</a:t>
          </a:r>
          <a:endParaRPr lang="en-PH" sz="3200" b="1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152400</xdr:rowOff>
    </xdr:from>
    <xdr:to>
      <xdr:col>7</xdr:col>
      <xdr:colOff>0</xdr:colOff>
      <xdr:row>6</xdr:row>
      <xdr:rowOff>28575</xdr:rowOff>
    </xdr:to>
    <xdr:grpSp>
      <xdr:nvGrpSpPr>
        <xdr:cNvPr id="2" name="Group 3"/>
        <xdr:cNvGrpSpPr>
          <a:grpSpLocks/>
        </xdr:cNvGrpSpPr>
      </xdr:nvGrpSpPr>
      <xdr:grpSpPr bwMode="auto">
        <a:xfrm>
          <a:off x="733425" y="352425"/>
          <a:ext cx="5610225" cy="838200"/>
          <a:chOff x="0" y="0"/>
          <a:chExt cx="38290" cy="8286"/>
        </a:xfrm>
      </xdr:grpSpPr>
      <xdr:pic>
        <xdr:nvPicPr>
          <xdr:cNvPr id="3" name="Picture 20" descr="logo%20colored%20INC"/>
          <xdr:cNvPicPr>
            <a:picLocks noChangeAspect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0" y="0"/>
            <a:ext cx="8953" cy="8286"/>
          </a:xfrm>
          <a:prstGeom prst="rect">
            <a:avLst/>
          </a:prstGeom>
          <a:noFill/>
        </xdr:spPr>
      </xdr:pic>
      <xdr:pic>
        <xdr:nvPicPr>
          <xdr:cNvPr id="4" name="Picture 28"/>
          <xdr:cNvPicPr>
            <a:picLocks noChangeAspect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9239" y="0"/>
            <a:ext cx="29051" cy="8286"/>
          </a:xfrm>
          <a:prstGeom prst="rect">
            <a:avLst/>
          </a:prstGeom>
          <a:noFill/>
        </xdr:spPr>
      </xdr:pic>
    </xdr:grpSp>
    <xdr:clientData/>
  </xdr:twoCellAnchor>
  <xdr:oneCellAnchor>
    <xdr:from>
      <xdr:col>7</xdr:col>
      <xdr:colOff>276225</xdr:colOff>
      <xdr:row>1</xdr:row>
      <xdr:rowOff>28575</xdr:rowOff>
    </xdr:from>
    <xdr:ext cx="4966744" cy="1094274"/>
    <xdr:sp macro="" textlink="">
      <xdr:nvSpPr>
        <xdr:cNvPr id="5" name="TextBox 4"/>
        <xdr:cNvSpPr txBox="1"/>
      </xdr:nvSpPr>
      <xdr:spPr>
        <a:xfrm>
          <a:off x="6619875" y="228600"/>
          <a:ext cx="4966744" cy="10942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PH" sz="3200" b="1" baseline="0"/>
            <a:t>WEEKLY ACCOMPLISHMENT</a:t>
          </a:r>
        </a:p>
        <a:p>
          <a:pPr algn="ctr"/>
          <a:r>
            <a:rPr lang="en-PH" sz="3200" b="1" baseline="0"/>
            <a:t>REPORT</a:t>
          </a:r>
          <a:endParaRPr lang="en-PH" sz="3200" b="1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152400</xdr:rowOff>
    </xdr:from>
    <xdr:to>
      <xdr:col>7</xdr:col>
      <xdr:colOff>0</xdr:colOff>
      <xdr:row>6</xdr:row>
      <xdr:rowOff>28575</xdr:rowOff>
    </xdr:to>
    <xdr:grpSp>
      <xdr:nvGrpSpPr>
        <xdr:cNvPr id="2" name="Group 3"/>
        <xdr:cNvGrpSpPr>
          <a:grpSpLocks/>
        </xdr:cNvGrpSpPr>
      </xdr:nvGrpSpPr>
      <xdr:grpSpPr bwMode="auto">
        <a:xfrm>
          <a:off x="728330" y="351760"/>
          <a:ext cx="5617978" cy="828675"/>
          <a:chOff x="0" y="0"/>
          <a:chExt cx="38290" cy="8286"/>
        </a:xfrm>
      </xdr:grpSpPr>
      <xdr:pic>
        <xdr:nvPicPr>
          <xdr:cNvPr id="3" name="Picture 20" descr="logo%20colored%20INC"/>
          <xdr:cNvPicPr>
            <a:picLocks noChangeAspect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0" y="0"/>
            <a:ext cx="8953" cy="8286"/>
          </a:xfrm>
          <a:prstGeom prst="rect">
            <a:avLst/>
          </a:prstGeom>
          <a:noFill/>
        </xdr:spPr>
      </xdr:pic>
      <xdr:pic>
        <xdr:nvPicPr>
          <xdr:cNvPr id="4" name="Picture 28"/>
          <xdr:cNvPicPr>
            <a:picLocks noChangeAspect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9239" y="0"/>
            <a:ext cx="29051" cy="8286"/>
          </a:xfrm>
          <a:prstGeom prst="rect">
            <a:avLst/>
          </a:prstGeom>
          <a:noFill/>
        </xdr:spPr>
      </xdr:pic>
    </xdr:grpSp>
    <xdr:clientData/>
  </xdr:twoCellAnchor>
  <xdr:oneCellAnchor>
    <xdr:from>
      <xdr:col>7</xdr:col>
      <xdr:colOff>276225</xdr:colOff>
      <xdr:row>1</xdr:row>
      <xdr:rowOff>28575</xdr:rowOff>
    </xdr:from>
    <xdr:ext cx="4966744" cy="1094274"/>
    <xdr:sp macro="" textlink="">
      <xdr:nvSpPr>
        <xdr:cNvPr id="5" name="TextBox 4"/>
        <xdr:cNvSpPr txBox="1"/>
      </xdr:nvSpPr>
      <xdr:spPr>
        <a:xfrm>
          <a:off x="6619875" y="228600"/>
          <a:ext cx="4966744" cy="10942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PH" sz="3200" b="1" baseline="0"/>
            <a:t>WEEKLY ACCOMPLISHMENT</a:t>
          </a:r>
        </a:p>
        <a:p>
          <a:pPr algn="ctr"/>
          <a:r>
            <a:rPr lang="en-PH" sz="3200" b="1" baseline="0"/>
            <a:t>REPORT</a:t>
          </a:r>
          <a:endParaRPr lang="en-PH" sz="3200" b="1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152400</xdr:rowOff>
    </xdr:from>
    <xdr:to>
      <xdr:col>7</xdr:col>
      <xdr:colOff>0</xdr:colOff>
      <xdr:row>6</xdr:row>
      <xdr:rowOff>28575</xdr:rowOff>
    </xdr:to>
    <xdr:grpSp>
      <xdr:nvGrpSpPr>
        <xdr:cNvPr id="2" name="Group 3"/>
        <xdr:cNvGrpSpPr>
          <a:grpSpLocks/>
        </xdr:cNvGrpSpPr>
      </xdr:nvGrpSpPr>
      <xdr:grpSpPr bwMode="auto">
        <a:xfrm>
          <a:off x="733425" y="352425"/>
          <a:ext cx="5610225" cy="838200"/>
          <a:chOff x="0" y="0"/>
          <a:chExt cx="38290" cy="8286"/>
        </a:xfrm>
      </xdr:grpSpPr>
      <xdr:pic>
        <xdr:nvPicPr>
          <xdr:cNvPr id="3" name="Picture 20" descr="logo%20colored%20INC"/>
          <xdr:cNvPicPr>
            <a:picLocks noChangeAspect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0" y="0"/>
            <a:ext cx="8953" cy="8286"/>
          </a:xfrm>
          <a:prstGeom prst="rect">
            <a:avLst/>
          </a:prstGeom>
          <a:noFill/>
        </xdr:spPr>
      </xdr:pic>
      <xdr:pic>
        <xdr:nvPicPr>
          <xdr:cNvPr id="4" name="Picture 28"/>
          <xdr:cNvPicPr>
            <a:picLocks noChangeAspect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9239" y="0"/>
            <a:ext cx="29051" cy="8286"/>
          </a:xfrm>
          <a:prstGeom prst="rect">
            <a:avLst/>
          </a:prstGeom>
          <a:noFill/>
        </xdr:spPr>
      </xdr:pic>
    </xdr:grpSp>
    <xdr:clientData/>
  </xdr:twoCellAnchor>
  <xdr:oneCellAnchor>
    <xdr:from>
      <xdr:col>7</xdr:col>
      <xdr:colOff>276225</xdr:colOff>
      <xdr:row>1</xdr:row>
      <xdr:rowOff>28575</xdr:rowOff>
    </xdr:from>
    <xdr:ext cx="4966744" cy="1094274"/>
    <xdr:sp macro="" textlink="">
      <xdr:nvSpPr>
        <xdr:cNvPr id="5" name="TextBox 4"/>
        <xdr:cNvSpPr txBox="1"/>
      </xdr:nvSpPr>
      <xdr:spPr>
        <a:xfrm>
          <a:off x="6619875" y="228600"/>
          <a:ext cx="4966744" cy="10942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PH" sz="3200" b="1" baseline="0"/>
            <a:t>WEEKLY ACCOMPLISHMENT</a:t>
          </a:r>
        </a:p>
        <a:p>
          <a:pPr algn="ctr"/>
          <a:r>
            <a:rPr lang="en-PH" sz="3200" b="1" baseline="0"/>
            <a:t>REPORT</a:t>
          </a:r>
          <a:endParaRPr lang="en-PH" sz="32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152400</xdr:rowOff>
    </xdr:from>
    <xdr:to>
      <xdr:col>7</xdr:col>
      <xdr:colOff>0</xdr:colOff>
      <xdr:row>6</xdr:row>
      <xdr:rowOff>28575</xdr:rowOff>
    </xdr:to>
    <xdr:grpSp>
      <xdr:nvGrpSpPr>
        <xdr:cNvPr id="2" name="Group 3"/>
        <xdr:cNvGrpSpPr>
          <a:grpSpLocks/>
        </xdr:cNvGrpSpPr>
      </xdr:nvGrpSpPr>
      <xdr:grpSpPr bwMode="auto">
        <a:xfrm>
          <a:off x="733425" y="352425"/>
          <a:ext cx="5610225" cy="838200"/>
          <a:chOff x="0" y="0"/>
          <a:chExt cx="38290" cy="8286"/>
        </a:xfrm>
      </xdr:grpSpPr>
      <xdr:pic>
        <xdr:nvPicPr>
          <xdr:cNvPr id="3" name="Picture 20" descr="logo%20colored%20INC"/>
          <xdr:cNvPicPr>
            <a:picLocks noChangeAspect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0" y="0"/>
            <a:ext cx="8953" cy="8286"/>
          </a:xfrm>
          <a:prstGeom prst="rect">
            <a:avLst/>
          </a:prstGeom>
          <a:noFill/>
        </xdr:spPr>
      </xdr:pic>
      <xdr:pic>
        <xdr:nvPicPr>
          <xdr:cNvPr id="4" name="Picture 28"/>
          <xdr:cNvPicPr>
            <a:picLocks noChangeAspect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9239" y="0"/>
            <a:ext cx="29051" cy="8286"/>
          </a:xfrm>
          <a:prstGeom prst="rect">
            <a:avLst/>
          </a:prstGeom>
          <a:noFill/>
        </xdr:spPr>
      </xdr:pic>
    </xdr:grpSp>
    <xdr:clientData/>
  </xdr:twoCellAnchor>
  <xdr:oneCellAnchor>
    <xdr:from>
      <xdr:col>7</xdr:col>
      <xdr:colOff>276225</xdr:colOff>
      <xdr:row>1</xdr:row>
      <xdr:rowOff>28575</xdr:rowOff>
    </xdr:from>
    <xdr:ext cx="4966744" cy="1094274"/>
    <xdr:sp macro="" textlink="">
      <xdr:nvSpPr>
        <xdr:cNvPr id="5" name="TextBox 4"/>
        <xdr:cNvSpPr txBox="1"/>
      </xdr:nvSpPr>
      <xdr:spPr>
        <a:xfrm>
          <a:off x="6619875" y="228600"/>
          <a:ext cx="4966744" cy="10942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PH" sz="3200" b="1" baseline="0"/>
            <a:t>WEEKLY ACCOMPLISHMENT</a:t>
          </a:r>
        </a:p>
        <a:p>
          <a:pPr algn="ctr"/>
          <a:r>
            <a:rPr lang="en-PH" sz="3200" b="1" baseline="0"/>
            <a:t>REPORT</a:t>
          </a:r>
          <a:endParaRPr lang="en-PH" sz="32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152400</xdr:rowOff>
    </xdr:from>
    <xdr:to>
      <xdr:col>7</xdr:col>
      <xdr:colOff>0</xdr:colOff>
      <xdr:row>6</xdr:row>
      <xdr:rowOff>28575</xdr:rowOff>
    </xdr:to>
    <xdr:grpSp>
      <xdr:nvGrpSpPr>
        <xdr:cNvPr id="2" name="Group 3"/>
        <xdr:cNvGrpSpPr>
          <a:grpSpLocks/>
        </xdr:cNvGrpSpPr>
      </xdr:nvGrpSpPr>
      <xdr:grpSpPr bwMode="auto">
        <a:xfrm>
          <a:off x="733425" y="352425"/>
          <a:ext cx="5610225" cy="838200"/>
          <a:chOff x="0" y="0"/>
          <a:chExt cx="38290" cy="8286"/>
        </a:xfrm>
      </xdr:grpSpPr>
      <xdr:pic>
        <xdr:nvPicPr>
          <xdr:cNvPr id="3" name="Picture 20" descr="logo%20colored%20INC"/>
          <xdr:cNvPicPr>
            <a:picLocks noChangeAspect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0" y="0"/>
            <a:ext cx="8953" cy="8286"/>
          </a:xfrm>
          <a:prstGeom prst="rect">
            <a:avLst/>
          </a:prstGeom>
          <a:noFill/>
        </xdr:spPr>
      </xdr:pic>
      <xdr:pic>
        <xdr:nvPicPr>
          <xdr:cNvPr id="4" name="Picture 28"/>
          <xdr:cNvPicPr>
            <a:picLocks noChangeAspect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9239" y="0"/>
            <a:ext cx="29051" cy="8286"/>
          </a:xfrm>
          <a:prstGeom prst="rect">
            <a:avLst/>
          </a:prstGeom>
          <a:noFill/>
        </xdr:spPr>
      </xdr:pic>
    </xdr:grpSp>
    <xdr:clientData/>
  </xdr:twoCellAnchor>
  <xdr:oneCellAnchor>
    <xdr:from>
      <xdr:col>7</xdr:col>
      <xdr:colOff>276225</xdr:colOff>
      <xdr:row>1</xdr:row>
      <xdr:rowOff>28575</xdr:rowOff>
    </xdr:from>
    <xdr:ext cx="4966744" cy="1094274"/>
    <xdr:sp macro="" textlink="">
      <xdr:nvSpPr>
        <xdr:cNvPr id="5" name="TextBox 4"/>
        <xdr:cNvSpPr txBox="1"/>
      </xdr:nvSpPr>
      <xdr:spPr>
        <a:xfrm>
          <a:off x="6619875" y="228600"/>
          <a:ext cx="4966744" cy="10942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PH" sz="3200" b="1" baseline="0"/>
            <a:t>WEEKLY ACCOMPLISHMENT</a:t>
          </a:r>
        </a:p>
        <a:p>
          <a:pPr algn="ctr"/>
          <a:r>
            <a:rPr lang="en-PH" sz="3200" b="1" baseline="0"/>
            <a:t>REPORT</a:t>
          </a:r>
          <a:endParaRPr lang="en-PH" sz="3200" b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152400</xdr:rowOff>
    </xdr:from>
    <xdr:to>
      <xdr:col>7</xdr:col>
      <xdr:colOff>0</xdr:colOff>
      <xdr:row>6</xdr:row>
      <xdr:rowOff>28575</xdr:rowOff>
    </xdr:to>
    <xdr:grpSp>
      <xdr:nvGrpSpPr>
        <xdr:cNvPr id="2" name="Group 3"/>
        <xdr:cNvGrpSpPr>
          <a:grpSpLocks/>
        </xdr:cNvGrpSpPr>
      </xdr:nvGrpSpPr>
      <xdr:grpSpPr bwMode="auto">
        <a:xfrm>
          <a:off x="735806" y="354806"/>
          <a:ext cx="5610225" cy="840582"/>
          <a:chOff x="0" y="0"/>
          <a:chExt cx="38290" cy="8286"/>
        </a:xfrm>
      </xdr:grpSpPr>
      <xdr:pic>
        <xdr:nvPicPr>
          <xdr:cNvPr id="3" name="Picture 20" descr="logo%20colored%20INC"/>
          <xdr:cNvPicPr>
            <a:picLocks noChangeAspect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0" y="0"/>
            <a:ext cx="8953" cy="8286"/>
          </a:xfrm>
          <a:prstGeom prst="rect">
            <a:avLst/>
          </a:prstGeom>
          <a:noFill/>
        </xdr:spPr>
      </xdr:pic>
      <xdr:pic>
        <xdr:nvPicPr>
          <xdr:cNvPr id="4" name="Picture 28"/>
          <xdr:cNvPicPr>
            <a:picLocks noChangeAspect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9239" y="0"/>
            <a:ext cx="29051" cy="8286"/>
          </a:xfrm>
          <a:prstGeom prst="rect">
            <a:avLst/>
          </a:prstGeom>
          <a:noFill/>
        </xdr:spPr>
      </xdr:pic>
    </xdr:grpSp>
    <xdr:clientData/>
  </xdr:twoCellAnchor>
  <xdr:oneCellAnchor>
    <xdr:from>
      <xdr:col>7</xdr:col>
      <xdr:colOff>276225</xdr:colOff>
      <xdr:row>1</xdr:row>
      <xdr:rowOff>28575</xdr:rowOff>
    </xdr:from>
    <xdr:ext cx="4966744" cy="1094274"/>
    <xdr:sp macro="" textlink="">
      <xdr:nvSpPr>
        <xdr:cNvPr id="5" name="TextBox 4"/>
        <xdr:cNvSpPr txBox="1"/>
      </xdr:nvSpPr>
      <xdr:spPr>
        <a:xfrm>
          <a:off x="6619875" y="228600"/>
          <a:ext cx="4966744" cy="10942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PH" sz="3200" b="1" baseline="0"/>
            <a:t>WEEKLY ACCOMPLISHMENT</a:t>
          </a:r>
        </a:p>
        <a:p>
          <a:pPr algn="ctr"/>
          <a:r>
            <a:rPr lang="en-PH" sz="3200" b="1" baseline="0"/>
            <a:t>REPORT</a:t>
          </a:r>
          <a:endParaRPr lang="en-PH" sz="3200" b="1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152400</xdr:rowOff>
    </xdr:from>
    <xdr:to>
      <xdr:col>7</xdr:col>
      <xdr:colOff>0</xdr:colOff>
      <xdr:row>6</xdr:row>
      <xdr:rowOff>28575</xdr:rowOff>
    </xdr:to>
    <xdr:grpSp>
      <xdr:nvGrpSpPr>
        <xdr:cNvPr id="2" name="Group 3"/>
        <xdr:cNvGrpSpPr>
          <a:grpSpLocks/>
        </xdr:cNvGrpSpPr>
      </xdr:nvGrpSpPr>
      <xdr:grpSpPr bwMode="auto">
        <a:xfrm>
          <a:off x="733425" y="352425"/>
          <a:ext cx="5610225" cy="838200"/>
          <a:chOff x="0" y="0"/>
          <a:chExt cx="38290" cy="8286"/>
        </a:xfrm>
      </xdr:grpSpPr>
      <xdr:pic>
        <xdr:nvPicPr>
          <xdr:cNvPr id="3" name="Picture 20" descr="logo%20colored%20INC"/>
          <xdr:cNvPicPr>
            <a:picLocks noChangeAspect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0" y="0"/>
            <a:ext cx="8953" cy="8286"/>
          </a:xfrm>
          <a:prstGeom prst="rect">
            <a:avLst/>
          </a:prstGeom>
          <a:noFill/>
        </xdr:spPr>
      </xdr:pic>
      <xdr:pic>
        <xdr:nvPicPr>
          <xdr:cNvPr id="4" name="Picture 28"/>
          <xdr:cNvPicPr>
            <a:picLocks noChangeAspect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9239" y="0"/>
            <a:ext cx="29051" cy="8286"/>
          </a:xfrm>
          <a:prstGeom prst="rect">
            <a:avLst/>
          </a:prstGeom>
          <a:noFill/>
        </xdr:spPr>
      </xdr:pic>
    </xdr:grpSp>
    <xdr:clientData/>
  </xdr:twoCellAnchor>
  <xdr:oneCellAnchor>
    <xdr:from>
      <xdr:col>7</xdr:col>
      <xdr:colOff>276225</xdr:colOff>
      <xdr:row>1</xdr:row>
      <xdr:rowOff>28575</xdr:rowOff>
    </xdr:from>
    <xdr:ext cx="4966744" cy="1094274"/>
    <xdr:sp macro="" textlink="">
      <xdr:nvSpPr>
        <xdr:cNvPr id="5" name="TextBox 4"/>
        <xdr:cNvSpPr txBox="1"/>
      </xdr:nvSpPr>
      <xdr:spPr>
        <a:xfrm>
          <a:off x="6619875" y="228600"/>
          <a:ext cx="4966744" cy="10942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PH" sz="3200" b="1" baseline="0"/>
            <a:t>WEEKLY ACCOMPLISHMENT</a:t>
          </a:r>
        </a:p>
        <a:p>
          <a:pPr algn="ctr"/>
          <a:r>
            <a:rPr lang="en-PH" sz="3200" b="1" baseline="0"/>
            <a:t>REPORT</a:t>
          </a:r>
          <a:endParaRPr lang="en-PH" sz="3200" b="1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152400</xdr:rowOff>
    </xdr:from>
    <xdr:to>
      <xdr:col>7</xdr:col>
      <xdr:colOff>0</xdr:colOff>
      <xdr:row>6</xdr:row>
      <xdr:rowOff>28575</xdr:rowOff>
    </xdr:to>
    <xdr:grpSp>
      <xdr:nvGrpSpPr>
        <xdr:cNvPr id="2" name="Group 3"/>
        <xdr:cNvGrpSpPr>
          <a:grpSpLocks/>
        </xdr:cNvGrpSpPr>
      </xdr:nvGrpSpPr>
      <xdr:grpSpPr bwMode="auto">
        <a:xfrm>
          <a:off x="733425" y="352425"/>
          <a:ext cx="5610225" cy="838200"/>
          <a:chOff x="0" y="0"/>
          <a:chExt cx="38290" cy="8286"/>
        </a:xfrm>
      </xdr:grpSpPr>
      <xdr:pic>
        <xdr:nvPicPr>
          <xdr:cNvPr id="3" name="Picture 20" descr="logo%20colored%20INC"/>
          <xdr:cNvPicPr>
            <a:picLocks noChangeAspect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0" y="0"/>
            <a:ext cx="8953" cy="8286"/>
          </a:xfrm>
          <a:prstGeom prst="rect">
            <a:avLst/>
          </a:prstGeom>
          <a:noFill/>
        </xdr:spPr>
      </xdr:pic>
      <xdr:pic>
        <xdr:nvPicPr>
          <xdr:cNvPr id="4" name="Picture 28"/>
          <xdr:cNvPicPr>
            <a:picLocks noChangeAspect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9239" y="0"/>
            <a:ext cx="29051" cy="8286"/>
          </a:xfrm>
          <a:prstGeom prst="rect">
            <a:avLst/>
          </a:prstGeom>
          <a:noFill/>
        </xdr:spPr>
      </xdr:pic>
    </xdr:grpSp>
    <xdr:clientData/>
  </xdr:twoCellAnchor>
  <xdr:oneCellAnchor>
    <xdr:from>
      <xdr:col>7</xdr:col>
      <xdr:colOff>276225</xdr:colOff>
      <xdr:row>1</xdr:row>
      <xdr:rowOff>28575</xdr:rowOff>
    </xdr:from>
    <xdr:ext cx="4966744" cy="1094274"/>
    <xdr:sp macro="" textlink="">
      <xdr:nvSpPr>
        <xdr:cNvPr id="5" name="TextBox 4"/>
        <xdr:cNvSpPr txBox="1"/>
      </xdr:nvSpPr>
      <xdr:spPr>
        <a:xfrm>
          <a:off x="6619875" y="228600"/>
          <a:ext cx="4966744" cy="10942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PH" sz="3200" b="1" baseline="0"/>
            <a:t>WEEKLY ACCOMPLISHMENT</a:t>
          </a:r>
        </a:p>
        <a:p>
          <a:pPr algn="ctr"/>
          <a:r>
            <a:rPr lang="en-PH" sz="3200" b="1" baseline="0"/>
            <a:t>REPORT</a:t>
          </a:r>
          <a:endParaRPr lang="en-PH" sz="3200" b="1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152400</xdr:rowOff>
    </xdr:from>
    <xdr:to>
      <xdr:col>7</xdr:col>
      <xdr:colOff>0</xdr:colOff>
      <xdr:row>6</xdr:row>
      <xdr:rowOff>28575</xdr:rowOff>
    </xdr:to>
    <xdr:grpSp>
      <xdr:nvGrpSpPr>
        <xdr:cNvPr id="2" name="Group 3"/>
        <xdr:cNvGrpSpPr>
          <a:grpSpLocks/>
        </xdr:cNvGrpSpPr>
      </xdr:nvGrpSpPr>
      <xdr:grpSpPr bwMode="auto">
        <a:xfrm>
          <a:off x="733425" y="352425"/>
          <a:ext cx="5610225" cy="838200"/>
          <a:chOff x="0" y="0"/>
          <a:chExt cx="38290" cy="8286"/>
        </a:xfrm>
      </xdr:grpSpPr>
      <xdr:pic>
        <xdr:nvPicPr>
          <xdr:cNvPr id="3" name="Picture 20" descr="logo%20colored%20INC"/>
          <xdr:cNvPicPr>
            <a:picLocks noChangeAspect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0" y="0"/>
            <a:ext cx="8953" cy="8286"/>
          </a:xfrm>
          <a:prstGeom prst="rect">
            <a:avLst/>
          </a:prstGeom>
          <a:noFill/>
        </xdr:spPr>
      </xdr:pic>
      <xdr:pic>
        <xdr:nvPicPr>
          <xdr:cNvPr id="4" name="Picture 28"/>
          <xdr:cNvPicPr>
            <a:picLocks noChangeAspect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9239" y="0"/>
            <a:ext cx="29051" cy="8286"/>
          </a:xfrm>
          <a:prstGeom prst="rect">
            <a:avLst/>
          </a:prstGeom>
          <a:noFill/>
        </xdr:spPr>
      </xdr:pic>
    </xdr:grpSp>
    <xdr:clientData/>
  </xdr:twoCellAnchor>
  <xdr:oneCellAnchor>
    <xdr:from>
      <xdr:col>7</xdr:col>
      <xdr:colOff>276225</xdr:colOff>
      <xdr:row>1</xdr:row>
      <xdr:rowOff>28575</xdr:rowOff>
    </xdr:from>
    <xdr:ext cx="4966744" cy="1094274"/>
    <xdr:sp macro="" textlink="">
      <xdr:nvSpPr>
        <xdr:cNvPr id="5" name="TextBox 4"/>
        <xdr:cNvSpPr txBox="1"/>
      </xdr:nvSpPr>
      <xdr:spPr>
        <a:xfrm>
          <a:off x="6619875" y="228600"/>
          <a:ext cx="4966744" cy="10942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PH" sz="3200" b="1" baseline="0"/>
            <a:t>WEEKLY ACCOMPLISHMENT</a:t>
          </a:r>
        </a:p>
        <a:p>
          <a:pPr algn="ctr"/>
          <a:r>
            <a:rPr lang="en-PH" sz="3200" b="1" baseline="0"/>
            <a:t>REPORT</a:t>
          </a:r>
          <a:endParaRPr lang="en-PH" sz="3200" b="1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152400</xdr:rowOff>
    </xdr:from>
    <xdr:to>
      <xdr:col>7</xdr:col>
      <xdr:colOff>0</xdr:colOff>
      <xdr:row>6</xdr:row>
      <xdr:rowOff>28575</xdr:rowOff>
    </xdr:to>
    <xdr:grpSp>
      <xdr:nvGrpSpPr>
        <xdr:cNvPr id="2" name="Group 3"/>
        <xdr:cNvGrpSpPr>
          <a:grpSpLocks/>
        </xdr:cNvGrpSpPr>
      </xdr:nvGrpSpPr>
      <xdr:grpSpPr bwMode="auto">
        <a:xfrm>
          <a:off x="733425" y="352425"/>
          <a:ext cx="5610225" cy="838200"/>
          <a:chOff x="0" y="0"/>
          <a:chExt cx="38290" cy="8286"/>
        </a:xfrm>
      </xdr:grpSpPr>
      <xdr:pic>
        <xdr:nvPicPr>
          <xdr:cNvPr id="3" name="Picture 20" descr="logo%20colored%20INC"/>
          <xdr:cNvPicPr>
            <a:picLocks noChangeAspect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0" y="0"/>
            <a:ext cx="8953" cy="8286"/>
          </a:xfrm>
          <a:prstGeom prst="rect">
            <a:avLst/>
          </a:prstGeom>
          <a:noFill/>
        </xdr:spPr>
      </xdr:pic>
      <xdr:pic>
        <xdr:nvPicPr>
          <xdr:cNvPr id="4" name="Picture 28"/>
          <xdr:cNvPicPr>
            <a:picLocks noChangeAspect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9239" y="0"/>
            <a:ext cx="29051" cy="8286"/>
          </a:xfrm>
          <a:prstGeom prst="rect">
            <a:avLst/>
          </a:prstGeom>
          <a:noFill/>
        </xdr:spPr>
      </xdr:pic>
    </xdr:grpSp>
    <xdr:clientData/>
  </xdr:twoCellAnchor>
  <xdr:oneCellAnchor>
    <xdr:from>
      <xdr:col>7</xdr:col>
      <xdr:colOff>276225</xdr:colOff>
      <xdr:row>1</xdr:row>
      <xdr:rowOff>28575</xdr:rowOff>
    </xdr:from>
    <xdr:ext cx="4966744" cy="1094274"/>
    <xdr:sp macro="" textlink="">
      <xdr:nvSpPr>
        <xdr:cNvPr id="5" name="TextBox 4"/>
        <xdr:cNvSpPr txBox="1"/>
      </xdr:nvSpPr>
      <xdr:spPr>
        <a:xfrm>
          <a:off x="6619875" y="228600"/>
          <a:ext cx="4966744" cy="10942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PH" sz="3200" b="1" baseline="0"/>
            <a:t>WEEKLY ACCOMPLISHMENT</a:t>
          </a:r>
        </a:p>
        <a:p>
          <a:pPr algn="ctr"/>
          <a:r>
            <a:rPr lang="en-PH" sz="3200" b="1" baseline="0"/>
            <a:t>REPORT</a:t>
          </a:r>
          <a:endParaRPr lang="en-PH" sz="3200" b="1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152400</xdr:rowOff>
    </xdr:from>
    <xdr:to>
      <xdr:col>7</xdr:col>
      <xdr:colOff>0</xdr:colOff>
      <xdr:row>6</xdr:row>
      <xdr:rowOff>28575</xdr:rowOff>
    </xdr:to>
    <xdr:grpSp>
      <xdr:nvGrpSpPr>
        <xdr:cNvPr id="2" name="Group 3"/>
        <xdr:cNvGrpSpPr>
          <a:grpSpLocks/>
        </xdr:cNvGrpSpPr>
      </xdr:nvGrpSpPr>
      <xdr:grpSpPr bwMode="auto">
        <a:xfrm>
          <a:off x="733425" y="352425"/>
          <a:ext cx="5610225" cy="838200"/>
          <a:chOff x="0" y="0"/>
          <a:chExt cx="38290" cy="8286"/>
        </a:xfrm>
      </xdr:grpSpPr>
      <xdr:pic>
        <xdr:nvPicPr>
          <xdr:cNvPr id="3" name="Picture 20" descr="logo%20colored%20INC"/>
          <xdr:cNvPicPr>
            <a:picLocks noChangeAspect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0" y="0"/>
            <a:ext cx="8953" cy="8286"/>
          </a:xfrm>
          <a:prstGeom prst="rect">
            <a:avLst/>
          </a:prstGeom>
          <a:noFill/>
        </xdr:spPr>
      </xdr:pic>
      <xdr:pic>
        <xdr:nvPicPr>
          <xdr:cNvPr id="4" name="Picture 28"/>
          <xdr:cNvPicPr>
            <a:picLocks noChangeAspect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9239" y="0"/>
            <a:ext cx="29051" cy="8286"/>
          </a:xfrm>
          <a:prstGeom prst="rect">
            <a:avLst/>
          </a:prstGeom>
          <a:noFill/>
        </xdr:spPr>
      </xdr:pic>
    </xdr:grpSp>
    <xdr:clientData/>
  </xdr:twoCellAnchor>
  <xdr:oneCellAnchor>
    <xdr:from>
      <xdr:col>7</xdr:col>
      <xdr:colOff>276225</xdr:colOff>
      <xdr:row>1</xdr:row>
      <xdr:rowOff>28575</xdr:rowOff>
    </xdr:from>
    <xdr:ext cx="4966744" cy="1094274"/>
    <xdr:sp macro="" textlink="">
      <xdr:nvSpPr>
        <xdr:cNvPr id="5" name="TextBox 4"/>
        <xdr:cNvSpPr txBox="1"/>
      </xdr:nvSpPr>
      <xdr:spPr>
        <a:xfrm>
          <a:off x="6619875" y="228600"/>
          <a:ext cx="4966744" cy="10942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PH" sz="3200" b="1" baseline="0"/>
            <a:t>WEEKLY ACCOMPLISHMENT</a:t>
          </a:r>
        </a:p>
        <a:p>
          <a:pPr algn="ctr"/>
          <a:r>
            <a:rPr lang="en-PH" sz="3200" b="1" baseline="0"/>
            <a:t>REPORT</a:t>
          </a:r>
          <a:endParaRPr lang="en-PH" sz="3200" b="1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sanPC/Desktop/ProjectFiles.Revised/Bulacan%20-%20Tanawin%20to%20Lagunita.DPWH/Weekly%20Reports/ProgressCompu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ptember 1"/>
      <sheetName val="Sep 15"/>
      <sheetName val="Sep 22"/>
      <sheetName val="Sep 29"/>
      <sheetName val="Oct 7"/>
      <sheetName val="Oct 13"/>
      <sheetName val="October 21"/>
      <sheetName val="October 27"/>
      <sheetName val="Nov 4"/>
      <sheetName val="Nov 12"/>
      <sheetName val="Nov 18"/>
      <sheetName val="Nov 24"/>
      <sheetName val="Dec 1"/>
      <sheetName val="December 8"/>
    </sheetNames>
    <sheetDataSet>
      <sheetData sheetId="0"/>
      <sheetData sheetId="1">
        <row r="7">
          <cell r="D7">
            <v>1758.8</v>
          </cell>
          <cell r="E7">
            <v>16.010001137138957</v>
          </cell>
        </row>
        <row r="8">
          <cell r="D8">
            <v>272.8</v>
          </cell>
          <cell r="E8">
            <v>225.4100073313783</v>
          </cell>
        </row>
        <row r="9">
          <cell r="D9">
            <v>6155.8</v>
          </cell>
          <cell r="E9">
            <v>15.110000324896845</v>
          </cell>
          <cell r="J9">
            <v>945</v>
          </cell>
        </row>
        <row r="10">
          <cell r="D10">
            <v>871</v>
          </cell>
          <cell r="E10">
            <v>618.07569460390357</v>
          </cell>
          <cell r="J10">
            <v>77.898737775756203</v>
          </cell>
        </row>
        <row r="11">
          <cell r="D11">
            <v>581</v>
          </cell>
          <cell r="E11">
            <v>731.21654044750426</v>
          </cell>
          <cell r="J11">
            <v>51.962303843529682</v>
          </cell>
        </row>
        <row r="12">
          <cell r="D12">
            <v>5276.4</v>
          </cell>
          <cell r="E12">
            <v>1124.5</v>
          </cell>
          <cell r="J12">
            <v>471.90000000000003</v>
          </cell>
        </row>
        <row r="13">
          <cell r="D13">
            <v>5080.2</v>
          </cell>
          <cell r="E13">
            <v>46.480000787370578</v>
          </cell>
          <cell r="J13">
            <v>0</v>
          </cell>
        </row>
        <row r="14">
          <cell r="D14">
            <v>65.819999999999993</v>
          </cell>
          <cell r="E14">
            <v>6001.8898511090865</v>
          </cell>
          <cell r="J14">
            <v>0</v>
          </cell>
        </row>
        <row r="15">
          <cell r="D15">
            <v>682</v>
          </cell>
          <cell r="E15">
            <v>2606.6299999999997</v>
          </cell>
          <cell r="J15">
            <v>0</v>
          </cell>
        </row>
        <row r="16">
          <cell r="D16">
            <v>1</v>
          </cell>
          <cell r="E16">
            <v>4026.75</v>
          </cell>
          <cell r="J16">
            <v>1</v>
          </cell>
        </row>
        <row r="17">
          <cell r="D17">
            <v>1</v>
          </cell>
          <cell r="E17">
            <v>7805.7</v>
          </cell>
          <cell r="J17">
            <v>0</v>
          </cell>
        </row>
        <row r="18">
          <cell r="D18">
            <v>1</v>
          </cell>
          <cell r="E18">
            <v>51542.400000000001</v>
          </cell>
          <cell r="J18">
            <v>1</v>
          </cell>
        </row>
      </sheetData>
      <sheetData sheetId="2">
        <row r="7">
          <cell r="K7">
            <v>0</v>
          </cell>
        </row>
        <row r="8">
          <cell r="K8">
            <v>12.8</v>
          </cell>
        </row>
        <row r="9">
          <cell r="K9">
            <v>1188.2849999999999</v>
          </cell>
        </row>
        <row r="10">
          <cell r="K10">
            <v>223.94525244484873</v>
          </cell>
        </row>
        <row r="11">
          <cell r="K11">
            <v>149.38253923129406</v>
          </cell>
        </row>
        <row r="12">
          <cell r="K12">
            <v>1356.6299999999999</v>
          </cell>
        </row>
        <row r="13">
          <cell r="K13">
            <v>0</v>
          </cell>
        </row>
        <row r="14">
          <cell r="K14">
            <v>0</v>
          </cell>
        </row>
        <row r="15">
          <cell r="K15">
            <v>6.4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</sheetData>
      <sheetData sheetId="3">
        <row r="7">
          <cell r="K7">
            <v>764.7</v>
          </cell>
        </row>
        <row r="8">
          <cell r="K8">
            <v>4.3999999999999986</v>
          </cell>
        </row>
        <row r="9">
          <cell r="K9">
            <v>543.16500000000042</v>
          </cell>
        </row>
        <row r="10">
          <cell r="K10">
            <v>76.853815101205385</v>
          </cell>
        </row>
        <row r="11">
          <cell r="K11">
            <v>51.265288833295443</v>
          </cell>
        </row>
        <row r="12">
          <cell r="K12">
            <v>465.57000000000039</v>
          </cell>
        </row>
        <row r="13">
          <cell r="K13">
            <v>0</v>
          </cell>
        </row>
        <row r="14">
          <cell r="K14">
            <v>0</v>
          </cell>
        </row>
        <row r="15">
          <cell r="K15">
            <v>53.8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</sheetData>
      <sheetData sheetId="4">
        <row r="7">
          <cell r="K7">
            <v>82.899999999999977</v>
          </cell>
        </row>
        <row r="8">
          <cell r="K8">
            <v>35.200000000000003</v>
          </cell>
        </row>
        <row r="9">
          <cell r="K9">
            <v>290.14999999999964</v>
          </cell>
        </row>
        <row r="10">
          <cell r="K10">
            <v>41.054070957471026</v>
          </cell>
        </row>
        <row r="11">
          <cell r="K11">
            <v>27.385092108255606</v>
          </cell>
        </row>
        <row r="12">
          <cell r="K12">
            <v>248.69999999999982</v>
          </cell>
        </row>
        <row r="13">
          <cell r="K13">
            <v>0</v>
          </cell>
        </row>
        <row r="14">
          <cell r="K14">
            <v>0</v>
          </cell>
        </row>
        <row r="15">
          <cell r="K15">
            <v>57.20000000000001</v>
          </cell>
        </row>
        <row r="16">
          <cell r="K16">
            <v>0</v>
          </cell>
        </row>
        <row r="17">
          <cell r="K17">
            <v>1</v>
          </cell>
        </row>
        <row r="18">
          <cell r="K18">
            <v>0</v>
          </cell>
        </row>
      </sheetData>
      <sheetData sheetId="5">
        <row r="7">
          <cell r="K7">
            <v>307.19999999999993</v>
          </cell>
        </row>
        <row r="8">
          <cell r="K8">
            <v>0</v>
          </cell>
        </row>
        <row r="9">
          <cell r="K9">
            <v>1075.1999999999998</v>
          </cell>
        </row>
        <row r="10">
          <cell r="K10">
            <v>152.13281783033887</v>
          </cell>
        </row>
        <row r="11">
          <cell r="K11">
            <v>101.48010006822835</v>
          </cell>
        </row>
        <row r="12">
          <cell r="K12">
            <v>921.59999999999945</v>
          </cell>
        </row>
        <row r="13">
          <cell r="K13">
            <v>1524.06</v>
          </cell>
        </row>
        <row r="14">
          <cell r="K14">
            <v>19.745999999999995</v>
          </cell>
        </row>
        <row r="15">
          <cell r="K15">
            <v>88.239999999999981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</sheetData>
      <sheetData sheetId="6">
        <row r="7">
          <cell r="K7">
            <v>132</v>
          </cell>
        </row>
        <row r="8">
          <cell r="K8">
            <v>5.5999999999999943</v>
          </cell>
        </row>
        <row r="9">
          <cell r="K9">
            <v>462.00000000000045</v>
          </cell>
        </row>
        <row r="10">
          <cell r="K10">
            <v>65.369570161473689</v>
          </cell>
        </row>
        <row r="11">
          <cell r="K11">
            <v>43.604730498066829</v>
          </cell>
        </row>
        <row r="12">
          <cell r="K12">
            <v>0</v>
          </cell>
        </row>
        <row r="13">
          <cell r="K13">
            <v>1524.06</v>
          </cell>
        </row>
        <row r="14">
          <cell r="K14">
            <v>19.745999999999995</v>
          </cell>
        </row>
        <row r="15">
          <cell r="K15">
            <v>5.3600000000000136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</sheetData>
      <sheetData sheetId="7">
        <row r="7">
          <cell r="K7">
            <v>50.360000000000127</v>
          </cell>
        </row>
        <row r="8">
          <cell r="K8">
            <v>16</v>
          </cell>
        </row>
        <row r="9">
          <cell r="K9">
            <v>176.26000000000022</v>
          </cell>
        </row>
        <row r="10">
          <cell r="K10">
            <v>24.939481464635037</v>
          </cell>
        </row>
        <row r="11">
          <cell r="K11">
            <v>16.635865362747381</v>
          </cell>
        </row>
        <row r="12">
          <cell r="K12">
            <v>151.08000000000084</v>
          </cell>
        </row>
        <row r="13">
          <cell r="K13">
            <v>1016.04</v>
          </cell>
        </row>
        <row r="14">
          <cell r="K14">
            <v>13.164000000000001</v>
          </cell>
        </row>
        <row r="15">
          <cell r="K15">
            <v>48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</sheetData>
      <sheetData sheetId="8">
        <row r="7">
          <cell r="K7">
            <v>52.5</v>
          </cell>
        </row>
        <row r="8">
          <cell r="K8">
            <v>10.400000000000006</v>
          </cell>
        </row>
        <row r="9">
          <cell r="K9">
            <v>183.75</v>
          </cell>
        </row>
        <row r="10">
          <cell r="K10">
            <v>25.999260859677065</v>
          </cell>
        </row>
        <row r="11">
          <cell r="K11">
            <v>17.342790539003886</v>
          </cell>
        </row>
        <row r="12">
          <cell r="K12">
            <v>157.5</v>
          </cell>
        </row>
        <row r="13">
          <cell r="K13">
            <v>508.02000000000044</v>
          </cell>
        </row>
        <row r="14">
          <cell r="K14">
            <v>6.5820000000000007</v>
          </cell>
        </row>
        <row r="15">
          <cell r="K15">
            <v>36.399999999999977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</sheetData>
      <sheetData sheetId="9">
        <row r="7">
          <cell r="K7">
            <v>9.5399999999999636</v>
          </cell>
        </row>
        <row r="8">
          <cell r="K8">
            <v>24.400000000000006</v>
          </cell>
        </row>
        <row r="9">
          <cell r="K9">
            <v>33.389999999999418</v>
          </cell>
        </row>
        <row r="10">
          <cell r="K10">
            <v>4.7244371162155403</v>
          </cell>
        </row>
        <row r="11">
          <cell r="K11">
            <v>3.151432795087544</v>
          </cell>
        </row>
        <row r="12">
          <cell r="K12">
            <v>64.619999999999891</v>
          </cell>
        </row>
        <row r="13">
          <cell r="K13">
            <v>254.00999999999931</v>
          </cell>
        </row>
        <row r="14">
          <cell r="K14">
            <v>3.2909999999999968</v>
          </cell>
        </row>
        <row r="15">
          <cell r="K15">
            <v>85.399999999999977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</sheetData>
      <sheetData sheetId="10">
        <row r="7">
          <cell r="K7">
            <v>89</v>
          </cell>
        </row>
        <row r="8">
          <cell r="K8">
            <v>13.040000000000006</v>
          </cell>
        </row>
        <row r="9">
          <cell r="K9">
            <v>311.5</v>
          </cell>
        </row>
        <row r="10">
          <cell r="K10">
            <v>44.07493745735735</v>
          </cell>
        </row>
        <row r="11">
          <cell r="K11">
            <v>29.400159199454151</v>
          </cell>
        </row>
        <row r="12">
          <cell r="K12">
            <v>627</v>
          </cell>
        </row>
        <row r="13">
          <cell r="K13">
            <v>254.01000000000022</v>
          </cell>
        </row>
        <row r="14">
          <cell r="K14">
            <v>3.2910000000000039</v>
          </cell>
        </row>
        <row r="15">
          <cell r="K15">
            <v>45.640000000000043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</sheetData>
      <sheetData sheetId="11">
        <row r="7">
          <cell r="K7">
            <v>64.5</v>
          </cell>
        </row>
        <row r="8">
          <cell r="K8">
            <v>15.999999999999986</v>
          </cell>
        </row>
        <row r="9">
          <cell r="K9">
            <v>225.75</v>
          </cell>
        </row>
        <row r="10">
          <cell r="K10">
            <v>31.941949056174622</v>
          </cell>
        </row>
        <row r="11">
          <cell r="K11">
            <v>21.306856947919073</v>
          </cell>
        </row>
        <row r="12">
          <cell r="K12">
            <v>193.5</v>
          </cell>
        </row>
        <row r="13">
          <cell r="K13">
            <v>0</v>
          </cell>
        </row>
        <row r="14">
          <cell r="K14">
            <v>0</v>
          </cell>
        </row>
        <row r="15">
          <cell r="K15">
            <v>56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</sheetData>
      <sheetData sheetId="12">
        <row r="7">
          <cell r="K7">
            <v>125</v>
          </cell>
        </row>
        <row r="8">
          <cell r="K8">
            <v>0</v>
          </cell>
        </row>
        <row r="9">
          <cell r="K9">
            <v>437.5</v>
          </cell>
        </row>
        <row r="10">
          <cell r="K10">
            <v>61.903002046850133</v>
          </cell>
        </row>
        <row r="11">
          <cell r="K11">
            <v>41.292358426199712</v>
          </cell>
        </row>
        <row r="12">
          <cell r="K12">
            <v>375</v>
          </cell>
        </row>
        <row r="13">
          <cell r="K13">
            <v>0</v>
          </cell>
        </row>
        <row r="14">
          <cell r="K14">
            <v>0</v>
          </cell>
        </row>
        <row r="15">
          <cell r="K15">
            <v>80.000000000000057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</sheetData>
      <sheetData sheetId="13">
        <row r="7">
          <cell r="K7">
            <v>81.099999999999909</v>
          </cell>
        </row>
        <row r="8">
          <cell r="K8">
            <v>14</v>
          </cell>
        </row>
        <row r="9">
          <cell r="K9">
            <v>283.85000000000036</v>
          </cell>
        </row>
        <row r="10">
          <cell r="K10">
            <v>40.162667727996336</v>
          </cell>
        </row>
        <row r="11">
          <cell r="K11">
            <v>26.790482146918293</v>
          </cell>
        </row>
        <row r="12">
          <cell r="K12">
            <v>243.29999999999927</v>
          </cell>
        </row>
        <row r="13">
          <cell r="K13">
            <v>0</v>
          </cell>
        </row>
        <row r="14">
          <cell r="K14">
            <v>0</v>
          </cell>
        </row>
        <row r="15">
          <cell r="K15">
            <v>79.399999999999977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</sheetData>
      <sheetData sheetId="14">
        <row r="7">
          <cell r="K7">
            <v>0</v>
          </cell>
        </row>
        <row r="8">
          <cell r="K8">
            <v>120.96000000000001</v>
          </cell>
        </row>
        <row r="9">
          <cell r="K9">
            <v>0</v>
          </cell>
        </row>
        <row r="10">
          <cell r="K10">
            <v>0</v>
          </cell>
        </row>
        <row r="11">
          <cell r="K11">
            <v>0</v>
          </cell>
        </row>
        <row r="12">
          <cell r="K12">
            <v>0</v>
          </cell>
        </row>
        <row r="13">
          <cell r="K13">
            <v>0</v>
          </cell>
        </row>
        <row r="14">
          <cell r="K14">
            <v>0</v>
          </cell>
        </row>
        <row r="15">
          <cell r="K15">
            <v>40.159999999999968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8"/>
  <sheetViews>
    <sheetView topLeftCell="B12" workbookViewId="0">
      <selection activeCell="K17" sqref="K17"/>
    </sheetView>
  </sheetViews>
  <sheetFormatPr defaultRowHeight="15" x14ac:dyDescent="0.25"/>
  <cols>
    <col min="1" max="1" width="8.7109375" customWidth="1"/>
    <col min="2" max="2" width="22.85546875" customWidth="1"/>
    <col min="3" max="3" width="14.7109375" customWidth="1"/>
    <col min="5" max="5" width="12.85546875" style="1" customWidth="1"/>
    <col min="6" max="6" width="11.7109375" style="1" customWidth="1"/>
    <col min="7" max="7" width="15.140625" style="1" customWidth="1"/>
    <col min="8" max="8" width="10.5703125" customWidth="1"/>
    <col min="9" max="9" width="11.28515625" style="2" customWidth="1"/>
    <col min="10" max="10" width="12" style="2" customWidth="1"/>
    <col min="11" max="11" width="11" style="2" customWidth="1"/>
    <col min="12" max="12" width="14.85546875" style="1" customWidth="1"/>
    <col min="13" max="14" width="13.42578125" style="1" customWidth="1"/>
    <col min="15" max="16" width="12" customWidth="1"/>
    <col min="17" max="17" width="10.42578125" customWidth="1"/>
    <col min="18" max="19" width="13.42578125" customWidth="1"/>
    <col min="20" max="20" width="13" customWidth="1"/>
    <col min="21" max="21" width="10.42578125" customWidth="1"/>
    <col min="22" max="23" width="12.85546875" customWidth="1"/>
    <col min="25" max="25" width="12" customWidth="1"/>
  </cols>
  <sheetData>
    <row r="1" spans="1:26" ht="15.75" thickBot="1" x14ac:dyDescent="0.3"/>
    <row r="2" spans="1:26" ht="15.75" thickTop="1" x14ac:dyDescent="0.25">
      <c r="B2" s="3"/>
      <c r="C2" s="4"/>
      <c r="D2" s="4"/>
      <c r="E2" s="5"/>
      <c r="F2" s="5"/>
      <c r="G2" s="5"/>
      <c r="H2" s="3"/>
      <c r="I2" s="6"/>
      <c r="J2" s="6"/>
      <c r="K2" s="6"/>
      <c r="L2" s="5"/>
      <c r="M2" s="5"/>
      <c r="N2" s="7"/>
    </row>
    <row r="3" spans="1:26" x14ac:dyDescent="0.25">
      <c r="B3" s="8"/>
      <c r="C3" s="9"/>
      <c r="D3" s="9"/>
      <c r="E3" s="10"/>
      <c r="F3" s="10"/>
      <c r="G3" s="10"/>
      <c r="H3" s="8"/>
      <c r="I3" s="11"/>
      <c r="J3" s="11"/>
      <c r="K3" s="11"/>
      <c r="L3" s="10"/>
      <c r="M3" s="10"/>
      <c r="N3" s="12"/>
    </row>
    <row r="4" spans="1:26" x14ac:dyDescent="0.25">
      <c r="B4" s="8"/>
      <c r="C4" s="9"/>
      <c r="D4" s="9"/>
      <c r="E4" s="10"/>
      <c r="F4" s="10"/>
      <c r="G4" s="10"/>
      <c r="H4" s="8"/>
      <c r="I4" s="11"/>
      <c r="J4" s="11"/>
      <c r="K4" s="11"/>
      <c r="L4" s="10"/>
      <c r="M4" s="10"/>
      <c r="N4" s="12"/>
    </row>
    <row r="5" spans="1:26" x14ac:dyDescent="0.25">
      <c r="B5" s="8"/>
      <c r="C5" s="9"/>
      <c r="D5" s="9"/>
      <c r="E5" s="10"/>
      <c r="F5" s="10"/>
      <c r="G5" s="10"/>
      <c r="H5" s="8"/>
      <c r="I5" s="11"/>
      <c r="J5" s="11"/>
      <c r="K5" s="11"/>
      <c r="L5" s="10"/>
      <c r="M5" s="10"/>
      <c r="N5" s="12"/>
    </row>
    <row r="6" spans="1:26" x14ac:dyDescent="0.25">
      <c r="B6" s="8"/>
      <c r="C6" s="9"/>
      <c r="D6" s="9"/>
      <c r="E6" s="10"/>
      <c r="F6" s="10"/>
      <c r="G6" s="10"/>
      <c r="H6" s="8"/>
      <c r="I6" s="11"/>
      <c r="J6" s="11"/>
      <c r="K6" s="11"/>
      <c r="L6" s="10"/>
      <c r="M6" s="10"/>
      <c r="N6" s="12"/>
    </row>
    <row r="7" spans="1:26" ht="15.75" thickBot="1" x14ac:dyDescent="0.3">
      <c r="B7" s="13"/>
      <c r="C7" s="14"/>
      <c r="D7" s="14"/>
      <c r="E7" s="15"/>
      <c r="F7" s="15"/>
      <c r="G7" s="15"/>
      <c r="H7" s="13"/>
      <c r="I7" s="16"/>
      <c r="J7" s="16"/>
      <c r="K7" s="16"/>
      <c r="L7" s="15"/>
      <c r="M7" s="15"/>
      <c r="N7" s="17"/>
    </row>
    <row r="8" spans="1:26" ht="15.75" thickTop="1" x14ac:dyDescent="0.25"/>
    <row r="9" spans="1:26" ht="23.25" x14ac:dyDescent="0.25">
      <c r="A9" s="139" t="s">
        <v>27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</row>
    <row r="10" spans="1:26" ht="21" customHeight="1" x14ac:dyDescent="0.25">
      <c r="A10" s="135" t="s">
        <v>28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</row>
    <row r="11" spans="1:26" ht="15.75" thickBot="1" x14ac:dyDescent="0.3">
      <c r="A11" s="149" t="s">
        <v>46</v>
      </c>
      <c r="B11" s="149"/>
      <c r="C11" s="149"/>
      <c r="D11" s="149"/>
      <c r="E11" s="149"/>
      <c r="F11" s="149"/>
      <c r="G11" s="149"/>
      <c r="H11" s="150"/>
      <c r="I11" s="150"/>
      <c r="J11" s="150"/>
      <c r="K11" s="150"/>
      <c r="L11" s="150"/>
      <c r="M11" s="150"/>
      <c r="N11" s="150"/>
      <c r="O11" s="150"/>
      <c r="P11" s="18"/>
    </row>
    <row r="12" spans="1:26" ht="15.75" thickBot="1" x14ac:dyDescent="0.3">
      <c r="A12" s="140" t="s">
        <v>0</v>
      </c>
      <c r="B12" s="140" t="s">
        <v>1</v>
      </c>
      <c r="C12" s="140"/>
      <c r="D12" s="140" t="s">
        <v>2</v>
      </c>
      <c r="E12" s="136" t="s">
        <v>3</v>
      </c>
      <c r="F12" s="136" t="s">
        <v>4</v>
      </c>
      <c r="G12" s="137" t="s">
        <v>5</v>
      </c>
      <c r="H12" s="140" t="s">
        <v>6</v>
      </c>
      <c r="I12" s="136" t="s">
        <v>7</v>
      </c>
      <c r="J12" s="136"/>
      <c r="K12" s="136"/>
      <c r="L12" s="136" t="s">
        <v>5</v>
      </c>
      <c r="M12" s="136"/>
      <c r="N12" s="136"/>
      <c r="O12" s="140" t="s">
        <v>8</v>
      </c>
      <c r="P12" s="19"/>
    </row>
    <row r="13" spans="1:26" ht="27" customHeight="1" thickBot="1" x14ac:dyDescent="0.3">
      <c r="A13" s="140"/>
      <c r="B13" s="140"/>
      <c r="C13" s="140"/>
      <c r="D13" s="140"/>
      <c r="E13" s="136"/>
      <c r="F13" s="136"/>
      <c r="G13" s="138"/>
      <c r="H13" s="140"/>
      <c r="I13" s="20" t="s">
        <v>9</v>
      </c>
      <c r="J13" s="21" t="s">
        <v>10</v>
      </c>
      <c r="K13" s="21" t="s">
        <v>11</v>
      </c>
      <c r="L13" s="22" t="s">
        <v>9</v>
      </c>
      <c r="M13" s="22" t="s">
        <v>12</v>
      </c>
      <c r="N13" s="22" t="s">
        <v>11</v>
      </c>
      <c r="O13" s="140"/>
      <c r="P13" s="19"/>
      <c r="X13" s="23"/>
      <c r="Y13" s="23"/>
      <c r="Z13" s="23"/>
    </row>
    <row r="14" spans="1:26" s="33" customFormat="1" ht="9.9499999999999993" customHeight="1" x14ac:dyDescent="0.25">
      <c r="A14" s="24"/>
      <c r="B14" s="145"/>
      <c r="C14" s="146"/>
      <c r="D14" s="25"/>
      <c r="E14" s="26"/>
      <c r="F14" s="26"/>
      <c r="G14" s="26"/>
      <c r="H14" s="27"/>
      <c r="I14" s="28"/>
      <c r="J14" s="29"/>
      <c r="K14" s="30"/>
      <c r="L14" s="31"/>
      <c r="M14" s="26"/>
      <c r="N14" s="26"/>
      <c r="O14" s="32"/>
      <c r="P14" s="19"/>
      <c r="X14" s="34"/>
      <c r="Y14" s="34"/>
      <c r="Z14" s="34"/>
    </row>
    <row r="15" spans="1:26" s="48" customFormat="1" ht="20.100000000000001" customHeight="1" x14ac:dyDescent="0.25">
      <c r="A15" s="78">
        <v>100</v>
      </c>
      <c r="B15" s="147" t="s">
        <v>32</v>
      </c>
      <c r="C15" s="148"/>
      <c r="D15" s="81" t="s">
        <v>16</v>
      </c>
      <c r="E15" s="35">
        <f>'[1]September 1'!$D7</f>
        <v>1758.8</v>
      </c>
      <c r="F15" s="36">
        <f>'[1]September 1'!$E7</f>
        <v>16.010001137138957</v>
      </c>
      <c r="G15" s="37">
        <f>F15*E15</f>
        <v>28158.389999999996</v>
      </c>
      <c r="H15" s="38">
        <f t="shared" ref="H15:H26" si="0">G15/G$28*100</f>
        <v>0.29480824554448282</v>
      </c>
      <c r="I15" s="39"/>
      <c r="J15" s="40"/>
      <c r="K15" s="41">
        <f>J15+I15</f>
        <v>0</v>
      </c>
      <c r="L15" s="42">
        <f>I15*F15</f>
        <v>0</v>
      </c>
      <c r="M15" s="43">
        <f>J15*F15</f>
        <v>0</v>
      </c>
      <c r="N15" s="43">
        <f>M15+L15</f>
        <v>0</v>
      </c>
      <c r="O15" s="44">
        <f>N15/G$28*100</f>
        <v>0</v>
      </c>
      <c r="P15" s="45"/>
      <c r="Q15" s="46"/>
      <c r="R15" s="46"/>
      <c r="S15" s="46"/>
      <c r="T15" s="46"/>
      <c r="U15" s="46"/>
      <c r="V15" s="46"/>
      <c r="W15" s="46"/>
      <c r="X15" s="47"/>
      <c r="Y15" s="47"/>
      <c r="Z15" s="47"/>
    </row>
    <row r="16" spans="1:26" s="48" customFormat="1" ht="20.100000000000001" customHeight="1" x14ac:dyDescent="0.25">
      <c r="A16" s="78">
        <v>103</v>
      </c>
      <c r="B16" s="147" t="s">
        <v>13</v>
      </c>
      <c r="C16" s="148"/>
      <c r="D16" s="81" t="s">
        <v>14</v>
      </c>
      <c r="E16" s="35">
        <f>'[1]September 1'!$D8</f>
        <v>272.8</v>
      </c>
      <c r="F16" s="36">
        <f>'[1]September 1'!$E8</f>
        <v>225.4100073313783</v>
      </c>
      <c r="G16" s="37">
        <f t="shared" ref="G16:G26" si="1">F16*E16</f>
        <v>61491.85</v>
      </c>
      <c r="H16" s="38">
        <f t="shared" si="0"/>
        <v>0.64379761818003478</v>
      </c>
      <c r="I16" s="39"/>
      <c r="J16" s="40"/>
      <c r="K16" s="41">
        <f t="shared" ref="K16:K26" si="2">J16+I16</f>
        <v>0</v>
      </c>
      <c r="L16" s="42">
        <f t="shared" ref="L16:L26" si="3">I16*F16</f>
        <v>0</v>
      </c>
      <c r="M16" s="43">
        <f t="shared" ref="M16:M26" si="4">J16*F16</f>
        <v>0</v>
      </c>
      <c r="N16" s="43">
        <f t="shared" ref="N16:N26" si="5">M16+L16</f>
        <v>0</v>
      </c>
      <c r="O16" s="44">
        <f>N16/G$28*100</f>
        <v>0</v>
      </c>
      <c r="P16" s="45"/>
      <c r="Q16" s="46"/>
      <c r="R16" s="46"/>
      <c r="S16" s="46"/>
      <c r="T16" s="46"/>
      <c r="U16" s="46"/>
      <c r="V16" s="46"/>
      <c r="W16" s="46"/>
      <c r="X16" s="47"/>
      <c r="Y16" s="47"/>
      <c r="Z16" s="47"/>
    </row>
    <row r="17" spans="1:26" s="48" customFormat="1" ht="20.100000000000001" customHeight="1" x14ac:dyDescent="0.25">
      <c r="A17" s="78">
        <v>105</v>
      </c>
      <c r="B17" s="147" t="s">
        <v>33</v>
      </c>
      <c r="C17" s="148"/>
      <c r="D17" s="81" t="s">
        <v>16</v>
      </c>
      <c r="E17" s="35">
        <f>'[1]September 1'!$D9</f>
        <v>6155.8</v>
      </c>
      <c r="F17" s="36">
        <f>'[1]September 1'!$E9</f>
        <v>15.110000324896845</v>
      </c>
      <c r="G17" s="37">
        <f t="shared" si="1"/>
        <v>93014.14</v>
      </c>
      <c r="H17" s="38">
        <f t="shared" si="0"/>
        <v>0.97382469041123831</v>
      </c>
      <c r="I17" s="39"/>
      <c r="J17" s="40">
        <f>'[1]September 1'!$J9</f>
        <v>945</v>
      </c>
      <c r="K17" s="41">
        <f t="shared" si="2"/>
        <v>945</v>
      </c>
      <c r="L17" s="42">
        <f t="shared" si="3"/>
        <v>0</v>
      </c>
      <c r="M17" s="43">
        <f t="shared" si="4"/>
        <v>14278.950307027519</v>
      </c>
      <c r="N17" s="43">
        <f t="shared" si="5"/>
        <v>14278.950307027519</v>
      </c>
      <c r="O17" s="44">
        <f>N17/G$28*100</f>
        <v>0.14949548920345368</v>
      </c>
      <c r="P17" s="45"/>
      <c r="Q17" s="46"/>
      <c r="R17" s="46"/>
      <c r="S17" s="46"/>
      <c r="T17" s="46"/>
      <c r="U17" s="46"/>
      <c r="V17" s="46"/>
      <c r="W17" s="46"/>
      <c r="X17" s="47"/>
      <c r="Y17" s="47"/>
      <c r="Z17" s="47"/>
    </row>
    <row r="18" spans="1:26" s="48" customFormat="1" ht="20.100000000000001" customHeight="1" x14ac:dyDescent="0.25">
      <c r="A18" s="79">
        <v>200</v>
      </c>
      <c r="B18" s="147" t="s">
        <v>34</v>
      </c>
      <c r="C18" s="148"/>
      <c r="D18" s="81" t="s">
        <v>14</v>
      </c>
      <c r="E18" s="35">
        <f>'[1]September 1'!$D10</f>
        <v>871</v>
      </c>
      <c r="F18" s="36">
        <f>'[1]September 1'!$E10</f>
        <v>618.07569460390357</v>
      </c>
      <c r="G18" s="37">
        <f t="shared" si="1"/>
        <v>538343.93000000005</v>
      </c>
      <c r="H18" s="38">
        <f t="shared" si="0"/>
        <v>5.6362678939677275</v>
      </c>
      <c r="I18" s="39"/>
      <c r="J18" s="40">
        <f>'[1]September 1'!$J10</f>
        <v>77.898737775756203</v>
      </c>
      <c r="K18" s="41">
        <f t="shared" si="2"/>
        <v>77.898737775756203</v>
      </c>
      <c r="L18" s="42">
        <f t="shared" si="3"/>
        <v>0</v>
      </c>
      <c r="M18" s="43">
        <f t="shared" si="4"/>
        <v>48147.31645951786</v>
      </c>
      <c r="N18" s="43">
        <f t="shared" si="5"/>
        <v>48147.31645951786</v>
      </c>
      <c r="O18" s="44">
        <f>N18/G$28*100</f>
        <v>0.50408513743525329</v>
      </c>
      <c r="P18" s="45"/>
      <c r="Q18" s="46"/>
      <c r="R18" s="46"/>
      <c r="S18" s="46"/>
      <c r="T18" s="46"/>
      <c r="U18" s="46"/>
      <c r="V18" s="46"/>
      <c r="W18" s="46"/>
      <c r="X18" s="47"/>
      <c r="Y18" s="47"/>
      <c r="Z18" s="47"/>
    </row>
    <row r="19" spans="1:26" s="48" customFormat="1" ht="20.100000000000001" customHeight="1" x14ac:dyDescent="0.25">
      <c r="A19" s="79">
        <v>201</v>
      </c>
      <c r="B19" s="147" t="s">
        <v>35</v>
      </c>
      <c r="C19" s="148"/>
      <c r="D19" s="81" t="s">
        <v>14</v>
      </c>
      <c r="E19" s="35">
        <f>'[1]September 1'!$D11</f>
        <v>581</v>
      </c>
      <c r="F19" s="36">
        <f>'[1]September 1'!$E11</f>
        <v>731.21654044750426</v>
      </c>
      <c r="G19" s="37">
        <f t="shared" si="1"/>
        <v>424836.81</v>
      </c>
      <c r="H19" s="38">
        <f t="shared" si="0"/>
        <v>4.4478890518532781</v>
      </c>
      <c r="I19" s="39"/>
      <c r="J19" s="40">
        <f>'[1]September 1'!$J11</f>
        <v>51.962303843529682</v>
      </c>
      <c r="K19" s="41">
        <f t="shared" si="2"/>
        <v>51.962303843529682</v>
      </c>
      <c r="L19" s="42">
        <f t="shared" si="3"/>
        <v>0</v>
      </c>
      <c r="M19" s="43">
        <f t="shared" si="4"/>
        <v>37995.696050147824</v>
      </c>
      <c r="N19" s="43">
        <f t="shared" si="5"/>
        <v>37995.696050147824</v>
      </c>
      <c r="O19" s="44">
        <f t="shared" ref="O19:O26" si="6">N19/G$28*100</f>
        <v>0.39780131217677994</v>
      </c>
      <c r="P19" s="45"/>
      <c r="Q19" s="46"/>
      <c r="R19" s="46"/>
      <c r="S19" s="46"/>
      <c r="T19" s="46"/>
      <c r="U19" s="46"/>
      <c r="V19" s="46"/>
      <c r="W19" s="46"/>
      <c r="X19" s="47"/>
      <c r="Y19" s="47"/>
      <c r="Z19" s="47"/>
    </row>
    <row r="20" spans="1:26" s="48" customFormat="1" ht="20.100000000000001" customHeight="1" x14ac:dyDescent="0.25">
      <c r="A20" s="79">
        <v>311</v>
      </c>
      <c r="B20" s="147" t="s">
        <v>36</v>
      </c>
      <c r="C20" s="148"/>
      <c r="D20" s="81" t="s">
        <v>16</v>
      </c>
      <c r="E20" s="35">
        <f>'[1]September 1'!$D12</f>
        <v>5276.4</v>
      </c>
      <c r="F20" s="36">
        <f>'[1]September 1'!$E12</f>
        <v>1124.5</v>
      </c>
      <c r="G20" s="37">
        <f t="shared" si="1"/>
        <v>5933311.7999999998</v>
      </c>
      <c r="H20" s="38">
        <f t="shared" si="0"/>
        <v>62.119646827335572</v>
      </c>
      <c r="I20" s="39"/>
      <c r="J20" s="40">
        <f>'[1]September 1'!$J12</f>
        <v>471.90000000000003</v>
      </c>
      <c r="K20" s="41">
        <f t="shared" si="2"/>
        <v>471.90000000000003</v>
      </c>
      <c r="L20" s="42">
        <f t="shared" si="3"/>
        <v>0</v>
      </c>
      <c r="M20" s="43">
        <f t="shared" si="4"/>
        <v>530651.55000000005</v>
      </c>
      <c r="N20" s="43">
        <f t="shared" si="5"/>
        <v>530651.55000000005</v>
      </c>
      <c r="O20" s="44">
        <f t="shared" si="6"/>
        <v>5.5557314338980479</v>
      </c>
      <c r="P20" s="45"/>
      <c r="Q20" s="46"/>
      <c r="R20" s="46"/>
      <c r="S20" s="46"/>
      <c r="T20" s="46"/>
      <c r="U20" s="46"/>
      <c r="V20" s="46"/>
      <c r="W20" s="46"/>
      <c r="X20" s="47"/>
      <c r="Y20" s="47"/>
      <c r="Z20" s="47"/>
    </row>
    <row r="21" spans="1:26" s="48" customFormat="1" ht="20.100000000000001" customHeight="1" x14ac:dyDescent="0.25">
      <c r="A21" s="79">
        <v>404</v>
      </c>
      <c r="B21" s="147" t="s">
        <v>37</v>
      </c>
      <c r="C21" s="148"/>
      <c r="D21" s="81" t="s">
        <v>42</v>
      </c>
      <c r="E21" s="35">
        <f>'[1]September 1'!$D13</f>
        <v>5080.2</v>
      </c>
      <c r="F21" s="36">
        <f>'[1]September 1'!$E13</f>
        <v>46.480000787370578</v>
      </c>
      <c r="G21" s="37">
        <f t="shared" si="1"/>
        <v>236127.7</v>
      </c>
      <c r="H21" s="38">
        <f t="shared" si="0"/>
        <v>2.4721723422913735</v>
      </c>
      <c r="I21" s="39"/>
      <c r="J21" s="40">
        <f>'[1]September 1'!$J13</f>
        <v>0</v>
      </c>
      <c r="K21" s="41">
        <f t="shared" si="2"/>
        <v>0</v>
      </c>
      <c r="L21" s="42">
        <f t="shared" si="3"/>
        <v>0</v>
      </c>
      <c r="M21" s="43">
        <f t="shared" si="4"/>
        <v>0</v>
      </c>
      <c r="N21" s="43">
        <f t="shared" si="5"/>
        <v>0</v>
      </c>
      <c r="O21" s="44">
        <f t="shared" si="6"/>
        <v>0</v>
      </c>
      <c r="P21" s="45"/>
      <c r="Q21" s="46"/>
      <c r="R21" s="46"/>
      <c r="S21" s="46"/>
      <c r="T21" s="46"/>
      <c r="U21" s="46"/>
      <c r="V21" s="46"/>
      <c r="W21" s="46"/>
      <c r="X21" s="47"/>
      <c r="Y21" s="47"/>
      <c r="Z21" s="47"/>
    </row>
    <row r="22" spans="1:26" s="48" customFormat="1" ht="20.100000000000001" customHeight="1" x14ac:dyDescent="0.25">
      <c r="A22" s="79">
        <v>405</v>
      </c>
      <c r="B22" s="147" t="s">
        <v>38</v>
      </c>
      <c r="C22" s="148"/>
      <c r="D22" s="81" t="s">
        <v>14</v>
      </c>
      <c r="E22" s="35">
        <f>'[1]September 1'!$D14</f>
        <v>65.819999999999993</v>
      </c>
      <c r="F22" s="36">
        <f>'[1]September 1'!$E14</f>
        <v>6001.8898511090865</v>
      </c>
      <c r="G22" s="37">
        <f t="shared" si="1"/>
        <v>395044.39</v>
      </c>
      <c r="H22" s="38">
        <f t="shared" si="0"/>
        <v>4.1359730981810561</v>
      </c>
      <c r="I22" s="39"/>
      <c r="J22" s="40">
        <f>'[1]September 1'!$J14</f>
        <v>0</v>
      </c>
      <c r="K22" s="41">
        <f t="shared" si="2"/>
        <v>0</v>
      </c>
      <c r="L22" s="42">
        <f t="shared" si="3"/>
        <v>0</v>
      </c>
      <c r="M22" s="43">
        <f t="shared" si="4"/>
        <v>0</v>
      </c>
      <c r="N22" s="43">
        <f t="shared" si="5"/>
        <v>0</v>
      </c>
      <c r="O22" s="44">
        <f t="shared" si="6"/>
        <v>0</v>
      </c>
      <c r="P22" s="45"/>
      <c r="Q22" s="46"/>
      <c r="R22" s="46"/>
      <c r="S22" s="46"/>
      <c r="T22" s="46"/>
      <c r="U22" s="46"/>
      <c r="V22" s="46"/>
      <c r="W22" s="46"/>
      <c r="X22" s="47"/>
      <c r="Y22" s="47"/>
      <c r="Z22" s="47"/>
    </row>
    <row r="23" spans="1:26" s="48" customFormat="1" ht="20.100000000000001" customHeight="1" x14ac:dyDescent="0.25">
      <c r="A23" s="79">
        <v>505</v>
      </c>
      <c r="B23" s="147" t="s">
        <v>15</v>
      </c>
      <c r="C23" s="148"/>
      <c r="D23" s="81" t="s">
        <v>14</v>
      </c>
      <c r="E23" s="35">
        <f>'[1]September 1'!$D15</f>
        <v>682</v>
      </c>
      <c r="F23" s="36">
        <f>'[1]September 1'!$E15</f>
        <v>2606.6299999999997</v>
      </c>
      <c r="G23" s="37">
        <f t="shared" si="1"/>
        <v>1777721.6599999997</v>
      </c>
      <c r="H23" s="38">
        <f t="shared" si="0"/>
        <v>18.612108279309492</v>
      </c>
      <c r="I23" s="39"/>
      <c r="J23" s="40">
        <f>'[1]September 1'!$J15</f>
        <v>0</v>
      </c>
      <c r="K23" s="41">
        <f t="shared" si="2"/>
        <v>0</v>
      </c>
      <c r="L23" s="42">
        <f t="shared" si="3"/>
        <v>0</v>
      </c>
      <c r="M23" s="43">
        <f t="shared" si="4"/>
        <v>0</v>
      </c>
      <c r="N23" s="43">
        <f t="shared" si="5"/>
        <v>0</v>
      </c>
      <c r="O23" s="44">
        <f t="shared" si="6"/>
        <v>0</v>
      </c>
      <c r="P23" s="45"/>
      <c r="Q23" s="46"/>
      <c r="R23" s="46"/>
      <c r="S23" s="46"/>
      <c r="T23" s="46"/>
      <c r="U23" s="46"/>
      <c r="V23" s="46"/>
      <c r="W23" s="46"/>
      <c r="X23" s="47"/>
      <c r="Y23" s="47"/>
      <c r="Z23" s="47"/>
    </row>
    <row r="24" spans="1:26" s="48" customFormat="1" ht="20.100000000000001" customHeight="1" x14ac:dyDescent="0.25">
      <c r="A24" s="80" t="s">
        <v>29</v>
      </c>
      <c r="B24" s="147" t="s">
        <v>39</v>
      </c>
      <c r="C24" s="148"/>
      <c r="D24" s="82" t="s">
        <v>43</v>
      </c>
      <c r="E24" s="35">
        <f>'[1]September 1'!$D16</f>
        <v>1</v>
      </c>
      <c r="F24" s="36">
        <f>'[1]September 1'!$E16</f>
        <v>4026.75</v>
      </c>
      <c r="G24" s="37">
        <f t="shared" si="1"/>
        <v>4026.75</v>
      </c>
      <c r="H24" s="38">
        <f t="shared" si="0"/>
        <v>4.2158628485018015E-2</v>
      </c>
      <c r="I24" s="39"/>
      <c r="J24" s="40">
        <f>'[1]September 1'!$J16</f>
        <v>1</v>
      </c>
      <c r="K24" s="41">
        <f t="shared" si="2"/>
        <v>1</v>
      </c>
      <c r="L24" s="42">
        <f t="shared" si="3"/>
        <v>0</v>
      </c>
      <c r="M24" s="43">
        <f t="shared" si="4"/>
        <v>4026.75</v>
      </c>
      <c r="N24" s="43">
        <f t="shared" si="5"/>
        <v>4026.75</v>
      </c>
      <c r="O24" s="44">
        <f t="shared" si="6"/>
        <v>4.2158628485018015E-2</v>
      </c>
      <c r="P24" s="45"/>
      <c r="Q24" s="46"/>
      <c r="R24" s="46"/>
      <c r="S24" s="46"/>
      <c r="T24" s="46"/>
      <c r="U24" s="46"/>
      <c r="V24" s="46"/>
      <c r="W24" s="46"/>
      <c r="X24" s="47"/>
      <c r="Y24" s="47"/>
      <c r="Z24" s="47"/>
    </row>
    <row r="25" spans="1:26" s="48" customFormat="1" ht="20.100000000000001" customHeight="1" x14ac:dyDescent="0.25">
      <c r="A25" s="80" t="s">
        <v>30</v>
      </c>
      <c r="B25" s="147" t="s">
        <v>40</v>
      </c>
      <c r="C25" s="148"/>
      <c r="D25" s="82" t="s">
        <v>43</v>
      </c>
      <c r="E25" s="35">
        <f>'[1]September 1'!$D17</f>
        <v>1</v>
      </c>
      <c r="F25" s="36">
        <f>'[1]September 1'!$E17</f>
        <v>7805.7</v>
      </c>
      <c r="G25" s="37">
        <f t="shared" si="1"/>
        <v>7805.7</v>
      </c>
      <c r="H25" s="38">
        <f t="shared" si="0"/>
        <v>8.1722879832496459E-2</v>
      </c>
      <c r="I25" s="39"/>
      <c r="J25" s="40">
        <f>'[1]September 1'!$J17</f>
        <v>0</v>
      </c>
      <c r="K25" s="41">
        <f t="shared" si="2"/>
        <v>0</v>
      </c>
      <c r="L25" s="42">
        <f t="shared" si="3"/>
        <v>0</v>
      </c>
      <c r="M25" s="43">
        <f t="shared" si="4"/>
        <v>0</v>
      </c>
      <c r="N25" s="43">
        <f t="shared" si="5"/>
        <v>0</v>
      </c>
      <c r="O25" s="44">
        <f t="shared" si="6"/>
        <v>0</v>
      </c>
      <c r="P25" s="45"/>
      <c r="Q25" s="46"/>
      <c r="R25" s="46"/>
      <c r="S25" s="46"/>
      <c r="T25" s="46"/>
      <c r="U25" s="46"/>
      <c r="V25" s="46"/>
      <c r="W25" s="46"/>
      <c r="X25" s="47"/>
      <c r="Y25" s="47"/>
      <c r="Z25" s="47"/>
    </row>
    <row r="26" spans="1:26" s="48" customFormat="1" ht="20.100000000000001" customHeight="1" x14ac:dyDescent="0.25">
      <c r="A26" s="80" t="s">
        <v>31</v>
      </c>
      <c r="B26" s="156" t="s">
        <v>41</v>
      </c>
      <c r="C26" s="157"/>
      <c r="D26" s="82" t="s">
        <v>44</v>
      </c>
      <c r="E26" s="35">
        <f>'[1]September 1'!$D18</f>
        <v>1</v>
      </c>
      <c r="F26" s="36">
        <f>'[1]September 1'!$E18</f>
        <v>51542.400000000001</v>
      </c>
      <c r="G26" s="37">
        <f t="shared" si="1"/>
        <v>51542.400000000001</v>
      </c>
      <c r="H26" s="38">
        <f t="shared" si="0"/>
        <v>0.53963044460823062</v>
      </c>
      <c r="I26" s="39"/>
      <c r="J26" s="40">
        <f>'[1]September 1'!$J18</f>
        <v>1</v>
      </c>
      <c r="K26" s="41">
        <f t="shared" si="2"/>
        <v>1</v>
      </c>
      <c r="L26" s="42">
        <f t="shared" si="3"/>
        <v>0</v>
      </c>
      <c r="M26" s="43">
        <f t="shared" si="4"/>
        <v>51542.400000000001</v>
      </c>
      <c r="N26" s="43">
        <f t="shared" si="5"/>
        <v>51542.400000000001</v>
      </c>
      <c r="O26" s="44">
        <f t="shared" si="6"/>
        <v>0.53963044460823062</v>
      </c>
      <c r="P26" s="45"/>
      <c r="Q26" s="46"/>
      <c r="R26" s="46"/>
      <c r="S26" s="46"/>
      <c r="T26" s="46"/>
      <c r="U26" s="46"/>
      <c r="V26" s="46"/>
      <c r="W26" s="46"/>
      <c r="X26" s="47"/>
      <c r="Y26" s="47"/>
      <c r="Z26" s="47"/>
    </row>
    <row r="27" spans="1:26" s="48" customFormat="1" ht="9.9499999999999993" customHeight="1" thickBot="1" x14ac:dyDescent="0.25">
      <c r="A27" s="49"/>
      <c r="B27" s="152"/>
      <c r="C27" s="152"/>
      <c r="D27" s="50"/>
      <c r="E27" s="51"/>
      <c r="F27" s="52"/>
      <c r="G27" s="53"/>
      <c r="H27" s="54"/>
      <c r="I27" s="55"/>
      <c r="J27" s="56"/>
      <c r="K27" s="57"/>
      <c r="L27" s="58"/>
      <c r="M27" s="59"/>
      <c r="N27" s="59"/>
      <c r="O27" s="60"/>
      <c r="P27" s="61"/>
    </row>
    <row r="28" spans="1:26" s="71" customFormat="1" ht="21.75" thickBot="1" x14ac:dyDescent="0.25">
      <c r="A28" s="153" t="s">
        <v>17</v>
      </c>
      <c r="B28" s="154"/>
      <c r="C28" s="154"/>
      <c r="D28" s="62"/>
      <c r="E28" s="63"/>
      <c r="F28" s="64"/>
      <c r="G28" s="63">
        <f>SUM(G15:G26)</f>
        <v>9551425.5199999996</v>
      </c>
      <c r="H28" s="65">
        <f>SUM(H15:H26)</f>
        <v>100</v>
      </c>
      <c r="I28" s="66"/>
      <c r="J28" s="66"/>
      <c r="K28" s="66"/>
      <c r="L28" s="67">
        <f>SUM(L15:L26)</f>
        <v>0</v>
      </c>
      <c r="M28" s="68">
        <f>SUM(M15:M26)</f>
        <v>686642.66281669331</v>
      </c>
      <c r="N28" s="68">
        <f>SUM(N15:N26)</f>
        <v>686642.66281669331</v>
      </c>
      <c r="O28" s="69">
        <f>SUM(O15:O26)</f>
        <v>7.1889024458067841</v>
      </c>
      <c r="P28" s="70"/>
      <c r="R28" s="72"/>
      <c r="S28" s="72"/>
      <c r="T28" s="72"/>
      <c r="U28" s="72"/>
      <c r="V28" s="72"/>
      <c r="W28" s="72"/>
    </row>
    <row r="29" spans="1:26" x14ac:dyDescent="0.25">
      <c r="A29" s="155"/>
      <c r="B29" s="155"/>
      <c r="C29" s="155"/>
      <c r="D29" s="155"/>
    </row>
    <row r="31" spans="1:26" x14ac:dyDescent="0.25">
      <c r="C31" t="s">
        <v>18</v>
      </c>
      <c r="H31" s="2" t="s">
        <v>19</v>
      </c>
    </row>
    <row r="32" spans="1:26" x14ac:dyDescent="0.25">
      <c r="D32" s="141" t="s">
        <v>20</v>
      </c>
      <c r="E32" s="141"/>
      <c r="F32" s="141"/>
      <c r="I32" s="142" t="s">
        <v>21</v>
      </c>
      <c r="J32" s="142"/>
      <c r="K32" s="142"/>
    </row>
    <row r="33" spans="1:14" s="73" customFormat="1" x14ac:dyDescent="0.25">
      <c r="D33" s="143" t="s">
        <v>22</v>
      </c>
      <c r="E33" s="143"/>
      <c r="F33" s="143"/>
      <c r="G33" s="75"/>
      <c r="I33" s="144" t="s">
        <v>23</v>
      </c>
      <c r="J33" s="144"/>
      <c r="K33" s="144"/>
      <c r="L33" s="75"/>
      <c r="M33" s="75"/>
      <c r="N33" s="75"/>
    </row>
    <row r="34" spans="1:14" x14ac:dyDescent="0.25">
      <c r="D34" s="151" t="s">
        <v>24</v>
      </c>
      <c r="E34" s="151"/>
      <c r="F34" s="151"/>
      <c r="I34" s="151" t="s">
        <v>45</v>
      </c>
      <c r="J34" s="151"/>
      <c r="K34" s="151"/>
    </row>
    <row r="35" spans="1:14" x14ac:dyDescent="0.25">
      <c r="A35" s="76" t="s">
        <v>25</v>
      </c>
    </row>
    <row r="36" spans="1:14" x14ac:dyDescent="0.25">
      <c r="A36" s="76" t="s">
        <v>26</v>
      </c>
    </row>
    <row r="38" spans="1:14" x14ac:dyDescent="0.25">
      <c r="K38" s="77"/>
    </row>
  </sheetData>
  <mergeCells count="36">
    <mergeCell ref="D34:F34"/>
    <mergeCell ref="I34:K34"/>
    <mergeCell ref="B16:C16"/>
    <mergeCell ref="B17:C17"/>
    <mergeCell ref="B18:C18"/>
    <mergeCell ref="B27:C27"/>
    <mergeCell ref="A28:C28"/>
    <mergeCell ref="A29:D29"/>
    <mergeCell ref="B26:C26"/>
    <mergeCell ref="B19:C19"/>
    <mergeCell ref="B20:C20"/>
    <mergeCell ref="B21:C21"/>
    <mergeCell ref="B22:C22"/>
    <mergeCell ref="B23:C23"/>
    <mergeCell ref="B24:C24"/>
    <mergeCell ref="B25:C25"/>
    <mergeCell ref="B14:C14"/>
    <mergeCell ref="B15:C15"/>
    <mergeCell ref="A11:G11"/>
    <mergeCell ref="H11:O11"/>
    <mergeCell ref="A12:A13"/>
    <mergeCell ref="B12:C13"/>
    <mergeCell ref="D12:D13"/>
    <mergeCell ref="D32:F32"/>
    <mergeCell ref="I32:K32"/>
    <mergeCell ref="D33:F33"/>
    <mergeCell ref="I33:K33"/>
    <mergeCell ref="H12:H13"/>
    <mergeCell ref="I12:K12"/>
    <mergeCell ref="A10:O10"/>
    <mergeCell ref="E12:E13"/>
    <mergeCell ref="F12:F13"/>
    <mergeCell ref="G12:G13"/>
    <mergeCell ref="A9:O9"/>
    <mergeCell ref="L12:N12"/>
    <mergeCell ref="O12:O13"/>
  </mergeCells>
  <printOptions horizontalCentered="1"/>
  <pageMargins left="0.7" right="0.7" top="0.75" bottom="0.75" header="0.3" footer="0.3"/>
  <pageSetup scale="63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5"/>
  <sheetViews>
    <sheetView topLeftCell="C13" workbookViewId="0">
      <selection activeCell="Q24" sqref="Q24"/>
    </sheetView>
  </sheetViews>
  <sheetFormatPr defaultRowHeight="15" x14ac:dyDescent="0.25"/>
  <cols>
    <col min="1" max="1" width="8.7109375" customWidth="1"/>
    <col min="2" max="2" width="22.85546875" customWidth="1"/>
    <col min="3" max="3" width="14.7109375" customWidth="1"/>
    <col min="5" max="5" width="12.85546875" style="1" customWidth="1"/>
    <col min="6" max="6" width="11.7109375" style="1" customWidth="1"/>
    <col min="7" max="7" width="15.140625" style="1" customWidth="1"/>
    <col min="8" max="8" width="10.5703125" customWidth="1"/>
    <col min="9" max="9" width="11.28515625" style="2" customWidth="1"/>
    <col min="10" max="10" width="12" style="2" customWidth="1"/>
    <col min="11" max="11" width="11" style="2" customWidth="1"/>
    <col min="12" max="12" width="14.85546875" style="1" customWidth="1"/>
    <col min="13" max="14" width="13.42578125" style="1" customWidth="1"/>
    <col min="15" max="16" width="12" customWidth="1"/>
    <col min="17" max="17" width="10.42578125" customWidth="1"/>
    <col min="18" max="19" width="13.42578125" customWidth="1"/>
    <col min="20" max="22" width="13" customWidth="1"/>
    <col min="23" max="23" width="10.42578125" customWidth="1"/>
    <col min="24" max="25" width="12.85546875" customWidth="1"/>
    <col min="27" max="27" width="12" customWidth="1"/>
  </cols>
  <sheetData>
    <row r="1" spans="1:28" ht="15.75" thickBot="1" x14ac:dyDescent="0.3"/>
    <row r="2" spans="1:28" ht="15.75" thickTop="1" x14ac:dyDescent="0.25">
      <c r="B2" s="3"/>
      <c r="C2" s="4"/>
      <c r="D2" s="4"/>
      <c r="E2" s="5"/>
      <c r="F2" s="5"/>
      <c r="G2" s="5"/>
      <c r="H2" s="3"/>
      <c r="I2" s="6"/>
      <c r="J2" s="6"/>
      <c r="K2" s="6"/>
      <c r="L2" s="5"/>
      <c r="M2" s="5"/>
      <c r="N2" s="7"/>
    </row>
    <row r="3" spans="1:28" x14ac:dyDescent="0.25">
      <c r="B3" s="8"/>
      <c r="C3" s="9"/>
      <c r="D3" s="9"/>
      <c r="E3" s="10"/>
      <c r="F3" s="10"/>
      <c r="G3" s="10"/>
      <c r="H3" s="8"/>
      <c r="I3" s="11"/>
      <c r="J3" s="11"/>
      <c r="K3" s="11"/>
      <c r="L3" s="10"/>
      <c r="M3" s="10"/>
      <c r="N3" s="12"/>
    </row>
    <row r="4" spans="1:28" x14ac:dyDescent="0.25">
      <c r="B4" s="8"/>
      <c r="C4" s="9"/>
      <c r="D4" s="9"/>
      <c r="E4" s="10"/>
      <c r="F4" s="10"/>
      <c r="G4" s="10"/>
      <c r="H4" s="8"/>
      <c r="I4" s="11"/>
      <c r="J4" s="11"/>
      <c r="K4" s="11"/>
      <c r="L4" s="10"/>
      <c r="M4" s="10"/>
      <c r="N4" s="12"/>
    </row>
    <row r="5" spans="1:28" x14ac:dyDescent="0.25">
      <c r="B5" s="8"/>
      <c r="C5" s="9"/>
      <c r="D5" s="9"/>
      <c r="E5" s="10"/>
      <c r="F5" s="10"/>
      <c r="G5" s="10"/>
      <c r="H5" s="8"/>
      <c r="I5" s="11"/>
      <c r="J5" s="11"/>
      <c r="K5" s="11"/>
      <c r="L5" s="10"/>
      <c r="M5" s="10"/>
      <c r="N5" s="12"/>
    </row>
    <row r="6" spans="1:28" x14ac:dyDescent="0.25">
      <c r="B6" s="8"/>
      <c r="C6" s="9"/>
      <c r="D6" s="9"/>
      <c r="E6" s="10"/>
      <c r="F6" s="10"/>
      <c r="G6" s="10"/>
      <c r="H6" s="8"/>
      <c r="I6" s="11"/>
      <c r="J6" s="11"/>
      <c r="K6" s="11"/>
      <c r="L6" s="10"/>
      <c r="M6" s="10"/>
      <c r="N6" s="12"/>
    </row>
    <row r="7" spans="1:28" ht="15.75" thickBot="1" x14ac:dyDescent="0.3">
      <c r="B7" s="13"/>
      <c r="C7" s="14"/>
      <c r="D7" s="14"/>
      <c r="E7" s="15"/>
      <c r="F7" s="15"/>
      <c r="G7" s="15"/>
      <c r="H7" s="13"/>
      <c r="I7" s="16"/>
      <c r="J7" s="16"/>
      <c r="K7" s="16"/>
      <c r="L7" s="15"/>
      <c r="M7" s="15"/>
      <c r="N7" s="17"/>
    </row>
    <row r="8" spans="1:28" ht="15.75" thickTop="1" x14ac:dyDescent="0.25"/>
    <row r="9" spans="1:28" ht="23.25" x14ac:dyDescent="0.25">
      <c r="A9" s="139" t="s">
        <v>27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</row>
    <row r="10" spans="1:28" ht="21" customHeight="1" x14ac:dyDescent="0.25">
      <c r="A10" s="135" t="s">
        <v>28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</row>
    <row r="11" spans="1:28" ht="15.75" thickBot="1" x14ac:dyDescent="0.3">
      <c r="A11" s="149" t="s">
        <v>67</v>
      </c>
      <c r="B11" s="149"/>
      <c r="C11" s="149"/>
      <c r="D11" s="149"/>
      <c r="E11" s="149"/>
      <c r="F11" s="149"/>
      <c r="G11" s="149"/>
      <c r="H11" s="150"/>
      <c r="I11" s="150"/>
      <c r="J11" s="150"/>
      <c r="K11" s="150"/>
      <c r="L11" s="150"/>
      <c r="M11" s="150"/>
      <c r="N11" s="150"/>
      <c r="O11" s="150"/>
      <c r="P11" s="18"/>
    </row>
    <row r="12" spans="1:28" ht="15.75" thickBot="1" x14ac:dyDescent="0.3">
      <c r="A12" s="140" t="s">
        <v>0</v>
      </c>
      <c r="B12" s="140" t="s">
        <v>1</v>
      </c>
      <c r="C12" s="140"/>
      <c r="D12" s="140" t="s">
        <v>2</v>
      </c>
      <c r="E12" s="136" t="s">
        <v>3</v>
      </c>
      <c r="F12" s="136" t="s">
        <v>4</v>
      </c>
      <c r="G12" s="137" t="s">
        <v>5</v>
      </c>
      <c r="H12" s="140" t="s">
        <v>6</v>
      </c>
      <c r="I12" s="136" t="s">
        <v>7</v>
      </c>
      <c r="J12" s="136"/>
      <c r="K12" s="136"/>
      <c r="L12" s="136" t="s">
        <v>5</v>
      </c>
      <c r="M12" s="136"/>
      <c r="N12" s="136"/>
      <c r="O12" s="140" t="s">
        <v>8</v>
      </c>
      <c r="P12" s="19"/>
    </row>
    <row r="13" spans="1:28" ht="27" customHeight="1" thickBot="1" x14ac:dyDescent="0.3">
      <c r="A13" s="140"/>
      <c r="B13" s="140"/>
      <c r="C13" s="140"/>
      <c r="D13" s="140"/>
      <c r="E13" s="136"/>
      <c r="F13" s="136"/>
      <c r="G13" s="138"/>
      <c r="H13" s="140"/>
      <c r="I13" s="20" t="s">
        <v>9</v>
      </c>
      <c r="J13" s="21" t="s">
        <v>10</v>
      </c>
      <c r="K13" s="21" t="s">
        <v>11</v>
      </c>
      <c r="L13" s="115" t="s">
        <v>9</v>
      </c>
      <c r="M13" s="115" t="s">
        <v>12</v>
      </c>
      <c r="N13" s="115" t="s">
        <v>11</v>
      </c>
      <c r="O13" s="140"/>
      <c r="P13" s="19"/>
      <c r="Z13" s="116"/>
      <c r="AA13" s="116"/>
      <c r="AB13" s="116"/>
    </row>
    <row r="14" spans="1:28" s="33" customFormat="1" ht="9.9499999999999993" customHeight="1" x14ac:dyDescent="0.25">
      <c r="A14" s="24"/>
      <c r="B14" s="145"/>
      <c r="C14" s="146"/>
      <c r="D14" s="25"/>
      <c r="E14" s="26"/>
      <c r="F14" s="26"/>
      <c r="G14" s="26"/>
      <c r="H14" s="117"/>
      <c r="I14" s="28"/>
      <c r="J14" s="29"/>
      <c r="K14" s="30"/>
      <c r="L14" s="31"/>
      <c r="M14" s="26"/>
      <c r="N14" s="26"/>
      <c r="O14" s="32"/>
      <c r="P14" s="19"/>
      <c r="Z14" s="34"/>
      <c r="AA14" s="34"/>
      <c r="AB14" s="34"/>
    </row>
    <row r="15" spans="1:28" s="48" customFormat="1" ht="20.100000000000001" customHeight="1" x14ac:dyDescent="0.25">
      <c r="A15" s="78">
        <v>100</v>
      </c>
      <c r="B15" s="147" t="s">
        <v>32</v>
      </c>
      <c r="C15" s="148"/>
      <c r="D15" s="81" t="s">
        <v>16</v>
      </c>
      <c r="E15" s="35">
        <f>'[1]September 1'!$D7</f>
        <v>1758.8</v>
      </c>
      <c r="F15" s="36">
        <f>'[1]September 1'!$E7</f>
        <v>16.010001137138957</v>
      </c>
      <c r="G15" s="37">
        <f>F15*E15</f>
        <v>28158.389999999996</v>
      </c>
      <c r="H15" s="38">
        <f t="shared" ref="H15:H26" si="0">G15/G$28*100</f>
        <v>0.29480824554448282</v>
      </c>
      <c r="I15" s="39">
        <f>'Nov 4'!K15</f>
        <v>1399.2</v>
      </c>
      <c r="J15" s="40">
        <f>'[1]Nov 12'!$K7</f>
        <v>89</v>
      </c>
      <c r="K15" s="41">
        <f>J15+I15</f>
        <v>1488.2</v>
      </c>
      <c r="L15" s="42">
        <f>I15*F15</f>
        <v>22401.19359108483</v>
      </c>
      <c r="M15" s="43">
        <f>J15*F15</f>
        <v>1424.8901012053673</v>
      </c>
      <c r="N15" s="43">
        <f>M15+L15</f>
        <v>23826.083692290198</v>
      </c>
      <c r="O15" s="44">
        <f>N15/G$28*100</f>
        <v>0.24945055209193737</v>
      </c>
      <c r="P15" s="45"/>
      <c r="Q15" s="46"/>
      <c r="R15" s="46"/>
      <c r="S15" s="46"/>
      <c r="T15" s="46"/>
      <c r="U15" s="46"/>
      <c r="V15" s="46"/>
      <c r="W15" s="46"/>
      <c r="X15" s="46"/>
      <c r="Y15" s="46"/>
      <c r="Z15" s="47"/>
      <c r="AA15" s="47"/>
      <c r="AB15" s="47"/>
    </row>
    <row r="16" spans="1:28" s="48" customFormat="1" ht="20.100000000000001" customHeight="1" x14ac:dyDescent="0.25">
      <c r="A16" s="78">
        <v>103</v>
      </c>
      <c r="B16" s="147" t="s">
        <v>13</v>
      </c>
      <c r="C16" s="148"/>
      <c r="D16" s="81" t="s">
        <v>14</v>
      </c>
      <c r="E16" s="35">
        <f>'[1]September 1'!$D8</f>
        <v>272.8</v>
      </c>
      <c r="F16" s="36">
        <f>'[1]September 1'!$E8</f>
        <v>225.4100073313783</v>
      </c>
      <c r="G16" s="37">
        <f t="shared" ref="G16:G26" si="1">F16*E16</f>
        <v>61491.85</v>
      </c>
      <c r="H16" s="38">
        <f t="shared" si="0"/>
        <v>0.64379761818003478</v>
      </c>
      <c r="I16" s="39">
        <f>'Nov 4'!K16</f>
        <v>108.80000000000001</v>
      </c>
      <c r="J16" s="40">
        <f>'[1]Nov 12'!$K8</f>
        <v>13.040000000000006</v>
      </c>
      <c r="K16" s="41">
        <f t="shared" ref="K16:K26" si="2">J16+I16</f>
        <v>121.84000000000002</v>
      </c>
      <c r="L16" s="42">
        <f t="shared" ref="L16:L26" si="3">I16*F16</f>
        <v>24524.60879765396</v>
      </c>
      <c r="M16" s="43">
        <f t="shared" ref="M16:M26" si="4">J16*F16</f>
        <v>2939.3464956011744</v>
      </c>
      <c r="N16" s="43">
        <f t="shared" ref="N16:N26" si="5">M16+L16</f>
        <v>27463.955293255134</v>
      </c>
      <c r="O16" s="44">
        <f>N16/G$28*100</f>
        <v>0.28753776319301849</v>
      </c>
      <c r="P16" s="45"/>
      <c r="Q16" s="46"/>
      <c r="R16" s="46"/>
      <c r="S16" s="46"/>
      <c r="T16" s="46"/>
      <c r="U16" s="46"/>
      <c r="V16" s="46"/>
      <c r="W16" s="46"/>
      <c r="X16" s="46"/>
      <c r="Y16" s="46"/>
      <c r="Z16" s="47"/>
      <c r="AA16" s="47"/>
      <c r="AB16" s="47"/>
    </row>
    <row r="17" spans="1:28" s="48" customFormat="1" ht="20.100000000000001" customHeight="1" x14ac:dyDescent="0.25">
      <c r="A17" s="78">
        <v>105</v>
      </c>
      <c r="B17" s="147" t="s">
        <v>33</v>
      </c>
      <c r="C17" s="148"/>
      <c r="D17" s="81" t="s">
        <v>16</v>
      </c>
      <c r="E17" s="35">
        <f>'[1]September 1'!$D9</f>
        <v>6155.8</v>
      </c>
      <c r="F17" s="36">
        <f>'[1]September 1'!$E9</f>
        <v>15.110000324896845</v>
      </c>
      <c r="G17" s="37">
        <f t="shared" si="1"/>
        <v>93014.14</v>
      </c>
      <c r="H17" s="38">
        <f t="shared" si="0"/>
        <v>0.97382469041123831</v>
      </c>
      <c r="I17" s="39">
        <f>'Nov 4'!K17</f>
        <v>4897.2</v>
      </c>
      <c r="J17" s="40">
        <f>'[1]Nov 12'!$K9</f>
        <v>311.5</v>
      </c>
      <c r="K17" s="41">
        <f t="shared" si="2"/>
        <v>5208.7</v>
      </c>
      <c r="L17" s="42">
        <f t="shared" si="3"/>
        <v>73996.693591084826</v>
      </c>
      <c r="M17" s="43">
        <f t="shared" si="4"/>
        <v>4706.7651012053675</v>
      </c>
      <c r="N17" s="43">
        <f t="shared" si="5"/>
        <v>78703.458692290194</v>
      </c>
      <c r="O17" s="44">
        <f>N17/G$28*100</f>
        <v>0.82399698900955454</v>
      </c>
      <c r="P17" s="45"/>
      <c r="Q17" s="46"/>
      <c r="R17" s="46"/>
      <c r="S17" s="46"/>
      <c r="T17" s="46"/>
      <c r="U17" s="46"/>
      <c r="V17" s="46"/>
      <c r="W17" s="46"/>
      <c r="X17" s="46"/>
      <c r="Y17" s="46"/>
      <c r="Z17" s="47"/>
      <c r="AA17" s="47"/>
      <c r="AB17" s="47"/>
    </row>
    <row r="18" spans="1:28" s="48" customFormat="1" ht="20.100000000000001" customHeight="1" x14ac:dyDescent="0.25">
      <c r="A18" s="79">
        <v>200</v>
      </c>
      <c r="B18" s="147" t="s">
        <v>34</v>
      </c>
      <c r="C18" s="148"/>
      <c r="D18" s="81" t="s">
        <v>14</v>
      </c>
      <c r="E18" s="35">
        <f>'[1]September 1'!$D10</f>
        <v>871</v>
      </c>
      <c r="F18" s="36">
        <f>'[1]September 1'!$E10</f>
        <v>618.07569460390357</v>
      </c>
      <c r="G18" s="37">
        <f t="shared" si="1"/>
        <v>538343.93000000005</v>
      </c>
      <c r="H18" s="38">
        <f t="shared" si="0"/>
        <v>5.6362678939677275</v>
      </c>
      <c r="I18" s="39">
        <f>'Nov 4'!K18</f>
        <v>692.91744371162156</v>
      </c>
      <c r="J18" s="40">
        <f>'[1]Nov 12'!$K10</f>
        <v>44.07493745735735</v>
      </c>
      <c r="K18" s="41">
        <f t="shared" si="2"/>
        <v>736.99238116897891</v>
      </c>
      <c r="L18" s="42">
        <f t="shared" si="3"/>
        <v>428275.43032522174</v>
      </c>
      <c r="M18" s="43">
        <f t="shared" si="4"/>
        <v>27241.647583579754</v>
      </c>
      <c r="N18" s="43">
        <f t="shared" si="5"/>
        <v>455517.0779088015</v>
      </c>
      <c r="O18" s="44">
        <f>N18/G$28*100</f>
        <v>4.7691004547434455</v>
      </c>
      <c r="P18" s="45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</row>
    <row r="19" spans="1:28" s="48" customFormat="1" ht="20.100000000000001" customHeight="1" x14ac:dyDescent="0.25">
      <c r="A19" s="79">
        <v>201</v>
      </c>
      <c r="B19" s="147" t="s">
        <v>35</v>
      </c>
      <c r="C19" s="148"/>
      <c r="D19" s="81" t="s">
        <v>14</v>
      </c>
      <c r="E19" s="35">
        <f>'[1]September 1'!$D11</f>
        <v>581</v>
      </c>
      <c r="F19" s="36">
        <f>'[1]September 1'!$E11</f>
        <v>731.21654044750426</v>
      </c>
      <c r="G19" s="37">
        <f t="shared" si="1"/>
        <v>424836.81</v>
      </c>
      <c r="H19" s="38">
        <f t="shared" si="0"/>
        <v>4.4478890518532781</v>
      </c>
      <c r="I19" s="39">
        <f>'Nov 4'!K19</f>
        <v>462.21014327950877</v>
      </c>
      <c r="J19" s="40">
        <f>'[1]Nov 12'!$K11</f>
        <v>29.400159199454151</v>
      </c>
      <c r="K19" s="41">
        <f t="shared" si="2"/>
        <v>491.61030247896292</v>
      </c>
      <c r="L19" s="42">
        <f t="shared" si="3"/>
        <v>337975.70192858769</v>
      </c>
      <c r="M19" s="43">
        <f t="shared" si="4"/>
        <v>21497.882698430731</v>
      </c>
      <c r="N19" s="43">
        <f t="shared" si="5"/>
        <v>359473.58462701843</v>
      </c>
      <c r="O19" s="44">
        <f t="shared" ref="O19:O26" si="6">N19/G$28*100</f>
        <v>3.7635595218149014</v>
      </c>
      <c r="P19" s="45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</row>
    <row r="20" spans="1:28" s="48" customFormat="1" ht="20.100000000000001" customHeight="1" x14ac:dyDescent="0.25">
      <c r="A20" s="79">
        <v>311</v>
      </c>
      <c r="B20" s="147" t="s">
        <v>36</v>
      </c>
      <c r="C20" s="148"/>
      <c r="D20" s="81" t="s">
        <v>16</v>
      </c>
      <c r="E20" s="35">
        <f>'[1]September 1'!$D12</f>
        <v>5276.4</v>
      </c>
      <c r="F20" s="36">
        <f>'[1]September 1'!$E12</f>
        <v>1124.5</v>
      </c>
      <c r="G20" s="37">
        <f t="shared" si="1"/>
        <v>5933311.7999999998</v>
      </c>
      <c r="H20" s="38">
        <f t="shared" si="0"/>
        <v>62.119646827335572</v>
      </c>
      <c r="I20" s="39">
        <f>'Nov 4'!K20</f>
        <v>3837.6000000000004</v>
      </c>
      <c r="J20" s="40">
        <f>'[1]Nov 12'!$K12</f>
        <v>627</v>
      </c>
      <c r="K20" s="41">
        <f t="shared" si="2"/>
        <v>4464.6000000000004</v>
      </c>
      <c r="L20" s="42">
        <f t="shared" si="3"/>
        <v>4315381.2</v>
      </c>
      <c r="M20" s="43">
        <f t="shared" si="4"/>
        <v>705061.5</v>
      </c>
      <c r="N20" s="43">
        <f t="shared" si="5"/>
        <v>5020442.7</v>
      </c>
      <c r="O20" s="44">
        <f t="shared" si="6"/>
        <v>52.562234710280201</v>
      </c>
      <c r="P20" s="45"/>
      <c r="Q20" s="46">
        <f>H20</f>
        <v>62.119646827335572</v>
      </c>
      <c r="R20" s="46">
        <f>O20</f>
        <v>52.562234710280201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</row>
    <row r="21" spans="1:28" s="48" customFormat="1" ht="20.100000000000001" customHeight="1" x14ac:dyDescent="0.25">
      <c r="A21" s="79">
        <v>404</v>
      </c>
      <c r="B21" s="147" t="s">
        <v>37</v>
      </c>
      <c r="C21" s="148"/>
      <c r="D21" s="81" t="s">
        <v>42</v>
      </c>
      <c r="E21" s="35">
        <f>'[1]September 1'!$D13</f>
        <v>5080.2</v>
      </c>
      <c r="F21" s="36">
        <f>'[1]September 1'!$E13</f>
        <v>46.480000787370578</v>
      </c>
      <c r="G21" s="37">
        <f t="shared" si="1"/>
        <v>236127.7</v>
      </c>
      <c r="H21" s="38">
        <f t="shared" si="0"/>
        <v>2.4721723422913735</v>
      </c>
      <c r="I21" s="39">
        <f>'Nov 4'!K21</f>
        <v>4826.1899999999996</v>
      </c>
      <c r="J21" s="40">
        <f>'[1]Nov 12'!$K13</f>
        <v>254.01000000000022</v>
      </c>
      <c r="K21" s="41">
        <f t="shared" si="2"/>
        <v>5080.2</v>
      </c>
      <c r="L21" s="42">
        <f t="shared" si="3"/>
        <v>224321.315</v>
      </c>
      <c r="M21" s="43">
        <f t="shared" si="4"/>
        <v>11806.385000000011</v>
      </c>
      <c r="N21" s="43">
        <f t="shared" si="5"/>
        <v>236127.7</v>
      </c>
      <c r="O21" s="44">
        <f t="shared" si="6"/>
        <v>2.4721723422913735</v>
      </c>
      <c r="P21" s="45"/>
      <c r="Q21" s="46">
        <v>100</v>
      </c>
      <c r="R21" s="46">
        <f>Q21*R20/Q20</f>
        <v>84.614509893108959</v>
      </c>
      <c r="S21" s="46"/>
      <c r="T21" s="46"/>
      <c r="U21" s="46"/>
      <c r="V21" s="46"/>
      <c r="W21" s="46"/>
      <c r="X21" s="46"/>
      <c r="Y21" s="46"/>
      <c r="Z21" s="47"/>
      <c r="AA21" s="47"/>
      <c r="AB21" s="47"/>
    </row>
    <row r="22" spans="1:28" s="48" customFormat="1" ht="20.100000000000001" customHeight="1" x14ac:dyDescent="0.25">
      <c r="A22" s="79">
        <v>405</v>
      </c>
      <c r="B22" s="147" t="s">
        <v>38</v>
      </c>
      <c r="C22" s="148"/>
      <c r="D22" s="81" t="s">
        <v>14</v>
      </c>
      <c r="E22" s="35">
        <f>'[1]September 1'!$D14</f>
        <v>65.819999999999993</v>
      </c>
      <c r="F22" s="36">
        <f>'[1]September 1'!$E14</f>
        <v>6001.8898511090865</v>
      </c>
      <c r="G22" s="37">
        <f t="shared" si="1"/>
        <v>395044.39</v>
      </c>
      <c r="H22" s="38">
        <f t="shared" si="0"/>
        <v>4.1359730981810561</v>
      </c>
      <c r="I22" s="39">
        <f>'Nov 4'!K22</f>
        <v>62.528999999999989</v>
      </c>
      <c r="J22" s="40">
        <f>'[1]Nov 12'!$K14</f>
        <v>3.2910000000000039</v>
      </c>
      <c r="K22" s="41">
        <f t="shared" si="2"/>
        <v>65.819999999999993</v>
      </c>
      <c r="L22" s="42">
        <f t="shared" si="3"/>
        <v>375292.17050000001</v>
      </c>
      <c r="M22" s="43">
        <f t="shared" si="4"/>
        <v>19752.219500000028</v>
      </c>
      <c r="N22" s="43">
        <f t="shared" si="5"/>
        <v>395044.39</v>
      </c>
      <c r="O22" s="44">
        <f t="shared" si="6"/>
        <v>4.1359730981810561</v>
      </c>
      <c r="P22" s="45"/>
      <c r="Q22" s="46"/>
      <c r="R22" s="46"/>
      <c r="S22" s="46"/>
      <c r="T22" s="46"/>
      <c r="U22" s="46"/>
      <c r="V22" s="46"/>
      <c r="W22" s="46"/>
      <c r="X22" s="46"/>
      <c r="Y22" s="46"/>
      <c r="Z22" s="47"/>
      <c r="AA22" s="47"/>
      <c r="AB22" s="47"/>
    </row>
    <row r="23" spans="1:28" s="48" customFormat="1" ht="20.100000000000001" customHeight="1" x14ac:dyDescent="0.25">
      <c r="A23" s="79">
        <v>505</v>
      </c>
      <c r="B23" s="147" t="s">
        <v>15</v>
      </c>
      <c r="C23" s="148"/>
      <c r="D23" s="81" t="s">
        <v>14</v>
      </c>
      <c r="E23" s="35">
        <f>'[1]September 1'!$D15</f>
        <v>682</v>
      </c>
      <c r="F23" s="36">
        <f>'[1]September 1'!$E15</f>
        <v>2606.6299999999997</v>
      </c>
      <c r="G23" s="37">
        <f t="shared" si="1"/>
        <v>1777721.6599999997</v>
      </c>
      <c r="H23" s="38">
        <f t="shared" si="0"/>
        <v>18.612108279309492</v>
      </c>
      <c r="I23" s="39">
        <f>'Nov 4'!K23</f>
        <v>380.79999999999995</v>
      </c>
      <c r="J23" s="40">
        <f>'[1]Nov 12'!$K15</f>
        <v>45.640000000000043</v>
      </c>
      <c r="K23" s="41">
        <f t="shared" si="2"/>
        <v>426.44</v>
      </c>
      <c r="L23" s="42">
        <f t="shared" si="3"/>
        <v>992604.70399999979</v>
      </c>
      <c r="M23" s="43">
        <f t="shared" si="4"/>
        <v>118966.59320000009</v>
      </c>
      <c r="N23" s="43">
        <f t="shared" si="5"/>
        <v>1111571.2971999999</v>
      </c>
      <c r="O23" s="44">
        <f t="shared" si="6"/>
        <v>11.637752866024547</v>
      </c>
      <c r="P23" s="45"/>
      <c r="Q23" s="46">
        <f>E23-K23</f>
        <v>255.56</v>
      </c>
      <c r="R23" s="46"/>
      <c r="S23" s="46"/>
      <c r="T23" s="46"/>
      <c r="U23" s="46"/>
      <c r="V23" s="46"/>
      <c r="W23" s="46"/>
      <c r="X23" s="46"/>
      <c r="Y23" s="46"/>
      <c r="Z23" s="47"/>
      <c r="AA23" s="47"/>
      <c r="AB23" s="47"/>
    </row>
    <row r="24" spans="1:28" s="48" customFormat="1" ht="20.100000000000001" customHeight="1" x14ac:dyDescent="0.25">
      <c r="A24" s="80" t="s">
        <v>29</v>
      </c>
      <c r="B24" s="147" t="s">
        <v>39</v>
      </c>
      <c r="C24" s="148"/>
      <c r="D24" s="82" t="s">
        <v>43</v>
      </c>
      <c r="E24" s="35">
        <f>'[1]September 1'!$D16</f>
        <v>1</v>
      </c>
      <c r="F24" s="36">
        <f>'[1]September 1'!$E16</f>
        <v>4026.75</v>
      </c>
      <c r="G24" s="37">
        <f t="shared" si="1"/>
        <v>4026.75</v>
      </c>
      <c r="H24" s="38">
        <f t="shared" si="0"/>
        <v>4.2158628485018015E-2</v>
      </c>
      <c r="I24" s="39">
        <f>'Nov 4'!K24</f>
        <v>1</v>
      </c>
      <c r="J24" s="40">
        <f>'[1]Nov 12'!$K16</f>
        <v>0</v>
      </c>
      <c r="K24" s="41">
        <f t="shared" si="2"/>
        <v>1</v>
      </c>
      <c r="L24" s="42">
        <f t="shared" si="3"/>
        <v>4026.75</v>
      </c>
      <c r="M24" s="43">
        <f t="shared" si="4"/>
        <v>0</v>
      </c>
      <c r="N24" s="43">
        <f t="shared" si="5"/>
        <v>4026.75</v>
      </c>
      <c r="O24" s="44">
        <f t="shared" si="6"/>
        <v>4.2158628485018015E-2</v>
      </c>
      <c r="P24" s="45"/>
      <c r="Q24" s="46">
        <f>580.2+140.3</f>
        <v>720.5</v>
      </c>
      <c r="R24" s="46"/>
      <c r="S24" s="46"/>
      <c r="T24" s="46"/>
      <c r="U24" s="46"/>
      <c r="V24" s="46"/>
      <c r="W24" s="46"/>
      <c r="X24" s="46"/>
      <c r="Y24" s="46"/>
      <c r="Z24" s="47"/>
      <c r="AA24" s="47"/>
      <c r="AB24" s="47"/>
    </row>
    <row r="25" spans="1:28" s="48" customFormat="1" ht="20.100000000000001" customHeight="1" x14ac:dyDescent="0.25">
      <c r="A25" s="80" t="s">
        <v>30</v>
      </c>
      <c r="B25" s="147" t="s">
        <v>40</v>
      </c>
      <c r="C25" s="148"/>
      <c r="D25" s="82" t="s">
        <v>43</v>
      </c>
      <c r="E25" s="35">
        <f>'[1]September 1'!$D17</f>
        <v>1</v>
      </c>
      <c r="F25" s="36">
        <f>'[1]September 1'!$E17</f>
        <v>7805.7</v>
      </c>
      <c r="G25" s="37">
        <f t="shared" si="1"/>
        <v>7805.7</v>
      </c>
      <c r="H25" s="38">
        <f t="shared" si="0"/>
        <v>8.1722879832496459E-2</v>
      </c>
      <c r="I25" s="39">
        <f>'Nov 4'!K25</f>
        <v>1</v>
      </c>
      <c r="J25" s="40">
        <f>'[1]Nov 12'!$K17</f>
        <v>0</v>
      </c>
      <c r="K25" s="41">
        <f t="shared" si="2"/>
        <v>1</v>
      </c>
      <c r="L25" s="42">
        <f t="shared" si="3"/>
        <v>7805.7</v>
      </c>
      <c r="M25" s="43">
        <f t="shared" si="4"/>
        <v>0</v>
      </c>
      <c r="N25" s="43">
        <f t="shared" si="5"/>
        <v>7805.7</v>
      </c>
      <c r="O25" s="44">
        <f t="shared" si="6"/>
        <v>8.1722879832496459E-2</v>
      </c>
      <c r="P25" s="45"/>
      <c r="Q25" s="46"/>
      <c r="R25" s="46"/>
      <c r="S25" s="46"/>
      <c r="T25" s="46"/>
      <c r="U25" s="46"/>
      <c r="V25" s="46"/>
      <c r="W25" s="46"/>
      <c r="X25" s="46"/>
      <c r="Y25" s="46"/>
      <c r="Z25" s="47"/>
      <c r="AA25" s="47"/>
      <c r="AB25" s="47"/>
    </row>
    <row r="26" spans="1:28" s="48" customFormat="1" ht="20.100000000000001" customHeight="1" x14ac:dyDescent="0.25">
      <c r="A26" s="80" t="s">
        <v>31</v>
      </c>
      <c r="B26" s="156" t="s">
        <v>41</v>
      </c>
      <c r="C26" s="157"/>
      <c r="D26" s="82" t="s">
        <v>44</v>
      </c>
      <c r="E26" s="35">
        <f>'[1]September 1'!$D18</f>
        <v>1</v>
      </c>
      <c r="F26" s="36">
        <f>'[1]September 1'!$E18</f>
        <v>51542.400000000001</v>
      </c>
      <c r="G26" s="37">
        <f t="shared" si="1"/>
        <v>51542.400000000001</v>
      </c>
      <c r="H26" s="38">
        <f t="shared" si="0"/>
        <v>0.53963044460823062</v>
      </c>
      <c r="I26" s="39">
        <f>'Nov 4'!K26</f>
        <v>1</v>
      </c>
      <c r="J26" s="40">
        <f>'[1]Nov 12'!$K18</f>
        <v>0</v>
      </c>
      <c r="K26" s="41">
        <f t="shared" si="2"/>
        <v>1</v>
      </c>
      <c r="L26" s="42">
        <f t="shared" si="3"/>
        <v>51542.400000000001</v>
      </c>
      <c r="M26" s="43">
        <f t="shared" si="4"/>
        <v>0</v>
      </c>
      <c r="N26" s="43">
        <f t="shared" si="5"/>
        <v>51542.400000000001</v>
      </c>
      <c r="O26" s="44">
        <f t="shared" si="6"/>
        <v>0.53963044460823062</v>
      </c>
      <c r="P26" s="45"/>
      <c r="Q26" s="46"/>
      <c r="R26" s="46"/>
      <c r="S26" s="46"/>
      <c r="T26" s="46"/>
      <c r="U26" s="46"/>
      <c r="V26" s="46"/>
      <c r="W26" s="46"/>
      <c r="X26" s="46"/>
      <c r="Y26" s="46"/>
      <c r="Z26" s="47"/>
      <c r="AA26" s="47"/>
      <c r="AB26" s="47"/>
    </row>
    <row r="27" spans="1:28" s="48" customFormat="1" ht="9.9499999999999993" customHeight="1" thickBot="1" x14ac:dyDescent="0.25">
      <c r="A27" s="49"/>
      <c r="B27" s="152"/>
      <c r="C27" s="152"/>
      <c r="D27" s="118"/>
      <c r="E27" s="51"/>
      <c r="F27" s="52"/>
      <c r="G27" s="53"/>
      <c r="H27" s="54"/>
      <c r="I27" s="55"/>
      <c r="J27" s="56"/>
      <c r="K27" s="57"/>
      <c r="L27" s="58"/>
      <c r="M27" s="59"/>
      <c r="N27" s="59"/>
      <c r="O27" s="60"/>
      <c r="P27" s="61"/>
    </row>
    <row r="28" spans="1:28" s="71" customFormat="1" ht="21.75" thickBot="1" x14ac:dyDescent="0.25">
      <c r="A28" s="153" t="s">
        <v>17</v>
      </c>
      <c r="B28" s="154"/>
      <c r="C28" s="154"/>
      <c r="D28" s="62"/>
      <c r="E28" s="63"/>
      <c r="F28" s="64"/>
      <c r="G28" s="63">
        <f>SUM(G15:G26)</f>
        <v>9551425.5199999996</v>
      </c>
      <c r="H28" s="65">
        <f>SUM(H15:H26)</f>
        <v>100</v>
      </c>
      <c r="I28" s="66"/>
      <c r="J28" s="66"/>
      <c r="K28" s="66"/>
      <c r="L28" s="67">
        <f>SUM(L15:L26)</f>
        <v>6858147.8677336341</v>
      </c>
      <c r="M28" s="68">
        <f>SUM(M15:M26)</f>
        <v>913397.22968002257</v>
      </c>
      <c r="N28" s="68">
        <f>SUM(N15:N26)</f>
        <v>7771545.0974136563</v>
      </c>
      <c r="O28" s="69">
        <f>SUM(O15:O26)</f>
        <v>81.365290250555773</v>
      </c>
      <c r="P28" s="103"/>
      <c r="Q28" s="72">
        <f>O28-'Oct 7'!O28</f>
        <v>24.742829151169232</v>
      </c>
      <c r="R28" s="72"/>
      <c r="S28" s="72"/>
      <c r="T28" s="72"/>
      <c r="U28" s="72"/>
      <c r="V28" s="72"/>
      <c r="W28" s="72"/>
      <c r="X28" s="72"/>
      <c r="Y28" s="72"/>
    </row>
    <row r="29" spans="1:28" x14ac:dyDescent="0.25">
      <c r="A29" s="155"/>
      <c r="B29" s="155"/>
      <c r="C29" s="155"/>
      <c r="D29" s="155"/>
    </row>
    <row r="31" spans="1:28" x14ac:dyDescent="0.25">
      <c r="C31" t="s">
        <v>18</v>
      </c>
      <c r="H31" s="2" t="s">
        <v>19</v>
      </c>
    </row>
    <row r="32" spans="1:28" x14ac:dyDescent="0.25">
      <c r="D32" s="141" t="s">
        <v>20</v>
      </c>
      <c r="E32" s="141"/>
      <c r="F32" s="141"/>
      <c r="I32" s="142" t="s">
        <v>21</v>
      </c>
      <c r="J32" s="142"/>
      <c r="K32" s="142"/>
    </row>
    <row r="33" spans="1:24" s="73" customFormat="1" x14ac:dyDescent="0.25">
      <c r="D33" s="143" t="s">
        <v>22</v>
      </c>
      <c r="E33" s="143"/>
      <c r="F33" s="143"/>
      <c r="G33" s="75"/>
      <c r="I33" s="144" t="s">
        <v>23</v>
      </c>
      <c r="J33" s="144"/>
      <c r="K33" s="144"/>
      <c r="L33" s="75"/>
      <c r="M33" s="75"/>
      <c r="N33" s="75"/>
    </row>
    <row r="34" spans="1:24" x14ac:dyDescent="0.25">
      <c r="D34" s="151" t="s">
        <v>24</v>
      </c>
      <c r="E34" s="151"/>
      <c r="F34" s="151"/>
      <c r="I34" s="151" t="s">
        <v>45</v>
      </c>
      <c r="J34" s="151"/>
      <c r="K34" s="151"/>
    </row>
    <row r="35" spans="1:24" x14ac:dyDescent="0.25">
      <c r="A35" s="76" t="s">
        <v>25</v>
      </c>
    </row>
    <row r="36" spans="1:24" x14ac:dyDescent="0.25">
      <c r="A36" s="76" t="s">
        <v>26</v>
      </c>
    </row>
    <row r="38" spans="1:24" x14ac:dyDescent="0.25">
      <c r="K38" s="77"/>
      <c r="R38" t="s">
        <v>55</v>
      </c>
      <c r="X38" t="s">
        <v>62</v>
      </c>
    </row>
    <row r="39" spans="1:24" x14ac:dyDescent="0.25">
      <c r="K39" s="2">
        <f>E20-K20</f>
        <v>811.79999999999927</v>
      </c>
      <c r="R39" t="s">
        <v>56</v>
      </c>
      <c r="S39" t="s">
        <v>57</v>
      </c>
      <c r="T39" t="s">
        <v>58</v>
      </c>
      <c r="W39" t="s">
        <v>59</v>
      </c>
      <c r="X39" s="112">
        <v>42712</v>
      </c>
    </row>
    <row r="40" spans="1:24" x14ac:dyDescent="0.25">
      <c r="K40" s="2">
        <f>E23-K23</f>
        <v>255.56</v>
      </c>
      <c r="R40">
        <v>7.19</v>
      </c>
      <c r="S40">
        <v>39.4</v>
      </c>
      <c r="T40">
        <v>68.260000000000005</v>
      </c>
      <c r="W40">
        <v>71.8</v>
      </c>
    </row>
    <row r="41" spans="1:24" x14ac:dyDescent="0.25">
      <c r="K41" s="2">
        <f>1050/3</f>
        <v>350</v>
      </c>
      <c r="R41">
        <f>R40</f>
        <v>7.19</v>
      </c>
      <c r="S41">
        <f>S40-R40</f>
        <v>32.21</v>
      </c>
      <c r="T41">
        <f>T40-S40</f>
        <v>28.860000000000007</v>
      </c>
      <c r="W41">
        <f>W40-T40</f>
        <v>3.539999999999992</v>
      </c>
    </row>
    <row r="43" spans="1:24" x14ac:dyDescent="0.25">
      <c r="Q43" s="114">
        <f>E15</f>
        <v>1758.8</v>
      </c>
      <c r="R43" s="114">
        <f>'September 1'!K15</f>
        <v>0</v>
      </c>
      <c r="S43" s="114">
        <f>'Sep 29'!K15</f>
        <v>847.6</v>
      </c>
      <c r="T43" s="114">
        <f>'Oct 27'!K15</f>
        <v>1389.66</v>
      </c>
      <c r="U43" s="114">
        <f>Q43-T43</f>
        <v>369.13999999999987</v>
      </c>
      <c r="V43" s="114">
        <f>(U43*F15)/G$28*100</f>
        <v>6.1874866818450287E-2</v>
      </c>
    </row>
    <row r="44" spans="1:24" x14ac:dyDescent="0.25">
      <c r="Q44" s="114">
        <f t="shared" ref="Q44:Q54" si="7">E16</f>
        <v>272.8</v>
      </c>
      <c r="R44" s="114">
        <f>'September 1'!K16</f>
        <v>0</v>
      </c>
      <c r="S44" s="114">
        <f>'Sep 29'!K16</f>
        <v>52.400000000000006</v>
      </c>
      <c r="T44" s="114">
        <f>'Oct 27'!K16</f>
        <v>84.4</v>
      </c>
      <c r="U44" s="114">
        <f t="shared" ref="U44:U54" si="8">Q44-T44</f>
        <v>188.4</v>
      </c>
      <c r="V44" s="114">
        <f t="shared" ref="V44:V54" si="9">(U44*F16)/G$28*100</f>
        <v>0.44461683015072789</v>
      </c>
    </row>
    <row r="45" spans="1:24" x14ac:dyDescent="0.25">
      <c r="Q45" s="114">
        <f t="shared" si="7"/>
        <v>6155.8</v>
      </c>
      <c r="R45" s="114">
        <f>'September 1'!K17</f>
        <v>945</v>
      </c>
      <c r="S45" s="114">
        <f>'Sep 29'!K17</f>
        <v>2966.6</v>
      </c>
      <c r="T45" s="114">
        <f>'Oct 27'!K17</f>
        <v>4863.8100000000004</v>
      </c>
      <c r="U45" s="114">
        <f t="shared" si="8"/>
        <v>1291.9899999999998</v>
      </c>
      <c r="V45" s="114">
        <f t="shared" si="9"/>
        <v>0.20438801809097359</v>
      </c>
    </row>
    <row r="46" spans="1:24" x14ac:dyDescent="0.25">
      <c r="Q46" s="114">
        <f t="shared" si="7"/>
        <v>871</v>
      </c>
      <c r="R46" s="114">
        <f>'September 1'!K18</f>
        <v>77.898737775756203</v>
      </c>
      <c r="S46" s="114">
        <f>'Sep 29'!K18</f>
        <v>419.75187627928136</v>
      </c>
      <c r="T46" s="114">
        <f>'Oct 27'!K18</f>
        <v>688.19300659540602</v>
      </c>
      <c r="U46" s="114">
        <f t="shared" si="8"/>
        <v>182.80699340459398</v>
      </c>
      <c r="V46" s="114">
        <f t="shared" si="9"/>
        <v>1.1829496988738037</v>
      </c>
    </row>
    <row r="47" spans="1:24" x14ac:dyDescent="0.25">
      <c r="Q47" s="114">
        <f t="shared" si="7"/>
        <v>581</v>
      </c>
      <c r="R47" s="114">
        <f>'September 1'!K19</f>
        <v>51.962303843529682</v>
      </c>
      <c r="S47" s="114">
        <f>'Sep 29'!K19</f>
        <v>279.99522401637478</v>
      </c>
      <c r="T47" s="114">
        <f>'Oct 27'!K19</f>
        <v>459.05871048442123</v>
      </c>
      <c r="U47" s="114">
        <f t="shared" si="8"/>
        <v>121.94128951557877</v>
      </c>
      <c r="V47" s="114">
        <f t="shared" si="9"/>
        <v>0.93353068262515271</v>
      </c>
    </row>
    <row r="48" spans="1:24" x14ac:dyDescent="0.25">
      <c r="Q48" s="114">
        <f t="shared" si="7"/>
        <v>5276.4</v>
      </c>
      <c r="R48" s="114">
        <f>'September 1'!K20</f>
        <v>471.90000000000003</v>
      </c>
      <c r="S48" s="114">
        <f>'Sep 29'!K20</f>
        <v>2542.8000000000002</v>
      </c>
      <c r="T48" s="114">
        <f>'Oct 27'!K20</f>
        <v>3772.9800000000005</v>
      </c>
      <c r="U48" s="114">
        <f t="shared" si="8"/>
        <v>1503.4199999999992</v>
      </c>
      <c r="V48" s="114">
        <f t="shared" si="9"/>
        <v>17.699931664231823</v>
      </c>
    </row>
    <row r="49" spans="17:24" x14ac:dyDescent="0.25">
      <c r="Q49" s="114">
        <f t="shared" si="7"/>
        <v>5080.2</v>
      </c>
      <c r="R49" s="114">
        <f>'September 1'!K21</f>
        <v>0</v>
      </c>
      <c r="S49" s="114">
        <f>'Sep 29'!K21</f>
        <v>0</v>
      </c>
      <c r="T49" s="114">
        <f>'Oct 27'!K21</f>
        <v>4572.18</v>
      </c>
      <c r="U49" s="114">
        <f t="shared" si="8"/>
        <v>508.01999999999953</v>
      </c>
      <c r="V49" s="114">
        <f t="shared" si="9"/>
        <v>0.24721723422913713</v>
      </c>
    </row>
    <row r="50" spans="17:24" x14ac:dyDescent="0.25">
      <c r="Q50" s="114">
        <f t="shared" si="7"/>
        <v>65.819999999999993</v>
      </c>
      <c r="R50" s="114">
        <f>'September 1'!K22</f>
        <v>0</v>
      </c>
      <c r="S50" s="114">
        <f>'Sep 29'!K22</f>
        <v>0</v>
      </c>
      <c r="T50" s="114">
        <f>'Oct 27'!K22</f>
        <v>59.237999999999992</v>
      </c>
      <c r="U50" s="114">
        <f t="shared" si="8"/>
        <v>6.5820000000000007</v>
      </c>
      <c r="V50" s="114">
        <f t="shared" si="9"/>
        <v>0.41359730981810572</v>
      </c>
    </row>
    <row r="51" spans="17:24" x14ac:dyDescent="0.25">
      <c r="Q51" s="114">
        <f t="shared" si="7"/>
        <v>682</v>
      </c>
      <c r="R51" s="114">
        <f>'September 1'!K23</f>
        <v>0</v>
      </c>
      <c r="S51" s="114">
        <f>'Sep 29'!K23</f>
        <v>117.4</v>
      </c>
      <c r="T51" s="114">
        <f>'Oct 27'!K23</f>
        <v>295.39999999999998</v>
      </c>
      <c r="U51" s="114">
        <f t="shared" si="8"/>
        <v>386.6</v>
      </c>
      <c r="V51" s="114">
        <f t="shared" si="9"/>
        <v>10.550500089121776</v>
      </c>
    </row>
    <row r="52" spans="17:24" x14ac:dyDescent="0.25">
      <c r="Q52" s="114">
        <f t="shared" si="7"/>
        <v>1</v>
      </c>
      <c r="R52" s="114">
        <f>'September 1'!K24</f>
        <v>1</v>
      </c>
      <c r="S52" s="114">
        <f>'Sep 29'!K24</f>
        <v>1</v>
      </c>
      <c r="T52" s="114">
        <f>'Oct 27'!K24</f>
        <v>1</v>
      </c>
      <c r="U52" s="114">
        <f t="shared" si="8"/>
        <v>0</v>
      </c>
      <c r="V52" s="114">
        <f t="shared" si="9"/>
        <v>0</v>
      </c>
    </row>
    <row r="53" spans="17:24" x14ac:dyDescent="0.25">
      <c r="Q53" s="114">
        <f t="shared" si="7"/>
        <v>1</v>
      </c>
      <c r="R53" s="114">
        <f>'September 1'!K25</f>
        <v>0</v>
      </c>
      <c r="S53" s="114">
        <f>'Sep 29'!K25</f>
        <v>1</v>
      </c>
      <c r="T53" s="114">
        <f>'Oct 27'!K25</f>
        <v>1</v>
      </c>
      <c r="U53" s="114">
        <f t="shared" si="8"/>
        <v>0</v>
      </c>
      <c r="V53" s="114">
        <f t="shared" si="9"/>
        <v>0</v>
      </c>
    </row>
    <row r="54" spans="17:24" x14ac:dyDescent="0.25">
      <c r="Q54" s="114">
        <f t="shared" si="7"/>
        <v>1</v>
      </c>
      <c r="R54" s="114">
        <f>'September 1'!K26</f>
        <v>1</v>
      </c>
      <c r="S54" s="114">
        <f>'Sep 29'!K26</f>
        <v>1</v>
      </c>
      <c r="T54" s="114">
        <f>'Oct 27'!K26</f>
        <v>1</v>
      </c>
      <c r="U54" s="114">
        <f t="shared" si="8"/>
        <v>0</v>
      </c>
      <c r="V54" s="114">
        <f t="shared" si="9"/>
        <v>0</v>
      </c>
    </row>
    <row r="55" spans="17:24" x14ac:dyDescent="0.25">
      <c r="V55" s="114">
        <f>SUM(V43:V54)</f>
        <v>31.738606393959948</v>
      </c>
    </row>
    <row r="56" spans="17:24" x14ac:dyDescent="0.25">
      <c r="V56" s="114">
        <f>V55+T40</f>
        <v>99.99860639395996</v>
      </c>
    </row>
    <row r="57" spans="17:24" x14ac:dyDescent="0.25">
      <c r="R57" t="s">
        <v>60</v>
      </c>
    </row>
    <row r="58" spans="17:24" x14ac:dyDescent="0.25">
      <c r="R58" t="s">
        <v>63</v>
      </c>
      <c r="S58" s="113">
        <v>42590</v>
      </c>
    </row>
    <row r="59" spans="17:24" x14ac:dyDescent="0.25">
      <c r="R59" t="s">
        <v>64</v>
      </c>
      <c r="S59" s="113">
        <v>42600</v>
      </c>
    </row>
    <row r="60" spans="17:24" x14ac:dyDescent="0.25">
      <c r="R60" t="s">
        <v>65</v>
      </c>
      <c r="S60" s="113">
        <v>42637</v>
      </c>
    </row>
    <row r="61" spans="17:24" x14ac:dyDescent="0.25">
      <c r="R61" t="s">
        <v>66</v>
      </c>
      <c r="S61" s="113">
        <v>42712</v>
      </c>
    </row>
    <row r="62" spans="17:24" x14ac:dyDescent="0.25">
      <c r="R62" t="s">
        <v>56</v>
      </c>
      <c r="S62" t="s">
        <v>57</v>
      </c>
      <c r="T62" t="s">
        <v>58</v>
      </c>
      <c r="W62" t="s">
        <v>59</v>
      </c>
      <c r="X62" t="s">
        <v>61</v>
      </c>
    </row>
    <row r="64" spans="17:24" x14ac:dyDescent="0.25">
      <c r="R64" s="114"/>
    </row>
    <row r="65" spans="18:18" x14ac:dyDescent="0.25">
      <c r="R65" s="114"/>
    </row>
  </sheetData>
  <mergeCells count="36">
    <mergeCell ref="B15:C15"/>
    <mergeCell ref="A9:O9"/>
    <mergeCell ref="A10:O10"/>
    <mergeCell ref="A11:G11"/>
    <mergeCell ref="H11:O11"/>
    <mergeCell ref="A12:A13"/>
    <mergeCell ref="B12:C13"/>
    <mergeCell ref="D12:D13"/>
    <mergeCell ref="E12:E13"/>
    <mergeCell ref="F12:F13"/>
    <mergeCell ref="G12:G13"/>
    <mergeCell ref="H12:H13"/>
    <mergeCell ref="I12:K12"/>
    <mergeCell ref="L12:N12"/>
    <mergeCell ref="O12:O13"/>
    <mergeCell ref="B14:C14"/>
    <mergeCell ref="B27:C27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D34:F34"/>
    <mergeCell ref="I34:K34"/>
    <mergeCell ref="A28:C28"/>
    <mergeCell ref="A29:D29"/>
    <mergeCell ref="D32:F32"/>
    <mergeCell ref="I32:K32"/>
    <mergeCell ref="D33:F33"/>
    <mergeCell ref="I33:K33"/>
  </mergeCells>
  <printOptions horizontalCentered="1"/>
  <pageMargins left="0.7" right="0.7" top="0.75" bottom="0.75" header="0.3" footer="0.3"/>
  <pageSetup scale="63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5"/>
  <sheetViews>
    <sheetView topLeftCell="D13" workbookViewId="0">
      <selection activeCell="R24" sqref="R24"/>
    </sheetView>
  </sheetViews>
  <sheetFormatPr defaultRowHeight="15" x14ac:dyDescent="0.25"/>
  <cols>
    <col min="1" max="1" width="8.7109375" customWidth="1"/>
    <col min="2" max="2" width="22.85546875" customWidth="1"/>
    <col min="3" max="3" width="14.7109375" customWidth="1"/>
    <col min="5" max="5" width="12.85546875" style="1" customWidth="1"/>
    <col min="6" max="6" width="11.7109375" style="1" customWidth="1"/>
    <col min="7" max="7" width="15.140625" style="1" customWidth="1"/>
    <col min="8" max="8" width="10.5703125" customWidth="1"/>
    <col min="9" max="9" width="11.28515625" style="2" customWidth="1"/>
    <col min="10" max="10" width="12" style="2" customWidth="1"/>
    <col min="11" max="11" width="11" style="2" customWidth="1"/>
    <col min="12" max="12" width="14.85546875" style="1" customWidth="1"/>
    <col min="13" max="14" width="13.42578125" style="1" customWidth="1"/>
    <col min="15" max="16" width="12" customWidth="1"/>
    <col min="17" max="17" width="10.42578125" customWidth="1"/>
    <col min="18" max="19" width="13.42578125" customWidth="1"/>
    <col min="20" max="22" width="13" customWidth="1"/>
    <col min="23" max="23" width="10.42578125" customWidth="1"/>
    <col min="24" max="25" width="12.85546875" customWidth="1"/>
    <col min="27" max="27" width="12" customWidth="1"/>
  </cols>
  <sheetData>
    <row r="1" spans="1:28" ht="15.75" thickBot="1" x14ac:dyDescent="0.3"/>
    <row r="2" spans="1:28" ht="15.75" thickTop="1" x14ac:dyDescent="0.25">
      <c r="B2" s="3"/>
      <c r="C2" s="4"/>
      <c r="D2" s="4"/>
      <c r="E2" s="5"/>
      <c r="F2" s="5"/>
      <c r="G2" s="5"/>
      <c r="H2" s="3"/>
      <c r="I2" s="6"/>
      <c r="J2" s="6"/>
      <c r="K2" s="6"/>
      <c r="L2" s="5"/>
      <c r="M2" s="5"/>
      <c r="N2" s="7"/>
    </row>
    <row r="3" spans="1:28" x14ac:dyDescent="0.25">
      <c r="B3" s="8"/>
      <c r="C3" s="9"/>
      <c r="D3" s="9"/>
      <c r="E3" s="10"/>
      <c r="F3" s="10"/>
      <c r="G3" s="10"/>
      <c r="H3" s="8"/>
      <c r="I3" s="11"/>
      <c r="J3" s="11"/>
      <c r="K3" s="11"/>
      <c r="L3" s="10"/>
      <c r="M3" s="10"/>
      <c r="N3" s="12"/>
    </row>
    <row r="4" spans="1:28" x14ac:dyDescent="0.25">
      <c r="B4" s="8"/>
      <c r="C4" s="9"/>
      <c r="D4" s="9"/>
      <c r="E4" s="10"/>
      <c r="F4" s="10"/>
      <c r="G4" s="10"/>
      <c r="H4" s="8"/>
      <c r="I4" s="11"/>
      <c r="J4" s="11"/>
      <c r="K4" s="11"/>
      <c r="L4" s="10"/>
      <c r="M4" s="10"/>
      <c r="N4" s="12"/>
    </row>
    <row r="5" spans="1:28" x14ac:dyDescent="0.25">
      <c r="B5" s="8"/>
      <c r="C5" s="9"/>
      <c r="D5" s="9"/>
      <c r="E5" s="10"/>
      <c r="F5" s="10"/>
      <c r="G5" s="10"/>
      <c r="H5" s="8"/>
      <c r="I5" s="11"/>
      <c r="J5" s="11"/>
      <c r="K5" s="11"/>
      <c r="L5" s="10"/>
      <c r="M5" s="10"/>
      <c r="N5" s="12"/>
    </row>
    <row r="6" spans="1:28" x14ac:dyDescent="0.25">
      <c r="B6" s="8"/>
      <c r="C6" s="9"/>
      <c r="D6" s="9"/>
      <c r="E6" s="10"/>
      <c r="F6" s="10"/>
      <c r="G6" s="10"/>
      <c r="H6" s="8"/>
      <c r="I6" s="11"/>
      <c r="J6" s="11"/>
      <c r="K6" s="11"/>
      <c r="L6" s="10"/>
      <c r="M6" s="10"/>
      <c r="N6" s="12"/>
    </row>
    <row r="7" spans="1:28" ht="15.75" thickBot="1" x14ac:dyDescent="0.3">
      <c r="B7" s="13"/>
      <c r="C7" s="14"/>
      <c r="D7" s="14"/>
      <c r="E7" s="15"/>
      <c r="F7" s="15"/>
      <c r="G7" s="15"/>
      <c r="H7" s="13"/>
      <c r="I7" s="16"/>
      <c r="J7" s="16"/>
      <c r="K7" s="16"/>
      <c r="L7" s="15"/>
      <c r="M7" s="15"/>
      <c r="N7" s="17"/>
    </row>
    <row r="8" spans="1:28" ht="15.75" thickTop="1" x14ac:dyDescent="0.25"/>
    <row r="9" spans="1:28" ht="23.25" x14ac:dyDescent="0.25">
      <c r="A9" s="139" t="s">
        <v>27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</row>
    <row r="10" spans="1:28" ht="21" customHeight="1" x14ac:dyDescent="0.25">
      <c r="A10" s="135" t="s">
        <v>28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</row>
    <row r="11" spans="1:28" ht="15.75" thickBot="1" x14ac:dyDescent="0.3">
      <c r="A11" s="149" t="s">
        <v>68</v>
      </c>
      <c r="B11" s="149"/>
      <c r="C11" s="149"/>
      <c r="D11" s="149"/>
      <c r="E11" s="149"/>
      <c r="F11" s="149"/>
      <c r="G11" s="149"/>
      <c r="H11" s="150"/>
      <c r="I11" s="150"/>
      <c r="J11" s="150"/>
      <c r="K11" s="150"/>
      <c r="L11" s="150"/>
      <c r="M11" s="150"/>
      <c r="N11" s="150"/>
      <c r="O11" s="150"/>
      <c r="P11" s="18"/>
    </row>
    <row r="12" spans="1:28" ht="15.75" thickBot="1" x14ac:dyDescent="0.3">
      <c r="A12" s="140" t="s">
        <v>0</v>
      </c>
      <c r="B12" s="140" t="s">
        <v>1</v>
      </c>
      <c r="C12" s="140"/>
      <c r="D12" s="140" t="s">
        <v>2</v>
      </c>
      <c r="E12" s="136" t="s">
        <v>3</v>
      </c>
      <c r="F12" s="136" t="s">
        <v>4</v>
      </c>
      <c r="G12" s="137" t="s">
        <v>5</v>
      </c>
      <c r="H12" s="140" t="s">
        <v>6</v>
      </c>
      <c r="I12" s="136" t="s">
        <v>7</v>
      </c>
      <c r="J12" s="136"/>
      <c r="K12" s="136"/>
      <c r="L12" s="136" t="s">
        <v>5</v>
      </c>
      <c r="M12" s="136"/>
      <c r="N12" s="136"/>
      <c r="O12" s="140" t="s">
        <v>8</v>
      </c>
      <c r="P12" s="19"/>
    </row>
    <row r="13" spans="1:28" ht="27" customHeight="1" thickBot="1" x14ac:dyDescent="0.3">
      <c r="A13" s="140"/>
      <c r="B13" s="140"/>
      <c r="C13" s="140"/>
      <c r="D13" s="140"/>
      <c r="E13" s="136"/>
      <c r="F13" s="136"/>
      <c r="G13" s="138"/>
      <c r="H13" s="140"/>
      <c r="I13" s="20" t="s">
        <v>9</v>
      </c>
      <c r="J13" s="21" t="s">
        <v>10</v>
      </c>
      <c r="K13" s="21" t="s">
        <v>11</v>
      </c>
      <c r="L13" s="122" t="s">
        <v>9</v>
      </c>
      <c r="M13" s="122" t="s">
        <v>12</v>
      </c>
      <c r="N13" s="122" t="s">
        <v>11</v>
      </c>
      <c r="O13" s="140"/>
      <c r="P13" s="19"/>
      <c r="Z13" s="121"/>
      <c r="AA13" s="121"/>
      <c r="AB13" s="121"/>
    </row>
    <row r="14" spans="1:28" s="33" customFormat="1" ht="9.9499999999999993" customHeight="1" x14ac:dyDescent="0.25">
      <c r="A14" s="24"/>
      <c r="B14" s="145"/>
      <c r="C14" s="146"/>
      <c r="D14" s="25"/>
      <c r="E14" s="26"/>
      <c r="F14" s="26"/>
      <c r="G14" s="26"/>
      <c r="H14" s="120"/>
      <c r="I14" s="28"/>
      <c r="J14" s="29"/>
      <c r="K14" s="30"/>
      <c r="L14" s="31"/>
      <c r="M14" s="26"/>
      <c r="N14" s="26"/>
      <c r="O14" s="32"/>
      <c r="P14" s="19"/>
      <c r="Z14" s="34"/>
      <c r="AA14" s="34"/>
      <c r="AB14" s="34"/>
    </row>
    <row r="15" spans="1:28" s="48" customFormat="1" ht="20.100000000000001" customHeight="1" x14ac:dyDescent="0.25">
      <c r="A15" s="78">
        <v>100</v>
      </c>
      <c r="B15" s="147" t="s">
        <v>32</v>
      </c>
      <c r="C15" s="148"/>
      <c r="D15" s="81" t="s">
        <v>16</v>
      </c>
      <c r="E15" s="35">
        <f>'[1]September 1'!$D7</f>
        <v>1758.8</v>
      </c>
      <c r="F15" s="36">
        <f>'[1]September 1'!$E7</f>
        <v>16.010001137138957</v>
      </c>
      <c r="G15" s="37">
        <f>F15*E15</f>
        <v>28158.389999999996</v>
      </c>
      <c r="H15" s="38">
        <f t="shared" ref="H15:H26" si="0">G15/G$28*100</f>
        <v>0.29480824554448282</v>
      </c>
      <c r="I15" s="39">
        <f>'Nov 11'!K15</f>
        <v>1488.2</v>
      </c>
      <c r="J15" s="40">
        <f>'[1]Nov 18'!$K7</f>
        <v>64.5</v>
      </c>
      <c r="K15" s="41">
        <f>J15+I15</f>
        <v>1552.7</v>
      </c>
      <c r="L15" s="42">
        <f>I15*F15</f>
        <v>23826.083692290198</v>
      </c>
      <c r="M15" s="43">
        <f>J15*F15</f>
        <v>1032.6450733454628</v>
      </c>
      <c r="N15" s="43">
        <f>M15+L15</f>
        <v>24858.72876563566</v>
      </c>
      <c r="O15" s="44">
        <f>N15/G$28*100</f>
        <v>0.26026197569758841</v>
      </c>
      <c r="P15" s="45"/>
      <c r="Q15" s="46"/>
      <c r="R15" s="46"/>
      <c r="S15" s="46"/>
      <c r="T15" s="46"/>
      <c r="U15" s="46"/>
      <c r="V15" s="46"/>
      <c r="W15" s="46"/>
      <c r="X15" s="46"/>
      <c r="Y15" s="46"/>
      <c r="Z15" s="47"/>
      <c r="AA15" s="47"/>
      <c r="AB15" s="47"/>
    </row>
    <row r="16" spans="1:28" s="48" customFormat="1" ht="20.100000000000001" customHeight="1" x14ac:dyDescent="0.25">
      <c r="A16" s="78">
        <v>103</v>
      </c>
      <c r="B16" s="147" t="s">
        <v>13</v>
      </c>
      <c r="C16" s="148"/>
      <c r="D16" s="81" t="s">
        <v>14</v>
      </c>
      <c r="E16" s="35">
        <f>'[1]September 1'!$D8</f>
        <v>272.8</v>
      </c>
      <c r="F16" s="36">
        <f>'[1]September 1'!$E8</f>
        <v>225.4100073313783</v>
      </c>
      <c r="G16" s="37">
        <f t="shared" ref="G16:G26" si="1">F16*E16</f>
        <v>61491.85</v>
      </c>
      <c r="H16" s="38">
        <f t="shared" si="0"/>
        <v>0.64379761818003478</v>
      </c>
      <c r="I16" s="39">
        <f>'Nov 11'!K16</f>
        <v>121.84000000000002</v>
      </c>
      <c r="J16" s="40">
        <f>'[1]Nov 18'!$K8</f>
        <v>15.999999999999986</v>
      </c>
      <c r="K16" s="41">
        <f t="shared" ref="K16:K26" si="2">J16+I16</f>
        <v>137.84</v>
      </c>
      <c r="L16" s="42">
        <f t="shared" ref="L16:L26" si="3">I16*F16</f>
        <v>27463.955293255134</v>
      </c>
      <c r="M16" s="43">
        <f t="shared" ref="M16:M26" si="4">J16*F16</f>
        <v>3606.5601173020495</v>
      </c>
      <c r="N16" s="43">
        <f t="shared" ref="N16:N26" si="5">M16+L16</f>
        <v>31070.515410557186</v>
      </c>
      <c r="O16" s="44">
        <f>N16/G$28*100</f>
        <v>0.32529715428862166</v>
      </c>
      <c r="P16" s="45"/>
      <c r="Q16" s="46"/>
      <c r="R16" s="46"/>
      <c r="S16" s="46"/>
      <c r="T16" s="46"/>
      <c r="U16" s="46"/>
      <c r="V16" s="46"/>
      <c r="W16" s="46"/>
      <c r="X16" s="46"/>
      <c r="Y16" s="46"/>
      <c r="Z16" s="47"/>
      <c r="AA16" s="47"/>
      <c r="AB16" s="47"/>
    </row>
    <row r="17" spans="1:28" s="48" customFormat="1" ht="20.100000000000001" customHeight="1" x14ac:dyDescent="0.25">
      <c r="A17" s="78">
        <v>105</v>
      </c>
      <c r="B17" s="147" t="s">
        <v>33</v>
      </c>
      <c r="C17" s="148"/>
      <c r="D17" s="81" t="s">
        <v>16</v>
      </c>
      <c r="E17" s="35">
        <f>'[1]September 1'!$D9</f>
        <v>6155.8</v>
      </c>
      <c r="F17" s="36">
        <f>'[1]September 1'!$E9</f>
        <v>15.110000324896845</v>
      </c>
      <c r="G17" s="37">
        <f t="shared" si="1"/>
        <v>93014.14</v>
      </c>
      <c r="H17" s="38">
        <f t="shared" si="0"/>
        <v>0.97382469041123831</v>
      </c>
      <c r="I17" s="39">
        <f>'Nov 11'!K17</f>
        <v>5208.7</v>
      </c>
      <c r="J17" s="40">
        <f>'[1]Nov 18'!$K9</f>
        <v>225.75</v>
      </c>
      <c r="K17" s="41">
        <f t="shared" si="2"/>
        <v>5434.45</v>
      </c>
      <c r="L17" s="42">
        <f t="shared" si="3"/>
        <v>78703.458692290194</v>
      </c>
      <c r="M17" s="43">
        <f t="shared" si="4"/>
        <v>3411.0825733454626</v>
      </c>
      <c r="N17" s="43">
        <f t="shared" si="5"/>
        <v>82114.541265635664</v>
      </c>
      <c r="O17" s="44">
        <f>N17/G$28*100</f>
        <v>0.85970980031926869</v>
      </c>
      <c r="P17" s="45"/>
      <c r="Q17" s="46"/>
      <c r="R17" s="46"/>
      <c r="S17" s="46"/>
      <c r="T17" s="46"/>
      <c r="U17" s="46"/>
      <c r="V17" s="46"/>
      <c r="W17" s="46"/>
      <c r="X17" s="46"/>
      <c r="Y17" s="46"/>
      <c r="Z17" s="47"/>
      <c r="AA17" s="47"/>
      <c r="AB17" s="47"/>
    </row>
    <row r="18" spans="1:28" s="48" customFormat="1" ht="20.100000000000001" customHeight="1" x14ac:dyDescent="0.25">
      <c r="A18" s="79">
        <v>200</v>
      </c>
      <c r="B18" s="147" t="s">
        <v>34</v>
      </c>
      <c r="C18" s="148"/>
      <c r="D18" s="81" t="s">
        <v>14</v>
      </c>
      <c r="E18" s="35">
        <f>'[1]September 1'!$D10</f>
        <v>871</v>
      </c>
      <c r="F18" s="36">
        <f>'[1]September 1'!$E10</f>
        <v>618.07569460390357</v>
      </c>
      <c r="G18" s="37">
        <f t="shared" si="1"/>
        <v>538343.93000000005</v>
      </c>
      <c r="H18" s="38">
        <f t="shared" si="0"/>
        <v>5.6362678939677275</v>
      </c>
      <c r="I18" s="39">
        <f>'Nov 11'!K18</f>
        <v>736.99238116897891</v>
      </c>
      <c r="J18" s="40">
        <f>'[1]Nov 18'!$K10</f>
        <v>31.941949056174622</v>
      </c>
      <c r="K18" s="41">
        <f t="shared" si="2"/>
        <v>768.93433022515353</v>
      </c>
      <c r="L18" s="42">
        <f t="shared" si="3"/>
        <v>455517.0779088015</v>
      </c>
      <c r="M18" s="43">
        <f t="shared" si="4"/>
        <v>19742.542349897631</v>
      </c>
      <c r="N18" s="43">
        <f t="shared" si="5"/>
        <v>475259.62025869911</v>
      </c>
      <c r="O18" s="44">
        <f>N18/G$28*100</f>
        <v>4.9757977933612061</v>
      </c>
      <c r="P18" s="45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</row>
    <row r="19" spans="1:28" s="48" customFormat="1" ht="20.100000000000001" customHeight="1" x14ac:dyDescent="0.25">
      <c r="A19" s="79">
        <v>201</v>
      </c>
      <c r="B19" s="147" t="s">
        <v>35</v>
      </c>
      <c r="C19" s="148"/>
      <c r="D19" s="81" t="s">
        <v>14</v>
      </c>
      <c r="E19" s="35">
        <f>'[1]September 1'!$D11</f>
        <v>581</v>
      </c>
      <c r="F19" s="36">
        <f>'[1]September 1'!$E11</f>
        <v>731.21654044750426</v>
      </c>
      <c r="G19" s="37">
        <f t="shared" si="1"/>
        <v>424836.81</v>
      </c>
      <c r="H19" s="38">
        <f t="shared" si="0"/>
        <v>4.4478890518532781</v>
      </c>
      <c r="I19" s="39">
        <f>'Nov 11'!K19</f>
        <v>491.61030247896292</v>
      </c>
      <c r="J19" s="40">
        <f>'[1]Nov 18'!$K11</f>
        <v>21.306856947919073</v>
      </c>
      <c r="K19" s="41">
        <f t="shared" si="2"/>
        <v>512.91715942688199</v>
      </c>
      <c r="L19" s="42">
        <f t="shared" si="3"/>
        <v>359473.58462701837</v>
      </c>
      <c r="M19" s="43">
        <f t="shared" si="4"/>
        <v>15579.926225267254</v>
      </c>
      <c r="N19" s="43">
        <f t="shared" si="5"/>
        <v>375053.5108522856</v>
      </c>
      <c r="O19" s="44">
        <f t="shared" ref="O19:O26" si="6">N19/G$28*100</f>
        <v>3.9266757623451123</v>
      </c>
      <c r="P19" s="45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</row>
    <row r="20" spans="1:28" s="48" customFormat="1" ht="20.100000000000001" customHeight="1" x14ac:dyDescent="0.25">
      <c r="A20" s="79">
        <v>311</v>
      </c>
      <c r="B20" s="147" t="s">
        <v>36</v>
      </c>
      <c r="C20" s="148"/>
      <c r="D20" s="81" t="s">
        <v>16</v>
      </c>
      <c r="E20" s="35">
        <f>'[1]September 1'!$D12</f>
        <v>5276.4</v>
      </c>
      <c r="F20" s="36">
        <f>'[1]September 1'!$E12</f>
        <v>1124.5</v>
      </c>
      <c r="G20" s="37">
        <f t="shared" si="1"/>
        <v>5933311.7999999998</v>
      </c>
      <c r="H20" s="38">
        <f t="shared" si="0"/>
        <v>62.119646827335572</v>
      </c>
      <c r="I20" s="39">
        <f>'Nov 11'!K20</f>
        <v>4464.6000000000004</v>
      </c>
      <c r="J20" s="40">
        <f>'[1]Nov 18'!$K12</f>
        <v>193.5</v>
      </c>
      <c r="K20" s="41">
        <f t="shared" si="2"/>
        <v>4658.1000000000004</v>
      </c>
      <c r="L20" s="42">
        <f t="shared" si="3"/>
        <v>5020442.7</v>
      </c>
      <c r="M20" s="43">
        <f t="shared" si="4"/>
        <v>217590.75</v>
      </c>
      <c r="N20" s="43">
        <f t="shared" si="5"/>
        <v>5238033.45</v>
      </c>
      <c r="O20" s="44">
        <f t="shared" si="6"/>
        <v>54.840331833525099</v>
      </c>
      <c r="P20" s="45"/>
      <c r="Q20" s="46">
        <f>H20</f>
        <v>62.119646827335572</v>
      </c>
      <c r="R20" s="46">
        <f>O20</f>
        <v>54.840331833525099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</row>
    <row r="21" spans="1:28" s="48" customFormat="1" ht="20.100000000000001" customHeight="1" x14ac:dyDescent="0.25">
      <c r="A21" s="79">
        <v>404</v>
      </c>
      <c r="B21" s="147" t="s">
        <v>37</v>
      </c>
      <c r="C21" s="148"/>
      <c r="D21" s="81" t="s">
        <v>42</v>
      </c>
      <c r="E21" s="35">
        <f>'[1]September 1'!$D13</f>
        <v>5080.2</v>
      </c>
      <c r="F21" s="36">
        <f>'[1]September 1'!$E13</f>
        <v>46.480000787370578</v>
      </c>
      <c r="G21" s="37">
        <f t="shared" si="1"/>
        <v>236127.7</v>
      </c>
      <c r="H21" s="38">
        <f t="shared" si="0"/>
        <v>2.4721723422913735</v>
      </c>
      <c r="I21" s="39">
        <f>'Nov 11'!K21</f>
        <v>5080.2</v>
      </c>
      <c r="J21" s="40">
        <f>'[1]Nov 18'!$K13</f>
        <v>0</v>
      </c>
      <c r="K21" s="41">
        <f t="shared" si="2"/>
        <v>5080.2</v>
      </c>
      <c r="L21" s="42">
        <f t="shared" si="3"/>
        <v>236127.7</v>
      </c>
      <c r="M21" s="43">
        <f t="shared" si="4"/>
        <v>0</v>
      </c>
      <c r="N21" s="43">
        <f t="shared" si="5"/>
        <v>236127.7</v>
      </c>
      <c r="O21" s="44">
        <f t="shared" si="6"/>
        <v>2.4721723422913735</v>
      </c>
      <c r="P21" s="45"/>
      <c r="Q21" s="46">
        <v>100</v>
      </c>
      <c r="R21" s="46">
        <f>Q21*R20/Q20</f>
        <v>88.28178303388674</v>
      </c>
      <c r="S21" s="46"/>
      <c r="T21" s="46"/>
      <c r="U21" s="46"/>
      <c r="V21" s="46"/>
      <c r="W21" s="46"/>
      <c r="X21" s="46"/>
      <c r="Y21" s="46"/>
      <c r="Z21" s="47"/>
      <c r="AA21" s="47"/>
      <c r="AB21" s="47"/>
    </row>
    <row r="22" spans="1:28" s="48" customFormat="1" ht="20.100000000000001" customHeight="1" x14ac:dyDescent="0.25">
      <c r="A22" s="79">
        <v>405</v>
      </c>
      <c r="B22" s="147" t="s">
        <v>38</v>
      </c>
      <c r="C22" s="148"/>
      <c r="D22" s="81" t="s">
        <v>14</v>
      </c>
      <c r="E22" s="35">
        <f>'[1]September 1'!$D14</f>
        <v>65.819999999999993</v>
      </c>
      <c r="F22" s="36">
        <f>'[1]September 1'!$E14</f>
        <v>6001.8898511090865</v>
      </c>
      <c r="G22" s="37">
        <f t="shared" si="1"/>
        <v>395044.39</v>
      </c>
      <c r="H22" s="38">
        <f t="shared" si="0"/>
        <v>4.1359730981810561</v>
      </c>
      <c r="I22" s="39">
        <f>'Nov 11'!K22</f>
        <v>65.819999999999993</v>
      </c>
      <c r="J22" s="40">
        <f>'[1]Nov 18'!$K14</f>
        <v>0</v>
      </c>
      <c r="K22" s="41">
        <f t="shared" si="2"/>
        <v>65.819999999999993</v>
      </c>
      <c r="L22" s="42">
        <f t="shared" si="3"/>
        <v>395044.39</v>
      </c>
      <c r="M22" s="43">
        <f t="shared" si="4"/>
        <v>0</v>
      </c>
      <c r="N22" s="43">
        <f t="shared" si="5"/>
        <v>395044.39</v>
      </c>
      <c r="O22" s="44">
        <f t="shared" si="6"/>
        <v>4.1359730981810561</v>
      </c>
      <c r="P22" s="45"/>
      <c r="Q22" s="46"/>
      <c r="R22" s="46"/>
      <c r="S22" s="46"/>
      <c r="T22" s="46"/>
      <c r="U22" s="46"/>
      <c r="V22" s="46"/>
      <c r="W22" s="46"/>
      <c r="X22" s="46"/>
      <c r="Y22" s="46"/>
      <c r="Z22" s="47"/>
      <c r="AA22" s="47"/>
      <c r="AB22" s="47"/>
    </row>
    <row r="23" spans="1:28" s="48" customFormat="1" ht="20.100000000000001" customHeight="1" x14ac:dyDescent="0.25">
      <c r="A23" s="79">
        <v>505</v>
      </c>
      <c r="B23" s="147" t="s">
        <v>15</v>
      </c>
      <c r="C23" s="148"/>
      <c r="D23" s="81" t="s">
        <v>14</v>
      </c>
      <c r="E23" s="35">
        <f>'[1]September 1'!$D15</f>
        <v>682</v>
      </c>
      <c r="F23" s="36">
        <f>'[1]September 1'!$E15</f>
        <v>2606.6299999999997</v>
      </c>
      <c r="G23" s="37">
        <f t="shared" si="1"/>
        <v>1777721.6599999997</v>
      </c>
      <c r="H23" s="38">
        <f t="shared" si="0"/>
        <v>18.612108279309492</v>
      </c>
      <c r="I23" s="39">
        <f>'Nov 11'!K23</f>
        <v>426.44</v>
      </c>
      <c r="J23" s="40">
        <f>'[1]Nov 18'!$K15</f>
        <v>56</v>
      </c>
      <c r="K23" s="41">
        <f t="shared" si="2"/>
        <v>482.44</v>
      </c>
      <c r="L23" s="42">
        <f t="shared" si="3"/>
        <v>1111571.2971999999</v>
      </c>
      <c r="M23" s="43">
        <f t="shared" si="4"/>
        <v>145971.27999999997</v>
      </c>
      <c r="N23" s="43">
        <f t="shared" si="5"/>
        <v>1257542.5771999999</v>
      </c>
      <c r="O23" s="44">
        <f t="shared" si="6"/>
        <v>13.166019821510371</v>
      </c>
      <c r="P23" s="45"/>
      <c r="Q23" s="46">
        <f>E23-K23</f>
        <v>199.56</v>
      </c>
      <c r="R23" s="46">
        <f>580.2+76.5</f>
        <v>656.7</v>
      </c>
      <c r="S23" s="46"/>
      <c r="T23" s="46"/>
      <c r="U23" s="46"/>
      <c r="V23" s="46"/>
      <c r="W23" s="46"/>
      <c r="X23" s="46"/>
      <c r="Y23" s="46"/>
      <c r="Z23" s="47"/>
      <c r="AA23" s="47"/>
      <c r="AB23" s="47"/>
    </row>
    <row r="24" spans="1:28" s="48" customFormat="1" ht="20.100000000000001" customHeight="1" x14ac:dyDescent="0.25">
      <c r="A24" s="80" t="s">
        <v>29</v>
      </c>
      <c r="B24" s="147" t="s">
        <v>39</v>
      </c>
      <c r="C24" s="148"/>
      <c r="D24" s="82" t="s">
        <v>43</v>
      </c>
      <c r="E24" s="35">
        <f>'[1]September 1'!$D16</f>
        <v>1</v>
      </c>
      <c r="F24" s="36">
        <f>'[1]September 1'!$E16</f>
        <v>4026.75</v>
      </c>
      <c r="G24" s="37">
        <f t="shared" si="1"/>
        <v>4026.75</v>
      </c>
      <c r="H24" s="38">
        <f t="shared" si="0"/>
        <v>4.2158628485018015E-2</v>
      </c>
      <c r="I24" s="39">
        <f>'Nov 11'!K24</f>
        <v>1</v>
      </c>
      <c r="J24" s="40">
        <f>'[1]Nov 18'!$K16</f>
        <v>0</v>
      </c>
      <c r="K24" s="41">
        <f t="shared" si="2"/>
        <v>1</v>
      </c>
      <c r="L24" s="42">
        <f t="shared" si="3"/>
        <v>4026.75</v>
      </c>
      <c r="M24" s="43">
        <f t="shared" si="4"/>
        <v>0</v>
      </c>
      <c r="N24" s="43">
        <f t="shared" si="5"/>
        <v>4026.75</v>
      </c>
      <c r="O24" s="44">
        <f t="shared" si="6"/>
        <v>4.2158628485018015E-2</v>
      </c>
      <c r="P24" s="45"/>
      <c r="Q24" s="46"/>
      <c r="R24" s="46"/>
      <c r="S24" s="46"/>
      <c r="T24" s="46"/>
      <c r="U24" s="46"/>
      <c r="V24" s="46"/>
      <c r="W24" s="46"/>
      <c r="X24" s="46"/>
      <c r="Y24" s="46"/>
      <c r="Z24" s="47"/>
      <c r="AA24" s="47"/>
      <c r="AB24" s="47"/>
    </row>
    <row r="25" spans="1:28" s="48" customFormat="1" ht="20.100000000000001" customHeight="1" x14ac:dyDescent="0.25">
      <c r="A25" s="80" t="s">
        <v>30</v>
      </c>
      <c r="B25" s="147" t="s">
        <v>40</v>
      </c>
      <c r="C25" s="148"/>
      <c r="D25" s="82" t="s">
        <v>43</v>
      </c>
      <c r="E25" s="35">
        <f>'[1]September 1'!$D17</f>
        <v>1</v>
      </c>
      <c r="F25" s="36">
        <f>'[1]September 1'!$E17</f>
        <v>7805.7</v>
      </c>
      <c r="G25" s="37">
        <f t="shared" si="1"/>
        <v>7805.7</v>
      </c>
      <c r="H25" s="38">
        <f t="shared" si="0"/>
        <v>8.1722879832496459E-2</v>
      </c>
      <c r="I25" s="39">
        <f>'Nov 11'!K25</f>
        <v>1</v>
      </c>
      <c r="J25" s="40">
        <f>'[1]Nov 18'!$K17</f>
        <v>0</v>
      </c>
      <c r="K25" s="41">
        <f t="shared" si="2"/>
        <v>1</v>
      </c>
      <c r="L25" s="42">
        <f t="shared" si="3"/>
        <v>7805.7</v>
      </c>
      <c r="M25" s="43">
        <f t="shared" si="4"/>
        <v>0</v>
      </c>
      <c r="N25" s="43">
        <f t="shared" si="5"/>
        <v>7805.7</v>
      </c>
      <c r="O25" s="44">
        <f t="shared" si="6"/>
        <v>8.1722879832496459E-2</v>
      </c>
      <c r="P25" s="45"/>
      <c r="Q25" s="46"/>
      <c r="R25" s="46"/>
      <c r="S25" s="46"/>
      <c r="T25" s="46"/>
      <c r="U25" s="46"/>
      <c r="V25" s="46"/>
      <c r="W25" s="46"/>
      <c r="X25" s="46"/>
      <c r="Y25" s="46"/>
      <c r="Z25" s="47"/>
      <c r="AA25" s="47"/>
      <c r="AB25" s="47"/>
    </row>
    <row r="26" spans="1:28" s="48" customFormat="1" ht="20.100000000000001" customHeight="1" x14ac:dyDescent="0.25">
      <c r="A26" s="80" t="s">
        <v>31</v>
      </c>
      <c r="B26" s="156" t="s">
        <v>41</v>
      </c>
      <c r="C26" s="157"/>
      <c r="D26" s="82" t="s">
        <v>44</v>
      </c>
      <c r="E26" s="35">
        <f>'[1]September 1'!$D18</f>
        <v>1</v>
      </c>
      <c r="F26" s="36">
        <f>'[1]September 1'!$E18</f>
        <v>51542.400000000001</v>
      </c>
      <c r="G26" s="37">
        <f t="shared" si="1"/>
        <v>51542.400000000001</v>
      </c>
      <c r="H26" s="38">
        <f t="shared" si="0"/>
        <v>0.53963044460823062</v>
      </c>
      <c r="I26" s="39">
        <f>'Nov 11'!K26</f>
        <v>1</v>
      </c>
      <c r="J26" s="40">
        <f>'[1]Nov 18'!$K18</f>
        <v>0</v>
      </c>
      <c r="K26" s="41">
        <f t="shared" si="2"/>
        <v>1</v>
      </c>
      <c r="L26" s="42">
        <f t="shared" si="3"/>
        <v>51542.400000000001</v>
      </c>
      <c r="M26" s="43">
        <f t="shared" si="4"/>
        <v>0</v>
      </c>
      <c r="N26" s="43">
        <f t="shared" si="5"/>
        <v>51542.400000000001</v>
      </c>
      <c r="O26" s="44">
        <f t="shared" si="6"/>
        <v>0.53963044460823062</v>
      </c>
      <c r="P26" s="45"/>
      <c r="Q26" s="46"/>
      <c r="R26" s="46"/>
      <c r="S26" s="46"/>
      <c r="T26" s="46"/>
      <c r="U26" s="46"/>
      <c r="V26" s="46"/>
      <c r="W26" s="46"/>
      <c r="X26" s="46"/>
      <c r="Y26" s="46"/>
      <c r="Z26" s="47"/>
      <c r="AA26" s="47"/>
      <c r="AB26" s="47"/>
    </row>
    <row r="27" spans="1:28" s="48" customFormat="1" ht="9.9499999999999993" customHeight="1" thickBot="1" x14ac:dyDescent="0.25">
      <c r="A27" s="49"/>
      <c r="B27" s="152"/>
      <c r="C27" s="152"/>
      <c r="D27" s="119"/>
      <c r="E27" s="51"/>
      <c r="F27" s="52"/>
      <c r="G27" s="53"/>
      <c r="H27" s="54"/>
      <c r="I27" s="55"/>
      <c r="J27" s="56"/>
      <c r="K27" s="57"/>
      <c r="L27" s="58"/>
      <c r="M27" s="59"/>
      <c r="N27" s="59"/>
      <c r="O27" s="60"/>
      <c r="P27" s="61"/>
    </row>
    <row r="28" spans="1:28" s="71" customFormat="1" ht="21.75" thickBot="1" x14ac:dyDescent="0.25">
      <c r="A28" s="153" t="s">
        <v>17</v>
      </c>
      <c r="B28" s="154"/>
      <c r="C28" s="154"/>
      <c r="D28" s="62"/>
      <c r="E28" s="63"/>
      <c r="F28" s="64"/>
      <c r="G28" s="63">
        <f>SUM(G15:G26)</f>
        <v>9551425.5199999996</v>
      </c>
      <c r="H28" s="65">
        <f>SUM(H15:H26)</f>
        <v>100</v>
      </c>
      <c r="I28" s="66"/>
      <c r="J28" s="66"/>
      <c r="K28" s="66"/>
      <c r="L28" s="67">
        <f>SUM(L15:L26)</f>
        <v>7771545.0974136563</v>
      </c>
      <c r="M28" s="68">
        <f>SUM(M15:M26)</f>
        <v>406934.78633915784</v>
      </c>
      <c r="N28" s="68">
        <f>SUM(N15:N26)</f>
        <v>8178479.8837528136</v>
      </c>
      <c r="O28" s="69">
        <f>SUM(O15:O26)</f>
        <v>85.625751534445442</v>
      </c>
      <c r="P28" s="103"/>
      <c r="Q28" s="72">
        <f>O28-'Oct 7'!O28</f>
        <v>29.003290435058901</v>
      </c>
      <c r="R28" s="72"/>
      <c r="S28" s="72"/>
      <c r="T28" s="72"/>
      <c r="U28" s="72"/>
      <c r="V28" s="72"/>
      <c r="W28" s="72"/>
      <c r="X28" s="72"/>
      <c r="Y28" s="72"/>
    </row>
    <row r="29" spans="1:28" x14ac:dyDescent="0.25">
      <c r="A29" s="155"/>
      <c r="B29" s="155"/>
      <c r="C29" s="155"/>
      <c r="D29" s="155"/>
    </row>
    <row r="31" spans="1:28" x14ac:dyDescent="0.25">
      <c r="C31" t="s">
        <v>18</v>
      </c>
      <c r="H31" s="2" t="s">
        <v>19</v>
      </c>
    </row>
    <row r="32" spans="1:28" x14ac:dyDescent="0.25">
      <c r="D32" s="141" t="s">
        <v>20</v>
      </c>
      <c r="E32" s="141"/>
      <c r="F32" s="141"/>
      <c r="I32" s="142" t="s">
        <v>21</v>
      </c>
      <c r="J32" s="142"/>
      <c r="K32" s="142"/>
    </row>
    <row r="33" spans="1:24" s="73" customFormat="1" x14ac:dyDescent="0.25">
      <c r="D33" s="143" t="s">
        <v>22</v>
      </c>
      <c r="E33" s="143"/>
      <c r="F33" s="143"/>
      <c r="G33" s="75"/>
      <c r="I33" s="144" t="s">
        <v>23</v>
      </c>
      <c r="J33" s="144"/>
      <c r="K33" s="144"/>
      <c r="L33" s="75"/>
      <c r="M33" s="75"/>
      <c r="N33" s="75"/>
    </row>
    <row r="34" spans="1:24" x14ac:dyDescent="0.25">
      <c r="D34" s="151" t="s">
        <v>24</v>
      </c>
      <c r="E34" s="151"/>
      <c r="F34" s="151"/>
      <c r="I34" s="151" t="s">
        <v>45</v>
      </c>
      <c r="J34" s="151"/>
      <c r="K34" s="151"/>
    </row>
    <row r="35" spans="1:24" x14ac:dyDescent="0.25">
      <c r="A35" s="76" t="s">
        <v>25</v>
      </c>
    </row>
    <row r="36" spans="1:24" x14ac:dyDescent="0.25">
      <c r="A36" s="76" t="s">
        <v>26</v>
      </c>
    </row>
    <row r="38" spans="1:24" x14ac:dyDescent="0.25">
      <c r="K38" s="77"/>
      <c r="R38" t="s">
        <v>55</v>
      </c>
      <c r="X38" t="s">
        <v>62</v>
      </c>
    </row>
    <row r="39" spans="1:24" x14ac:dyDescent="0.25">
      <c r="K39" s="2">
        <f>E20-K20</f>
        <v>618.29999999999927</v>
      </c>
      <c r="R39" t="s">
        <v>56</v>
      </c>
      <c r="S39" t="s">
        <v>57</v>
      </c>
      <c r="T39" t="s">
        <v>58</v>
      </c>
      <c r="W39" t="s">
        <v>59</v>
      </c>
      <c r="X39" s="112">
        <v>42712</v>
      </c>
    </row>
    <row r="40" spans="1:24" x14ac:dyDescent="0.25">
      <c r="K40" s="2">
        <f>E23-K23</f>
        <v>199.56</v>
      </c>
      <c r="R40">
        <v>7.19</v>
      </c>
      <c r="S40">
        <v>39.4</v>
      </c>
      <c r="T40">
        <v>68.260000000000005</v>
      </c>
      <c r="W40">
        <v>71.8</v>
      </c>
    </row>
    <row r="41" spans="1:24" x14ac:dyDescent="0.25">
      <c r="K41" s="2">
        <f>1050/3</f>
        <v>350</v>
      </c>
      <c r="R41">
        <f>R40</f>
        <v>7.19</v>
      </c>
      <c r="S41">
        <f>S40-R40</f>
        <v>32.21</v>
      </c>
      <c r="T41">
        <f>T40-S40</f>
        <v>28.860000000000007</v>
      </c>
      <c r="W41">
        <f>W40-T40</f>
        <v>3.539999999999992</v>
      </c>
    </row>
    <row r="43" spans="1:24" x14ac:dyDescent="0.25">
      <c r="Q43" s="114">
        <f>E15</f>
        <v>1758.8</v>
      </c>
      <c r="R43" s="114">
        <f>'September 1'!K15</f>
        <v>0</v>
      </c>
      <c r="S43" s="114">
        <f>'Sep 29'!K15</f>
        <v>847.6</v>
      </c>
      <c r="T43" s="114">
        <f>'Oct 27'!K15</f>
        <v>1389.66</v>
      </c>
      <c r="U43" s="114">
        <f>Q43-T43</f>
        <v>369.13999999999987</v>
      </c>
      <c r="V43" s="114">
        <f>(U43*F15)/G$28*100</f>
        <v>6.1874866818450287E-2</v>
      </c>
    </row>
    <row r="44" spans="1:24" x14ac:dyDescent="0.25">
      <c r="Q44" s="114">
        <f t="shared" ref="Q44:Q54" si="7">E16</f>
        <v>272.8</v>
      </c>
      <c r="R44" s="114">
        <f>'September 1'!K16</f>
        <v>0</v>
      </c>
      <c r="S44" s="114">
        <f>'Sep 29'!K16</f>
        <v>52.400000000000006</v>
      </c>
      <c r="T44" s="114">
        <f>'Oct 27'!K16</f>
        <v>84.4</v>
      </c>
      <c r="U44" s="114">
        <f t="shared" ref="U44:U54" si="8">Q44-T44</f>
        <v>188.4</v>
      </c>
      <c r="V44" s="114">
        <f t="shared" ref="V44:V54" si="9">(U44*F16)/G$28*100</f>
        <v>0.44461683015072789</v>
      </c>
    </row>
    <row r="45" spans="1:24" x14ac:dyDescent="0.25">
      <c r="Q45" s="114">
        <f t="shared" si="7"/>
        <v>6155.8</v>
      </c>
      <c r="R45" s="114">
        <f>'September 1'!K17</f>
        <v>945</v>
      </c>
      <c r="S45" s="114">
        <f>'Sep 29'!K17</f>
        <v>2966.6</v>
      </c>
      <c r="T45" s="114">
        <f>'Oct 27'!K17</f>
        <v>4863.8100000000004</v>
      </c>
      <c r="U45" s="114">
        <f t="shared" si="8"/>
        <v>1291.9899999999998</v>
      </c>
      <c r="V45" s="114">
        <f t="shared" si="9"/>
        <v>0.20438801809097359</v>
      </c>
    </row>
    <row r="46" spans="1:24" x14ac:dyDescent="0.25">
      <c r="Q46" s="114">
        <f t="shared" si="7"/>
        <v>871</v>
      </c>
      <c r="R46" s="114">
        <f>'September 1'!K18</f>
        <v>77.898737775756203</v>
      </c>
      <c r="S46" s="114">
        <f>'Sep 29'!K18</f>
        <v>419.75187627928136</v>
      </c>
      <c r="T46" s="114">
        <f>'Oct 27'!K18</f>
        <v>688.19300659540602</v>
      </c>
      <c r="U46" s="114">
        <f t="shared" si="8"/>
        <v>182.80699340459398</v>
      </c>
      <c r="V46" s="114">
        <f t="shared" si="9"/>
        <v>1.1829496988738037</v>
      </c>
    </row>
    <row r="47" spans="1:24" x14ac:dyDescent="0.25">
      <c r="Q47" s="114">
        <f t="shared" si="7"/>
        <v>581</v>
      </c>
      <c r="R47" s="114">
        <f>'September 1'!K19</f>
        <v>51.962303843529682</v>
      </c>
      <c r="S47" s="114">
        <f>'Sep 29'!K19</f>
        <v>279.99522401637478</v>
      </c>
      <c r="T47" s="114">
        <f>'Oct 27'!K19</f>
        <v>459.05871048442123</v>
      </c>
      <c r="U47" s="114">
        <f t="shared" si="8"/>
        <v>121.94128951557877</v>
      </c>
      <c r="V47" s="114">
        <f t="shared" si="9"/>
        <v>0.93353068262515271</v>
      </c>
    </row>
    <row r="48" spans="1:24" x14ac:dyDescent="0.25">
      <c r="Q48" s="114">
        <f t="shared" si="7"/>
        <v>5276.4</v>
      </c>
      <c r="R48" s="114">
        <f>'September 1'!K20</f>
        <v>471.90000000000003</v>
      </c>
      <c r="S48" s="114">
        <f>'Sep 29'!K20</f>
        <v>2542.8000000000002</v>
      </c>
      <c r="T48" s="114">
        <f>'Oct 27'!K20</f>
        <v>3772.9800000000005</v>
      </c>
      <c r="U48" s="114">
        <f t="shared" si="8"/>
        <v>1503.4199999999992</v>
      </c>
      <c r="V48" s="114">
        <f t="shared" si="9"/>
        <v>17.699931664231823</v>
      </c>
    </row>
    <row r="49" spans="17:24" x14ac:dyDescent="0.25">
      <c r="Q49" s="114">
        <f t="shared" si="7"/>
        <v>5080.2</v>
      </c>
      <c r="R49" s="114">
        <f>'September 1'!K21</f>
        <v>0</v>
      </c>
      <c r="S49" s="114">
        <f>'Sep 29'!K21</f>
        <v>0</v>
      </c>
      <c r="T49" s="114">
        <f>'Oct 27'!K21</f>
        <v>4572.18</v>
      </c>
      <c r="U49" s="114">
        <f t="shared" si="8"/>
        <v>508.01999999999953</v>
      </c>
      <c r="V49" s="114">
        <f t="shared" si="9"/>
        <v>0.24721723422913713</v>
      </c>
    </row>
    <row r="50" spans="17:24" x14ac:dyDescent="0.25">
      <c r="Q50" s="114">
        <f t="shared" si="7"/>
        <v>65.819999999999993</v>
      </c>
      <c r="R50" s="114">
        <f>'September 1'!K22</f>
        <v>0</v>
      </c>
      <c r="S50" s="114">
        <f>'Sep 29'!K22</f>
        <v>0</v>
      </c>
      <c r="T50" s="114">
        <f>'Oct 27'!K22</f>
        <v>59.237999999999992</v>
      </c>
      <c r="U50" s="114">
        <f t="shared" si="8"/>
        <v>6.5820000000000007</v>
      </c>
      <c r="V50" s="114">
        <f t="shared" si="9"/>
        <v>0.41359730981810572</v>
      </c>
    </row>
    <row r="51" spans="17:24" x14ac:dyDescent="0.25">
      <c r="Q51" s="114">
        <f t="shared" si="7"/>
        <v>682</v>
      </c>
      <c r="R51" s="114">
        <f>'September 1'!K23</f>
        <v>0</v>
      </c>
      <c r="S51" s="114">
        <f>'Sep 29'!K23</f>
        <v>117.4</v>
      </c>
      <c r="T51" s="114">
        <f>'Oct 27'!K23</f>
        <v>295.39999999999998</v>
      </c>
      <c r="U51" s="114">
        <f t="shared" si="8"/>
        <v>386.6</v>
      </c>
      <c r="V51" s="114">
        <f t="shared" si="9"/>
        <v>10.550500089121776</v>
      </c>
    </row>
    <row r="52" spans="17:24" x14ac:dyDescent="0.25">
      <c r="Q52" s="114">
        <f t="shared" si="7"/>
        <v>1</v>
      </c>
      <c r="R52" s="114">
        <f>'September 1'!K24</f>
        <v>1</v>
      </c>
      <c r="S52" s="114">
        <f>'Sep 29'!K24</f>
        <v>1</v>
      </c>
      <c r="T52" s="114">
        <f>'Oct 27'!K24</f>
        <v>1</v>
      </c>
      <c r="U52" s="114">
        <f t="shared" si="8"/>
        <v>0</v>
      </c>
      <c r="V52" s="114">
        <f t="shared" si="9"/>
        <v>0</v>
      </c>
    </row>
    <row r="53" spans="17:24" x14ac:dyDescent="0.25">
      <c r="Q53" s="114">
        <f t="shared" si="7"/>
        <v>1</v>
      </c>
      <c r="R53" s="114">
        <f>'September 1'!K25</f>
        <v>0</v>
      </c>
      <c r="S53" s="114">
        <f>'Sep 29'!K25</f>
        <v>1</v>
      </c>
      <c r="T53" s="114">
        <f>'Oct 27'!K25</f>
        <v>1</v>
      </c>
      <c r="U53" s="114">
        <f t="shared" si="8"/>
        <v>0</v>
      </c>
      <c r="V53" s="114">
        <f t="shared" si="9"/>
        <v>0</v>
      </c>
    </row>
    <row r="54" spans="17:24" x14ac:dyDescent="0.25">
      <c r="Q54" s="114">
        <f t="shared" si="7"/>
        <v>1</v>
      </c>
      <c r="R54" s="114">
        <f>'September 1'!K26</f>
        <v>1</v>
      </c>
      <c r="S54" s="114">
        <f>'Sep 29'!K26</f>
        <v>1</v>
      </c>
      <c r="T54" s="114">
        <f>'Oct 27'!K26</f>
        <v>1</v>
      </c>
      <c r="U54" s="114">
        <f t="shared" si="8"/>
        <v>0</v>
      </c>
      <c r="V54" s="114">
        <f t="shared" si="9"/>
        <v>0</v>
      </c>
    </row>
    <row r="55" spans="17:24" x14ac:dyDescent="0.25">
      <c r="V55" s="114">
        <f>SUM(V43:V54)</f>
        <v>31.738606393959948</v>
      </c>
    </row>
    <row r="56" spans="17:24" x14ac:dyDescent="0.25">
      <c r="V56" s="114">
        <f>V55+T40</f>
        <v>99.99860639395996</v>
      </c>
    </row>
    <row r="57" spans="17:24" x14ac:dyDescent="0.25">
      <c r="R57" t="s">
        <v>60</v>
      </c>
    </row>
    <row r="58" spans="17:24" x14ac:dyDescent="0.25">
      <c r="R58" t="s">
        <v>63</v>
      </c>
      <c r="S58" s="113">
        <v>42590</v>
      </c>
    </row>
    <row r="59" spans="17:24" x14ac:dyDescent="0.25">
      <c r="R59" t="s">
        <v>64</v>
      </c>
      <c r="S59" s="113">
        <v>42600</v>
      </c>
    </row>
    <row r="60" spans="17:24" x14ac:dyDescent="0.25">
      <c r="R60" t="s">
        <v>65</v>
      </c>
      <c r="S60" s="113">
        <v>42637</v>
      </c>
    </row>
    <row r="61" spans="17:24" x14ac:dyDescent="0.25">
      <c r="R61" t="s">
        <v>66</v>
      </c>
      <c r="S61" s="113">
        <v>42712</v>
      </c>
    </row>
    <row r="62" spans="17:24" x14ac:dyDescent="0.25">
      <c r="R62" t="s">
        <v>56</v>
      </c>
      <c r="S62" t="s">
        <v>57</v>
      </c>
      <c r="T62" t="s">
        <v>58</v>
      </c>
      <c r="W62" t="s">
        <v>59</v>
      </c>
      <c r="X62" t="s">
        <v>61</v>
      </c>
    </row>
    <row r="64" spans="17:24" x14ac:dyDescent="0.25">
      <c r="R64" s="114"/>
    </row>
    <row r="65" spans="18:18" x14ac:dyDescent="0.25">
      <c r="R65" s="114"/>
    </row>
  </sheetData>
  <mergeCells count="36">
    <mergeCell ref="D34:F34"/>
    <mergeCell ref="I34:K34"/>
    <mergeCell ref="A28:C28"/>
    <mergeCell ref="A29:D29"/>
    <mergeCell ref="D32:F32"/>
    <mergeCell ref="I32:K32"/>
    <mergeCell ref="D33:F33"/>
    <mergeCell ref="I33:K33"/>
    <mergeCell ref="B27:C27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15:C15"/>
    <mergeCell ref="A9:O9"/>
    <mergeCell ref="A10:O10"/>
    <mergeCell ref="A11:G11"/>
    <mergeCell ref="H11:O11"/>
    <mergeCell ref="A12:A13"/>
    <mergeCell ref="B12:C13"/>
    <mergeCell ref="D12:D13"/>
    <mergeCell ref="E12:E13"/>
    <mergeCell ref="F12:F13"/>
    <mergeCell ref="G12:G13"/>
    <mergeCell ref="H12:H13"/>
    <mergeCell ref="I12:K12"/>
    <mergeCell ref="L12:N12"/>
    <mergeCell ref="O12:O13"/>
    <mergeCell ref="B14:C14"/>
  </mergeCells>
  <pageMargins left="0.7" right="0.7" top="0.75" bottom="0.75" header="0.3" footer="0.3"/>
  <pageSetup scale="63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5"/>
  <sheetViews>
    <sheetView topLeftCell="C9" workbookViewId="0">
      <selection activeCell="Q25" sqref="Q25"/>
    </sheetView>
  </sheetViews>
  <sheetFormatPr defaultRowHeight="15" x14ac:dyDescent="0.25"/>
  <cols>
    <col min="1" max="1" width="8.7109375" customWidth="1"/>
    <col min="2" max="2" width="22.85546875" customWidth="1"/>
    <col min="3" max="3" width="14.7109375" customWidth="1"/>
    <col min="5" max="5" width="12.85546875" style="1" customWidth="1"/>
    <col min="6" max="6" width="11.7109375" style="1" customWidth="1"/>
    <col min="7" max="7" width="15.140625" style="1" customWidth="1"/>
    <col min="8" max="8" width="10.5703125" customWidth="1"/>
    <col min="9" max="9" width="11.28515625" style="2" customWidth="1"/>
    <col min="10" max="10" width="12" style="2" customWidth="1"/>
    <col min="11" max="11" width="11" style="2" customWidth="1"/>
    <col min="12" max="12" width="14.85546875" style="1" customWidth="1"/>
    <col min="13" max="14" width="13.42578125" style="1" customWidth="1"/>
    <col min="15" max="16" width="12" customWidth="1"/>
    <col min="17" max="17" width="10.42578125" customWidth="1"/>
    <col min="18" max="19" width="13.42578125" customWidth="1"/>
    <col min="20" max="22" width="13" customWidth="1"/>
    <col min="23" max="23" width="10.42578125" customWidth="1"/>
    <col min="24" max="25" width="12.85546875" customWidth="1"/>
    <col min="27" max="27" width="12" customWidth="1"/>
  </cols>
  <sheetData>
    <row r="1" spans="1:28" ht="15.75" thickBot="1" x14ac:dyDescent="0.3"/>
    <row r="2" spans="1:28" ht="15.75" thickTop="1" x14ac:dyDescent="0.25">
      <c r="B2" s="3"/>
      <c r="C2" s="4"/>
      <c r="D2" s="4"/>
      <c r="E2" s="5"/>
      <c r="F2" s="5"/>
      <c r="G2" s="5"/>
      <c r="H2" s="3"/>
      <c r="I2" s="6"/>
      <c r="J2" s="6"/>
      <c r="K2" s="6"/>
      <c r="L2" s="5"/>
      <c r="M2" s="5"/>
      <c r="N2" s="7"/>
    </row>
    <row r="3" spans="1:28" x14ac:dyDescent="0.25">
      <c r="B3" s="8"/>
      <c r="C3" s="9"/>
      <c r="D3" s="9"/>
      <c r="E3" s="10"/>
      <c r="F3" s="10"/>
      <c r="G3" s="10"/>
      <c r="H3" s="8"/>
      <c r="I3" s="11"/>
      <c r="J3" s="11"/>
      <c r="K3" s="11"/>
      <c r="L3" s="10"/>
      <c r="M3" s="10"/>
      <c r="N3" s="12"/>
    </row>
    <row r="4" spans="1:28" x14ac:dyDescent="0.25">
      <c r="B4" s="8"/>
      <c r="C4" s="9"/>
      <c r="D4" s="9"/>
      <c r="E4" s="10"/>
      <c r="F4" s="10"/>
      <c r="G4" s="10"/>
      <c r="H4" s="8"/>
      <c r="I4" s="11"/>
      <c r="J4" s="11"/>
      <c r="K4" s="11"/>
      <c r="L4" s="10"/>
      <c r="M4" s="10"/>
      <c r="N4" s="12"/>
    </row>
    <row r="5" spans="1:28" x14ac:dyDescent="0.25">
      <c r="B5" s="8"/>
      <c r="C5" s="9"/>
      <c r="D5" s="9"/>
      <c r="E5" s="10"/>
      <c r="F5" s="10"/>
      <c r="G5" s="10"/>
      <c r="H5" s="8"/>
      <c r="I5" s="11"/>
      <c r="J5" s="11"/>
      <c r="K5" s="11"/>
      <c r="L5" s="10"/>
      <c r="M5" s="10"/>
      <c r="N5" s="12"/>
    </row>
    <row r="6" spans="1:28" x14ac:dyDescent="0.25">
      <c r="B6" s="8"/>
      <c r="C6" s="9"/>
      <c r="D6" s="9"/>
      <c r="E6" s="10"/>
      <c r="F6" s="10"/>
      <c r="G6" s="10"/>
      <c r="H6" s="8"/>
      <c r="I6" s="11"/>
      <c r="J6" s="11"/>
      <c r="K6" s="11"/>
      <c r="L6" s="10"/>
      <c r="M6" s="10"/>
      <c r="N6" s="12"/>
    </row>
    <row r="7" spans="1:28" ht="15.75" thickBot="1" x14ac:dyDescent="0.3">
      <c r="B7" s="13"/>
      <c r="C7" s="14"/>
      <c r="D7" s="14"/>
      <c r="E7" s="15"/>
      <c r="F7" s="15"/>
      <c r="G7" s="15"/>
      <c r="H7" s="13"/>
      <c r="I7" s="16"/>
      <c r="J7" s="16"/>
      <c r="K7" s="16"/>
      <c r="L7" s="15"/>
      <c r="M7" s="15"/>
      <c r="N7" s="17"/>
    </row>
    <row r="8" spans="1:28" ht="15.75" thickTop="1" x14ac:dyDescent="0.25"/>
    <row r="9" spans="1:28" ht="23.25" x14ac:dyDescent="0.25">
      <c r="A9" s="139" t="s">
        <v>27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</row>
    <row r="10" spans="1:28" ht="21" customHeight="1" x14ac:dyDescent="0.25">
      <c r="A10" s="135" t="s">
        <v>28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</row>
    <row r="11" spans="1:28" ht="15.75" thickBot="1" x14ac:dyDescent="0.3">
      <c r="A11" s="149" t="s">
        <v>69</v>
      </c>
      <c r="B11" s="149"/>
      <c r="C11" s="149"/>
      <c r="D11" s="149"/>
      <c r="E11" s="149"/>
      <c r="F11" s="149"/>
      <c r="G11" s="149"/>
      <c r="H11" s="150"/>
      <c r="I11" s="150"/>
      <c r="J11" s="150"/>
      <c r="K11" s="150"/>
      <c r="L11" s="150"/>
      <c r="M11" s="150"/>
      <c r="N11" s="150"/>
      <c r="O11" s="150"/>
      <c r="P11" s="18"/>
    </row>
    <row r="12" spans="1:28" ht="15.75" thickBot="1" x14ac:dyDescent="0.3">
      <c r="A12" s="140" t="s">
        <v>0</v>
      </c>
      <c r="B12" s="140" t="s">
        <v>1</v>
      </c>
      <c r="C12" s="140"/>
      <c r="D12" s="140" t="s">
        <v>2</v>
      </c>
      <c r="E12" s="136" t="s">
        <v>3</v>
      </c>
      <c r="F12" s="136" t="s">
        <v>4</v>
      </c>
      <c r="G12" s="137" t="s">
        <v>5</v>
      </c>
      <c r="H12" s="140" t="s">
        <v>6</v>
      </c>
      <c r="I12" s="136" t="s">
        <v>7</v>
      </c>
      <c r="J12" s="136"/>
      <c r="K12" s="136"/>
      <c r="L12" s="136" t="s">
        <v>5</v>
      </c>
      <c r="M12" s="136"/>
      <c r="N12" s="136"/>
      <c r="O12" s="140" t="s">
        <v>8</v>
      </c>
      <c r="P12" s="19"/>
    </row>
    <row r="13" spans="1:28" ht="27" customHeight="1" thickBot="1" x14ac:dyDescent="0.3">
      <c r="A13" s="140"/>
      <c r="B13" s="140"/>
      <c r="C13" s="140"/>
      <c r="D13" s="140"/>
      <c r="E13" s="136"/>
      <c r="F13" s="136"/>
      <c r="G13" s="138"/>
      <c r="H13" s="140"/>
      <c r="I13" s="20" t="s">
        <v>9</v>
      </c>
      <c r="J13" s="21" t="s">
        <v>10</v>
      </c>
      <c r="K13" s="21" t="s">
        <v>11</v>
      </c>
      <c r="L13" s="126" t="s">
        <v>9</v>
      </c>
      <c r="M13" s="126" t="s">
        <v>12</v>
      </c>
      <c r="N13" s="126" t="s">
        <v>11</v>
      </c>
      <c r="O13" s="140"/>
      <c r="P13" s="19"/>
      <c r="Z13" s="125"/>
      <c r="AA13" s="125"/>
      <c r="AB13" s="125"/>
    </row>
    <row r="14" spans="1:28" s="33" customFormat="1" ht="9.9499999999999993" customHeight="1" x14ac:dyDescent="0.25">
      <c r="A14" s="24"/>
      <c r="B14" s="145"/>
      <c r="C14" s="146"/>
      <c r="D14" s="25"/>
      <c r="E14" s="26"/>
      <c r="F14" s="26"/>
      <c r="G14" s="26"/>
      <c r="H14" s="124"/>
      <c r="I14" s="28"/>
      <c r="J14" s="29"/>
      <c r="K14" s="30"/>
      <c r="L14" s="31"/>
      <c r="M14" s="26"/>
      <c r="N14" s="26"/>
      <c r="O14" s="32"/>
      <c r="P14" s="19"/>
      <c r="Z14" s="34"/>
      <c r="AA14" s="34"/>
      <c r="AB14" s="34"/>
    </row>
    <row r="15" spans="1:28" s="48" customFormat="1" ht="20.100000000000001" customHeight="1" x14ac:dyDescent="0.25">
      <c r="A15" s="78">
        <v>100</v>
      </c>
      <c r="B15" s="147" t="s">
        <v>32</v>
      </c>
      <c r="C15" s="148"/>
      <c r="D15" s="81" t="s">
        <v>16</v>
      </c>
      <c r="E15" s="35">
        <f>'[1]September 1'!$D7</f>
        <v>1758.8</v>
      </c>
      <c r="F15" s="36">
        <f>'[1]September 1'!$E7</f>
        <v>16.010001137138957</v>
      </c>
      <c r="G15" s="37">
        <f>F15*E15</f>
        <v>28158.389999999996</v>
      </c>
      <c r="H15" s="38">
        <f t="shared" ref="H15:H26" si="0">G15/G$28*100</f>
        <v>0.29480824554448282</v>
      </c>
      <c r="I15" s="39">
        <f>'Nov 18'!K15</f>
        <v>1552.7</v>
      </c>
      <c r="J15" s="40">
        <f>'[1]Nov 24'!$K7</f>
        <v>125</v>
      </c>
      <c r="K15" s="41">
        <f>J15+I15</f>
        <v>1677.7</v>
      </c>
      <c r="L15" s="42">
        <f>I15*F15</f>
        <v>24858.72876563566</v>
      </c>
      <c r="M15" s="43">
        <f>J15*F15</f>
        <v>2001.2501421423697</v>
      </c>
      <c r="N15" s="43">
        <f>M15+L15</f>
        <v>26859.97890777803</v>
      </c>
      <c r="O15" s="44">
        <f>N15/G$28*100</f>
        <v>0.28121434702636966</v>
      </c>
      <c r="P15" s="45"/>
      <c r="Q15" s="46"/>
      <c r="R15" s="46"/>
      <c r="S15" s="46"/>
      <c r="T15" s="46"/>
      <c r="U15" s="46"/>
      <c r="V15" s="46"/>
      <c r="W15" s="46"/>
      <c r="X15" s="46"/>
      <c r="Y15" s="46"/>
      <c r="Z15" s="47"/>
      <c r="AA15" s="47"/>
      <c r="AB15" s="47"/>
    </row>
    <row r="16" spans="1:28" s="48" customFormat="1" ht="20.100000000000001" customHeight="1" x14ac:dyDescent="0.25">
      <c r="A16" s="78">
        <v>103</v>
      </c>
      <c r="B16" s="147" t="s">
        <v>13</v>
      </c>
      <c r="C16" s="148"/>
      <c r="D16" s="81" t="s">
        <v>14</v>
      </c>
      <c r="E16" s="35">
        <f>'[1]September 1'!$D8</f>
        <v>272.8</v>
      </c>
      <c r="F16" s="36">
        <f>'[1]September 1'!$E8</f>
        <v>225.4100073313783</v>
      </c>
      <c r="G16" s="37">
        <f t="shared" ref="G16:G26" si="1">F16*E16</f>
        <v>61491.85</v>
      </c>
      <c r="H16" s="38">
        <f t="shared" si="0"/>
        <v>0.64379761818003478</v>
      </c>
      <c r="I16" s="39">
        <f>'Nov 18'!K16</f>
        <v>137.84</v>
      </c>
      <c r="J16" s="40">
        <f>'[1]Nov 24'!$K8</f>
        <v>0</v>
      </c>
      <c r="K16" s="41">
        <f t="shared" ref="K16:K26" si="2">J16+I16</f>
        <v>137.84</v>
      </c>
      <c r="L16" s="42">
        <f t="shared" ref="L16:L26" si="3">I16*F16</f>
        <v>31070.515410557186</v>
      </c>
      <c r="M16" s="43">
        <f t="shared" ref="M16:M26" si="4">J16*F16</f>
        <v>0</v>
      </c>
      <c r="N16" s="43">
        <f t="shared" ref="N16:N26" si="5">M16+L16</f>
        <v>31070.515410557186</v>
      </c>
      <c r="O16" s="44">
        <f>N16/G$28*100</f>
        <v>0.32529715428862166</v>
      </c>
      <c r="P16" s="45"/>
      <c r="Q16" s="46"/>
      <c r="R16" s="46"/>
      <c r="S16" s="46"/>
      <c r="T16" s="46"/>
      <c r="U16" s="46"/>
      <c r="V16" s="46"/>
      <c r="W16" s="46"/>
      <c r="X16" s="46"/>
      <c r="Y16" s="46"/>
      <c r="Z16" s="47"/>
      <c r="AA16" s="47"/>
      <c r="AB16" s="47"/>
    </row>
    <row r="17" spans="1:28" s="48" customFormat="1" ht="20.100000000000001" customHeight="1" x14ac:dyDescent="0.25">
      <c r="A17" s="78">
        <v>105</v>
      </c>
      <c r="B17" s="147" t="s">
        <v>33</v>
      </c>
      <c r="C17" s="148"/>
      <c r="D17" s="81" t="s">
        <v>16</v>
      </c>
      <c r="E17" s="35">
        <f>'[1]September 1'!$D9</f>
        <v>6155.8</v>
      </c>
      <c r="F17" s="36">
        <f>'[1]September 1'!$E9</f>
        <v>15.110000324896845</v>
      </c>
      <c r="G17" s="37">
        <f t="shared" si="1"/>
        <v>93014.14</v>
      </c>
      <c r="H17" s="38">
        <f t="shared" si="0"/>
        <v>0.97382469041123831</v>
      </c>
      <c r="I17" s="39">
        <f>'Nov 18'!K17</f>
        <v>5434.45</v>
      </c>
      <c r="J17" s="40">
        <f>'[1]Nov 24'!$K9</f>
        <v>437.5</v>
      </c>
      <c r="K17" s="41">
        <f t="shared" si="2"/>
        <v>5871.95</v>
      </c>
      <c r="L17" s="42">
        <f t="shared" si="3"/>
        <v>82114.541265635649</v>
      </c>
      <c r="M17" s="43">
        <f t="shared" si="4"/>
        <v>6610.6251421423694</v>
      </c>
      <c r="N17" s="43">
        <f t="shared" si="5"/>
        <v>88725.166407778015</v>
      </c>
      <c r="O17" s="44">
        <f>N17/G$28*100</f>
        <v>0.92892067495049702</v>
      </c>
      <c r="P17" s="45"/>
      <c r="Q17" s="46"/>
      <c r="R17" s="46"/>
      <c r="S17" s="46"/>
      <c r="T17" s="46"/>
      <c r="U17" s="46"/>
      <c r="V17" s="46"/>
      <c r="W17" s="46"/>
      <c r="X17" s="46"/>
      <c r="Y17" s="46"/>
      <c r="Z17" s="47"/>
      <c r="AA17" s="47"/>
      <c r="AB17" s="47"/>
    </row>
    <row r="18" spans="1:28" s="48" customFormat="1" ht="20.100000000000001" customHeight="1" x14ac:dyDescent="0.25">
      <c r="A18" s="79">
        <v>200</v>
      </c>
      <c r="B18" s="147" t="s">
        <v>34</v>
      </c>
      <c r="C18" s="148"/>
      <c r="D18" s="81" t="s">
        <v>14</v>
      </c>
      <c r="E18" s="35">
        <f>'[1]September 1'!$D10</f>
        <v>871</v>
      </c>
      <c r="F18" s="36">
        <f>'[1]September 1'!$E10</f>
        <v>618.07569460390357</v>
      </c>
      <c r="G18" s="37">
        <f t="shared" si="1"/>
        <v>538343.93000000005</v>
      </c>
      <c r="H18" s="38">
        <f t="shared" si="0"/>
        <v>5.6362678939677275</v>
      </c>
      <c r="I18" s="39">
        <f>'Nov 18'!K18</f>
        <v>768.93433022515353</v>
      </c>
      <c r="J18" s="40">
        <f>'[1]Nov 24'!$K10</f>
        <v>61.903002046850133</v>
      </c>
      <c r="K18" s="41">
        <f t="shared" si="2"/>
        <v>830.83733227200366</v>
      </c>
      <c r="L18" s="42">
        <f t="shared" si="3"/>
        <v>475259.62025869911</v>
      </c>
      <c r="M18" s="43">
        <f t="shared" si="4"/>
        <v>38260.740988173762</v>
      </c>
      <c r="N18" s="43">
        <f t="shared" si="5"/>
        <v>513520.36124687287</v>
      </c>
      <c r="O18" s="44">
        <f>N18/G$28*100</f>
        <v>5.3763740309925261</v>
      </c>
      <c r="P18" s="45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</row>
    <row r="19" spans="1:28" s="48" customFormat="1" ht="20.100000000000001" customHeight="1" x14ac:dyDescent="0.25">
      <c r="A19" s="79">
        <v>201</v>
      </c>
      <c r="B19" s="147" t="s">
        <v>35</v>
      </c>
      <c r="C19" s="148"/>
      <c r="D19" s="81" t="s">
        <v>14</v>
      </c>
      <c r="E19" s="35">
        <f>'[1]September 1'!$D11</f>
        <v>581</v>
      </c>
      <c r="F19" s="36">
        <f>'[1]September 1'!$E11</f>
        <v>731.21654044750426</v>
      </c>
      <c r="G19" s="37">
        <f t="shared" si="1"/>
        <v>424836.81</v>
      </c>
      <c r="H19" s="38">
        <f t="shared" si="0"/>
        <v>4.4478890518532781</v>
      </c>
      <c r="I19" s="39">
        <f>'Nov 18'!K19</f>
        <v>512.91715942688199</v>
      </c>
      <c r="J19" s="40">
        <f>'[1]Nov 24'!$K11</f>
        <v>41.292358426199712</v>
      </c>
      <c r="K19" s="41">
        <f t="shared" si="2"/>
        <v>554.20951785308171</v>
      </c>
      <c r="L19" s="42">
        <f t="shared" si="3"/>
        <v>375053.51085228566</v>
      </c>
      <c r="M19" s="43">
        <f t="shared" si="4"/>
        <v>30193.655475324103</v>
      </c>
      <c r="N19" s="43">
        <f t="shared" si="5"/>
        <v>405247.16632760974</v>
      </c>
      <c r="O19" s="44">
        <f t="shared" ref="O19:O26" si="6">N19/G$28*100</f>
        <v>4.2427925075587014</v>
      </c>
      <c r="P19" s="45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</row>
    <row r="20" spans="1:28" s="48" customFormat="1" ht="20.100000000000001" customHeight="1" x14ac:dyDescent="0.25">
      <c r="A20" s="79">
        <v>311</v>
      </c>
      <c r="B20" s="147" t="s">
        <v>36</v>
      </c>
      <c r="C20" s="148"/>
      <c r="D20" s="81" t="s">
        <v>16</v>
      </c>
      <c r="E20" s="35">
        <f>'[1]September 1'!$D12</f>
        <v>5276.4</v>
      </c>
      <c r="F20" s="36">
        <f>'[1]September 1'!$E12</f>
        <v>1124.5</v>
      </c>
      <c r="G20" s="37">
        <f t="shared" si="1"/>
        <v>5933311.7999999998</v>
      </c>
      <c r="H20" s="38">
        <f t="shared" si="0"/>
        <v>62.119646827335572</v>
      </c>
      <c r="I20" s="39">
        <f>'Nov 18'!K20</f>
        <v>4658.1000000000004</v>
      </c>
      <c r="J20" s="40">
        <f>'[1]Nov 24'!$K12</f>
        <v>375</v>
      </c>
      <c r="K20" s="41">
        <f t="shared" si="2"/>
        <v>5033.1000000000004</v>
      </c>
      <c r="L20" s="42">
        <f t="shared" si="3"/>
        <v>5238033.45</v>
      </c>
      <c r="M20" s="43">
        <f t="shared" si="4"/>
        <v>421687.5</v>
      </c>
      <c r="N20" s="43">
        <f t="shared" si="5"/>
        <v>5659720.9500000002</v>
      </c>
      <c r="O20" s="44">
        <f t="shared" si="6"/>
        <v>59.255248739038493</v>
      </c>
      <c r="P20" s="45"/>
      <c r="Q20" s="46">
        <f>H20</f>
        <v>62.119646827335572</v>
      </c>
      <c r="R20" s="46">
        <f>O20</f>
        <v>59.255248739038493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</row>
    <row r="21" spans="1:28" s="48" customFormat="1" ht="20.100000000000001" customHeight="1" x14ac:dyDescent="0.25">
      <c r="A21" s="79">
        <v>404</v>
      </c>
      <c r="B21" s="147" t="s">
        <v>37</v>
      </c>
      <c r="C21" s="148"/>
      <c r="D21" s="81" t="s">
        <v>42</v>
      </c>
      <c r="E21" s="35">
        <f>'[1]September 1'!$D13</f>
        <v>5080.2</v>
      </c>
      <c r="F21" s="36">
        <f>'[1]September 1'!$E13</f>
        <v>46.480000787370578</v>
      </c>
      <c r="G21" s="37">
        <f t="shared" si="1"/>
        <v>236127.7</v>
      </c>
      <c r="H21" s="38">
        <f t="shared" si="0"/>
        <v>2.4721723422913735</v>
      </c>
      <c r="I21" s="39">
        <f>'Nov 18'!K21</f>
        <v>5080.2</v>
      </c>
      <c r="J21" s="40">
        <f>'[1]Nov 24'!$K13</f>
        <v>0</v>
      </c>
      <c r="K21" s="41">
        <f t="shared" si="2"/>
        <v>5080.2</v>
      </c>
      <c r="L21" s="42">
        <f t="shared" si="3"/>
        <v>236127.7</v>
      </c>
      <c r="M21" s="43">
        <f t="shared" si="4"/>
        <v>0</v>
      </c>
      <c r="N21" s="43">
        <f t="shared" si="5"/>
        <v>236127.7</v>
      </c>
      <c r="O21" s="44">
        <f t="shared" si="6"/>
        <v>2.4721723422913735</v>
      </c>
      <c r="P21" s="45"/>
      <c r="Q21" s="46">
        <v>100</v>
      </c>
      <c r="R21" s="46">
        <f>Q21*R20/Q20</f>
        <v>95.388901523766208</v>
      </c>
      <c r="S21" s="46"/>
      <c r="T21" s="46"/>
      <c r="U21" s="46"/>
      <c r="V21" s="46"/>
      <c r="W21" s="46"/>
      <c r="X21" s="46"/>
      <c r="Y21" s="46"/>
      <c r="Z21" s="47"/>
      <c r="AA21" s="47"/>
      <c r="AB21" s="47"/>
    </row>
    <row r="22" spans="1:28" s="48" customFormat="1" ht="20.100000000000001" customHeight="1" x14ac:dyDescent="0.25">
      <c r="A22" s="79">
        <v>405</v>
      </c>
      <c r="B22" s="147" t="s">
        <v>38</v>
      </c>
      <c r="C22" s="148"/>
      <c r="D22" s="81" t="s">
        <v>14</v>
      </c>
      <c r="E22" s="35">
        <f>'[1]September 1'!$D14</f>
        <v>65.819999999999993</v>
      </c>
      <c r="F22" s="36">
        <f>'[1]September 1'!$E14</f>
        <v>6001.8898511090865</v>
      </c>
      <c r="G22" s="37">
        <f t="shared" si="1"/>
        <v>395044.39</v>
      </c>
      <c r="H22" s="38">
        <f t="shared" si="0"/>
        <v>4.1359730981810561</v>
      </c>
      <c r="I22" s="39">
        <f>'Nov 18'!K22</f>
        <v>65.819999999999993</v>
      </c>
      <c r="J22" s="40">
        <f>'[1]Nov 24'!$K14</f>
        <v>0</v>
      </c>
      <c r="K22" s="41">
        <f t="shared" si="2"/>
        <v>65.819999999999993</v>
      </c>
      <c r="L22" s="42">
        <f t="shared" si="3"/>
        <v>395044.39</v>
      </c>
      <c r="M22" s="43">
        <f t="shared" si="4"/>
        <v>0</v>
      </c>
      <c r="N22" s="43">
        <f t="shared" si="5"/>
        <v>395044.39</v>
      </c>
      <c r="O22" s="44">
        <f t="shared" si="6"/>
        <v>4.1359730981810561</v>
      </c>
      <c r="P22" s="45"/>
      <c r="Q22" s="46"/>
      <c r="R22" s="46"/>
      <c r="S22" s="46"/>
      <c r="T22" s="46"/>
      <c r="U22" s="46"/>
      <c r="V22" s="46"/>
      <c r="W22" s="46"/>
      <c r="X22" s="46"/>
      <c r="Y22" s="46"/>
      <c r="Z22" s="47"/>
      <c r="AA22" s="47"/>
      <c r="AB22" s="47"/>
    </row>
    <row r="23" spans="1:28" s="48" customFormat="1" ht="20.100000000000001" customHeight="1" x14ac:dyDescent="0.25">
      <c r="A23" s="79">
        <v>505</v>
      </c>
      <c r="B23" s="147" t="s">
        <v>15</v>
      </c>
      <c r="C23" s="148"/>
      <c r="D23" s="81" t="s">
        <v>14</v>
      </c>
      <c r="E23" s="35">
        <f>'[1]September 1'!$D15</f>
        <v>682</v>
      </c>
      <c r="F23" s="36">
        <f>'[1]September 1'!$E15</f>
        <v>2606.6299999999997</v>
      </c>
      <c r="G23" s="37">
        <f t="shared" si="1"/>
        <v>1777721.6599999997</v>
      </c>
      <c r="H23" s="38">
        <f t="shared" si="0"/>
        <v>18.612108279309492</v>
      </c>
      <c r="I23" s="39">
        <f>'Nov 18'!K23</f>
        <v>482.44</v>
      </c>
      <c r="J23" s="40">
        <f>'[1]Nov 24'!$K15</f>
        <v>80.000000000000057</v>
      </c>
      <c r="K23" s="41">
        <f t="shared" si="2"/>
        <v>562.44000000000005</v>
      </c>
      <c r="L23" s="42">
        <f t="shared" si="3"/>
        <v>1257542.5771999999</v>
      </c>
      <c r="M23" s="43">
        <f t="shared" si="4"/>
        <v>208530.40000000011</v>
      </c>
      <c r="N23" s="43">
        <f t="shared" si="5"/>
        <v>1466072.9772000001</v>
      </c>
      <c r="O23" s="44">
        <f t="shared" si="6"/>
        <v>15.349258329347263</v>
      </c>
      <c r="P23" s="45"/>
      <c r="Q23" s="46">
        <f>E23-K23</f>
        <v>119.55999999999995</v>
      </c>
      <c r="R23" s="46"/>
      <c r="S23" s="46"/>
      <c r="T23" s="46"/>
      <c r="U23" s="46"/>
      <c r="V23" s="46"/>
      <c r="W23" s="46"/>
      <c r="X23" s="46"/>
      <c r="Y23" s="46"/>
      <c r="Z23" s="47"/>
      <c r="AA23" s="47"/>
      <c r="AB23" s="47"/>
    </row>
    <row r="24" spans="1:28" s="48" customFormat="1" ht="20.100000000000001" customHeight="1" x14ac:dyDescent="0.25">
      <c r="A24" s="80" t="s">
        <v>29</v>
      </c>
      <c r="B24" s="147" t="s">
        <v>39</v>
      </c>
      <c r="C24" s="148"/>
      <c r="D24" s="82" t="s">
        <v>43</v>
      </c>
      <c r="E24" s="35">
        <f>'[1]September 1'!$D16</f>
        <v>1</v>
      </c>
      <c r="F24" s="36">
        <f>'[1]September 1'!$E16</f>
        <v>4026.75</v>
      </c>
      <c r="G24" s="37">
        <f t="shared" si="1"/>
        <v>4026.75</v>
      </c>
      <c r="H24" s="38">
        <f t="shared" si="0"/>
        <v>4.2158628485018015E-2</v>
      </c>
      <c r="I24" s="39">
        <f>'Nov 18'!K24</f>
        <v>1</v>
      </c>
      <c r="J24" s="40">
        <f>'[1]Nov 24'!$K16</f>
        <v>0</v>
      </c>
      <c r="K24" s="41">
        <f t="shared" si="2"/>
        <v>1</v>
      </c>
      <c r="L24" s="42">
        <f t="shared" si="3"/>
        <v>4026.75</v>
      </c>
      <c r="M24" s="43">
        <f t="shared" si="4"/>
        <v>0</v>
      </c>
      <c r="N24" s="43">
        <f t="shared" si="5"/>
        <v>4026.75</v>
      </c>
      <c r="O24" s="44">
        <f t="shared" si="6"/>
        <v>4.2158628485018015E-2</v>
      </c>
      <c r="P24" s="45"/>
      <c r="Q24" s="46">
        <f>529+47.5</f>
        <v>576.5</v>
      </c>
      <c r="R24" s="46"/>
      <c r="S24" s="46"/>
      <c r="T24" s="46"/>
      <c r="U24" s="46"/>
      <c r="V24" s="46"/>
      <c r="W24" s="46"/>
      <c r="X24" s="46"/>
      <c r="Y24" s="46"/>
      <c r="Z24" s="47"/>
      <c r="AA24" s="47"/>
      <c r="AB24" s="47"/>
    </row>
    <row r="25" spans="1:28" s="48" customFormat="1" ht="20.100000000000001" customHeight="1" x14ac:dyDescent="0.25">
      <c r="A25" s="80" t="s">
        <v>30</v>
      </c>
      <c r="B25" s="147" t="s">
        <v>40</v>
      </c>
      <c r="C25" s="148"/>
      <c r="D25" s="82" t="s">
        <v>43</v>
      </c>
      <c r="E25" s="35">
        <f>'[1]September 1'!$D17</f>
        <v>1</v>
      </c>
      <c r="F25" s="36">
        <f>'[1]September 1'!$E17</f>
        <v>7805.7</v>
      </c>
      <c r="G25" s="37">
        <f t="shared" si="1"/>
        <v>7805.7</v>
      </c>
      <c r="H25" s="38">
        <f t="shared" si="0"/>
        <v>8.1722879832496459E-2</v>
      </c>
      <c r="I25" s="39">
        <f>'Nov 18'!K25</f>
        <v>1</v>
      </c>
      <c r="J25" s="40">
        <f>'[1]Nov 24'!$K17</f>
        <v>0</v>
      </c>
      <c r="K25" s="41">
        <f t="shared" si="2"/>
        <v>1</v>
      </c>
      <c r="L25" s="42">
        <f t="shared" si="3"/>
        <v>7805.7</v>
      </c>
      <c r="M25" s="43">
        <f t="shared" si="4"/>
        <v>0</v>
      </c>
      <c r="N25" s="43">
        <f t="shared" si="5"/>
        <v>7805.7</v>
      </c>
      <c r="O25" s="44">
        <f t="shared" si="6"/>
        <v>8.1722879832496459E-2</v>
      </c>
      <c r="P25" s="45"/>
      <c r="Q25" s="46"/>
      <c r="R25" s="46"/>
      <c r="S25" s="46"/>
      <c r="T25" s="46"/>
      <c r="U25" s="46"/>
      <c r="V25" s="46"/>
      <c r="W25" s="46"/>
      <c r="X25" s="46"/>
      <c r="Y25" s="46"/>
      <c r="Z25" s="47"/>
      <c r="AA25" s="47"/>
      <c r="AB25" s="47"/>
    </row>
    <row r="26" spans="1:28" s="48" customFormat="1" ht="20.100000000000001" customHeight="1" x14ac:dyDescent="0.25">
      <c r="A26" s="80" t="s">
        <v>31</v>
      </c>
      <c r="B26" s="156" t="s">
        <v>41</v>
      </c>
      <c r="C26" s="157"/>
      <c r="D26" s="82" t="s">
        <v>44</v>
      </c>
      <c r="E26" s="35">
        <f>'[1]September 1'!$D18</f>
        <v>1</v>
      </c>
      <c r="F26" s="36">
        <f>'[1]September 1'!$E18</f>
        <v>51542.400000000001</v>
      </c>
      <c r="G26" s="37">
        <f t="shared" si="1"/>
        <v>51542.400000000001</v>
      </c>
      <c r="H26" s="38">
        <f t="shared" si="0"/>
        <v>0.53963044460823062</v>
      </c>
      <c r="I26" s="39">
        <f>'Nov 18'!K26</f>
        <v>1</v>
      </c>
      <c r="J26" s="40">
        <f>'[1]Nov 24'!$K18</f>
        <v>0</v>
      </c>
      <c r="K26" s="41">
        <f t="shared" si="2"/>
        <v>1</v>
      </c>
      <c r="L26" s="42">
        <f t="shared" si="3"/>
        <v>51542.400000000001</v>
      </c>
      <c r="M26" s="43">
        <f t="shared" si="4"/>
        <v>0</v>
      </c>
      <c r="N26" s="43">
        <f t="shared" si="5"/>
        <v>51542.400000000001</v>
      </c>
      <c r="O26" s="44">
        <f t="shared" si="6"/>
        <v>0.53963044460823062</v>
      </c>
      <c r="P26" s="45"/>
      <c r="Q26" s="46"/>
      <c r="R26" s="46"/>
      <c r="S26" s="46"/>
      <c r="T26" s="46"/>
      <c r="U26" s="46"/>
      <c r="V26" s="46"/>
      <c r="W26" s="46"/>
      <c r="X26" s="46"/>
      <c r="Y26" s="46"/>
      <c r="Z26" s="47"/>
      <c r="AA26" s="47"/>
      <c r="AB26" s="47"/>
    </row>
    <row r="27" spans="1:28" s="48" customFormat="1" ht="9.9499999999999993" customHeight="1" thickBot="1" x14ac:dyDescent="0.25">
      <c r="A27" s="49"/>
      <c r="B27" s="152"/>
      <c r="C27" s="152"/>
      <c r="D27" s="123"/>
      <c r="E27" s="51"/>
      <c r="F27" s="52"/>
      <c r="G27" s="53"/>
      <c r="H27" s="54"/>
      <c r="I27" s="55"/>
      <c r="J27" s="56"/>
      <c r="K27" s="57"/>
      <c r="L27" s="58"/>
      <c r="M27" s="59"/>
      <c r="N27" s="59"/>
      <c r="O27" s="60"/>
      <c r="P27" s="61"/>
    </row>
    <row r="28" spans="1:28" s="71" customFormat="1" ht="21.75" thickBot="1" x14ac:dyDescent="0.25">
      <c r="A28" s="153" t="s">
        <v>17</v>
      </c>
      <c r="B28" s="154"/>
      <c r="C28" s="154"/>
      <c r="D28" s="62"/>
      <c r="E28" s="63"/>
      <c r="F28" s="64"/>
      <c r="G28" s="63">
        <f>SUM(G15:G26)</f>
        <v>9551425.5199999996</v>
      </c>
      <c r="H28" s="65">
        <f>SUM(H15:H26)</f>
        <v>100</v>
      </c>
      <c r="I28" s="66"/>
      <c r="J28" s="66"/>
      <c r="K28" s="66"/>
      <c r="L28" s="67">
        <f>SUM(L15:L26)</f>
        <v>8178479.8837528136</v>
      </c>
      <c r="M28" s="68">
        <f>SUM(M15:M26)</f>
        <v>707284.17174778273</v>
      </c>
      <c r="N28" s="68">
        <f>SUM(N15:N26)</f>
        <v>8885764.0555005949</v>
      </c>
      <c r="O28" s="69">
        <f>SUM(O15:O26)</f>
        <v>93.030763176600644</v>
      </c>
      <c r="P28" s="103"/>
      <c r="Q28" s="72">
        <f>O28-'Oct 7'!O28</f>
        <v>36.408302077214103</v>
      </c>
      <c r="R28" s="72"/>
      <c r="S28" s="72"/>
      <c r="T28" s="72"/>
      <c r="U28" s="72"/>
      <c r="V28" s="72"/>
      <c r="W28" s="72"/>
      <c r="X28" s="72"/>
      <c r="Y28" s="72"/>
    </row>
    <row r="29" spans="1:28" x14ac:dyDescent="0.25">
      <c r="A29" s="155"/>
      <c r="B29" s="155"/>
      <c r="C29" s="155"/>
      <c r="D29" s="155"/>
    </row>
    <row r="31" spans="1:28" x14ac:dyDescent="0.25">
      <c r="C31" t="s">
        <v>18</v>
      </c>
      <c r="H31" s="2" t="s">
        <v>19</v>
      </c>
    </row>
    <row r="32" spans="1:28" x14ac:dyDescent="0.25">
      <c r="D32" s="141" t="s">
        <v>20</v>
      </c>
      <c r="E32" s="141"/>
      <c r="F32" s="141"/>
      <c r="I32" s="142" t="s">
        <v>21</v>
      </c>
      <c r="J32" s="142"/>
      <c r="K32" s="142"/>
    </row>
    <row r="33" spans="1:24" s="73" customFormat="1" x14ac:dyDescent="0.25">
      <c r="D33" s="143" t="s">
        <v>22</v>
      </c>
      <c r="E33" s="143"/>
      <c r="F33" s="143"/>
      <c r="G33" s="75"/>
      <c r="I33" s="144" t="s">
        <v>23</v>
      </c>
      <c r="J33" s="144"/>
      <c r="K33" s="144"/>
      <c r="L33" s="75"/>
      <c r="M33" s="75"/>
      <c r="N33" s="75"/>
    </row>
    <row r="34" spans="1:24" x14ac:dyDescent="0.25">
      <c r="D34" s="151" t="s">
        <v>24</v>
      </c>
      <c r="E34" s="151"/>
      <c r="F34" s="151"/>
      <c r="I34" s="151" t="s">
        <v>45</v>
      </c>
      <c r="J34" s="151"/>
      <c r="K34" s="151"/>
    </row>
    <row r="35" spans="1:24" x14ac:dyDescent="0.25">
      <c r="A35" s="76" t="s">
        <v>25</v>
      </c>
    </row>
    <row r="36" spans="1:24" x14ac:dyDescent="0.25">
      <c r="A36" s="76" t="s">
        <v>26</v>
      </c>
    </row>
    <row r="38" spans="1:24" x14ac:dyDescent="0.25">
      <c r="K38" s="77"/>
      <c r="R38" t="s">
        <v>55</v>
      </c>
      <c r="X38" t="s">
        <v>62</v>
      </c>
    </row>
    <row r="39" spans="1:24" x14ac:dyDescent="0.25">
      <c r="K39" s="2">
        <f>E20-K20</f>
        <v>243.29999999999927</v>
      </c>
      <c r="R39" t="s">
        <v>56</v>
      </c>
      <c r="S39" t="s">
        <v>57</v>
      </c>
      <c r="T39" t="s">
        <v>58</v>
      </c>
      <c r="W39" t="s">
        <v>59</v>
      </c>
      <c r="X39" s="112">
        <v>42712</v>
      </c>
    </row>
    <row r="40" spans="1:24" x14ac:dyDescent="0.25">
      <c r="K40" s="2">
        <f>E23-K23</f>
        <v>119.55999999999995</v>
      </c>
      <c r="R40">
        <v>7.19</v>
      </c>
      <c r="S40">
        <v>39.4</v>
      </c>
      <c r="T40">
        <v>68.260000000000005</v>
      </c>
      <c r="W40">
        <v>71.8</v>
      </c>
    </row>
    <row r="41" spans="1:24" x14ac:dyDescent="0.25">
      <c r="K41" s="2">
        <f>1050/3</f>
        <v>350</v>
      </c>
      <c r="R41">
        <f>R40</f>
        <v>7.19</v>
      </c>
      <c r="S41">
        <f>S40-R40</f>
        <v>32.21</v>
      </c>
      <c r="T41">
        <f>T40-S40</f>
        <v>28.860000000000007</v>
      </c>
      <c r="W41">
        <f>W40-T40</f>
        <v>3.539999999999992</v>
      </c>
    </row>
    <row r="43" spans="1:24" x14ac:dyDescent="0.25">
      <c r="Q43" s="114">
        <f>E15</f>
        <v>1758.8</v>
      </c>
      <c r="R43" s="114">
        <f>'September 1'!K15</f>
        <v>0</v>
      </c>
      <c r="S43" s="114">
        <f>'Sep 29'!K15</f>
        <v>847.6</v>
      </c>
      <c r="T43" s="114">
        <f>'Oct 27'!K15</f>
        <v>1389.66</v>
      </c>
      <c r="U43" s="114">
        <f>Q43-T43</f>
        <v>369.13999999999987</v>
      </c>
      <c r="V43" s="114">
        <f>(U43*F15)/G$28*100</f>
        <v>6.1874866818450287E-2</v>
      </c>
    </row>
    <row r="44" spans="1:24" x14ac:dyDescent="0.25">
      <c r="Q44" s="114">
        <f t="shared" ref="Q44:Q54" si="7">E16</f>
        <v>272.8</v>
      </c>
      <c r="R44" s="114">
        <f>'September 1'!K16</f>
        <v>0</v>
      </c>
      <c r="S44" s="114">
        <f>'Sep 29'!K16</f>
        <v>52.400000000000006</v>
      </c>
      <c r="T44" s="114">
        <f>'Oct 27'!K16</f>
        <v>84.4</v>
      </c>
      <c r="U44" s="114">
        <f t="shared" ref="U44:U54" si="8">Q44-T44</f>
        <v>188.4</v>
      </c>
      <c r="V44" s="114">
        <f t="shared" ref="V44:V54" si="9">(U44*F16)/G$28*100</f>
        <v>0.44461683015072789</v>
      </c>
    </row>
    <row r="45" spans="1:24" x14ac:dyDescent="0.25">
      <c r="Q45" s="114">
        <f t="shared" si="7"/>
        <v>6155.8</v>
      </c>
      <c r="R45" s="114">
        <f>'September 1'!K17</f>
        <v>945</v>
      </c>
      <c r="S45" s="114">
        <f>'Sep 29'!K17</f>
        <v>2966.6</v>
      </c>
      <c r="T45" s="114">
        <f>'Oct 27'!K17</f>
        <v>4863.8100000000004</v>
      </c>
      <c r="U45" s="114">
        <f t="shared" si="8"/>
        <v>1291.9899999999998</v>
      </c>
      <c r="V45" s="114">
        <f t="shared" si="9"/>
        <v>0.20438801809097359</v>
      </c>
    </row>
    <row r="46" spans="1:24" x14ac:dyDescent="0.25">
      <c r="Q46" s="114">
        <f t="shared" si="7"/>
        <v>871</v>
      </c>
      <c r="R46" s="114">
        <f>'September 1'!K18</f>
        <v>77.898737775756203</v>
      </c>
      <c r="S46" s="114">
        <f>'Sep 29'!K18</f>
        <v>419.75187627928136</v>
      </c>
      <c r="T46" s="114">
        <f>'Oct 27'!K18</f>
        <v>688.19300659540602</v>
      </c>
      <c r="U46" s="114">
        <f t="shared" si="8"/>
        <v>182.80699340459398</v>
      </c>
      <c r="V46" s="114">
        <f t="shared" si="9"/>
        <v>1.1829496988738037</v>
      </c>
    </row>
    <row r="47" spans="1:24" x14ac:dyDescent="0.25">
      <c r="Q47" s="114">
        <f t="shared" si="7"/>
        <v>581</v>
      </c>
      <c r="R47" s="114">
        <f>'September 1'!K19</f>
        <v>51.962303843529682</v>
      </c>
      <c r="S47" s="114">
        <f>'Sep 29'!K19</f>
        <v>279.99522401637478</v>
      </c>
      <c r="T47" s="114">
        <f>'Oct 27'!K19</f>
        <v>459.05871048442123</v>
      </c>
      <c r="U47" s="114">
        <f t="shared" si="8"/>
        <v>121.94128951557877</v>
      </c>
      <c r="V47" s="114">
        <f t="shared" si="9"/>
        <v>0.93353068262515271</v>
      </c>
    </row>
    <row r="48" spans="1:24" x14ac:dyDescent="0.25">
      <c r="Q48" s="114">
        <f t="shared" si="7"/>
        <v>5276.4</v>
      </c>
      <c r="R48" s="114">
        <f>'September 1'!K20</f>
        <v>471.90000000000003</v>
      </c>
      <c r="S48" s="114">
        <f>'Sep 29'!K20</f>
        <v>2542.8000000000002</v>
      </c>
      <c r="T48" s="114">
        <f>'Oct 27'!K20</f>
        <v>3772.9800000000005</v>
      </c>
      <c r="U48" s="114">
        <f t="shared" si="8"/>
        <v>1503.4199999999992</v>
      </c>
      <c r="V48" s="114">
        <f t="shared" si="9"/>
        <v>17.699931664231823</v>
      </c>
    </row>
    <row r="49" spans="17:24" x14ac:dyDescent="0.25">
      <c r="Q49" s="114">
        <f t="shared" si="7"/>
        <v>5080.2</v>
      </c>
      <c r="R49" s="114">
        <f>'September 1'!K21</f>
        <v>0</v>
      </c>
      <c r="S49" s="114">
        <f>'Sep 29'!K21</f>
        <v>0</v>
      </c>
      <c r="T49" s="114">
        <f>'Oct 27'!K21</f>
        <v>4572.18</v>
      </c>
      <c r="U49" s="114">
        <f t="shared" si="8"/>
        <v>508.01999999999953</v>
      </c>
      <c r="V49" s="114">
        <f t="shared" si="9"/>
        <v>0.24721723422913713</v>
      </c>
    </row>
    <row r="50" spans="17:24" x14ac:dyDescent="0.25">
      <c r="Q50" s="114">
        <f t="shared" si="7"/>
        <v>65.819999999999993</v>
      </c>
      <c r="R50" s="114">
        <f>'September 1'!K22</f>
        <v>0</v>
      </c>
      <c r="S50" s="114">
        <f>'Sep 29'!K22</f>
        <v>0</v>
      </c>
      <c r="T50" s="114">
        <f>'Oct 27'!K22</f>
        <v>59.237999999999992</v>
      </c>
      <c r="U50" s="114">
        <f t="shared" si="8"/>
        <v>6.5820000000000007</v>
      </c>
      <c r="V50" s="114">
        <f t="shared" si="9"/>
        <v>0.41359730981810572</v>
      </c>
    </row>
    <row r="51" spans="17:24" x14ac:dyDescent="0.25">
      <c r="Q51" s="114">
        <f t="shared" si="7"/>
        <v>682</v>
      </c>
      <c r="R51" s="114">
        <f>'September 1'!K23</f>
        <v>0</v>
      </c>
      <c r="S51" s="114">
        <f>'Sep 29'!K23</f>
        <v>117.4</v>
      </c>
      <c r="T51" s="114">
        <f>'Oct 27'!K23</f>
        <v>295.39999999999998</v>
      </c>
      <c r="U51" s="114">
        <f t="shared" si="8"/>
        <v>386.6</v>
      </c>
      <c r="V51" s="114">
        <f t="shared" si="9"/>
        <v>10.550500089121776</v>
      </c>
    </row>
    <row r="52" spans="17:24" x14ac:dyDescent="0.25">
      <c r="Q52" s="114">
        <f t="shared" si="7"/>
        <v>1</v>
      </c>
      <c r="R52" s="114">
        <f>'September 1'!K24</f>
        <v>1</v>
      </c>
      <c r="S52" s="114">
        <f>'Sep 29'!K24</f>
        <v>1</v>
      </c>
      <c r="T52" s="114">
        <f>'Oct 27'!K24</f>
        <v>1</v>
      </c>
      <c r="U52" s="114">
        <f t="shared" si="8"/>
        <v>0</v>
      </c>
      <c r="V52" s="114">
        <f t="shared" si="9"/>
        <v>0</v>
      </c>
    </row>
    <row r="53" spans="17:24" x14ac:dyDescent="0.25">
      <c r="Q53" s="114">
        <f t="shared" si="7"/>
        <v>1</v>
      </c>
      <c r="R53" s="114">
        <f>'September 1'!K25</f>
        <v>0</v>
      </c>
      <c r="S53" s="114">
        <f>'Sep 29'!K25</f>
        <v>1</v>
      </c>
      <c r="T53" s="114">
        <f>'Oct 27'!K25</f>
        <v>1</v>
      </c>
      <c r="U53" s="114">
        <f t="shared" si="8"/>
        <v>0</v>
      </c>
      <c r="V53" s="114">
        <f t="shared" si="9"/>
        <v>0</v>
      </c>
    </row>
    <row r="54" spans="17:24" x14ac:dyDescent="0.25">
      <c r="Q54" s="114">
        <f t="shared" si="7"/>
        <v>1</v>
      </c>
      <c r="R54" s="114">
        <f>'September 1'!K26</f>
        <v>1</v>
      </c>
      <c r="S54" s="114">
        <f>'Sep 29'!K26</f>
        <v>1</v>
      </c>
      <c r="T54" s="114">
        <f>'Oct 27'!K26</f>
        <v>1</v>
      </c>
      <c r="U54" s="114">
        <f t="shared" si="8"/>
        <v>0</v>
      </c>
      <c r="V54" s="114">
        <f t="shared" si="9"/>
        <v>0</v>
      </c>
    </row>
    <row r="55" spans="17:24" x14ac:dyDescent="0.25">
      <c r="V55" s="114">
        <f>SUM(V43:V54)</f>
        <v>31.738606393959948</v>
      </c>
    </row>
    <row r="56" spans="17:24" x14ac:dyDescent="0.25">
      <c r="V56" s="114">
        <f>V55+T40</f>
        <v>99.99860639395996</v>
      </c>
    </row>
    <row r="57" spans="17:24" x14ac:dyDescent="0.25">
      <c r="R57" t="s">
        <v>60</v>
      </c>
    </row>
    <row r="58" spans="17:24" x14ac:dyDescent="0.25">
      <c r="R58" t="s">
        <v>63</v>
      </c>
      <c r="S58" s="113">
        <v>42590</v>
      </c>
    </row>
    <row r="59" spans="17:24" x14ac:dyDescent="0.25">
      <c r="R59" t="s">
        <v>64</v>
      </c>
      <c r="S59" s="113">
        <v>42600</v>
      </c>
    </row>
    <row r="60" spans="17:24" x14ac:dyDescent="0.25">
      <c r="R60" t="s">
        <v>65</v>
      </c>
      <c r="S60" s="113">
        <v>42637</v>
      </c>
    </row>
    <row r="61" spans="17:24" x14ac:dyDescent="0.25">
      <c r="R61" t="s">
        <v>66</v>
      </c>
      <c r="S61" s="113">
        <v>42712</v>
      </c>
    </row>
    <row r="62" spans="17:24" x14ac:dyDescent="0.25">
      <c r="R62" t="s">
        <v>56</v>
      </c>
      <c r="S62" t="s">
        <v>57</v>
      </c>
      <c r="T62" t="s">
        <v>58</v>
      </c>
      <c r="W62" t="s">
        <v>59</v>
      </c>
      <c r="X62" t="s">
        <v>61</v>
      </c>
    </row>
    <row r="64" spans="17:24" x14ac:dyDescent="0.25">
      <c r="R64" s="114"/>
    </row>
    <row r="65" spans="18:18" x14ac:dyDescent="0.25">
      <c r="R65" s="114"/>
    </row>
  </sheetData>
  <mergeCells count="36">
    <mergeCell ref="D34:F34"/>
    <mergeCell ref="I34:K34"/>
    <mergeCell ref="A28:C28"/>
    <mergeCell ref="A29:D29"/>
    <mergeCell ref="D32:F32"/>
    <mergeCell ref="I32:K32"/>
    <mergeCell ref="D33:F33"/>
    <mergeCell ref="I33:K33"/>
    <mergeCell ref="B27:C27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15:C15"/>
    <mergeCell ref="A9:O9"/>
    <mergeCell ref="A10:O10"/>
    <mergeCell ref="A11:G11"/>
    <mergeCell ref="H11:O11"/>
    <mergeCell ref="A12:A13"/>
    <mergeCell ref="B12:C13"/>
    <mergeCell ref="D12:D13"/>
    <mergeCell ref="E12:E13"/>
    <mergeCell ref="F12:F13"/>
    <mergeCell ref="G12:G13"/>
    <mergeCell ref="H12:H13"/>
    <mergeCell ref="I12:K12"/>
    <mergeCell ref="L12:N12"/>
    <mergeCell ref="O12:O13"/>
    <mergeCell ref="B14:C14"/>
  </mergeCells>
  <printOptions horizontalCentered="1"/>
  <pageMargins left="0.7" right="0.7" top="0.75" bottom="0.75" header="0.3" footer="0.3"/>
  <pageSetup scale="63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5"/>
  <sheetViews>
    <sheetView topLeftCell="A10" zoomScale="86" zoomScaleNormal="86" workbookViewId="0">
      <selection activeCell="A9" sqref="A9:O9"/>
    </sheetView>
  </sheetViews>
  <sheetFormatPr defaultRowHeight="15" x14ac:dyDescent="0.25"/>
  <cols>
    <col min="1" max="1" width="8.7109375" customWidth="1"/>
    <col min="2" max="2" width="22.85546875" customWidth="1"/>
    <col min="3" max="3" width="14.7109375" customWidth="1"/>
    <col min="5" max="5" width="12.85546875" style="1" customWidth="1"/>
    <col min="6" max="6" width="11.7109375" style="1" customWidth="1"/>
    <col min="7" max="7" width="15.140625" style="1" customWidth="1"/>
    <col min="8" max="8" width="10.5703125" customWidth="1"/>
    <col min="9" max="9" width="11.28515625" style="2" customWidth="1"/>
    <col min="10" max="10" width="12" style="2" customWidth="1"/>
    <col min="11" max="11" width="11" style="2" customWidth="1"/>
    <col min="12" max="12" width="14.85546875" style="1" customWidth="1"/>
    <col min="13" max="14" width="13.42578125" style="1" customWidth="1"/>
    <col min="15" max="16" width="12" customWidth="1"/>
    <col min="17" max="17" width="10.42578125" customWidth="1"/>
    <col min="18" max="19" width="13.42578125" customWidth="1"/>
    <col min="20" max="22" width="13" customWidth="1"/>
    <col min="23" max="23" width="10.42578125" customWidth="1"/>
    <col min="24" max="25" width="12.85546875" customWidth="1"/>
    <col min="27" max="27" width="12" customWidth="1"/>
  </cols>
  <sheetData>
    <row r="1" spans="1:28" ht="15.75" thickBot="1" x14ac:dyDescent="0.3"/>
    <row r="2" spans="1:28" ht="15.75" thickTop="1" x14ac:dyDescent="0.25">
      <c r="B2" s="3"/>
      <c r="C2" s="4"/>
      <c r="D2" s="4"/>
      <c r="E2" s="5"/>
      <c r="F2" s="5"/>
      <c r="G2" s="5"/>
      <c r="H2" s="3"/>
      <c r="I2" s="6"/>
      <c r="J2" s="6"/>
      <c r="K2" s="6"/>
      <c r="L2" s="5"/>
      <c r="M2" s="5"/>
      <c r="N2" s="7"/>
    </row>
    <row r="3" spans="1:28" x14ac:dyDescent="0.25">
      <c r="B3" s="8"/>
      <c r="C3" s="9"/>
      <c r="D3" s="9"/>
      <c r="E3" s="10"/>
      <c r="F3" s="10"/>
      <c r="G3" s="10"/>
      <c r="H3" s="8"/>
      <c r="I3" s="11"/>
      <c r="J3" s="11"/>
      <c r="K3" s="11"/>
      <c r="L3" s="10"/>
      <c r="M3" s="10"/>
      <c r="N3" s="12"/>
    </row>
    <row r="4" spans="1:28" x14ac:dyDescent="0.25">
      <c r="B4" s="8"/>
      <c r="C4" s="9"/>
      <c r="D4" s="9"/>
      <c r="E4" s="10"/>
      <c r="F4" s="10"/>
      <c r="G4" s="10"/>
      <c r="H4" s="8"/>
      <c r="I4" s="11"/>
      <c r="J4" s="11"/>
      <c r="K4" s="11"/>
      <c r="L4" s="10"/>
      <c r="M4" s="10"/>
      <c r="N4" s="12"/>
    </row>
    <row r="5" spans="1:28" x14ac:dyDescent="0.25">
      <c r="B5" s="8"/>
      <c r="C5" s="9"/>
      <c r="D5" s="9"/>
      <c r="E5" s="10"/>
      <c r="F5" s="10"/>
      <c r="G5" s="10"/>
      <c r="H5" s="8"/>
      <c r="I5" s="11"/>
      <c r="J5" s="11"/>
      <c r="K5" s="11"/>
      <c r="L5" s="10"/>
      <c r="M5" s="10"/>
      <c r="N5" s="12"/>
    </row>
    <row r="6" spans="1:28" x14ac:dyDescent="0.25">
      <c r="B6" s="8"/>
      <c r="C6" s="9"/>
      <c r="D6" s="9"/>
      <c r="E6" s="10"/>
      <c r="F6" s="10"/>
      <c r="G6" s="10"/>
      <c r="H6" s="8"/>
      <c r="I6" s="11"/>
      <c r="J6" s="11"/>
      <c r="K6" s="11"/>
      <c r="L6" s="10"/>
      <c r="M6" s="10"/>
      <c r="N6" s="12"/>
    </row>
    <row r="7" spans="1:28" ht="15.75" thickBot="1" x14ac:dyDescent="0.3">
      <c r="B7" s="13"/>
      <c r="C7" s="14"/>
      <c r="D7" s="14"/>
      <c r="E7" s="15"/>
      <c r="F7" s="15"/>
      <c r="G7" s="15"/>
      <c r="H7" s="13"/>
      <c r="I7" s="16"/>
      <c r="J7" s="16"/>
      <c r="K7" s="16"/>
      <c r="L7" s="15"/>
      <c r="M7" s="15"/>
      <c r="N7" s="17"/>
    </row>
    <row r="8" spans="1:28" ht="15.75" thickTop="1" x14ac:dyDescent="0.25">
      <c r="A8" t="s">
        <v>72</v>
      </c>
    </row>
    <row r="9" spans="1:28" ht="23.25" x14ac:dyDescent="0.25">
      <c r="A9" s="139" t="s">
        <v>27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</row>
    <row r="10" spans="1:28" ht="21" customHeight="1" x14ac:dyDescent="0.25">
      <c r="A10" s="135" t="s">
        <v>28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</row>
    <row r="11" spans="1:28" ht="15.75" thickBot="1" x14ac:dyDescent="0.3">
      <c r="A11" s="149" t="s">
        <v>70</v>
      </c>
      <c r="B11" s="149"/>
      <c r="C11" s="149"/>
      <c r="D11" s="149"/>
      <c r="E11" s="149"/>
      <c r="F11" s="149"/>
      <c r="G11" s="149"/>
      <c r="H11" s="150"/>
      <c r="I11" s="150"/>
      <c r="J11" s="150"/>
      <c r="K11" s="150"/>
      <c r="L11" s="150"/>
      <c r="M11" s="150"/>
      <c r="N11" s="150"/>
      <c r="O11" s="150"/>
      <c r="P11" s="18"/>
    </row>
    <row r="12" spans="1:28" ht="15.75" thickBot="1" x14ac:dyDescent="0.3">
      <c r="A12" s="140" t="s">
        <v>0</v>
      </c>
      <c r="B12" s="140" t="s">
        <v>1</v>
      </c>
      <c r="C12" s="140"/>
      <c r="D12" s="140" t="s">
        <v>2</v>
      </c>
      <c r="E12" s="136" t="s">
        <v>3</v>
      </c>
      <c r="F12" s="136" t="s">
        <v>4</v>
      </c>
      <c r="G12" s="137" t="s">
        <v>5</v>
      </c>
      <c r="H12" s="140" t="s">
        <v>6</v>
      </c>
      <c r="I12" s="136" t="s">
        <v>7</v>
      </c>
      <c r="J12" s="136"/>
      <c r="K12" s="136"/>
      <c r="L12" s="136" t="s">
        <v>5</v>
      </c>
      <c r="M12" s="136"/>
      <c r="N12" s="136"/>
      <c r="O12" s="140" t="s">
        <v>8</v>
      </c>
      <c r="P12" s="19"/>
    </row>
    <row r="13" spans="1:28" ht="27" customHeight="1" thickBot="1" x14ac:dyDescent="0.3">
      <c r="A13" s="140"/>
      <c r="B13" s="140"/>
      <c r="C13" s="140"/>
      <c r="D13" s="140"/>
      <c r="E13" s="136"/>
      <c r="F13" s="136"/>
      <c r="G13" s="138"/>
      <c r="H13" s="140"/>
      <c r="I13" s="20" t="s">
        <v>9</v>
      </c>
      <c r="J13" s="21" t="s">
        <v>10</v>
      </c>
      <c r="K13" s="21" t="s">
        <v>11</v>
      </c>
      <c r="L13" s="127" t="s">
        <v>9</v>
      </c>
      <c r="M13" s="127" t="s">
        <v>12</v>
      </c>
      <c r="N13" s="127" t="s">
        <v>11</v>
      </c>
      <c r="O13" s="140"/>
      <c r="P13" s="19"/>
      <c r="Z13" s="128"/>
      <c r="AA13" s="128"/>
      <c r="AB13" s="128"/>
    </row>
    <row r="14" spans="1:28" s="33" customFormat="1" ht="9.9499999999999993" customHeight="1" x14ac:dyDescent="0.25">
      <c r="A14" s="24"/>
      <c r="B14" s="145"/>
      <c r="C14" s="146"/>
      <c r="D14" s="25"/>
      <c r="E14" s="26"/>
      <c r="F14" s="26"/>
      <c r="G14" s="26"/>
      <c r="H14" s="129"/>
      <c r="I14" s="28"/>
      <c r="J14" s="29"/>
      <c r="K14" s="30"/>
      <c r="L14" s="31"/>
      <c r="M14" s="26"/>
      <c r="N14" s="26"/>
      <c r="O14" s="32"/>
      <c r="P14" s="19"/>
      <c r="Z14" s="34"/>
      <c r="AA14" s="34"/>
      <c r="AB14" s="34"/>
    </row>
    <row r="15" spans="1:28" s="48" customFormat="1" ht="20.100000000000001" customHeight="1" x14ac:dyDescent="0.25">
      <c r="A15" s="78">
        <v>100</v>
      </c>
      <c r="B15" s="147" t="s">
        <v>32</v>
      </c>
      <c r="C15" s="148"/>
      <c r="D15" s="81" t="s">
        <v>16</v>
      </c>
      <c r="E15" s="35">
        <f>'[1]September 1'!$D7</f>
        <v>1758.8</v>
      </c>
      <c r="F15" s="36">
        <f>'[1]September 1'!$E7</f>
        <v>16.010001137138957</v>
      </c>
      <c r="G15" s="37">
        <f>F15*E15</f>
        <v>28158.389999999996</v>
      </c>
      <c r="H15" s="38">
        <f t="shared" ref="H15:H26" si="0">G15/G$28*100</f>
        <v>0.29480824554448282</v>
      </c>
      <c r="I15" s="39">
        <f>'Nov 24'!K15</f>
        <v>1677.7</v>
      </c>
      <c r="J15" s="40">
        <f>'[1]Dec 1'!$K7</f>
        <v>81.099999999999909</v>
      </c>
      <c r="K15" s="41">
        <f>J15+I15</f>
        <v>1758.8</v>
      </c>
      <c r="L15" s="42">
        <f>I15*F15</f>
        <v>26859.97890777803</v>
      </c>
      <c r="M15" s="43">
        <f>J15*F15</f>
        <v>1298.4110922219679</v>
      </c>
      <c r="N15" s="43">
        <f>M15+L15</f>
        <v>28158.39</v>
      </c>
      <c r="O15" s="44">
        <f>N15/G$28*100</f>
        <v>0.29480824554448287</v>
      </c>
      <c r="P15" s="45"/>
      <c r="Q15" s="46"/>
      <c r="R15" s="46"/>
      <c r="S15" s="46"/>
      <c r="T15" s="46"/>
      <c r="U15" s="46"/>
      <c r="V15" s="46"/>
      <c r="W15" s="46"/>
      <c r="X15" s="46"/>
      <c r="Y15" s="46"/>
      <c r="Z15" s="47"/>
      <c r="AA15" s="47"/>
      <c r="AB15" s="47"/>
    </row>
    <row r="16" spans="1:28" s="48" customFormat="1" ht="20.100000000000001" customHeight="1" x14ac:dyDescent="0.25">
      <c r="A16" s="78">
        <v>103</v>
      </c>
      <c r="B16" s="147" t="s">
        <v>13</v>
      </c>
      <c r="C16" s="148"/>
      <c r="D16" s="81" t="s">
        <v>14</v>
      </c>
      <c r="E16" s="35">
        <f>'[1]September 1'!$D8</f>
        <v>272.8</v>
      </c>
      <c r="F16" s="36">
        <f>'[1]September 1'!$E8</f>
        <v>225.4100073313783</v>
      </c>
      <c r="G16" s="37">
        <f t="shared" ref="G16:G26" si="1">F16*E16</f>
        <v>61491.85</v>
      </c>
      <c r="H16" s="38">
        <f t="shared" si="0"/>
        <v>0.64379761818003478</v>
      </c>
      <c r="I16" s="39">
        <f>'Nov 24'!K16</f>
        <v>137.84</v>
      </c>
      <c r="J16" s="40">
        <f>'[1]Dec 1'!$K8</f>
        <v>14</v>
      </c>
      <c r="K16" s="41">
        <f t="shared" ref="K16:K26" si="2">J16+I16</f>
        <v>151.84</v>
      </c>
      <c r="L16" s="42">
        <f t="shared" ref="L16:L26" si="3">I16*F16</f>
        <v>31070.515410557186</v>
      </c>
      <c r="M16" s="43">
        <f t="shared" ref="M16:M26" si="4">J16*F16</f>
        <v>3155.7401026392963</v>
      </c>
      <c r="N16" s="43">
        <f t="shared" ref="N16:N26" si="5">M16+L16</f>
        <v>34226.255513196484</v>
      </c>
      <c r="O16" s="44">
        <f>N16/G$28*100</f>
        <v>0.35833662149727452</v>
      </c>
      <c r="P16" s="45"/>
      <c r="Q16" s="46"/>
      <c r="R16" s="46"/>
      <c r="S16" s="46"/>
      <c r="T16" s="46"/>
      <c r="U16" s="46"/>
      <c r="V16" s="46"/>
      <c r="W16" s="46"/>
      <c r="X16" s="46"/>
      <c r="Y16" s="46"/>
      <c r="Z16" s="47"/>
      <c r="AA16" s="47"/>
      <c r="AB16" s="47"/>
    </row>
    <row r="17" spans="1:28" s="48" customFormat="1" ht="20.100000000000001" customHeight="1" x14ac:dyDescent="0.25">
      <c r="A17" s="78">
        <v>105</v>
      </c>
      <c r="B17" s="147" t="s">
        <v>33</v>
      </c>
      <c r="C17" s="148"/>
      <c r="D17" s="81" t="s">
        <v>16</v>
      </c>
      <c r="E17" s="35">
        <f>'[1]September 1'!$D9</f>
        <v>6155.8</v>
      </c>
      <c r="F17" s="36">
        <f>'[1]September 1'!$E9</f>
        <v>15.110000324896845</v>
      </c>
      <c r="G17" s="37">
        <f t="shared" si="1"/>
        <v>93014.14</v>
      </c>
      <c r="H17" s="38">
        <f t="shared" si="0"/>
        <v>0.97382469041123831</v>
      </c>
      <c r="I17" s="39">
        <f>'Nov 24'!K17</f>
        <v>5871.95</v>
      </c>
      <c r="J17" s="40">
        <f>'[1]Dec 1'!$K9</f>
        <v>283.85000000000036</v>
      </c>
      <c r="K17" s="41">
        <f t="shared" si="2"/>
        <v>6155.8</v>
      </c>
      <c r="L17" s="42">
        <f t="shared" si="3"/>
        <v>88725.16640777803</v>
      </c>
      <c r="M17" s="43">
        <f t="shared" si="4"/>
        <v>4288.9735922219752</v>
      </c>
      <c r="N17" s="43">
        <f t="shared" si="5"/>
        <v>93014.14</v>
      </c>
      <c r="O17" s="44">
        <f>N17/G$28*100</f>
        <v>0.97382469041123831</v>
      </c>
      <c r="P17" s="45"/>
      <c r="Q17" s="46"/>
      <c r="R17" s="46"/>
      <c r="S17" s="46">
        <f>179*2</f>
        <v>358</v>
      </c>
      <c r="T17" s="46"/>
      <c r="U17" s="46"/>
      <c r="V17" s="46"/>
      <c r="W17" s="46"/>
      <c r="X17" s="46"/>
      <c r="Y17" s="46"/>
      <c r="Z17" s="47"/>
      <c r="AA17" s="47"/>
      <c r="AB17" s="47"/>
    </row>
    <row r="18" spans="1:28" s="48" customFormat="1" ht="20.100000000000001" customHeight="1" x14ac:dyDescent="0.25">
      <c r="A18" s="79">
        <v>200</v>
      </c>
      <c r="B18" s="147" t="s">
        <v>34</v>
      </c>
      <c r="C18" s="148"/>
      <c r="D18" s="81" t="s">
        <v>14</v>
      </c>
      <c r="E18" s="35">
        <f>'[1]September 1'!$D10</f>
        <v>871</v>
      </c>
      <c r="F18" s="36">
        <f>'[1]September 1'!$E10</f>
        <v>618.07569460390357</v>
      </c>
      <c r="G18" s="37">
        <f t="shared" si="1"/>
        <v>538343.93000000005</v>
      </c>
      <c r="H18" s="38">
        <f t="shared" si="0"/>
        <v>5.6362678939677275</v>
      </c>
      <c r="I18" s="39">
        <f>'Nov 24'!K18</f>
        <v>830.83733227200366</v>
      </c>
      <c r="J18" s="40">
        <f>'[1]Dec 1'!$K10</f>
        <v>40.162667727996336</v>
      </c>
      <c r="K18" s="41">
        <f t="shared" si="2"/>
        <v>871</v>
      </c>
      <c r="L18" s="42">
        <f t="shared" si="3"/>
        <v>513520.36124687287</v>
      </c>
      <c r="M18" s="43">
        <f t="shared" si="4"/>
        <v>24823.568753127118</v>
      </c>
      <c r="N18" s="43">
        <f t="shared" si="5"/>
        <v>538343.92999999993</v>
      </c>
      <c r="O18" s="44">
        <f>N18/G$28*100</f>
        <v>5.6362678939677266</v>
      </c>
      <c r="P18" s="45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</row>
    <row r="19" spans="1:28" s="48" customFormat="1" ht="20.100000000000001" customHeight="1" x14ac:dyDescent="0.25">
      <c r="A19" s="79">
        <v>201</v>
      </c>
      <c r="B19" s="147" t="s">
        <v>35</v>
      </c>
      <c r="C19" s="148"/>
      <c r="D19" s="81" t="s">
        <v>14</v>
      </c>
      <c r="E19" s="35">
        <f>'[1]September 1'!$D11</f>
        <v>581</v>
      </c>
      <c r="F19" s="36">
        <f>'[1]September 1'!$E11</f>
        <v>731.21654044750426</v>
      </c>
      <c r="G19" s="37">
        <f t="shared" si="1"/>
        <v>424836.81</v>
      </c>
      <c r="H19" s="38">
        <f t="shared" si="0"/>
        <v>4.4478890518532781</v>
      </c>
      <c r="I19" s="39">
        <f>'Nov 24'!K19</f>
        <v>554.20951785308171</v>
      </c>
      <c r="J19" s="40">
        <f>'[1]Dec 1'!$K11</f>
        <v>26.790482146918293</v>
      </c>
      <c r="K19" s="41">
        <f t="shared" si="2"/>
        <v>581</v>
      </c>
      <c r="L19" s="42">
        <f t="shared" si="3"/>
        <v>405247.16632760974</v>
      </c>
      <c r="M19" s="43">
        <f t="shared" si="4"/>
        <v>19589.643672390222</v>
      </c>
      <c r="N19" s="43">
        <f t="shared" si="5"/>
        <v>424836.80999999994</v>
      </c>
      <c r="O19" s="44">
        <f t="shared" ref="O19:O26" si="6">N19/G$28*100</f>
        <v>4.4478890518532772</v>
      </c>
      <c r="P19" s="45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</row>
    <row r="20" spans="1:28" s="48" customFormat="1" ht="20.100000000000001" customHeight="1" x14ac:dyDescent="0.25">
      <c r="A20" s="79">
        <v>311</v>
      </c>
      <c r="B20" s="147" t="s">
        <v>36</v>
      </c>
      <c r="C20" s="148"/>
      <c r="D20" s="81" t="s">
        <v>16</v>
      </c>
      <c r="E20" s="35">
        <f>'[1]September 1'!$D12</f>
        <v>5276.4</v>
      </c>
      <c r="F20" s="36">
        <f>'[1]September 1'!$E12</f>
        <v>1124.5</v>
      </c>
      <c r="G20" s="37">
        <f t="shared" si="1"/>
        <v>5933311.7999999998</v>
      </c>
      <c r="H20" s="38">
        <f t="shared" si="0"/>
        <v>62.119646827335572</v>
      </c>
      <c r="I20" s="39">
        <f>'Nov 24'!K20</f>
        <v>5033.1000000000004</v>
      </c>
      <c r="J20" s="40">
        <f>'[1]Dec 1'!$K12</f>
        <v>243.29999999999927</v>
      </c>
      <c r="K20" s="41">
        <f t="shared" si="2"/>
        <v>5276.4</v>
      </c>
      <c r="L20" s="42">
        <f t="shared" si="3"/>
        <v>5659720.9500000002</v>
      </c>
      <c r="M20" s="43">
        <f t="shared" si="4"/>
        <v>273590.84999999916</v>
      </c>
      <c r="N20" s="43">
        <f t="shared" si="5"/>
        <v>5933311.7999999989</v>
      </c>
      <c r="O20" s="44">
        <f t="shared" si="6"/>
        <v>62.119646827335565</v>
      </c>
      <c r="P20" s="45"/>
      <c r="Q20" s="46">
        <f>H20</f>
        <v>62.119646827335572</v>
      </c>
      <c r="R20" s="46">
        <f>O20</f>
        <v>62.119646827335565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</row>
    <row r="21" spans="1:28" s="48" customFormat="1" ht="20.100000000000001" customHeight="1" x14ac:dyDescent="0.25">
      <c r="A21" s="79">
        <v>404</v>
      </c>
      <c r="B21" s="147" t="s">
        <v>37</v>
      </c>
      <c r="C21" s="148"/>
      <c r="D21" s="81" t="s">
        <v>42</v>
      </c>
      <c r="E21" s="35">
        <f>'[1]September 1'!$D13</f>
        <v>5080.2</v>
      </c>
      <c r="F21" s="36">
        <f>'[1]September 1'!$E13</f>
        <v>46.480000787370578</v>
      </c>
      <c r="G21" s="37">
        <f t="shared" si="1"/>
        <v>236127.7</v>
      </c>
      <c r="H21" s="38">
        <f t="shared" si="0"/>
        <v>2.4721723422913735</v>
      </c>
      <c r="I21" s="39">
        <f>'Nov 24'!K21</f>
        <v>5080.2</v>
      </c>
      <c r="J21" s="40">
        <f>'[1]Dec 1'!$K13</f>
        <v>0</v>
      </c>
      <c r="K21" s="41">
        <f t="shared" si="2"/>
        <v>5080.2</v>
      </c>
      <c r="L21" s="42">
        <f t="shared" si="3"/>
        <v>236127.7</v>
      </c>
      <c r="M21" s="43">
        <f t="shared" si="4"/>
        <v>0</v>
      </c>
      <c r="N21" s="43">
        <f t="shared" si="5"/>
        <v>236127.7</v>
      </c>
      <c r="O21" s="44">
        <f t="shared" si="6"/>
        <v>2.4721723422913735</v>
      </c>
      <c r="P21" s="45"/>
      <c r="Q21" s="46">
        <v>100</v>
      </c>
      <c r="R21" s="46">
        <f>Q21*R20/Q20</f>
        <v>99.999999999999986</v>
      </c>
      <c r="S21" s="46"/>
      <c r="T21" s="46"/>
      <c r="U21" s="46"/>
      <c r="V21" s="46"/>
      <c r="W21" s="46"/>
      <c r="X21" s="46"/>
      <c r="Y21" s="46"/>
      <c r="Z21" s="47"/>
      <c r="AA21" s="47"/>
      <c r="AB21" s="47"/>
    </row>
    <row r="22" spans="1:28" s="48" customFormat="1" ht="20.100000000000001" customHeight="1" x14ac:dyDescent="0.25">
      <c r="A22" s="79">
        <v>405</v>
      </c>
      <c r="B22" s="147" t="s">
        <v>38</v>
      </c>
      <c r="C22" s="148"/>
      <c r="D22" s="81" t="s">
        <v>14</v>
      </c>
      <c r="E22" s="35">
        <f>'[1]September 1'!$D14</f>
        <v>65.819999999999993</v>
      </c>
      <c r="F22" s="36">
        <f>'[1]September 1'!$E14</f>
        <v>6001.8898511090865</v>
      </c>
      <c r="G22" s="37">
        <f t="shared" si="1"/>
        <v>395044.39</v>
      </c>
      <c r="H22" s="38">
        <f t="shared" si="0"/>
        <v>4.1359730981810561</v>
      </c>
      <c r="I22" s="39">
        <f>'Nov 24'!K22</f>
        <v>65.819999999999993</v>
      </c>
      <c r="J22" s="40">
        <f>'[1]Dec 1'!$K14</f>
        <v>0</v>
      </c>
      <c r="K22" s="41">
        <f t="shared" si="2"/>
        <v>65.819999999999993</v>
      </c>
      <c r="L22" s="42">
        <f t="shared" si="3"/>
        <v>395044.39</v>
      </c>
      <c r="M22" s="43">
        <f t="shared" si="4"/>
        <v>0</v>
      </c>
      <c r="N22" s="43">
        <f t="shared" si="5"/>
        <v>395044.39</v>
      </c>
      <c r="O22" s="44">
        <f t="shared" si="6"/>
        <v>4.1359730981810561</v>
      </c>
      <c r="P22" s="45"/>
      <c r="Q22" s="46"/>
      <c r="R22" s="46"/>
      <c r="S22" s="46"/>
      <c r="T22" s="46"/>
      <c r="U22" s="46"/>
      <c r="V22" s="46"/>
      <c r="W22" s="46"/>
      <c r="X22" s="46"/>
      <c r="Y22" s="46"/>
      <c r="Z22" s="47"/>
      <c r="AA22" s="47"/>
      <c r="AB22" s="47"/>
    </row>
    <row r="23" spans="1:28" s="48" customFormat="1" ht="20.100000000000001" customHeight="1" x14ac:dyDescent="0.25">
      <c r="A23" s="79">
        <v>505</v>
      </c>
      <c r="B23" s="147" t="s">
        <v>15</v>
      </c>
      <c r="C23" s="148"/>
      <c r="D23" s="81" t="s">
        <v>14</v>
      </c>
      <c r="E23" s="35">
        <f>'[1]September 1'!$D15</f>
        <v>682</v>
      </c>
      <c r="F23" s="36">
        <f>'[1]September 1'!$E15</f>
        <v>2606.6299999999997</v>
      </c>
      <c r="G23" s="37">
        <f t="shared" si="1"/>
        <v>1777721.6599999997</v>
      </c>
      <c r="H23" s="38">
        <f t="shared" si="0"/>
        <v>18.612108279309492</v>
      </c>
      <c r="I23" s="39">
        <f>'Nov 24'!K23</f>
        <v>562.44000000000005</v>
      </c>
      <c r="J23" s="40">
        <f>'[1]Dec 1'!$K15</f>
        <v>79.399999999999977</v>
      </c>
      <c r="K23" s="41">
        <f t="shared" si="2"/>
        <v>641.84</v>
      </c>
      <c r="L23" s="42">
        <f t="shared" si="3"/>
        <v>1466072.9771999998</v>
      </c>
      <c r="M23" s="43">
        <f t="shared" si="4"/>
        <v>206966.4219999999</v>
      </c>
      <c r="N23" s="43">
        <f t="shared" si="5"/>
        <v>1673039.3991999999</v>
      </c>
      <c r="O23" s="44">
        <f t="shared" si="6"/>
        <v>17.516122548375375</v>
      </c>
      <c r="P23" s="45"/>
      <c r="Q23" s="46">
        <f>E23-K23</f>
        <v>40.159999999999968</v>
      </c>
      <c r="R23" s="46"/>
      <c r="S23" s="46"/>
      <c r="T23" s="46"/>
      <c r="U23" s="46"/>
      <c r="V23" s="46"/>
      <c r="W23" s="46"/>
      <c r="X23" s="46"/>
      <c r="Y23" s="46"/>
      <c r="Z23" s="47"/>
      <c r="AA23" s="47"/>
      <c r="AB23" s="47"/>
    </row>
    <row r="24" spans="1:28" s="48" customFormat="1" ht="20.100000000000001" customHeight="1" x14ac:dyDescent="0.25">
      <c r="A24" s="80" t="s">
        <v>29</v>
      </c>
      <c r="B24" s="147" t="s">
        <v>39</v>
      </c>
      <c r="C24" s="148"/>
      <c r="D24" s="82" t="s">
        <v>43</v>
      </c>
      <c r="E24" s="35">
        <f>'[1]September 1'!$D16</f>
        <v>1</v>
      </c>
      <c r="F24" s="36">
        <f>'[1]September 1'!$E16</f>
        <v>4026.75</v>
      </c>
      <c r="G24" s="37">
        <f t="shared" si="1"/>
        <v>4026.75</v>
      </c>
      <c r="H24" s="38">
        <f t="shared" si="0"/>
        <v>4.2158628485018015E-2</v>
      </c>
      <c r="I24" s="39">
        <f>'Nov 24'!K24</f>
        <v>1</v>
      </c>
      <c r="J24" s="40">
        <f>'[1]Dec 1'!$K16</f>
        <v>0</v>
      </c>
      <c r="K24" s="41">
        <f t="shared" si="2"/>
        <v>1</v>
      </c>
      <c r="L24" s="42">
        <f t="shared" si="3"/>
        <v>4026.75</v>
      </c>
      <c r="M24" s="43">
        <f t="shared" si="4"/>
        <v>0</v>
      </c>
      <c r="N24" s="43">
        <f t="shared" si="5"/>
        <v>4026.75</v>
      </c>
      <c r="O24" s="44">
        <f t="shared" si="6"/>
        <v>4.2158628485018015E-2</v>
      </c>
      <c r="P24" s="45"/>
      <c r="Q24" s="46"/>
      <c r="R24" s="46"/>
      <c r="S24" s="46"/>
      <c r="T24" s="46"/>
      <c r="U24" s="46"/>
      <c r="V24" s="46"/>
      <c r="W24" s="46"/>
      <c r="X24" s="46"/>
      <c r="Y24" s="46"/>
      <c r="Z24" s="47"/>
      <c r="AA24" s="47"/>
      <c r="AB24" s="47"/>
    </row>
    <row r="25" spans="1:28" s="48" customFormat="1" ht="20.100000000000001" customHeight="1" x14ac:dyDescent="0.25">
      <c r="A25" s="80" t="s">
        <v>30</v>
      </c>
      <c r="B25" s="147" t="s">
        <v>40</v>
      </c>
      <c r="C25" s="148"/>
      <c r="D25" s="82" t="s">
        <v>43</v>
      </c>
      <c r="E25" s="35">
        <f>'[1]September 1'!$D17</f>
        <v>1</v>
      </c>
      <c r="F25" s="36">
        <f>'[1]September 1'!$E17</f>
        <v>7805.7</v>
      </c>
      <c r="G25" s="37">
        <f t="shared" si="1"/>
        <v>7805.7</v>
      </c>
      <c r="H25" s="38">
        <f t="shared" si="0"/>
        <v>8.1722879832496459E-2</v>
      </c>
      <c r="I25" s="39">
        <f>'Nov 24'!K25</f>
        <v>1</v>
      </c>
      <c r="J25" s="40">
        <f>'[1]Dec 1'!$K17</f>
        <v>0</v>
      </c>
      <c r="K25" s="41">
        <f t="shared" si="2"/>
        <v>1</v>
      </c>
      <c r="L25" s="42">
        <f t="shared" si="3"/>
        <v>7805.7</v>
      </c>
      <c r="M25" s="43">
        <f t="shared" si="4"/>
        <v>0</v>
      </c>
      <c r="N25" s="43">
        <f t="shared" si="5"/>
        <v>7805.7</v>
      </c>
      <c r="O25" s="44">
        <f t="shared" si="6"/>
        <v>8.1722879832496459E-2</v>
      </c>
      <c r="P25" s="45"/>
      <c r="Q25" s="46"/>
      <c r="R25" s="46"/>
      <c r="S25" s="46"/>
      <c r="T25" s="46"/>
      <c r="U25" s="46"/>
      <c r="V25" s="46"/>
      <c r="W25" s="46"/>
      <c r="X25" s="46"/>
      <c r="Y25" s="46"/>
      <c r="Z25" s="47"/>
      <c r="AA25" s="47"/>
      <c r="AB25" s="47"/>
    </row>
    <row r="26" spans="1:28" s="48" customFormat="1" ht="20.100000000000001" customHeight="1" x14ac:dyDescent="0.25">
      <c r="A26" s="80" t="s">
        <v>31</v>
      </c>
      <c r="B26" s="156" t="s">
        <v>41</v>
      </c>
      <c r="C26" s="157"/>
      <c r="D26" s="82" t="s">
        <v>44</v>
      </c>
      <c r="E26" s="35">
        <f>'[1]September 1'!$D18</f>
        <v>1</v>
      </c>
      <c r="F26" s="36">
        <f>'[1]September 1'!$E18</f>
        <v>51542.400000000001</v>
      </c>
      <c r="G26" s="37">
        <f t="shared" si="1"/>
        <v>51542.400000000001</v>
      </c>
      <c r="H26" s="38">
        <f t="shared" si="0"/>
        <v>0.53963044460823062</v>
      </c>
      <c r="I26" s="39">
        <f>'Nov 24'!K26</f>
        <v>1</v>
      </c>
      <c r="J26" s="40">
        <f>'[1]Dec 1'!$K18</f>
        <v>0</v>
      </c>
      <c r="K26" s="41">
        <f t="shared" si="2"/>
        <v>1</v>
      </c>
      <c r="L26" s="42">
        <f t="shared" si="3"/>
        <v>51542.400000000001</v>
      </c>
      <c r="M26" s="43">
        <f t="shared" si="4"/>
        <v>0</v>
      </c>
      <c r="N26" s="43">
        <f t="shared" si="5"/>
        <v>51542.400000000001</v>
      </c>
      <c r="O26" s="44">
        <f t="shared" si="6"/>
        <v>0.53963044460823062</v>
      </c>
      <c r="P26" s="45"/>
      <c r="Q26" s="46"/>
      <c r="R26" s="46"/>
      <c r="S26" s="46"/>
      <c r="T26" s="46"/>
      <c r="U26" s="46"/>
      <c r="V26" s="46"/>
      <c r="W26" s="46"/>
      <c r="X26" s="46"/>
      <c r="Y26" s="46"/>
      <c r="Z26" s="47"/>
      <c r="AA26" s="47"/>
      <c r="AB26" s="47"/>
    </row>
    <row r="27" spans="1:28" s="48" customFormat="1" ht="9.9499999999999993" customHeight="1" thickBot="1" x14ac:dyDescent="0.25">
      <c r="A27" s="49"/>
      <c r="B27" s="152"/>
      <c r="C27" s="152"/>
      <c r="D27" s="130"/>
      <c r="E27" s="51"/>
      <c r="F27" s="52"/>
      <c r="G27" s="53"/>
      <c r="H27" s="54"/>
      <c r="I27" s="55"/>
      <c r="J27" s="56"/>
      <c r="K27" s="57"/>
      <c r="L27" s="58"/>
      <c r="M27" s="59"/>
      <c r="N27" s="59"/>
      <c r="O27" s="60"/>
      <c r="P27" s="61"/>
    </row>
    <row r="28" spans="1:28" s="71" customFormat="1" ht="21.75" thickBot="1" x14ac:dyDescent="0.25">
      <c r="A28" s="153" t="s">
        <v>17</v>
      </c>
      <c r="B28" s="154"/>
      <c r="C28" s="154"/>
      <c r="D28" s="62"/>
      <c r="E28" s="63"/>
      <c r="F28" s="64"/>
      <c r="G28" s="63">
        <f>SUM(G15:G26)</f>
        <v>9551425.5199999996</v>
      </c>
      <c r="H28" s="65">
        <f>SUM(H15:H26)</f>
        <v>100</v>
      </c>
      <c r="I28" s="66"/>
      <c r="J28" s="66"/>
      <c r="K28" s="66"/>
      <c r="L28" s="67">
        <f>SUM(L15:L26)</f>
        <v>8885764.0555005949</v>
      </c>
      <c r="M28" s="68">
        <f>SUM(M15:M26)</f>
        <v>533713.60921259969</v>
      </c>
      <c r="N28" s="68">
        <f>SUM(N15:N26)</f>
        <v>9419477.6647131946</v>
      </c>
      <c r="O28" s="69">
        <f>SUM(O15:O26)</f>
        <v>98.61855327238311</v>
      </c>
      <c r="P28" s="103"/>
      <c r="Q28" s="72">
        <f>O28-'Oct 7'!O28</f>
        <v>41.996092172996569</v>
      </c>
      <c r="R28" s="72"/>
      <c r="S28" s="72"/>
      <c r="T28" s="72"/>
      <c r="U28" s="72"/>
      <c r="V28" s="72"/>
      <c r="W28" s="72"/>
      <c r="X28" s="72"/>
      <c r="Y28" s="72"/>
    </row>
    <row r="29" spans="1:28" x14ac:dyDescent="0.25">
      <c r="A29" s="155"/>
      <c r="B29" s="155"/>
      <c r="C29" s="155"/>
      <c r="D29" s="155"/>
    </row>
    <row r="31" spans="1:28" x14ac:dyDescent="0.25">
      <c r="C31" t="s">
        <v>18</v>
      </c>
      <c r="H31" s="2" t="s">
        <v>19</v>
      </c>
    </row>
    <row r="32" spans="1:28" x14ac:dyDescent="0.25">
      <c r="D32" s="141" t="s">
        <v>20</v>
      </c>
      <c r="E32" s="141"/>
      <c r="F32" s="141"/>
      <c r="I32" s="142" t="s">
        <v>21</v>
      </c>
      <c r="J32" s="142"/>
      <c r="K32" s="142"/>
    </row>
    <row r="33" spans="1:24" s="73" customFormat="1" x14ac:dyDescent="0.25">
      <c r="D33" s="143" t="s">
        <v>22</v>
      </c>
      <c r="E33" s="143"/>
      <c r="F33" s="143"/>
      <c r="G33" s="75"/>
      <c r="I33" s="144" t="s">
        <v>23</v>
      </c>
      <c r="J33" s="144"/>
      <c r="K33" s="144"/>
      <c r="L33" s="75"/>
      <c r="M33" s="75"/>
      <c r="N33" s="75"/>
    </row>
    <row r="34" spans="1:24" x14ac:dyDescent="0.25">
      <c r="D34" s="151" t="s">
        <v>24</v>
      </c>
      <c r="E34" s="151"/>
      <c r="F34" s="151"/>
      <c r="I34" s="151" t="s">
        <v>45</v>
      </c>
      <c r="J34" s="151"/>
      <c r="K34" s="151"/>
    </row>
    <row r="35" spans="1:24" x14ac:dyDescent="0.25">
      <c r="A35" s="76" t="s">
        <v>25</v>
      </c>
    </row>
    <row r="36" spans="1:24" x14ac:dyDescent="0.25">
      <c r="A36" s="76" t="s">
        <v>26</v>
      </c>
    </row>
    <row r="38" spans="1:24" x14ac:dyDescent="0.25">
      <c r="K38" s="77"/>
      <c r="R38" t="s">
        <v>55</v>
      </c>
      <c r="X38" t="s">
        <v>62</v>
      </c>
    </row>
    <row r="39" spans="1:24" x14ac:dyDescent="0.25">
      <c r="K39" s="2">
        <f>E20-K20</f>
        <v>0</v>
      </c>
      <c r="R39" t="s">
        <v>56</v>
      </c>
      <c r="S39" t="s">
        <v>57</v>
      </c>
      <c r="T39" t="s">
        <v>58</v>
      </c>
      <c r="W39" t="s">
        <v>59</v>
      </c>
      <c r="X39" s="112">
        <v>42712</v>
      </c>
    </row>
    <row r="40" spans="1:24" x14ac:dyDescent="0.25">
      <c r="K40" s="2">
        <f>E23-K23</f>
        <v>40.159999999999968</v>
      </c>
      <c r="R40">
        <v>7.19</v>
      </c>
      <c r="S40">
        <v>39.4</v>
      </c>
      <c r="T40">
        <v>68.260000000000005</v>
      </c>
      <c r="W40">
        <v>71.8</v>
      </c>
    </row>
    <row r="41" spans="1:24" x14ac:dyDescent="0.25">
      <c r="K41" s="2">
        <f>1050/3</f>
        <v>350</v>
      </c>
      <c r="R41">
        <f>R40</f>
        <v>7.19</v>
      </c>
      <c r="S41">
        <f>S40-R40</f>
        <v>32.21</v>
      </c>
      <c r="T41">
        <f>T40-S40</f>
        <v>28.860000000000007</v>
      </c>
      <c r="W41">
        <f>W40-T40</f>
        <v>3.539999999999992</v>
      </c>
    </row>
    <row r="43" spans="1:24" x14ac:dyDescent="0.25">
      <c r="Q43" s="114">
        <f>E15</f>
        <v>1758.8</v>
      </c>
      <c r="R43" s="114">
        <f>'September 1'!K15</f>
        <v>0</v>
      </c>
      <c r="S43" s="114">
        <f>'Sep 29'!K15</f>
        <v>847.6</v>
      </c>
      <c r="T43" s="114">
        <f>'Oct 27'!K15</f>
        <v>1389.66</v>
      </c>
      <c r="U43" s="114">
        <f>Q43-T43</f>
        <v>369.13999999999987</v>
      </c>
      <c r="V43" s="114">
        <f>(U43*F15)/G$28*100</f>
        <v>6.1874866818450287E-2</v>
      </c>
    </row>
    <row r="44" spans="1:24" x14ac:dyDescent="0.25">
      <c r="Q44" s="114">
        <f t="shared" ref="Q44:Q54" si="7">E16</f>
        <v>272.8</v>
      </c>
      <c r="R44" s="114">
        <f>'September 1'!K16</f>
        <v>0</v>
      </c>
      <c r="S44" s="114">
        <f>'Sep 29'!K16</f>
        <v>52.400000000000006</v>
      </c>
      <c r="T44" s="114">
        <f>'Oct 27'!K16</f>
        <v>84.4</v>
      </c>
      <c r="U44" s="114">
        <f t="shared" ref="U44:U54" si="8">Q44-T44</f>
        <v>188.4</v>
      </c>
      <c r="V44" s="114">
        <f t="shared" ref="V44:V54" si="9">(U44*F16)/G$28*100</f>
        <v>0.44461683015072789</v>
      </c>
    </row>
    <row r="45" spans="1:24" x14ac:dyDescent="0.25">
      <c r="Q45" s="114">
        <f t="shared" si="7"/>
        <v>6155.8</v>
      </c>
      <c r="R45" s="114">
        <f>'September 1'!K17</f>
        <v>945</v>
      </c>
      <c r="S45" s="114">
        <f>'Sep 29'!K17</f>
        <v>2966.6</v>
      </c>
      <c r="T45" s="114">
        <f>'Oct 27'!K17</f>
        <v>4863.8100000000004</v>
      </c>
      <c r="U45" s="114">
        <f t="shared" si="8"/>
        <v>1291.9899999999998</v>
      </c>
      <c r="V45" s="114">
        <f t="shared" si="9"/>
        <v>0.20438801809097359</v>
      </c>
    </row>
    <row r="46" spans="1:24" x14ac:dyDescent="0.25">
      <c r="Q46" s="114">
        <f t="shared" si="7"/>
        <v>871</v>
      </c>
      <c r="R46" s="114">
        <f>'September 1'!K18</f>
        <v>77.898737775756203</v>
      </c>
      <c r="S46" s="114">
        <f>'Sep 29'!K18</f>
        <v>419.75187627928136</v>
      </c>
      <c r="T46" s="114">
        <f>'Oct 27'!K18</f>
        <v>688.19300659540602</v>
      </c>
      <c r="U46" s="114">
        <f t="shared" si="8"/>
        <v>182.80699340459398</v>
      </c>
      <c r="V46" s="114">
        <f t="shared" si="9"/>
        <v>1.1829496988738037</v>
      </c>
    </row>
    <row r="47" spans="1:24" x14ac:dyDescent="0.25">
      <c r="Q47" s="114">
        <f t="shared" si="7"/>
        <v>581</v>
      </c>
      <c r="R47" s="114">
        <f>'September 1'!K19</f>
        <v>51.962303843529682</v>
      </c>
      <c r="S47" s="114">
        <f>'Sep 29'!K19</f>
        <v>279.99522401637478</v>
      </c>
      <c r="T47" s="114">
        <f>'Oct 27'!K19</f>
        <v>459.05871048442123</v>
      </c>
      <c r="U47" s="114">
        <f t="shared" si="8"/>
        <v>121.94128951557877</v>
      </c>
      <c r="V47" s="114">
        <f t="shared" si="9"/>
        <v>0.93353068262515271</v>
      </c>
    </row>
    <row r="48" spans="1:24" x14ac:dyDescent="0.25">
      <c r="Q48" s="114">
        <f t="shared" si="7"/>
        <v>5276.4</v>
      </c>
      <c r="R48" s="114">
        <f>'September 1'!K20</f>
        <v>471.90000000000003</v>
      </c>
      <c r="S48" s="114">
        <f>'Sep 29'!K20</f>
        <v>2542.8000000000002</v>
      </c>
      <c r="T48" s="114">
        <f>'Oct 27'!K20</f>
        <v>3772.9800000000005</v>
      </c>
      <c r="U48" s="114">
        <f t="shared" si="8"/>
        <v>1503.4199999999992</v>
      </c>
      <c r="V48" s="114">
        <f t="shared" si="9"/>
        <v>17.699931664231823</v>
      </c>
    </row>
    <row r="49" spans="17:24" x14ac:dyDescent="0.25">
      <c r="Q49" s="114">
        <f t="shared" si="7"/>
        <v>5080.2</v>
      </c>
      <c r="R49" s="114">
        <f>'September 1'!K21</f>
        <v>0</v>
      </c>
      <c r="S49" s="114">
        <f>'Sep 29'!K21</f>
        <v>0</v>
      </c>
      <c r="T49" s="114">
        <f>'Oct 27'!K21</f>
        <v>4572.18</v>
      </c>
      <c r="U49" s="114">
        <f t="shared" si="8"/>
        <v>508.01999999999953</v>
      </c>
      <c r="V49" s="114">
        <f t="shared" si="9"/>
        <v>0.24721723422913713</v>
      </c>
    </row>
    <row r="50" spans="17:24" x14ac:dyDescent="0.25">
      <c r="Q50" s="114">
        <f t="shared" si="7"/>
        <v>65.819999999999993</v>
      </c>
      <c r="R50" s="114">
        <f>'September 1'!K22</f>
        <v>0</v>
      </c>
      <c r="S50" s="114">
        <f>'Sep 29'!K22</f>
        <v>0</v>
      </c>
      <c r="T50" s="114">
        <f>'Oct 27'!K22</f>
        <v>59.237999999999992</v>
      </c>
      <c r="U50" s="114">
        <f t="shared" si="8"/>
        <v>6.5820000000000007</v>
      </c>
      <c r="V50" s="114">
        <f t="shared" si="9"/>
        <v>0.41359730981810572</v>
      </c>
    </row>
    <row r="51" spans="17:24" x14ac:dyDescent="0.25">
      <c r="Q51" s="114">
        <f t="shared" si="7"/>
        <v>682</v>
      </c>
      <c r="R51" s="114">
        <f>'September 1'!K23</f>
        <v>0</v>
      </c>
      <c r="S51" s="114">
        <f>'Sep 29'!K23</f>
        <v>117.4</v>
      </c>
      <c r="T51" s="114">
        <f>'Oct 27'!K23</f>
        <v>295.39999999999998</v>
      </c>
      <c r="U51" s="114">
        <f t="shared" si="8"/>
        <v>386.6</v>
      </c>
      <c r="V51" s="114">
        <f t="shared" si="9"/>
        <v>10.550500089121776</v>
      </c>
    </row>
    <row r="52" spans="17:24" x14ac:dyDescent="0.25">
      <c r="Q52" s="114">
        <f t="shared" si="7"/>
        <v>1</v>
      </c>
      <c r="R52" s="114">
        <f>'September 1'!K24</f>
        <v>1</v>
      </c>
      <c r="S52" s="114">
        <f>'Sep 29'!K24</f>
        <v>1</v>
      </c>
      <c r="T52" s="114">
        <f>'Oct 27'!K24</f>
        <v>1</v>
      </c>
      <c r="U52" s="114">
        <f t="shared" si="8"/>
        <v>0</v>
      </c>
      <c r="V52" s="114">
        <f t="shared" si="9"/>
        <v>0</v>
      </c>
    </row>
    <row r="53" spans="17:24" x14ac:dyDescent="0.25">
      <c r="Q53" s="114">
        <f t="shared" si="7"/>
        <v>1</v>
      </c>
      <c r="R53" s="114">
        <f>'September 1'!K25</f>
        <v>0</v>
      </c>
      <c r="S53" s="114">
        <f>'Sep 29'!K25</f>
        <v>1</v>
      </c>
      <c r="T53" s="114">
        <f>'Oct 27'!K25</f>
        <v>1</v>
      </c>
      <c r="U53" s="114">
        <f t="shared" si="8"/>
        <v>0</v>
      </c>
      <c r="V53" s="114">
        <f t="shared" si="9"/>
        <v>0</v>
      </c>
    </row>
    <row r="54" spans="17:24" x14ac:dyDescent="0.25">
      <c r="Q54" s="114">
        <f t="shared" si="7"/>
        <v>1</v>
      </c>
      <c r="R54" s="114">
        <f>'September 1'!K26</f>
        <v>1</v>
      </c>
      <c r="S54" s="114">
        <f>'Sep 29'!K26</f>
        <v>1</v>
      </c>
      <c r="T54" s="114">
        <f>'Oct 27'!K26</f>
        <v>1</v>
      </c>
      <c r="U54" s="114">
        <f t="shared" si="8"/>
        <v>0</v>
      </c>
      <c r="V54" s="114">
        <f t="shared" si="9"/>
        <v>0</v>
      </c>
    </row>
    <row r="55" spans="17:24" x14ac:dyDescent="0.25">
      <c r="V55" s="114">
        <f>SUM(V43:V54)</f>
        <v>31.738606393959948</v>
      </c>
    </row>
    <row r="56" spans="17:24" x14ac:dyDescent="0.25">
      <c r="V56" s="114">
        <f>V55+T40</f>
        <v>99.99860639395996</v>
      </c>
    </row>
    <row r="57" spans="17:24" x14ac:dyDescent="0.25">
      <c r="R57" t="s">
        <v>60</v>
      </c>
    </row>
    <row r="58" spans="17:24" x14ac:dyDescent="0.25">
      <c r="R58" t="s">
        <v>63</v>
      </c>
      <c r="S58" s="113">
        <v>42590</v>
      </c>
    </row>
    <row r="59" spans="17:24" x14ac:dyDescent="0.25">
      <c r="R59" t="s">
        <v>64</v>
      </c>
      <c r="S59" s="113">
        <v>42600</v>
      </c>
    </row>
    <row r="60" spans="17:24" x14ac:dyDescent="0.25">
      <c r="R60" t="s">
        <v>65</v>
      </c>
      <c r="S60" s="113">
        <v>42637</v>
      </c>
    </row>
    <row r="61" spans="17:24" x14ac:dyDescent="0.25">
      <c r="R61" t="s">
        <v>66</v>
      </c>
      <c r="S61" s="113">
        <v>42712</v>
      </c>
    </row>
    <row r="62" spans="17:24" x14ac:dyDescent="0.25">
      <c r="R62" t="s">
        <v>56</v>
      </c>
      <c r="S62" t="s">
        <v>57</v>
      </c>
      <c r="T62" t="s">
        <v>58</v>
      </c>
      <c r="W62" t="s">
        <v>59</v>
      </c>
      <c r="X62" t="s">
        <v>61</v>
      </c>
    </row>
    <row r="64" spans="17:24" x14ac:dyDescent="0.25">
      <c r="R64" s="114"/>
    </row>
    <row r="65" spans="18:18" x14ac:dyDescent="0.25">
      <c r="R65" s="114"/>
    </row>
  </sheetData>
  <mergeCells count="36">
    <mergeCell ref="B15:C15"/>
    <mergeCell ref="A9:O9"/>
    <mergeCell ref="A10:O10"/>
    <mergeCell ref="A11:G11"/>
    <mergeCell ref="H11:O11"/>
    <mergeCell ref="A12:A13"/>
    <mergeCell ref="B12:C13"/>
    <mergeCell ref="D12:D13"/>
    <mergeCell ref="E12:E13"/>
    <mergeCell ref="F12:F13"/>
    <mergeCell ref="G12:G13"/>
    <mergeCell ref="H12:H13"/>
    <mergeCell ref="I12:K12"/>
    <mergeCell ref="L12:N12"/>
    <mergeCell ref="O12:O13"/>
    <mergeCell ref="B14:C14"/>
    <mergeCell ref="B27:C27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D34:F34"/>
    <mergeCell ref="I34:K34"/>
    <mergeCell ref="A28:C28"/>
    <mergeCell ref="A29:D29"/>
    <mergeCell ref="D32:F32"/>
    <mergeCell ref="I32:K32"/>
    <mergeCell ref="D33:F33"/>
    <mergeCell ref="I33:K33"/>
  </mergeCells>
  <printOptions horizontalCentered="1"/>
  <pageMargins left="0.7" right="0.7" top="0.75" bottom="0.75" header="0.3" footer="0.3"/>
  <pageSetup scale="63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5"/>
  <sheetViews>
    <sheetView topLeftCell="A13" workbookViewId="0">
      <selection activeCell="F23" sqref="F23"/>
    </sheetView>
  </sheetViews>
  <sheetFormatPr defaultRowHeight="15" x14ac:dyDescent="0.25"/>
  <cols>
    <col min="1" max="1" width="8.7109375" customWidth="1"/>
    <col min="2" max="2" width="22.85546875" customWidth="1"/>
    <col min="3" max="3" width="14.7109375" customWidth="1"/>
    <col min="5" max="5" width="12.85546875" style="1" customWidth="1"/>
    <col min="6" max="6" width="11.7109375" style="1" customWidth="1"/>
    <col min="7" max="7" width="15.140625" style="1" customWidth="1"/>
    <col min="8" max="8" width="10.5703125" customWidth="1"/>
    <col min="9" max="9" width="11.28515625" style="2" customWidth="1"/>
    <col min="10" max="10" width="12" style="2" customWidth="1"/>
    <col min="11" max="11" width="11" style="2" customWidth="1"/>
    <col min="12" max="12" width="14.85546875" style="1" customWidth="1"/>
    <col min="13" max="14" width="13.42578125" style="1" customWidth="1"/>
    <col min="15" max="16" width="12" customWidth="1"/>
    <col min="17" max="17" width="10.42578125" customWidth="1"/>
    <col min="18" max="19" width="13.42578125" customWidth="1"/>
    <col min="20" max="22" width="13" customWidth="1"/>
    <col min="23" max="23" width="10.42578125" customWidth="1"/>
    <col min="24" max="25" width="12.85546875" customWidth="1"/>
    <col min="27" max="27" width="12" customWidth="1"/>
  </cols>
  <sheetData>
    <row r="1" spans="1:28" ht="15.75" thickBot="1" x14ac:dyDescent="0.3"/>
    <row r="2" spans="1:28" ht="15.75" thickTop="1" x14ac:dyDescent="0.25">
      <c r="B2" s="3"/>
      <c r="C2" s="4"/>
      <c r="D2" s="4"/>
      <c r="E2" s="5"/>
      <c r="F2" s="5"/>
      <c r="G2" s="5"/>
      <c r="H2" s="3"/>
      <c r="I2" s="6"/>
      <c r="J2" s="6"/>
      <c r="K2" s="6"/>
      <c r="L2" s="5"/>
      <c r="M2" s="5"/>
      <c r="N2" s="7"/>
    </row>
    <row r="3" spans="1:28" x14ac:dyDescent="0.25">
      <c r="B3" s="8"/>
      <c r="C3" s="9"/>
      <c r="D3" s="9"/>
      <c r="E3" s="10"/>
      <c r="F3" s="10"/>
      <c r="G3" s="10"/>
      <c r="H3" s="8"/>
      <c r="I3" s="11"/>
      <c r="J3" s="11"/>
      <c r="K3" s="11"/>
      <c r="L3" s="10"/>
      <c r="M3" s="10"/>
      <c r="N3" s="12"/>
    </row>
    <row r="4" spans="1:28" x14ac:dyDescent="0.25">
      <c r="B4" s="8"/>
      <c r="C4" s="9"/>
      <c r="D4" s="9"/>
      <c r="E4" s="10"/>
      <c r="F4" s="10"/>
      <c r="G4" s="10"/>
      <c r="H4" s="8"/>
      <c r="I4" s="11"/>
      <c r="J4" s="11"/>
      <c r="K4" s="11"/>
      <c r="L4" s="10"/>
      <c r="M4" s="10"/>
      <c r="N4" s="12"/>
    </row>
    <row r="5" spans="1:28" x14ac:dyDescent="0.25">
      <c r="B5" s="8"/>
      <c r="C5" s="9"/>
      <c r="D5" s="9"/>
      <c r="E5" s="10"/>
      <c r="F5" s="10"/>
      <c r="G5" s="10"/>
      <c r="H5" s="8"/>
      <c r="I5" s="11"/>
      <c r="J5" s="11"/>
      <c r="K5" s="11"/>
      <c r="L5" s="10"/>
      <c r="M5" s="10"/>
      <c r="N5" s="12"/>
    </row>
    <row r="6" spans="1:28" x14ac:dyDescent="0.25">
      <c r="B6" s="8"/>
      <c r="C6" s="9"/>
      <c r="D6" s="9"/>
      <c r="E6" s="10"/>
      <c r="F6" s="10"/>
      <c r="G6" s="10"/>
      <c r="H6" s="8"/>
      <c r="I6" s="11"/>
      <c r="J6" s="11"/>
      <c r="K6" s="11"/>
      <c r="L6" s="10"/>
      <c r="M6" s="10"/>
      <c r="N6" s="12"/>
    </row>
    <row r="7" spans="1:28" ht="15.75" thickBot="1" x14ac:dyDescent="0.3">
      <c r="B7" s="13"/>
      <c r="C7" s="14"/>
      <c r="D7" s="14"/>
      <c r="E7" s="15"/>
      <c r="F7" s="15"/>
      <c r="G7" s="15"/>
      <c r="H7" s="13"/>
      <c r="I7" s="16"/>
      <c r="J7" s="16"/>
      <c r="K7" s="16"/>
      <c r="L7" s="15"/>
      <c r="M7" s="15"/>
      <c r="N7" s="17"/>
    </row>
    <row r="8" spans="1:28" ht="15.75" thickTop="1" x14ac:dyDescent="0.25"/>
    <row r="9" spans="1:28" ht="23.25" x14ac:dyDescent="0.25">
      <c r="A9" s="139" t="s">
        <v>27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</row>
    <row r="10" spans="1:28" ht="21" customHeight="1" x14ac:dyDescent="0.25">
      <c r="A10" s="135" t="s">
        <v>28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</row>
    <row r="11" spans="1:28" ht="15.75" thickBot="1" x14ac:dyDescent="0.3">
      <c r="A11" s="149" t="s">
        <v>71</v>
      </c>
      <c r="B11" s="149"/>
      <c r="C11" s="149"/>
      <c r="D11" s="149"/>
      <c r="E11" s="149"/>
      <c r="F11" s="149"/>
      <c r="G11" s="149"/>
      <c r="H11" s="150"/>
      <c r="I11" s="150"/>
      <c r="J11" s="150"/>
      <c r="K11" s="150"/>
      <c r="L11" s="150"/>
      <c r="M11" s="150"/>
      <c r="N11" s="150"/>
      <c r="O11" s="150"/>
      <c r="P11" s="18"/>
    </row>
    <row r="12" spans="1:28" ht="15.75" thickBot="1" x14ac:dyDescent="0.3">
      <c r="A12" s="140" t="s">
        <v>0</v>
      </c>
      <c r="B12" s="140" t="s">
        <v>1</v>
      </c>
      <c r="C12" s="140"/>
      <c r="D12" s="140" t="s">
        <v>2</v>
      </c>
      <c r="E12" s="136" t="s">
        <v>3</v>
      </c>
      <c r="F12" s="136" t="s">
        <v>4</v>
      </c>
      <c r="G12" s="137" t="s">
        <v>5</v>
      </c>
      <c r="H12" s="140" t="s">
        <v>6</v>
      </c>
      <c r="I12" s="136" t="s">
        <v>7</v>
      </c>
      <c r="J12" s="136"/>
      <c r="K12" s="136"/>
      <c r="L12" s="136" t="s">
        <v>5</v>
      </c>
      <c r="M12" s="136"/>
      <c r="N12" s="136"/>
      <c r="O12" s="140" t="s">
        <v>8</v>
      </c>
      <c r="P12" s="19"/>
    </row>
    <row r="13" spans="1:28" ht="27" customHeight="1" thickBot="1" x14ac:dyDescent="0.3">
      <c r="A13" s="140"/>
      <c r="B13" s="140"/>
      <c r="C13" s="140"/>
      <c r="D13" s="140"/>
      <c r="E13" s="136"/>
      <c r="F13" s="136"/>
      <c r="G13" s="138"/>
      <c r="H13" s="140"/>
      <c r="I13" s="20" t="s">
        <v>9</v>
      </c>
      <c r="J13" s="21" t="s">
        <v>10</v>
      </c>
      <c r="K13" s="21" t="s">
        <v>11</v>
      </c>
      <c r="L13" s="131" t="s">
        <v>9</v>
      </c>
      <c r="M13" s="131" t="s">
        <v>12</v>
      </c>
      <c r="N13" s="131" t="s">
        <v>11</v>
      </c>
      <c r="O13" s="140"/>
      <c r="P13" s="19"/>
      <c r="Z13" s="132"/>
      <c r="AA13" s="132"/>
      <c r="AB13" s="132"/>
    </row>
    <row r="14" spans="1:28" s="33" customFormat="1" ht="9.9499999999999993" customHeight="1" x14ac:dyDescent="0.25">
      <c r="A14" s="24"/>
      <c r="B14" s="145"/>
      <c r="C14" s="146"/>
      <c r="D14" s="25"/>
      <c r="E14" s="26"/>
      <c r="F14" s="26"/>
      <c r="G14" s="26"/>
      <c r="H14" s="133"/>
      <c r="I14" s="28"/>
      <c r="J14" s="29"/>
      <c r="K14" s="30"/>
      <c r="L14" s="31"/>
      <c r="M14" s="26"/>
      <c r="N14" s="26"/>
      <c r="O14" s="32"/>
      <c r="P14" s="19"/>
      <c r="Z14" s="34"/>
      <c r="AA14" s="34"/>
      <c r="AB14" s="34"/>
    </row>
    <row r="15" spans="1:28" s="48" customFormat="1" ht="20.100000000000001" customHeight="1" x14ac:dyDescent="0.25">
      <c r="A15" s="78">
        <v>100</v>
      </c>
      <c r="B15" s="147" t="s">
        <v>32</v>
      </c>
      <c r="C15" s="148"/>
      <c r="D15" s="81" t="s">
        <v>16</v>
      </c>
      <c r="E15" s="35">
        <f>'[1]September 1'!$D7</f>
        <v>1758.8</v>
      </c>
      <c r="F15" s="36">
        <f>'[1]September 1'!$E7</f>
        <v>16.010001137138957</v>
      </c>
      <c r="G15" s="37">
        <f>F15*E15</f>
        <v>28158.389999999996</v>
      </c>
      <c r="H15" s="38">
        <f t="shared" ref="H15:H26" si="0">G15/G$28*100</f>
        <v>0.29480824554448282</v>
      </c>
      <c r="I15" s="39">
        <f>'Dec 1'!K15</f>
        <v>1758.8</v>
      </c>
      <c r="J15" s="40">
        <f>'[1]December 8'!$K7</f>
        <v>0</v>
      </c>
      <c r="K15" s="41">
        <f>J15+I15</f>
        <v>1758.8</v>
      </c>
      <c r="L15" s="42">
        <f>I15*F15</f>
        <v>28158.389999999996</v>
      </c>
      <c r="M15" s="43">
        <f>J15*F15</f>
        <v>0</v>
      </c>
      <c r="N15" s="43">
        <f>M15+L15</f>
        <v>28158.389999999996</v>
      </c>
      <c r="O15" s="44">
        <f>N15/G$28*100</f>
        <v>0.29480824554448282</v>
      </c>
      <c r="P15" s="45"/>
      <c r="Q15" s="46"/>
      <c r="R15" s="46"/>
      <c r="S15" s="46"/>
      <c r="T15" s="46"/>
      <c r="U15" s="46"/>
      <c r="V15" s="46"/>
      <c r="W15" s="46"/>
      <c r="X15" s="46"/>
      <c r="Y15" s="46"/>
      <c r="Z15" s="47"/>
      <c r="AA15" s="47"/>
      <c r="AB15" s="47"/>
    </row>
    <row r="16" spans="1:28" s="48" customFormat="1" ht="20.100000000000001" customHeight="1" x14ac:dyDescent="0.25">
      <c r="A16" s="78">
        <v>103</v>
      </c>
      <c r="B16" s="147" t="s">
        <v>13</v>
      </c>
      <c r="C16" s="148"/>
      <c r="D16" s="81" t="s">
        <v>14</v>
      </c>
      <c r="E16" s="35">
        <f>'[1]September 1'!$D8</f>
        <v>272.8</v>
      </c>
      <c r="F16" s="36">
        <f>'[1]September 1'!$E8</f>
        <v>225.4100073313783</v>
      </c>
      <c r="G16" s="37">
        <f t="shared" ref="G16:G26" si="1">F16*E16</f>
        <v>61491.85</v>
      </c>
      <c r="H16" s="38">
        <f t="shared" si="0"/>
        <v>0.64379761818003478</v>
      </c>
      <c r="I16" s="39">
        <f>'Dec 1'!K16</f>
        <v>151.84</v>
      </c>
      <c r="J16" s="40">
        <f>'[1]December 8'!$K8</f>
        <v>120.96000000000001</v>
      </c>
      <c r="K16" s="41">
        <f t="shared" ref="K16:K26" si="2">J16+I16</f>
        <v>272.8</v>
      </c>
      <c r="L16" s="42">
        <f t="shared" ref="L16:L26" si="3">I16*F16</f>
        <v>34226.255513196484</v>
      </c>
      <c r="M16" s="43">
        <f t="shared" ref="M16:M26" si="4">J16*F16</f>
        <v>27265.594486803522</v>
      </c>
      <c r="N16" s="43">
        <f t="shared" ref="N16:N26" si="5">M16+L16</f>
        <v>61491.850000000006</v>
      </c>
      <c r="O16" s="44">
        <f>N16/G$28*100</f>
        <v>0.64379761818003489</v>
      </c>
      <c r="P16" s="45"/>
      <c r="Q16" s="46"/>
      <c r="R16" s="46"/>
      <c r="S16" s="46"/>
      <c r="T16" s="46"/>
      <c r="U16" s="46"/>
      <c r="V16" s="46"/>
      <c r="W16" s="46"/>
      <c r="X16" s="46"/>
      <c r="Y16" s="46"/>
      <c r="Z16" s="47"/>
      <c r="AA16" s="47"/>
      <c r="AB16" s="47"/>
    </row>
    <row r="17" spans="1:28" s="48" customFormat="1" ht="20.100000000000001" customHeight="1" x14ac:dyDescent="0.25">
      <c r="A17" s="78">
        <v>105</v>
      </c>
      <c r="B17" s="147" t="s">
        <v>33</v>
      </c>
      <c r="C17" s="148"/>
      <c r="D17" s="81" t="s">
        <v>16</v>
      </c>
      <c r="E17" s="35">
        <f>'[1]September 1'!$D9</f>
        <v>6155.8</v>
      </c>
      <c r="F17" s="36">
        <f>'[1]September 1'!$E9</f>
        <v>15.110000324896845</v>
      </c>
      <c r="G17" s="37">
        <f t="shared" si="1"/>
        <v>93014.14</v>
      </c>
      <c r="H17" s="38">
        <f t="shared" si="0"/>
        <v>0.97382469041123831</v>
      </c>
      <c r="I17" s="39">
        <f>'Dec 1'!K17</f>
        <v>6155.8</v>
      </c>
      <c r="J17" s="40">
        <f>'[1]December 8'!$K9</f>
        <v>0</v>
      </c>
      <c r="K17" s="41">
        <f t="shared" si="2"/>
        <v>6155.8</v>
      </c>
      <c r="L17" s="42">
        <f t="shared" si="3"/>
        <v>93014.14</v>
      </c>
      <c r="M17" s="43">
        <f t="shared" si="4"/>
        <v>0</v>
      </c>
      <c r="N17" s="43">
        <f t="shared" si="5"/>
        <v>93014.14</v>
      </c>
      <c r="O17" s="44">
        <f>N17/G$28*100</f>
        <v>0.97382469041123831</v>
      </c>
      <c r="P17" s="45"/>
      <c r="Q17" s="46"/>
      <c r="R17" s="46"/>
      <c r="S17" s="46"/>
      <c r="T17" s="46"/>
      <c r="U17" s="46"/>
      <c r="V17" s="46"/>
      <c r="W17" s="46"/>
      <c r="X17" s="46"/>
      <c r="Y17" s="46"/>
      <c r="Z17" s="47"/>
      <c r="AA17" s="47"/>
      <c r="AB17" s="47"/>
    </row>
    <row r="18" spans="1:28" s="48" customFormat="1" ht="20.100000000000001" customHeight="1" x14ac:dyDescent="0.25">
      <c r="A18" s="79">
        <v>200</v>
      </c>
      <c r="B18" s="147" t="s">
        <v>34</v>
      </c>
      <c r="C18" s="148"/>
      <c r="D18" s="81" t="s">
        <v>14</v>
      </c>
      <c r="E18" s="35">
        <f>'[1]September 1'!$D10</f>
        <v>871</v>
      </c>
      <c r="F18" s="36">
        <f>'[1]September 1'!$E10</f>
        <v>618.07569460390357</v>
      </c>
      <c r="G18" s="37">
        <f t="shared" si="1"/>
        <v>538343.93000000005</v>
      </c>
      <c r="H18" s="38">
        <f t="shared" si="0"/>
        <v>5.6362678939677275</v>
      </c>
      <c r="I18" s="39">
        <f>'Dec 1'!K18</f>
        <v>871</v>
      </c>
      <c r="J18" s="40">
        <f>'[1]December 8'!$K10</f>
        <v>0</v>
      </c>
      <c r="K18" s="41">
        <f t="shared" si="2"/>
        <v>871</v>
      </c>
      <c r="L18" s="42">
        <f t="shared" si="3"/>
        <v>538343.93000000005</v>
      </c>
      <c r="M18" s="43">
        <f t="shared" si="4"/>
        <v>0</v>
      </c>
      <c r="N18" s="43">
        <f t="shared" si="5"/>
        <v>538343.93000000005</v>
      </c>
      <c r="O18" s="44">
        <f>N18/G$28*100</f>
        <v>5.6362678939677275</v>
      </c>
      <c r="P18" s="45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</row>
    <row r="19" spans="1:28" s="48" customFormat="1" ht="20.100000000000001" customHeight="1" x14ac:dyDescent="0.25">
      <c r="A19" s="79">
        <v>201</v>
      </c>
      <c r="B19" s="147" t="s">
        <v>35</v>
      </c>
      <c r="C19" s="148"/>
      <c r="D19" s="81" t="s">
        <v>14</v>
      </c>
      <c r="E19" s="35">
        <f>'[1]September 1'!$D11</f>
        <v>581</v>
      </c>
      <c r="F19" s="36">
        <f>'[1]September 1'!$E11</f>
        <v>731.21654044750426</v>
      </c>
      <c r="G19" s="37">
        <f t="shared" si="1"/>
        <v>424836.81</v>
      </c>
      <c r="H19" s="38">
        <f t="shared" si="0"/>
        <v>4.4478890518532781</v>
      </c>
      <c r="I19" s="39">
        <f>'Dec 1'!K19</f>
        <v>581</v>
      </c>
      <c r="J19" s="40">
        <f>'[1]December 8'!$K11</f>
        <v>0</v>
      </c>
      <c r="K19" s="41">
        <f t="shared" si="2"/>
        <v>581</v>
      </c>
      <c r="L19" s="42">
        <f t="shared" si="3"/>
        <v>424836.81</v>
      </c>
      <c r="M19" s="43">
        <f t="shared" si="4"/>
        <v>0</v>
      </c>
      <c r="N19" s="43">
        <f t="shared" si="5"/>
        <v>424836.81</v>
      </c>
      <c r="O19" s="44">
        <f t="shared" ref="O19:O26" si="6">N19/G$28*100</f>
        <v>4.4478890518532781</v>
      </c>
      <c r="P19" s="45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</row>
    <row r="20" spans="1:28" s="48" customFormat="1" ht="20.100000000000001" customHeight="1" x14ac:dyDescent="0.25">
      <c r="A20" s="79">
        <v>311</v>
      </c>
      <c r="B20" s="147" t="s">
        <v>36</v>
      </c>
      <c r="C20" s="148"/>
      <c r="D20" s="81" t="s">
        <v>16</v>
      </c>
      <c r="E20" s="35">
        <f>'[1]September 1'!$D12</f>
        <v>5276.4</v>
      </c>
      <c r="F20" s="36">
        <f>'[1]September 1'!$E12</f>
        <v>1124.5</v>
      </c>
      <c r="G20" s="37">
        <f t="shared" si="1"/>
        <v>5933311.7999999998</v>
      </c>
      <c r="H20" s="38">
        <f t="shared" si="0"/>
        <v>62.119646827335572</v>
      </c>
      <c r="I20" s="39">
        <f>'Dec 1'!K20</f>
        <v>5276.4</v>
      </c>
      <c r="J20" s="40">
        <f>'[1]December 8'!$K12</f>
        <v>0</v>
      </c>
      <c r="K20" s="41">
        <f t="shared" si="2"/>
        <v>5276.4</v>
      </c>
      <c r="L20" s="42">
        <f t="shared" si="3"/>
        <v>5933311.7999999998</v>
      </c>
      <c r="M20" s="43">
        <f t="shared" si="4"/>
        <v>0</v>
      </c>
      <c r="N20" s="43">
        <f t="shared" si="5"/>
        <v>5933311.7999999998</v>
      </c>
      <c r="O20" s="44">
        <f t="shared" si="6"/>
        <v>62.119646827335572</v>
      </c>
      <c r="P20" s="45"/>
      <c r="Q20" s="46">
        <f>H20</f>
        <v>62.119646827335572</v>
      </c>
      <c r="R20" s="46">
        <f>O20</f>
        <v>62.119646827335572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</row>
    <row r="21" spans="1:28" s="48" customFormat="1" ht="20.100000000000001" customHeight="1" x14ac:dyDescent="0.25">
      <c r="A21" s="79">
        <v>404</v>
      </c>
      <c r="B21" s="147" t="s">
        <v>37</v>
      </c>
      <c r="C21" s="148"/>
      <c r="D21" s="81" t="s">
        <v>42</v>
      </c>
      <c r="E21" s="35">
        <f>'[1]September 1'!$D13</f>
        <v>5080.2</v>
      </c>
      <c r="F21" s="36">
        <f>'[1]September 1'!$E13</f>
        <v>46.480000787370578</v>
      </c>
      <c r="G21" s="37">
        <f t="shared" si="1"/>
        <v>236127.7</v>
      </c>
      <c r="H21" s="38">
        <f t="shared" si="0"/>
        <v>2.4721723422913735</v>
      </c>
      <c r="I21" s="39">
        <f>'Dec 1'!K21</f>
        <v>5080.2</v>
      </c>
      <c r="J21" s="40">
        <f>'[1]December 8'!$K13</f>
        <v>0</v>
      </c>
      <c r="K21" s="41">
        <f t="shared" si="2"/>
        <v>5080.2</v>
      </c>
      <c r="L21" s="42">
        <f t="shared" si="3"/>
        <v>236127.7</v>
      </c>
      <c r="M21" s="43">
        <f t="shared" si="4"/>
        <v>0</v>
      </c>
      <c r="N21" s="43">
        <f t="shared" si="5"/>
        <v>236127.7</v>
      </c>
      <c r="O21" s="44">
        <f t="shared" si="6"/>
        <v>2.4721723422913735</v>
      </c>
      <c r="P21" s="45"/>
      <c r="Q21" s="46">
        <v>100</v>
      </c>
      <c r="R21" s="46">
        <f>Q21*R20/Q20</f>
        <v>100</v>
      </c>
      <c r="S21" s="46"/>
      <c r="T21" s="46"/>
      <c r="U21" s="46"/>
      <c r="V21" s="46"/>
      <c r="W21" s="46"/>
      <c r="X21" s="46"/>
      <c r="Y21" s="46"/>
      <c r="Z21" s="47"/>
      <c r="AA21" s="47"/>
      <c r="AB21" s="47"/>
    </row>
    <row r="22" spans="1:28" s="48" customFormat="1" ht="20.100000000000001" customHeight="1" x14ac:dyDescent="0.25">
      <c r="A22" s="79">
        <v>405</v>
      </c>
      <c r="B22" s="147" t="s">
        <v>38</v>
      </c>
      <c r="C22" s="148"/>
      <c r="D22" s="81" t="s">
        <v>14</v>
      </c>
      <c r="E22" s="35">
        <f>'[1]September 1'!$D14</f>
        <v>65.819999999999993</v>
      </c>
      <c r="F22" s="36">
        <f>'[1]September 1'!$E14</f>
        <v>6001.8898511090865</v>
      </c>
      <c r="G22" s="37">
        <f t="shared" si="1"/>
        <v>395044.39</v>
      </c>
      <c r="H22" s="38">
        <f t="shared" si="0"/>
        <v>4.1359730981810561</v>
      </c>
      <c r="I22" s="39">
        <f>'Dec 1'!K22</f>
        <v>65.819999999999993</v>
      </c>
      <c r="J22" s="40">
        <f>'[1]December 8'!$K14</f>
        <v>0</v>
      </c>
      <c r="K22" s="41">
        <f t="shared" si="2"/>
        <v>65.819999999999993</v>
      </c>
      <c r="L22" s="42">
        <f t="shared" si="3"/>
        <v>395044.39</v>
      </c>
      <c r="M22" s="43">
        <f t="shared" si="4"/>
        <v>0</v>
      </c>
      <c r="N22" s="43">
        <f t="shared" si="5"/>
        <v>395044.39</v>
      </c>
      <c r="O22" s="44">
        <f t="shared" si="6"/>
        <v>4.1359730981810561</v>
      </c>
      <c r="P22" s="45"/>
      <c r="Q22" s="46"/>
      <c r="R22" s="46"/>
      <c r="S22" s="46"/>
      <c r="T22" s="46"/>
      <c r="U22" s="46"/>
      <c r="V22" s="46"/>
      <c r="W22" s="46"/>
      <c r="X22" s="46"/>
      <c r="Y22" s="46"/>
      <c r="Z22" s="47"/>
      <c r="AA22" s="47"/>
      <c r="AB22" s="47"/>
    </row>
    <row r="23" spans="1:28" s="48" customFormat="1" ht="20.100000000000001" customHeight="1" x14ac:dyDescent="0.25">
      <c r="A23" s="79">
        <v>505</v>
      </c>
      <c r="B23" s="147" t="s">
        <v>15</v>
      </c>
      <c r="C23" s="148"/>
      <c r="D23" s="81" t="s">
        <v>14</v>
      </c>
      <c r="E23" s="35">
        <f>'[1]September 1'!$D15</f>
        <v>682</v>
      </c>
      <c r="F23" s="36">
        <f>'[1]September 1'!$E15</f>
        <v>2606.6299999999997</v>
      </c>
      <c r="G23" s="37">
        <f t="shared" si="1"/>
        <v>1777721.6599999997</v>
      </c>
      <c r="H23" s="38">
        <f t="shared" si="0"/>
        <v>18.612108279309492</v>
      </c>
      <c r="I23" s="39">
        <f>'Dec 1'!K23</f>
        <v>641.84</v>
      </c>
      <c r="J23" s="40">
        <f>'[1]December 8'!$K15</f>
        <v>40.159999999999968</v>
      </c>
      <c r="K23" s="41">
        <f t="shared" si="2"/>
        <v>682</v>
      </c>
      <c r="L23" s="42">
        <f t="shared" si="3"/>
        <v>1673039.3991999999</v>
      </c>
      <c r="M23" s="43">
        <f t="shared" si="4"/>
        <v>104682.2607999999</v>
      </c>
      <c r="N23" s="43">
        <f t="shared" si="5"/>
        <v>1777721.6599999997</v>
      </c>
      <c r="O23" s="44">
        <f t="shared" si="6"/>
        <v>18.612108279309492</v>
      </c>
      <c r="P23" s="45"/>
      <c r="Q23" s="46"/>
      <c r="R23" s="46"/>
      <c r="S23" s="46"/>
      <c r="T23" s="46"/>
      <c r="U23" s="46"/>
      <c r="V23" s="46"/>
      <c r="W23" s="46"/>
      <c r="X23" s="46"/>
      <c r="Y23" s="46"/>
      <c r="Z23" s="47"/>
      <c r="AA23" s="47"/>
      <c r="AB23" s="47"/>
    </row>
    <row r="24" spans="1:28" s="48" customFormat="1" ht="20.100000000000001" customHeight="1" x14ac:dyDescent="0.25">
      <c r="A24" s="80" t="s">
        <v>29</v>
      </c>
      <c r="B24" s="147" t="s">
        <v>39</v>
      </c>
      <c r="C24" s="148"/>
      <c r="D24" s="82" t="s">
        <v>43</v>
      </c>
      <c r="E24" s="35">
        <f>'[1]September 1'!$D16</f>
        <v>1</v>
      </c>
      <c r="F24" s="36">
        <f>'[1]September 1'!$E16</f>
        <v>4026.75</v>
      </c>
      <c r="G24" s="37">
        <f t="shared" si="1"/>
        <v>4026.75</v>
      </c>
      <c r="H24" s="38">
        <f t="shared" si="0"/>
        <v>4.2158628485018015E-2</v>
      </c>
      <c r="I24" s="39">
        <f>'Dec 1'!K24</f>
        <v>1</v>
      </c>
      <c r="J24" s="40">
        <f>'[1]December 8'!$K16</f>
        <v>0</v>
      </c>
      <c r="K24" s="41">
        <f t="shared" si="2"/>
        <v>1</v>
      </c>
      <c r="L24" s="42">
        <f t="shared" si="3"/>
        <v>4026.75</v>
      </c>
      <c r="M24" s="43">
        <f t="shared" si="4"/>
        <v>0</v>
      </c>
      <c r="N24" s="43">
        <f t="shared" si="5"/>
        <v>4026.75</v>
      </c>
      <c r="O24" s="44">
        <f t="shared" si="6"/>
        <v>4.2158628485018015E-2</v>
      </c>
      <c r="P24" s="45"/>
      <c r="Q24" s="46"/>
      <c r="R24" s="46"/>
      <c r="S24" s="46"/>
      <c r="T24" s="46"/>
      <c r="U24" s="46"/>
      <c r="V24" s="46"/>
      <c r="W24" s="46"/>
      <c r="X24" s="46"/>
      <c r="Y24" s="46"/>
      <c r="Z24" s="47"/>
      <c r="AA24" s="47"/>
      <c r="AB24" s="47"/>
    </row>
    <row r="25" spans="1:28" s="48" customFormat="1" ht="20.100000000000001" customHeight="1" x14ac:dyDescent="0.25">
      <c r="A25" s="80" t="s">
        <v>30</v>
      </c>
      <c r="B25" s="147" t="s">
        <v>40</v>
      </c>
      <c r="C25" s="148"/>
      <c r="D25" s="82" t="s">
        <v>43</v>
      </c>
      <c r="E25" s="35">
        <f>'[1]September 1'!$D17</f>
        <v>1</v>
      </c>
      <c r="F25" s="36">
        <f>'[1]September 1'!$E17</f>
        <v>7805.7</v>
      </c>
      <c r="G25" s="37">
        <f t="shared" si="1"/>
        <v>7805.7</v>
      </c>
      <c r="H25" s="38">
        <f t="shared" si="0"/>
        <v>8.1722879832496459E-2</v>
      </c>
      <c r="I25" s="39">
        <f>'Dec 1'!K25</f>
        <v>1</v>
      </c>
      <c r="J25" s="40">
        <f>'[1]December 8'!$K17</f>
        <v>0</v>
      </c>
      <c r="K25" s="41">
        <f t="shared" si="2"/>
        <v>1</v>
      </c>
      <c r="L25" s="42">
        <f t="shared" si="3"/>
        <v>7805.7</v>
      </c>
      <c r="M25" s="43">
        <f t="shared" si="4"/>
        <v>0</v>
      </c>
      <c r="N25" s="43">
        <f t="shared" si="5"/>
        <v>7805.7</v>
      </c>
      <c r="O25" s="44">
        <f t="shared" si="6"/>
        <v>8.1722879832496459E-2</v>
      </c>
      <c r="P25" s="45"/>
      <c r="Q25" s="46"/>
      <c r="R25" s="46"/>
      <c r="S25" s="46"/>
      <c r="T25" s="46"/>
      <c r="U25" s="46"/>
      <c r="V25" s="46"/>
      <c r="W25" s="46"/>
      <c r="X25" s="46"/>
      <c r="Y25" s="46"/>
      <c r="Z25" s="47"/>
      <c r="AA25" s="47"/>
      <c r="AB25" s="47"/>
    </row>
    <row r="26" spans="1:28" s="48" customFormat="1" ht="20.100000000000001" customHeight="1" x14ac:dyDescent="0.25">
      <c r="A26" s="80" t="s">
        <v>31</v>
      </c>
      <c r="B26" s="156" t="s">
        <v>41</v>
      </c>
      <c r="C26" s="157"/>
      <c r="D26" s="82" t="s">
        <v>44</v>
      </c>
      <c r="E26" s="35">
        <f>'[1]September 1'!$D18</f>
        <v>1</v>
      </c>
      <c r="F26" s="36">
        <f>'[1]September 1'!$E18</f>
        <v>51542.400000000001</v>
      </c>
      <c r="G26" s="37">
        <f t="shared" si="1"/>
        <v>51542.400000000001</v>
      </c>
      <c r="H26" s="38">
        <f t="shared" si="0"/>
        <v>0.53963044460823062</v>
      </c>
      <c r="I26" s="39">
        <f>'Dec 1'!K26</f>
        <v>1</v>
      </c>
      <c r="J26" s="40">
        <f>'[1]December 8'!$K18</f>
        <v>0</v>
      </c>
      <c r="K26" s="41">
        <f t="shared" si="2"/>
        <v>1</v>
      </c>
      <c r="L26" s="42">
        <f t="shared" si="3"/>
        <v>51542.400000000001</v>
      </c>
      <c r="M26" s="43">
        <f t="shared" si="4"/>
        <v>0</v>
      </c>
      <c r="N26" s="43">
        <f t="shared" si="5"/>
        <v>51542.400000000001</v>
      </c>
      <c r="O26" s="44">
        <f t="shared" si="6"/>
        <v>0.53963044460823062</v>
      </c>
      <c r="P26" s="45"/>
      <c r="Q26" s="46"/>
      <c r="R26" s="46"/>
      <c r="S26" s="46"/>
      <c r="T26" s="46"/>
      <c r="U26" s="46"/>
      <c r="V26" s="46"/>
      <c r="W26" s="46"/>
      <c r="X26" s="46"/>
      <c r="Y26" s="46"/>
      <c r="Z26" s="47"/>
      <c r="AA26" s="47"/>
      <c r="AB26" s="47"/>
    </row>
    <row r="27" spans="1:28" s="48" customFormat="1" ht="9.9499999999999993" customHeight="1" thickBot="1" x14ac:dyDescent="0.25">
      <c r="A27" s="49"/>
      <c r="B27" s="152"/>
      <c r="C27" s="152"/>
      <c r="D27" s="134"/>
      <c r="E27" s="51"/>
      <c r="F27" s="52"/>
      <c r="G27" s="53"/>
      <c r="H27" s="54"/>
      <c r="I27" s="55"/>
      <c r="J27" s="56"/>
      <c r="K27" s="57"/>
      <c r="L27" s="58"/>
      <c r="M27" s="59"/>
      <c r="N27" s="59"/>
      <c r="O27" s="60"/>
      <c r="P27" s="61"/>
    </row>
    <row r="28" spans="1:28" s="71" customFormat="1" ht="21.75" thickBot="1" x14ac:dyDescent="0.25">
      <c r="A28" s="153" t="s">
        <v>17</v>
      </c>
      <c r="B28" s="154"/>
      <c r="C28" s="154"/>
      <c r="D28" s="62"/>
      <c r="E28" s="63"/>
      <c r="F28" s="64"/>
      <c r="G28" s="63">
        <f>SUM(G15:G26)</f>
        <v>9551425.5199999996</v>
      </c>
      <c r="H28" s="65">
        <f>SUM(H15:H26)</f>
        <v>100</v>
      </c>
      <c r="I28" s="66"/>
      <c r="J28" s="66"/>
      <c r="K28" s="66"/>
      <c r="L28" s="67">
        <f>SUM(L15:L26)</f>
        <v>9419477.6647131946</v>
      </c>
      <c r="M28" s="68">
        <f>SUM(M15:M26)</f>
        <v>131947.85528680342</v>
      </c>
      <c r="N28" s="68">
        <f>SUM(N15:N26)</f>
        <v>9551425.5199999996</v>
      </c>
      <c r="O28" s="69">
        <f>SUM(O15:O26)</f>
        <v>100</v>
      </c>
      <c r="P28" s="103"/>
      <c r="Q28" s="72">
        <f>O28-'Oct 7'!O28</f>
        <v>43.377538900613459</v>
      </c>
      <c r="R28" s="72"/>
      <c r="S28" s="72"/>
      <c r="T28" s="72"/>
      <c r="U28" s="72"/>
      <c r="V28" s="72"/>
      <c r="W28" s="72"/>
      <c r="X28" s="72"/>
      <c r="Y28" s="72"/>
    </row>
    <row r="29" spans="1:28" x14ac:dyDescent="0.25">
      <c r="A29" s="155"/>
      <c r="B29" s="155"/>
      <c r="C29" s="155"/>
      <c r="D29" s="155"/>
    </row>
    <row r="31" spans="1:28" x14ac:dyDescent="0.25">
      <c r="C31" t="s">
        <v>18</v>
      </c>
      <c r="H31" s="2" t="s">
        <v>19</v>
      </c>
    </row>
    <row r="32" spans="1:28" x14ac:dyDescent="0.25">
      <c r="D32" s="141" t="s">
        <v>20</v>
      </c>
      <c r="E32" s="141"/>
      <c r="F32" s="141"/>
      <c r="I32" s="142" t="s">
        <v>21</v>
      </c>
      <c r="J32" s="142"/>
      <c r="K32" s="142"/>
    </row>
    <row r="33" spans="1:24" s="73" customFormat="1" x14ac:dyDescent="0.25">
      <c r="D33" s="143" t="s">
        <v>22</v>
      </c>
      <c r="E33" s="143"/>
      <c r="F33" s="143"/>
      <c r="G33" s="75"/>
      <c r="I33" s="144" t="s">
        <v>23</v>
      </c>
      <c r="J33" s="144"/>
      <c r="K33" s="144"/>
      <c r="L33" s="75"/>
      <c r="M33" s="75"/>
      <c r="N33" s="75"/>
    </row>
    <row r="34" spans="1:24" x14ac:dyDescent="0.25">
      <c r="D34" s="151" t="s">
        <v>24</v>
      </c>
      <c r="E34" s="151"/>
      <c r="F34" s="151"/>
      <c r="I34" s="151" t="s">
        <v>45</v>
      </c>
      <c r="J34" s="151"/>
      <c r="K34" s="151"/>
    </row>
    <row r="35" spans="1:24" x14ac:dyDescent="0.25">
      <c r="A35" s="76" t="s">
        <v>25</v>
      </c>
    </row>
    <row r="36" spans="1:24" x14ac:dyDescent="0.25">
      <c r="A36" s="76" t="s">
        <v>26</v>
      </c>
    </row>
    <row r="38" spans="1:24" x14ac:dyDescent="0.25">
      <c r="K38" s="77"/>
      <c r="R38" t="s">
        <v>55</v>
      </c>
      <c r="X38" t="s">
        <v>62</v>
      </c>
    </row>
    <row r="39" spans="1:24" x14ac:dyDescent="0.25">
      <c r="K39" s="2">
        <f>E20-K20</f>
        <v>0</v>
      </c>
      <c r="R39" t="s">
        <v>56</v>
      </c>
      <c r="S39" t="s">
        <v>57</v>
      </c>
      <c r="T39" t="s">
        <v>58</v>
      </c>
      <c r="W39" t="s">
        <v>59</v>
      </c>
      <c r="X39" s="112">
        <v>42712</v>
      </c>
    </row>
    <row r="40" spans="1:24" x14ac:dyDescent="0.25">
      <c r="K40" s="2">
        <f>E23-K23</f>
        <v>0</v>
      </c>
      <c r="R40">
        <v>7.19</v>
      </c>
      <c r="S40">
        <v>39.4</v>
      </c>
      <c r="T40">
        <v>68.260000000000005</v>
      </c>
      <c r="W40">
        <v>71.8</v>
      </c>
    </row>
    <row r="41" spans="1:24" x14ac:dyDescent="0.25">
      <c r="K41" s="2">
        <f>1050/3</f>
        <v>350</v>
      </c>
      <c r="R41">
        <f>R40</f>
        <v>7.19</v>
      </c>
      <c r="S41">
        <f>S40-R40</f>
        <v>32.21</v>
      </c>
      <c r="T41">
        <f>T40-S40</f>
        <v>28.860000000000007</v>
      </c>
      <c r="W41">
        <f>W40-T40</f>
        <v>3.539999999999992</v>
      </c>
    </row>
    <row r="43" spans="1:24" x14ac:dyDescent="0.25">
      <c r="Q43" s="114">
        <f>E15</f>
        <v>1758.8</v>
      </c>
      <c r="R43" s="114">
        <f>'September 1'!K15</f>
        <v>0</v>
      </c>
      <c r="S43" s="114">
        <f>'Sep 29'!K15</f>
        <v>847.6</v>
      </c>
      <c r="T43" s="114">
        <f>'Oct 27'!K15</f>
        <v>1389.66</v>
      </c>
      <c r="U43" s="114">
        <f>Q43-T43</f>
        <v>369.13999999999987</v>
      </c>
      <c r="V43" s="114">
        <f>(U43*F15)/G$28*100</f>
        <v>6.1874866818450287E-2</v>
      </c>
    </row>
    <row r="44" spans="1:24" x14ac:dyDescent="0.25">
      <c r="Q44" s="114">
        <f t="shared" ref="Q44:Q54" si="7">E16</f>
        <v>272.8</v>
      </c>
      <c r="R44" s="114">
        <f>'September 1'!K16</f>
        <v>0</v>
      </c>
      <c r="S44" s="114">
        <f>'Sep 29'!K16</f>
        <v>52.400000000000006</v>
      </c>
      <c r="T44" s="114">
        <f>'Oct 27'!K16</f>
        <v>84.4</v>
      </c>
      <c r="U44" s="114">
        <f t="shared" ref="U44:U54" si="8">Q44-T44</f>
        <v>188.4</v>
      </c>
      <c r="V44" s="114">
        <f t="shared" ref="V44:V54" si="9">(U44*F16)/G$28*100</f>
        <v>0.44461683015072789</v>
      </c>
    </row>
    <row r="45" spans="1:24" x14ac:dyDescent="0.25">
      <c r="Q45" s="114">
        <f t="shared" si="7"/>
        <v>6155.8</v>
      </c>
      <c r="R45" s="114">
        <f>'September 1'!K17</f>
        <v>945</v>
      </c>
      <c r="S45" s="114">
        <f>'Sep 29'!K17</f>
        <v>2966.6</v>
      </c>
      <c r="T45" s="114">
        <f>'Oct 27'!K17</f>
        <v>4863.8100000000004</v>
      </c>
      <c r="U45" s="114">
        <f t="shared" si="8"/>
        <v>1291.9899999999998</v>
      </c>
      <c r="V45" s="114">
        <f t="shared" si="9"/>
        <v>0.20438801809097359</v>
      </c>
    </row>
    <row r="46" spans="1:24" x14ac:dyDescent="0.25">
      <c r="Q46" s="114">
        <f t="shared" si="7"/>
        <v>871</v>
      </c>
      <c r="R46" s="114">
        <f>'September 1'!K18</f>
        <v>77.898737775756203</v>
      </c>
      <c r="S46" s="114">
        <f>'Sep 29'!K18</f>
        <v>419.75187627928136</v>
      </c>
      <c r="T46" s="114">
        <f>'Oct 27'!K18</f>
        <v>688.19300659540602</v>
      </c>
      <c r="U46" s="114">
        <f t="shared" si="8"/>
        <v>182.80699340459398</v>
      </c>
      <c r="V46" s="114">
        <f t="shared" si="9"/>
        <v>1.1829496988738037</v>
      </c>
    </row>
    <row r="47" spans="1:24" x14ac:dyDescent="0.25">
      <c r="Q47" s="114">
        <f t="shared" si="7"/>
        <v>581</v>
      </c>
      <c r="R47" s="114">
        <f>'September 1'!K19</f>
        <v>51.962303843529682</v>
      </c>
      <c r="S47" s="114">
        <f>'Sep 29'!K19</f>
        <v>279.99522401637478</v>
      </c>
      <c r="T47" s="114">
        <f>'Oct 27'!K19</f>
        <v>459.05871048442123</v>
      </c>
      <c r="U47" s="114">
        <f t="shared" si="8"/>
        <v>121.94128951557877</v>
      </c>
      <c r="V47" s="114">
        <f t="shared" si="9"/>
        <v>0.93353068262515271</v>
      </c>
    </row>
    <row r="48" spans="1:24" x14ac:dyDescent="0.25">
      <c r="Q48" s="114">
        <f t="shared" si="7"/>
        <v>5276.4</v>
      </c>
      <c r="R48" s="114">
        <f>'September 1'!K20</f>
        <v>471.90000000000003</v>
      </c>
      <c r="S48" s="114">
        <f>'Sep 29'!K20</f>
        <v>2542.8000000000002</v>
      </c>
      <c r="T48" s="114">
        <f>'Oct 27'!K20</f>
        <v>3772.9800000000005</v>
      </c>
      <c r="U48" s="114">
        <f t="shared" si="8"/>
        <v>1503.4199999999992</v>
      </c>
      <c r="V48" s="114">
        <f t="shared" si="9"/>
        <v>17.699931664231823</v>
      </c>
    </row>
    <row r="49" spans="17:24" x14ac:dyDescent="0.25">
      <c r="Q49" s="114">
        <f t="shared" si="7"/>
        <v>5080.2</v>
      </c>
      <c r="R49" s="114">
        <f>'September 1'!K21</f>
        <v>0</v>
      </c>
      <c r="S49" s="114">
        <f>'Sep 29'!K21</f>
        <v>0</v>
      </c>
      <c r="T49" s="114">
        <f>'Oct 27'!K21</f>
        <v>4572.18</v>
      </c>
      <c r="U49" s="114">
        <f t="shared" si="8"/>
        <v>508.01999999999953</v>
      </c>
      <c r="V49" s="114">
        <f t="shared" si="9"/>
        <v>0.24721723422913713</v>
      </c>
    </row>
    <row r="50" spans="17:24" x14ac:dyDescent="0.25">
      <c r="Q50" s="114">
        <f t="shared" si="7"/>
        <v>65.819999999999993</v>
      </c>
      <c r="R50" s="114">
        <f>'September 1'!K22</f>
        <v>0</v>
      </c>
      <c r="S50" s="114">
        <f>'Sep 29'!K22</f>
        <v>0</v>
      </c>
      <c r="T50" s="114">
        <f>'Oct 27'!K22</f>
        <v>59.237999999999992</v>
      </c>
      <c r="U50" s="114">
        <f t="shared" si="8"/>
        <v>6.5820000000000007</v>
      </c>
      <c r="V50" s="114">
        <f t="shared" si="9"/>
        <v>0.41359730981810572</v>
      </c>
    </row>
    <row r="51" spans="17:24" x14ac:dyDescent="0.25">
      <c r="Q51" s="114">
        <f t="shared" si="7"/>
        <v>682</v>
      </c>
      <c r="R51" s="114">
        <f>'September 1'!K23</f>
        <v>0</v>
      </c>
      <c r="S51" s="114">
        <f>'Sep 29'!K23</f>
        <v>117.4</v>
      </c>
      <c r="T51" s="114">
        <f>'Oct 27'!K23</f>
        <v>295.39999999999998</v>
      </c>
      <c r="U51" s="114">
        <f t="shared" si="8"/>
        <v>386.6</v>
      </c>
      <c r="V51" s="114">
        <f t="shared" si="9"/>
        <v>10.550500089121776</v>
      </c>
    </row>
    <row r="52" spans="17:24" x14ac:dyDescent="0.25">
      <c r="Q52" s="114">
        <f t="shared" si="7"/>
        <v>1</v>
      </c>
      <c r="R52" s="114">
        <f>'September 1'!K24</f>
        <v>1</v>
      </c>
      <c r="S52" s="114">
        <f>'Sep 29'!K24</f>
        <v>1</v>
      </c>
      <c r="T52" s="114">
        <f>'Oct 27'!K24</f>
        <v>1</v>
      </c>
      <c r="U52" s="114">
        <f t="shared" si="8"/>
        <v>0</v>
      </c>
      <c r="V52" s="114">
        <f t="shared" si="9"/>
        <v>0</v>
      </c>
    </row>
    <row r="53" spans="17:24" x14ac:dyDescent="0.25">
      <c r="Q53" s="114">
        <f t="shared" si="7"/>
        <v>1</v>
      </c>
      <c r="R53" s="114">
        <f>'September 1'!K25</f>
        <v>0</v>
      </c>
      <c r="S53" s="114">
        <f>'Sep 29'!K25</f>
        <v>1</v>
      </c>
      <c r="T53" s="114">
        <f>'Oct 27'!K25</f>
        <v>1</v>
      </c>
      <c r="U53" s="114">
        <f t="shared" si="8"/>
        <v>0</v>
      </c>
      <c r="V53" s="114">
        <f t="shared" si="9"/>
        <v>0</v>
      </c>
    </row>
    <row r="54" spans="17:24" x14ac:dyDescent="0.25">
      <c r="Q54" s="114">
        <f t="shared" si="7"/>
        <v>1</v>
      </c>
      <c r="R54" s="114">
        <f>'September 1'!K26</f>
        <v>1</v>
      </c>
      <c r="S54" s="114">
        <f>'Sep 29'!K26</f>
        <v>1</v>
      </c>
      <c r="T54" s="114">
        <f>'Oct 27'!K26</f>
        <v>1</v>
      </c>
      <c r="U54" s="114">
        <f t="shared" si="8"/>
        <v>0</v>
      </c>
      <c r="V54" s="114">
        <f t="shared" si="9"/>
        <v>0</v>
      </c>
    </row>
    <row r="55" spans="17:24" x14ac:dyDescent="0.25">
      <c r="V55" s="114">
        <f>SUM(V43:V54)</f>
        <v>31.738606393959948</v>
      </c>
    </row>
    <row r="56" spans="17:24" x14ac:dyDescent="0.25">
      <c r="V56" s="114">
        <f>V55+T40</f>
        <v>99.99860639395996</v>
      </c>
    </row>
    <row r="57" spans="17:24" x14ac:dyDescent="0.25">
      <c r="R57" t="s">
        <v>60</v>
      </c>
    </row>
    <row r="58" spans="17:24" x14ac:dyDescent="0.25">
      <c r="R58" t="s">
        <v>63</v>
      </c>
      <c r="S58" s="113">
        <v>42590</v>
      </c>
    </row>
    <row r="59" spans="17:24" x14ac:dyDescent="0.25">
      <c r="R59" t="s">
        <v>64</v>
      </c>
      <c r="S59" s="113">
        <v>42600</v>
      </c>
    </row>
    <row r="60" spans="17:24" x14ac:dyDescent="0.25">
      <c r="R60" t="s">
        <v>65</v>
      </c>
      <c r="S60" s="113">
        <v>42637</v>
      </c>
    </row>
    <row r="61" spans="17:24" x14ac:dyDescent="0.25">
      <c r="R61" t="s">
        <v>66</v>
      </c>
      <c r="S61" s="113">
        <v>42712</v>
      </c>
    </row>
    <row r="62" spans="17:24" x14ac:dyDescent="0.25">
      <c r="R62" t="s">
        <v>56</v>
      </c>
      <c r="S62" t="s">
        <v>57</v>
      </c>
      <c r="T62" t="s">
        <v>58</v>
      </c>
      <c r="W62" t="s">
        <v>59</v>
      </c>
      <c r="X62" t="s">
        <v>61</v>
      </c>
    </row>
    <row r="64" spans="17:24" x14ac:dyDescent="0.25">
      <c r="R64" s="114"/>
    </row>
    <row r="65" spans="18:18" x14ac:dyDescent="0.25">
      <c r="R65" s="114"/>
    </row>
  </sheetData>
  <mergeCells count="36">
    <mergeCell ref="B15:C15"/>
    <mergeCell ref="A9:O9"/>
    <mergeCell ref="A10:O10"/>
    <mergeCell ref="A11:G11"/>
    <mergeCell ref="H11:O11"/>
    <mergeCell ref="A12:A13"/>
    <mergeCell ref="B12:C13"/>
    <mergeCell ref="D12:D13"/>
    <mergeCell ref="E12:E13"/>
    <mergeCell ref="F12:F13"/>
    <mergeCell ref="G12:G13"/>
    <mergeCell ref="H12:H13"/>
    <mergeCell ref="I12:K12"/>
    <mergeCell ref="L12:N12"/>
    <mergeCell ref="O12:O13"/>
    <mergeCell ref="B14:C14"/>
    <mergeCell ref="B27:C27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D34:F34"/>
    <mergeCell ref="I34:K34"/>
    <mergeCell ref="A28:C28"/>
    <mergeCell ref="A29:D29"/>
    <mergeCell ref="D32:F32"/>
    <mergeCell ref="I32:K32"/>
    <mergeCell ref="D33:F33"/>
    <mergeCell ref="I33:K33"/>
  </mergeCells>
  <printOptions horizontalCentered="1"/>
  <pageMargins left="0.7" right="0.7" top="0.75" bottom="0.75" header="0.3" footer="0.3"/>
  <pageSetup scale="63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8"/>
  <sheetViews>
    <sheetView tabSelected="1" topLeftCell="A13" workbookViewId="0">
      <selection activeCell="J15" sqref="J15"/>
    </sheetView>
  </sheetViews>
  <sheetFormatPr defaultRowHeight="15" x14ac:dyDescent="0.25"/>
  <cols>
    <col min="1" max="1" width="8.7109375" customWidth="1"/>
    <col min="2" max="2" width="22.85546875" customWidth="1"/>
    <col min="3" max="3" width="14.7109375" customWidth="1"/>
    <col min="5" max="5" width="12.85546875" style="1" customWidth="1"/>
    <col min="6" max="6" width="11.7109375" style="1" customWidth="1"/>
    <col min="7" max="7" width="15.140625" style="1" customWidth="1"/>
    <col min="8" max="8" width="10.5703125" customWidth="1"/>
    <col min="9" max="9" width="11.28515625" style="2" customWidth="1"/>
    <col min="10" max="10" width="12" style="2" customWidth="1"/>
    <col min="11" max="11" width="11" style="2" customWidth="1"/>
    <col min="12" max="12" width="14.85546875" style="1" customWidth="1"/>
    <col min="13" max="14" width="13.42578125" style="1" customWidth="1"/>
    <col min="15" max="16" width="12" customWidth="1"/>
    <col min="17" max="17" width="10.42578125" customWidth="1"/>
    <col min="18" max="19" width="13.42578125" customWidth="1"/>
    <col min="20" max="20" width="13" customWidth="1"/>
    <col min="21" max="21" width="10.42578125" customWidth="1"/>
    <col min="22" max="23" width="12.85546875" customWidth="1"/>
    <col min="25" max="25" width="12" customWidth="1"/>
  </cols>
  <sheetData>
    <row r="1" spans="1:26" ht="15.75" thickBot="1" x14ac:dyDescent="0.3"/>
    <row r="2" spans="1:26" ht="15.75" thickTop="1" x14ac:dyDescent="0.25">
      <c r="B2" s="3"/>
      <c r="C2" s="4"/>
      <c r="D2" s="4"/>
      <c r="E2" s="5"/>
      <c r="F2" s="5"/>
      <c r="G2" s="5"/>
      <c r="H2" s="3"/>
      <c r="I2" s="6"/>
      <c r="J2" s="6"/>
      <c r="K2" s="6"/>
      <c r="L2" s="5"/>
      <c r="M2" s="5"/>
      <c r="N2" s="7"/>
    </row>
    <row r="3" spans="1:26" x14ac:dyDescent="0.25">
      <c r="B3" s="8"/>
      <c r="C3" s="9"/>
      <c r="D3" s="9"/>
      <c r="E3" s="10"/>
      <c r="F3" s="10"/>
      <c r="G3" s="10"/>
      <c r="H3" s="8"/>
      <c r="I3" s="11"/>
      <c r="J3" s="11"/>
      <c r="K3" s="11"/>
      <c r="L3" s="10"/>
      <c r="M3" s="10"/>
      <c r="N3" s="12"/>
    </row>
    <row r="4" spans="1:26" x14ac:dyDescent="0.25">
      <c r="B4" s="8"/>
      <c r="C4" s="9"/>
      <c r="D4" s="9"/>
      <c r="E4" s="10"/>
      <c r="F4" s="10"/>
      <c r="G4" s="10"/>
      <c r="H4" s="8"/>
      <c r="I4" s="11"/>
      <c r="J4" s="11"/>
      <c r="K4" s="11"/>
      <c r="L4" s="10"/>
      <c r="M4" s="10"/>
      <c r="N4" s="12"/>
    </row>
    <row r="5" spans="1:26" x14ac:dyDescent="0.25">
      <c r="B5" s="8"/>
      <c r="C5" s="9"/>
      <c r="D5" s="9"/>
      <c r="E5" s="10"/>
      <c r="F5" s="10"/>
      <c r="G5" s="10"/>
      <c r="H5" s="8"/>
      <c r="I5" s="11"/>
      <c r="J5" s="11"/>
      <c r="K5" s="11"/>
      <c r="L5" s="10"/>
      <c r="M5" s="10"/>
      <c r="N5" s="12"/>
    </row>
    <row r="6" spans="1:26" x14ac:dyDescent="0.25">
      <c r="B6" s="8"/>
      <c r="C6" s="9"/>
      <c r="D6" s="9"/>
      <c r="E6" s="10"/>
      <c r="F6" s="10"/>
      <c r="G6" s="10"/>
      <c r="H6" s="8"/>
      <c r="I6" s="11"/>
      <c r="J6" s="11"/>
      <c r="K6" s="11"/>
      <c r="L6" s="10"/>
      <c r="M6" s="10"/>
      <c r="N6" s="12"/>
    </row>
    <row r="7" spans="1:26" ht="15.75" thickBot="1" x14ac:dyDescent="0.3">
      <c r="B7" s="13"/>
      <c r="C7" s="14"/>
      <c r="D7" s="14"/>
      <c r="E7" s="15"/>
      <c r="F7" s="15"/>
      <c r="G7" s="15"/>
      <c r="H7" s="13"/>
      <c r="I7" s="16"/>
      <c r="J7" s="16"/>
      <c r="K7" s="16"/>
      <c r="L7" s="15"/>
      <c r="M7" s="15"/>
      <c r="N7" s="17"/>
    </row>
    <row r="8" spans="1:26" ht="15.75" thickTop="1" x14ac:dyDescent="0.25"/>
    <row r="9" spans="1:26" ht="23.25" x14ac:dyDescent="0.25">
      <c r="A9" s="139" t="s">
        <v>27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</row>
    <row r="10" spans="1:26" ht="21" customHeight="1" x14ac:dyDescent="0.25">
      <c r="A10" s="135" t="s">
        <v>28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</row>
    <row r="11" spans="1:26" ht="15.75" thickBot="1" x14ac:dyDescent="0.3">
      <c r="A11" s="149" t="s">
        <v>47</v>
      </c>
      <c r="B11" s="149"/>
      <c r="C11" s="149"/>
      <c r="D11" s="149"/>
      <c r="E11" s="149"/>
      <c r="F11" s="149"/>
      <c r="G11" s="149"/>
      <c r="H11" s="150"/>
      <c r="I11" s="150"/>
      <c r="J11" s="150"/>
      <c r="K11" s="150"/>
      <c r="L11" s="150"/>
      <c r="M11" s="150"/>
      <c r="N11" s="150"/>
      <c r="O11" s="150"/>
      <c r="P11" s="18"/>
    </row>
    <row r="12" spans="1:26" ht="15.75" thickBot="1" x14ac:dyDescent="0.3">
      <c r="A12" s="140" t="s">
        <v>0</v>
      </c>
      <c r="B12" s="140" t="s">
        <v>1</v>
      </c>
      <c r="C12" s="140"/>
      <c r="D12" s="140" t="s">
        <v>2</v>
      </c>
      <c r="E12" s="136" t="s">
        <v>3</v>
      </c>
      <c r="F12" s="136" t="s">
        <v>4</v>
      </c>
      <c r="G12" s="137" t="s">
        <v>5</v>
      </c>
      <c r="H12" s="140" t="s">
        <v>6</v>
      </c>
      <c r="I12" s="136" t="s">
        <v>7</v>
      </c>
      <c r="J12" s="136"/>
      <c r="K12" s="136"/>
      <c r="L12" s="136" t="s">
        <v>5</v>
      </c>
      <c r="M12" s="136"/>
      <c r="N12" s="136"/>
      <c r="O12" s="140" t="s">
        <v>8</v>
      </c>
      <c r="P12" s="19"/>
    </row>
    <row r="13" spans="1:26" ht="27" customHeight="1" thickBot="1" x14ac:dyDescent="0.3">
      <c r="A13" s="140"/>
      <c r="B13" s="140"/>
      <c r="C13" s="140"/>
      <c r="D13" s="140"/>
      <c r="E13" s="136"/>
      <c r="F13" s="136"/>
      <c r="G13" s="138"/>
      <c r="H13" s="140"/>
      <c r="I13" s="20" t="s">
        <v>9</v>
      </c>
      <c r="J13" s="21" t="s">
        <v>10</v>
      </c>
      <c r="K13" s="21" t="s">
        <v>11</v>
      </c>
      <c r="L13" s="22" t="s">
        <v>9</v>
      </c>
      <c r="M13" s="22" t="s">
        <v>12</v>
      </c>
      <c r="N13" s="22" t="s">
        <v>11</v>
      </c>
      <c r="O13" s="140"/>
      <c r="P13" s="19"/>
      <c r="X13" s="74"/>
      <c r="Y13" s="74"/>
      <c r="Z13" s="74"/>
    </row>
    <row r="14" spans="1:26" s="33" customFormat="1" ht="9.9499999999999993" customHeight="1" x14ac:dyDescent="0.25">
      <c r="A14" s="24"/>
      <c r="B14" s="145"/>
      <c r="C14" s="146"/>
      <c r="D14" s="25"/>
      <c r="E14" s="26"/>
      <c r="F14" s="26"/>
      <c r="G14" s="26"/>
      <c r="H14" s="27"/>
      <c r="I14" s="28"/>
      <c r="J14" s="29"/>
      <c r="K14" s="30"/>
      <c r="L14" s="31"/>
      <c r="M14" s="26"/>
      <c r="N14" s="26"/>
      <c r="O14" s="32"/>
      <c r="P14" s="19"/>
      <c r="X14" s="34"/>
      <c r="Y14" s="34"/>
      <c r="Z14" s="34"/>
    </row>
    <row r="15" spans="1:26" s="48" customFormat="1" ht="20.100000000000001" customHeight="1" x14ac:dyDescent="0.25">
      <c r="A15" s="78">
        <v>100</v>
      </c>
      <c r="B15" s="147" t="s">
        <v>32</v>
      </c>
      <c r="C15" s="148"/>
      <c r="D15" s="81" t="s">
        <v>16</v>
      </c>
      <c r="E15" s="35">
        <f>'[1]September 1'!$D7</f>
        <v>1758.8</v>
      </c>
      <c r="F15" s="36">
        <f>'[1]September 1'!$E7</f>
        <v>16.010001137138957</v>
      </c>
      <c r="G15" s="37">
        <f>F15*E15</f>
        <v>28158.389999999996</v>
      </c>
      <c r="H15" s="38">
        <f t="shared" ref="H15:H26" si="0">G15/G$28*100</f>
        <v>0.29480824554448282</v>
      </c>
      <c r="I15" s="39">
        <f>'September 1'!K15</f>
        <v>0</v>
      </c>
      <c r="J15" s="40">
        <f>'[1]Sep 15'!$K7</f>
        <v>0</v>
      </c>
      <c r="K15" s="41">
        <f>J15+I15</f>
        <v>0</v>
      </c>
      <c r="L15" s="42">
        <f>I15*F15</f>
        <v>0</v>
      </c>
      <c r="M15" s="43">
        <f>J15*F15</f>
        <v>0</v>
      </c>
      <c r="N15" s="43">
        <f>M15+L15</f>
        <v>0</v>
      </c>
      <c r="O15" s="44">
        <f>N15/G$28*100</f>
        <v>0</v>
      </c>
      <c r="P15" s="45"/>
      <c r="Q15" s="46"/>
      <c r="R15" s="46"/>
      <c r="S15" s="46"/>
      <c r="T15" s="46"/>
      <c r="U15" s="46"/>
      <c r="V15" s="46"/>
      <c r="W15" s="46"/>
      <c r="X15" s="47"/>
      <c r="Y15" s="47"/>
      <c r="Z15" s="47"/>
    </row>
    <row r="16" spans="1:26" s="48" customFormat="1" ht="20.100000000000001" customHeight="1" x14ac:dyDescent="0.25">
      <c r="A16" s="78">
        <v>103</v>
      </c>
      <c r="B16" s="147" t="s">
        <v>13</v>
      </c>
      <c r="C16" s="148"/>
      <c r="D16" s="81" t="s">
        <v>14</v>
      </c>
      <c r="E16" s="35">
        <f>'[1]September 1'!$D8</f>
        <v>272.8</v>
      </c>
      <c r="F16" s="36">
        <f>'[1]September 1'!$E8</f>
        <v>225.4100073313783</v>
      </c>
      <c r="G16" s="37">
        <f t="shared" ref="G16:G26" si="1">F16*E16</f>
        <v>61491.85</v>
      </c>
      <c r="H16" s="38">
        <f t="shared" si="0"/>
        <v>0.64379761818003478</v>
      </c>
      <c r="I16" s="39">
        <f>'September 1'!K16</f>
        <v>0</v>
      </c>
      <c r="J16" s="40">
        <f>'[1]Sep 15'!$K8</f>
        <v>12.8</v>
      </c>
      <c r="K16" s="41">
        <f t="shared" ref="K16:K26" si="2">J16+I16</f>
        <v>12.8</v>
      </c>
      <c r="L16" s="42">
        <f t="shared" ref="L16:L26" si="3">I16*F16</f>
        <v>0</v>
      </c>
      <c r="M16" s="43">
        <f t="shared" ref="M16:M26" si="4">J16*F16</f>
        <v>2885.2480938416425</v>
      </c>
      <c r="N16" s="43">
        <f t="shared" ref="N16:N26" si="5">M16+L16</f>
        <v>2885.2480938416425</v>
      </c>
      <c r="O16" s="44">
        <f>N16/G$28*100</f>
        <v>3.0207512876482573E-2</v>
      </c>
      <c r="P16" s="45"/>
      <c r="Q16" s="46"/>
      <c r="R16" s="46"/>
      <c r="S16" s="46"/>
      <c r="T16" s="46"/>
      <c r="U16" s="46"/>
      <c r="V16" s="46"/>
      <c r="W16" s="46"/>
      <c r="X16" s="47"/>
      <c r="Y16" s="47"/>
      <c r="Z16" s="47"/>
    </row>
    <row r="17" spans="1:26" s="48" customFormat="1" ht="20.100000000000001" customHeight="1" x14ac:dyDescent="0.25">
      <c r="A17" s="78">
        <v>105</v>
      </c>
      <c r="B17" s="147" t="s">
        <v>33</v>
      </c>
      <c r="C17" s="148"/>
      <c r="D17" s="81" t="s">
        <v>16</v>
      </c>
      <c r="E17" s="35">
        <f>'[1]September 1'!$D9</f>
        <v>6155.8</v>
      </c>
      <c r="F17" s="36">
        <f>'[1]September 1'!$E9</f>
        <v>15.110000324896845</v>
      </c>
      <c r="G17" s="37">
        <f t="shared" si="1"/>
        <v>93014.14</v>
      </c>
      <c r="H17" s="38">
        <f t="shared" si="0"/>
        <v>0.97382469041123831</v>
      </c>
      <c r="I17" s="39">
        <f>'September 1'!K17</f>
        <v>945</v>
      </c>
      <c r="J17" s="40">
        <f>'[1]Sep 15'!$K9</f>
        <v>1188.2849999999999</v>
      </c>
      <c r="K17" s="41">
        <f t="shared" si="2"/>
        <v>2133.2849999999999</v>
      </c>
      <c r="L17" s="42">
        <f t="shared" si="3"/>
        <v>14278.950307027519</v>
      </c>
      <c r="M17" s="43">
        <f t="shared" si="4"/>
        <v>17954.986736070045</v>
      </c>
      <c r="N17" s="43">
        <f t="shared" si="5"/>
        <v>32233.937043097561</v>
      </c>
      <c r="O17" s="44">
        <f>N17/G$28*100</f>
        <v>0.3374777615718409</v>
      </c>
      <c r="P17" s="45"/>
      <c r="Q17" s="46"/>
      <c r="R17" s="46"/>
      <c r="S17" s="46"/>
      <c r="T17" s="46"/>
      <c r="U17" s="46"/>
      <c r="V17" s="46"/>
      <c r="W17" s="46"/>
      <c r="X17" s="47"/>
      <c r="Y17" s="47"/>
      <c r="Z17" s="47"/>
    </row>
    <row r="18" spans="1:26" s="48" customFormat="1" ht="20.100000000000001" customHeight="1" x14ac:dyDescent="0.25">
      <c r="A18" s="79">
        <v>200</v>
      </c>
      <c r="B18" s="147" t="s">
        <v>34</v>
      </c>
      <c r="C18" s="148"/>
      <c r="D18" s="81" t="s">
        <v>14</v>
      </c>
      <c r="E18" s="35">
        <f>'[1]September 1'!$D10</f>
        <v>871</v>
      </c>
      <c r="F18" s="36">
        <f>'[1]September 1'!$E10</f>
        <v>618.07569460390357</v>
      </c>
      <c r="G18" s="37">
        <f t="shared" si="1"/>
        <v>538343.93000000005</v>
      </c>
      <c r="H18" s="38">
        <f t="shared" si="0"/>
        <v>5.6362678939677275</v>
      </c>
      <c r="I18" s="39">
        <f>'September 1'!K18</f>
        <v>77.898737775756203</v>
      </c>
      <c r="J18" s="40">
        <f>'[1]Sep 15'!$K10</f>
        <v>223.94525244484873</v>
      </c>
      <c r="K18" s="41">
        <f t="shared" si="2"/>
        <v>301.84399022060495</v>
      </c>
      <c r="L18" s="42">
        <f t="shared" si="3"/>
        <v>48147.31645951786</v>
      </c>
      <c r="M18" s="43">
        <f t="shared" si="4"/>
        <v>138415.11745809641</v>
      </c>
      <c r="N18" s="43">
        <f t="shared" si="5"/>
        <v>186562.43391761428</v>
      </c>
      <c r="O18" s="44">
        <f>N18/G$28*100</f>
        <v>1.9532417807893276</v>
      </c>
      <c r="P18" s="45"/>
      <c r="Q18" s="46"/>
      <c r="R18" s="46"/>
      <c r="S18" s="46"/>
      <c r="T18" s="46"/>
      <c r="U18" s="46"/>
      <c r="V18" s="46"/>
      <c r="W18" s="46"/>
      <c r="X18" s="47"/>
      <c r="Y18" s="47"/>
      <c r="Z18" s="47"/>
    </row>
    <row r="19" spans="1:26" s="48" customFormat="1" ht="20.100000000000001" customHeight="1" x14ac:dyDescent="0.25">
      <c r="A19" s="79">
        <v>201</v>
      </c>
      <c r="B19" s="147" t="s">
        <v>35</v>
      </c>
      <c r="C19" s="148"/>
      <c r="D19" s="81" t="s">
        <v>14</v>
      </c>
      <c r="E19" s="35">
        <f>'[1]September 1'!$D11</f>
        <v>581</v>
      </c>
      <c r="F19" s="36">
        <f>'[1]September 1'!$E11</f>
        <v>731.21654044750426</v>
      </c>
      <c r="G19" s="37">
        <f t="shared" si="1"/>
        <v>424836.81</v>
      </c>
      <c r="H19" s="38">
        <f t="shared" si="0"/>
        <v>4.4478890518532781</v>
      </c>
      <c r="I19" s="39">
        <f>'September 1'!K19</f>
        <v>51.962303843529682</v>
      </c>
      <c r="J19" s="40">
        <f>'[1]Sep 15'!$K11</f>
        <v>149.38253923129406</v>
      </c>
      <c r="K19" s="41">
        <f t="shared" si="2"/>
        <v>201.34484307482376</v>
      </c>
      <c r="L19" s="42">
        <f t="shared" si="3"/>
        <v>37995.696050147824</v>
      </c>
      <c r="M19" s="43">
        <f t="shared" si="4"/>
        <v>109230.98353997043</v>
      </c>
      <c r="N19" s="43">
        <f t="shared" si="5"/>
        <v>147226.67959011826</v>
      </c>
      <c r="O19" s="44">
        <f t="shared" ref="O19:O26" si="6">N19/G$28*100</f>
        <v>1.5414105390010753</v>
      </c>
      <c r="P19" s="45"/>
      <c r="Q19" s="46"/>
      <c r="R19" s="46"/>
      <c r="S19" s="46"/>
      <c r="T19" s="46"/>
      <c r="U19" s="46"/>
      <c r="V19" s="46"/>
      <c r="W19" s="46"/>
      <c r="X19" s="47"/>
      <c r="Y19" s="47"/>
      <c r="Z19" s="47"/>
    </row>
    <row r="20" spans="1:26" s="48" customFormat="1" ht="20.100000000000001" customHeight="1" x14ac:dyDescent="0.25">
      <c r="A20" s="79">
        <v>311</v>
      </c>
      <c r="B20" s="147" t="s">
        <v>36</v>
      </c>
      <c r="C20" s="148"/>
      <c r="D20" s="81" t="s">
        <v>16</v>
      </c>
      <c r="E20" s="35">
        <f>'[1]September 1'!$D12</f>
        <v>5276.4</v>
      </c>
      <c r="F20" s="36">
        <f>'[1]September 1'!$E12</f>
        <v>1124.5</v>
      </c>
      <c r="G20" s="37">
        <f t="shared" si="1"/>
        <v>5933311.7999999998</v>
      </c>
      <c r="H20" s="38">
        <f t="shared" si="0"/>
        <v>62.119646827335572</v>
      </c>
      <c r="I20" s="39">
        <f>'September 1'!K20</f>
        <v>471.90000000000003</v>
      </c>
      <c r="J20" s="40">
        <f>'[1]Sep 15'!$K12</f>
        <v>1356.6299999999999</v>
      </c>
      <c r="K20" s="41">
        <f t="shared" si="2"/>
        <v>1828.53</v>
      </c>
      <c r="L20" s="42">
        <f t="shared" si="3"/>
        <v>530651.55000000005</v>
      </c>
      <c r="M20" s="43">
        <f t="shared" si="4"/>
        <v>1525530.4349999998</v>
      </c>
      <c r="N20" s="43">
        <f t="shared" si="5"/>
        <v>2056181.9849999999</v>
      </c>
      <c r="O20" s="44">
        <f t="shared" si="6"/>
        <v>21.527488024635719</v>
      </c>
      <c r="P20" s="45"/>
      <c r="Q20" s="46"/>
      <c r="R20" s="46"/>
      <c r="S20" s="46"/>
      <c r="T20" s="46"/>
      <c r="U20" s="46"/>
      <c r="V20" s="46"/>
      <c r="W20" s="46"/>
      <c r="X20" s="47"/>
      <c r="Y20" s="47"/>
      <c r="Z20" s="47"/>
    </row>
    <row r="21" spans="1:26" s="48" customFormat="1" ht="20.100000000000001" customHeight="1" x14ac:dyDescent="0.25">
      <c r="A21" s="79">
        <v>404</v>
      </c>
      <c r="B21" s="147" t="s">
        <v>37</v>
      </c>
      <c r="C21" s="148"/>
      <c r="D21" s="81" t="s">
        <v>42</v>
      </c>
      <c r="E21" s="35">
        <f>'[1]September 1'!$D13</f>
        <v>5080.2</v>
      </c>
      <c r="F21" s="36">
        <f>'[1]September 1'!$E13</f>
        <v>46.480000787370578</v>
      </c>
      <c r="G21" s="37">
        <f t="shared" si="1"/>
        <v>236127.7</v>
      </c>
      <c r="H21" s="38">
        <f t="shared" si="0"/>
        <v>2.4721723422913735</v>
      </c>
      <c r="I21" s="39">
        <f>'September 1'!K21</f>
        <v>0</v>
      </c>
      <c r="J21" s="40">
        <f>'[1]Sep 15'!$K13</f>
        <v>0</v>
      </c>
      <c r="K21" s="41">
        <f t="shared" si="2"/>
        <v>0</v>
      </c>
      <c r="L21" s="42">
        <f t="shared" si="3"/>
        <v>0</v>
      </c>
      <c r="M21" s="43">
        <f t="shared" si="4"/>
        <v>0</v>
      </c>
      <c r="N21" s="43">
        <f t="shared" si="5"/>
        <v>0</v>
      </c>
      <c r="O21" s="44">
        <f t="shared" si="6"/>
        <v>0</v>
      </c>
      <c r="P21" s="45"/>
      <c r="Q21" s="46"/>
      <c r="R21" s="46"/>
      <c r="S21" s="46"/>
      <c r="T21" s="46"/>
      <c r="U21" s="46"/>
      <c r="V21" s="46"/>
      <c r="W21" s="46"/>
      <c r="X21" s="47"/>
      <c r="Y21" s="47"/>
      <c r="Z21" s="47"/>
    </row>
    <row r="22" spans="1:26" s="48" customFormat="1" ht="20.100000000000001" customHeight="1" x14ac:dyDescent="0.25">
      <c r="A22" s="79">
        <v>405</v>
      </c>
      <c r="B22" s="147" t="s">
        <v>38</v>
      </c>
      <c r="C22" s="148"/>
      <c r="D22" s="81" t="s">
        <v>14</v>
      </c>
      <c r="E22" s="35">
        <f>'[1]September 1'!$D14</f>
        <v>65.819999999999993</v>
      </c>
      <c r="F22" s="36">
        <f>'[1]September 1'!$E14</f>
        <v>6001.8898511090865</v>
      </c>
      <c r="G22" s="37">
        <f t="shared" si="1"/>
        <v>395044.39</v>
      </c>
      <c r="H22" s="38">
        <f t="shared" si="0"/>
        <v>4.1359730981810561</v>
      </c>
      <c r="I22" s="39">
        <f>'September 1'!K22</f>
        <v>0</v>
      </c>
      <c r="J22" s="40">
        <f>'[1]Sep 15'!$K14</f>
        <v>0</v>
      </c>
      <c r="K22" s="41">
        <f t="shared" si="2"/>
        <v>0</v>
      </c>
      <c r="L22" s="42">
        <f t="shared" si="3"/>
        <v>0</v>
      </c>
      <c r="M22" s="43">
        <f t="shared" si="4"/>
        <v>0</v>
      </c>
      <c r="N22" s="43">
        <f t="shared" si="5"/>
        <v>0</v>
      </c>
      <c r="O22" s="44">
        <f t="shared" si="6"/>
        <v>0</v>
      </c>
      <c r="P22" s="45"/>
      <c r="Q22" s="46"/>
      <c r="R22" s="46"/>
      <c r="S22" s="46"/>
      <c r="T22" s="46"/>
      <c r="U22" s="46"/>
      <c r="V22" s="46"/>
      <c r="W22" s="46"/>
      <c r="X22" s="47"/>
      <c r="Y22" s="47"/>
      <c r="Z22" s="47"/>
    </row>
    <row r="23" spans="1:26" s="48" customFormat="1" ht="20.100000000000001" customHeight="1" x14ac:dyDescent="0.25">
      <c r="A23" s="79">
        <v>505</v>
      </c>
      <c r="B23" s="147" t="s">
        <v>15</v>
      </c>
      <c r="C23" s="148"/>
      <c r="D23" s="81" t="s">
        <v>14</v>
      </c>
      <c r="E23" s="35">
        <f>'[1]September 1'!$D15</f>
        <v>682</v>
      </c>
      <c r="F23" s="36">
        <f>'[1]September 1'!$E15</f>
        <v>2606.6299999999997</v>
      </c>
      <c r="G23" s="37">
        <f t="shared" si="1"/>
        <v>1777721.6599999997</v>
      </c>
      <c r="H23" s="38">
        <f t="shared" si="0"/>
        <v>18.612108279309492</v>
      </c>
      <c r="I23" s="39">
        <f>'September 1'!K23</f>
        <v>0</v>
      </c>
      <c r="J23" s="40">
        <f>'[1]Sep 15'!$K15</f>
        <v>6.4</v>
      </c>
      <c r="K23" s="41">
        <f t="shared" si="2"/>
        <v>6.4</v>
      </c>
      <c r="L23" s="42">
        <f t="shared" si="3"/>
        <v>0</v>
      </c>
      <c r="M23" s="43">
        <f t="shared" si="4"/>
        <v>16682.431999999997</v>
      </c>
      <c r="N23" s="43">
        <f t="shared" si="5"/>
        <v>16682.431999999997</v>
      </c>
      <c r="O23" s="44">
        <f t="shared" si="6"/>
        <v>0.17465908062695124</v>
      </c>
      <c r="P23" s="45"/>
      <c r="Q23" s="46"/>
      <c r="R23" s="46"/>
      <c r="S23" s="46"/>
      <c r="T23" s="46"/>
      <c r="U23" s="46"/>
      <c r="V23" s="46"/>
      <c r="W23" s="46"/>
      <c r="X23" s="47"/>
      <c r="Y23" s="47"/>
      <c r="Z23" s="47"/>
    </row>
    <row r="24" spans="1:26" s="48" customFormat="1" ht="20.100000000000001" customHeight="1" x14ac:dyDescent="0.25">
      <c r="A24" s="80" t="s">
        <v>29</v>
      </c>
      <c r="B24" s="147" t="s">
        <v>39</v>
      </c>
      <c r="C24" s="148"/>
      <c r="D24" s="82" t="s">
        <v>43</v>
      </c>
      <c r="E24" s="35">
        <f>'[1]September 1'!$D16</f>
        <v>1</v>
      </c>
      <c r="F24" s="36">
        <f>'[1]September 1'!$E16</f>
        <v>4026.75</v>
      </c>
      <c r="G24" s="37">
        <f t="shared" si="1"/>
        <v>4026.75</v>
      </c>
      <c r="H24" s="38">
        <f t="shared" si="0"/>
        <v>4.2158628485018015E-2</v>
      </c>
      <c r="I24" s="39">
        <f>'September 1'!K24</f>
        <v>1</v>
      </c>
      <c r="J24" s="40">
        <f>'[1]Sep 15'!$K16</f>
        <v>0</v>
      </c>
      <c r="K24" s="41">
        <f t="shared" si="2"/>
        <v>1</v>
      </c>
      <c r="L24" s="42">
        <f t="shared" si="3"/>
        <v>4026.75</v>
      </c>
      <c r="M24" s="43">
        <f t="shared" si="4"/>
        <v>0</v>
      </c>
      <c r="N24" s="43">
        <f t="shared" si="5"/>
        <v>4026.75</v>
      </c>
      <c r="O24" s="44">
        <f t="shared" si="6"/>
        <v>4.2158628485018015E-2</v>
      </c>
      <c r="P24" s="45"/>
      <c r="Q24" s="46"/>
      <c r="R24" s="46"/>
      <c r="S24" s="46"/>
      <c r="T24" s="46"/>
      <c r="U24" s="46"/>
      <c r="V24" s="46"/>
      <c r="W24" s="46"/>
      <c r="X24" s="47"/>
      <c r="Y24" s="47"/>
      <c r="Z24" s="47"/>
    </row>
    <row r="25" spans="1:26" s="48" customFormat="1" ht="20.100000000000001" customHeight="1" x14ac:dyDescent="0.25">
      <c r="A25" s="80" t="s">
        <v>30</v>
      </c>
      <c r="B25" s="147" t="s">
        <v>40</v>
      </c>
      <c r="C25" s="148"/>
      <c r="D25" s="82" t="s">
        <v>43</v>
      </c>
      <c r="E25" s="35">
        <f>'[1]September 1'!$D17</f>
        <v>1</v>
      </c>
      <c r="F25" s="36">
        <f>'[1]September 1'!$E17</f>
        <v>7805.7</v>
      </c>
      <c r="G25" s="37">
        <f t="shared" si="1"/>
        <v>7805.7</v>
      </c>
      <c r="H25" s="38">
        <f t="shared" si="0"/>
        <v>8.1722879832496459E-2</v>
      </c>
      <c r="I25" s="39">
        <f>'September 1'!K25</f>
        <v>0</v>
      </c>
      <c r="J25" s="40">
        <f>'[1]Sep 15'!$K17</f>
        <v>0</v>
      </c>
      <c r="K25" s="41">
        <f t="shared" si="2"/>
        <v>0</v>
      </c>
      <c r="L25" s="42">
        <f t="shared" si="3"/>
        <v>0</v>
      </c>
      <c r="M25" s="43">
        <f t="shared" si="4"/>
        <v>0</v>
      </c>
      <c r="N25" s="43">
        <f t="shared" si="5"/>
        <v>0</v>
      </c>
      <c r="O25" s="44">
        <f t="shared" si="6"/>
        <v>0</v>
      </c>
      <c r="P25" s="45"/>
      <c r="Q25" s="46"/>
      <c r="R25" s="46"/>
      <c r="S25" s="46"/>
      <c r="T25" s="46"/>
      <c r="U25" s="46"/>
      <c r="V25" s="46"/>
      <c r="W25" s="46"/>
      <c r="X25" s="47"/>
      <c r="Y25" s="47"/>
      <c r="Z25" s="47"/>
    </row>
    <row r="26" spans="1:26" s="48" customFormat="1" ht="20.100000000000001" customHeight="1" x14ac:dyDescent="0.25">
      <c r="A26" s="80" t="s">
        <v>31</v>
      </c>
      <c r="B26" s="156" t="s">
        <v>41</v>
      </c>
      <c r="C26" s="157"/>
      <c r="D26" s="82" t="s">
        <v>44</v>
      </c>
      <c r="E26" s="35">
        <f>'[1]September 1'!$D18</f>
        <v>1</v>
      </c>
      <c r="F26" s="36">
        <f>'[1]September 1'!$E18</f>
        <v>51542.400000000001</v>
      </c>
      <c r="G26" s="37">
        <f t="shared" si="1"/>
        <v>51542.400000000001</v>
      </c>
      <c r="H26" s="38">
        <f t="shared" si="0"/>
        <v>0.53963044460823062</v>
      </c>
      <c r="I26" s="39">
        <f>'September 1'!K26</f>
        <v>1</v>
      </c>
      <c r="J26" s="40">
        <f>'[1]Sep 15'!$K18</f>
        <v>0</v>
      </c>
      <c r="K26" s="41">
        <f t="shared" si="2"/>
        <v>1</v>
      </c>
      <c r="L26" s="42">
        <f t="shared" si="3"/>
        <v>51542.400000000001</v>
      </c>
      <c r="M26" s="43">
        <f t="shared" si="4"/>
        <v>0</v>
      </c>
      <c r="N26" s="43">
        <f t="shared" si="5"/>
        <v>51542.400000000001</v>
      </c>
      <c r="O26" s="44">
        <f t="shared" si="6"/>
        <v>0.53963044460823062</v>
      </c>
      <c r="P26" s="45"/>
      <c r="Q26" s="46"/>
      <c r="R26" s="46"/>
      <c r="S26" s="46"/>
      <c r="T26" s="46"/>
      <c r="U26" s="46"/>
      <c r="V26" s="46"/>
      <c r="W26" s="46"/>
      <c r="X26" s="47"/>
      <c r="Y26" s="47"/>
      <c r="Z26" s="47"/>
    </row>
    <row r="27" spans="1:26" s="48" customFormat="1" ht="9.9499999999999993" customHeight="1" thickBot="1" x14ac:dyDescent="0.25">
      <c r="A27" s="49"/>
      <c r="B27" s="152"/>
      <c r="C27" s="152"/>
      <c r="D27" s="50"/>
      <c r="E27" s="51"/>
      <c r="F27" s="52"/>
      <c r="G27" s="53"/>
      <c r="H27" s="54"/>
      <c r="I27" s="55"/>
      <c r="J27" s="56"/>
      <c r="K27" s="57"/>
      <c r="L27" s="58"/>
      <c r="M27" s="59"/>
      <c r="N27" s="59"/>
      <c r="O27" s="60"/>
      <c r="P27" s="61"/>
    </row>
    <row r="28" spans="1:26" s="71" customFormat="1" ht="21.75" thickBot="1" x14ac:dyDescent="0.25">
      <c r="A28" s="153" t="s">
        <v>17</v>
      </c>
      <c r="B28" s="154"/>
      <c r="C28" s="154"/>
      <c r="D28" s="62"/>
      <c r="E28" s="63"/>
      <c r="F28" s="64"/>
      <c r="G28" s="63">
        <f>SUM(G15:G26)</f>
        <v>9551425.5199999996</v>
      </c>
      <c r="H28" s="65">
        <f>SUM(H15:H26)</f>
        <v>100</v>
      </c>
      <c r="I28" s="66"/>
      <c r="J28" s="66"/>
      <c r="K28" s="66"/>
      <c r="L28" s="67">
        <f>SUM(L15:L26)</f>
        <v>686642.66281669331</v>
      </c>
      <c r="M28" s="68">
        <f>SUM(M15:M26)</f>
        <v>1810699.2028279784</v>
      </c>
      <c r="N28" s="68">
        <f>SUM(N15:N26)</f>
        <v>2497341.8656446715</v>
      </c>
      <c r="O28" s="69">
        <f>SUM(O15:O26)</f>
        <v>26.14627377259465</v>
      </c>
      <c r="P28" s="70"/>
      <c r="R28" s="72"/>
      <c r="S28" s="72"/>
      <c r="T28" s="72"/>
      <c r="U28" s="72"/>
      <c r="V28" s="72"/>
      <c r="W28" s="72"/>
    </row>
    <row r="29" spans="1:26" x14ac:dyDescent="0.25">
      <c r="A29" s="155"/>
      <c r="B29" s="155"/>
      <c r="C29" s="155"/>
      <c r="D29" s="155"/>
    </row>
    <row r="31" spans="1:26" x14ac:dyDescent="0.25">
      <c r="C31" t="s">
        <v>18</v>
      </c>
      <c r="H31" s="2" t="s">
        <v>19</v>
      </c>
    </row>
    <row r="32" spans="1:26" x14ac:dyDescent="0.25">
      <c r="D32" s="141" t="s">
        <v>20</v>
      </c>
      <c r="E32" s="141"/>
      <c r="F32" s="141"/>
      <c r="I32" s="142" t="s">
        <v>21</v>
      </c>
      <c r="J32" s="142"/>
      <c r="K32" s="142"/>
    </row>
    <row r="33" spans="1:14" s="73" customFormat="1" x14ac:dyDescent="0.25">
      <c r="D33" s="143" t="s">
        <v>22</v>
      </c>
      <c r="E33" s="143"/>
      <c r="F33" s="143"/>
      <c r="G33" s="75"/>
      <c r="I33" s="144" t="s">
        <v>23</v>
      </c>
      <c r="J33" s="144"/>
      <c r="K33" s="144"/>
      <c r="L33" s="75"/>
      <c r="M33" s="75"/>
      <c r="N33" s="75"/>
    </row>
    <row r="34" spans="1:14" x14ac:dyDescent="0.25">
      <c r="D34" s="151" t="s">
        <v>24</v>
      </c>
      <c r="E34" s="151"/>
      <c r="F34" s="151"/>
      <c r="I34" s="151" t="s">
        <v>45</v>
      </c>
      <c r="J34" s="151"/>
      <c r="K34" s="151"/>
    </row>
    <row r="35" spans="1:14" x14ac:dyDescent="0.25">
      <c r="A35" s="76" t="s">
        <v>25</v>
      </c>
    </row>
    <row r="36" spans="1:14" x14ac:dyDescent="0.25">
      <c r="A36" s="76" t="s">
        <v>26</v>
      </c>
    </row>
    <row r="38" spans="1:14" x14ac:dyDescent="0.25">
      <c r="K38" s="77"/>
    </row>
  </sheetData>
  <mergeCells count="36">
    <mergeCell ref="D34:F34"/>
    <mergeCell ref="I34:K34"/>
    <mergeCell ref="A28:C28"/>
    <mergeCell ref="A29:D29"/>
    <mergeCell ref="D32:F32"/>
    <mergeCell ref="I32:K32"/>
    <mergeCell ref="D33:F33"/>
    <mergeCell ref="I33:K33"/>
    <mergeCell ref="B27:C27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15:C15"/>
    <mergeCell ref="A9:O9"/>
    <mergeCell ref="A10:O10"/>
    <mergeCell ref="A11:G11"/>
    <mergeCell ref="H11:O11"/>
    <mergeCell ref="A12:A13"/>
    <mergeCell ref="B12:C13"/>
    <mergeCell ref="D12:D13"/>
    <mergeCell ref="E12:E13"/>
    <mergeCell ref="F12:F13"/>
    <mergeCell ref="G12:G13"/>
    <mergeCell ref="H12:H13"/>
    <mergeCell ref="I12:K12"/>
    <mergeCell ref="L12:N12"/>
    <mergeCell ref="O12:O13"/>
    <mergeCell ref="B14:C14"/>
  </mergeCells>
  <printOptions horizontalCentered="1"/>
  <pageMargins left="0.7" right="0.7" top="0.75" bottom="0.75" header="0.3" footer="0.3"/>
  <pageSetup scale="63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8"/>
  <sheetViews>
    <sheetView topLeftCell="B10" workbookViewId="0">
      <selection activeCell="B1" sqref="A1:XFD1048576"/>
    </sheetView>
  </sheetViews>
  <sheetFormatPr defaultRowHeight="15" x14ac:dyDescent="0.25"/>
  <cols>
    <col min="1" max="1" width="8.7109375" customWidth="1"/>
    <col min="2" max="2" width="22.85546875" customWidth="1"/>
    <col min="3" max="3" width="14.7109375" customWidth="1"/>
    <col min="5" max="5" width="12.85546875" style="1" customWidth="1"/>
    <col min="6" max="6" width="11.7109375" style="1" customWidth="1"/>
    <col min="7" max="7" width="15.140625" style="1" customWidth="1"/>
    <col min="8" max="8" width="10.5703125" customWidth="1"/>
    <col min="9" max="9" width="11.28515625" style="2" customWidth="1"/>
    <col min="10" max="10" width="12" style="2" customWidth="1"/>
    <col min="11" max="11" width="11" style="2" customWidth="1"/>
    <col min="12" max="12" width="14.85546875" style="1" customWidth="1"/>
    <col min="13" max="14" width="13.42578125" style="1" customWidth="1"/>
    <col min="15" max="16" width="12" customWidth="1"/>
    <col min="17" max="17" width="10.42578125" customWidth="1"/>
    <col min="18" max="19" width="13.42578125" customWidth="1"/>
    <col min="20" max="20" width="13" customWidth="1"/>
    <col min="21" max="21" width="10.42578125" customWidth="1"/>
    <col min="22" max="23" width="12.85546875" customWidth="1"/>
    <col min="25" max="25" width="12" customWidth="1"/>
  </cols>
  <sheetData>
    <row r="1" spans="1:26" ht="15.75" thickBot="1" x14ac:dyDescent="0.3"/>
    <row r="2" spans="1:26" ht="15.75" thickTop="1" x14ac:dyDescent="0.25">
      <c r="B2" s="3"/>
      <c r="C2" s="4"/>
      <c r="D2" s="4"/>
      <c r="E2" s="5"/>
      <c r="F2" s="5"/>
      <c r="G2" s="5"/>
      <c r="H2" s="3"/>
      <c r="I2" s="6"/>
      <c r="J2" s="6"/>
      <c r="K2" s="6"/>
      <c r="L2" s="5"/>
      <c r="M2" s="5"/>
      <c r="N2" s="7"/>
    </row>
    <row r="3" spans="1:26" x14ac:dyDescent="0.25">
      <c r="B3" s="8"/>
      <c r="C3" s="9"/>
      <c r="D3" s="9"/>
      <c r="E3" s="10"/>
      <c r="F3" s="10"/>
      <c r="G3" s="10"/>
      <c r="H3" s="8"/>
      <c r="I3" s="11"/>
      <c r="J3" s="11"/>
      <c r="K3" s="11"/>
      <c r="L3" s="10"/>
      <c r="M3" s="10"/>
      <c r="N3" s="12"/>
    </row>
    <row r="4" spans="1:26" x14ac:dyDescent="0.25">
      <c r="B4" s="8"/>
      <c r="C4" s="9"/>
      <c r="D4" s="9"/>
      <c r="E4" s="10"/>
      <c r="F4" s="10"/>
      <c r="G4" s="10"/>
      <c r="H4" s="8"/>
      <c r="I4" s="11"/>
      <c r="J4" s="11"/>
      <c r="K4" s="11"/>
      <c r="L4" s="10"/>
      <c r="M4" s="10"/>
      <c r="N4" s="12"/>
    </row>
    <row r="5" spans="1:26" x14ac:dyDescent="0.25">
      <c r="B5" s="8"/>
      <c r="C5" s="9"/>
      <c r="D5" s="9"/>
      <c r="E5" s="10"/>
      <c r="F5" s="10"/>
      <c r="G5" s="10"/>
      <c r="H5" s="8"/>
      <c r="I5" s="11"/>
      <c r="J5" s="11"/>
      <c r="K5" s="11"/>
      <c r="L5" s="10"/>
      <c r="M5" s="10"/>
      <c r="N5" s="12"/>
    </row>
    <row r="6" spans="1:26" x14ac:dyDescent="0.25">
      <c r="B6" s="8"/>
      <c r="C6" s="9"/>
      <c r="D6" s="9"/>
      <c r="E6" s="10"/>
      <c r="F6" s="10"/>
      <c r="G6" s="10"/>
      <c r="H6" s="8"/>
      <c r="I6" s="11"/>
      <c r="J6" s="11"/>
      <c r="K6" s="11"/>
      <c r="L6" s="10"/>
      <c r="M6" s="10"/>
      <c r="N6" s="12"/>
    </row>
    <row r="7" spans="1:26" ht="15.75" thickBot="1" x14ac:dyDescent="0.3">
      <c r="B7" s="13"/>
      <c r="C7" s="14"/>
      <c r="D7" s="14"/>
      <c r="E7" s="15"/>
      <c r="F7" s="15"/>
      <c r="G7" s="15"/>
      <c r="H7" s="13"/>
      <c r="I7" s="16"/>
      <c r="J7" s="16"/>
      <c r="K7" s="16"/>
      <c r="L7" s="15"/>
      <c r="M7" s="15"/>
      <c r="N7" s="17"/>
    </row>
    <row r="8" spans="1:26" ht="15.75" thickTop="1" x14ac:dyDescent="0.25"/>
    <row r="9" spans="1:26" ht="23.25" x14ac:dyDescent="0.25">
      <c r="A9" s="139" t="s">
        <v>27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</row>
    <row r="10" spans="1:26" ht="21" customHeight="1" x14ac:dyDescent="0.25">
      <c r="A10" s="135" t="s">
        <v>28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</row>
    <row r="11" spans="1:26" ht="15.75" thickBot="1" x14ac:dyDescent="0.3">
      <c r="A11" s="149" t="s">
        <v>48</v>
      </c>
      <c r="B11" s="149"/>
      <c r="C11" s="149"/>
      <c r="D11" s="149"/>
      <c r="E11" s="149"/>
      <c r="F11" s="149"/>
      <c r="G11" s="149"/>
      <c r="H11" s="150"/>
      <c r="I11" s="150"/>
      <c r="J11" s="150"/>
      <c r="K11" s="150"/>
      <c r="L11" s="150"/>
      <c r="M11" s="150"/>
      <c r="N11" s="150"/>
      <c r="O11" s="150"/>
      <c r="P11" s="18"/>
    </row>
    <row r="12" spans="1:26" ht="15.75" thickBot="1" x14ac:dyDescent="0.3">
      <c r="A12" s="140" t="s">
        <v>0</v>
      </c>
      <c r="B12" s="140" t="s">
        <v>1</v>
      </c>
      <c r="C12" s="140"/>
      <c r="D12" s="140" t="s">
        <v>2</v>
      </c>
      <c r="E12" s="136" t="s">
        <v>3</v>
      </c>
      <c r="F12" s="136" t="s">
        <v>4</v>
      </c>
      <c r="G12" s="137" t="s">
        <v>5</v>
      </c>
      <c r="H12" s="140" t="s">
        <v>6</v>
      </c>
      <c r="I12" s="136" t="s">
        <v>7</v>
      </c>
      <c r="J12" s="136"/>
      <c r="K12" s="136"/>
      <c r="L12" s="136" t="s">
        <v>5</v>
      </c>
      <c r="M12" s="136"/>
      <c r="N12" s="136"/>
      <c r="O12" s="140" t="s">
        <v>8</v>
      </c>
      <c r="P12" s="19"/>
    </row>
    <row r="13" spans="1:26" ht="27" customHeight="1" thickBot="1" x14ac:dyDescent="0.3">
      <c r="A13" s="140"/>
      <c r="B13" s="140"/>
      <c r="C13" s="140"/>
      <c r="D13" s="140"/>
      <c r="E13" s="136"/>
      <c r="F13" s="136"/>
      <c r="G13" s="138"/>
      <c r="H13" s="140"/>
      <c r="I13" s="20" t="s">
        <v>9</v>
      </c>
      <c r="J13" s="21" t="s">
        <v>10</v>
      </c>
      <c r="K13" s="21" t="s">
        <v>11</v>
      </c>
      <c r="L13" s="85" t="s">
        <v>9</v>
      </c>
      <c r="M13" s="85" t="s">
        <v>12</v>
      </c>
      <c r="N13" s="85" t="s">
        <v>11</v>
      </c>
      <c r="O13" s="140"/>
      <c r="P13" s="19"/>
      <c r="X13" s="83"/>
      <c r="Y13" s="83"/>
      <c r="Z13" s="83"/>
    </row>
    <row r="14" spans="1:26" s="33" customFormat="1" ht="9.9499999999999993" customHeight="1" x14ac:dyDescent="0.25">
      <c r="A14" s="24"/>
      <c r="B14" s="145"/>
      <c r="C14" s="146"/>
      <c r="D14" s="25"/>
      <c r="E14" s="26"/>
      <c r="F14" s="26"/>
      <c r="G14" s="26"/>
      <c r="H14" s="86"/>
      <c r="I14" s="28"/>
      <c r="J14" s="29"/>
      <c r="K14" s="30"/>
      <c r="L14" s="31"/>
      <c r="M14" s="26"/>
      <c r="N14" s="26"/>
      <c r="O14" s="32"/>
      <c r="P14" s="19"/>
      <c r="X14" s="34"/>
      <c r="Y14" s="34"/>
      <c r="Z14" s="34"/>
    </row>
    <row r="15" spans="1:26" s="48" customFormat="1" ht="20.100000000000001" customHeight="1" x14ac:dyDescent="0.25">
      <c r="A15" s="78">
        <v>100</v>
      </c>
      <c r="B15" s="147" t="s">
        <v>32</v>
      </c>
      <c r="C15" s="148"/>
      <c r="D15" s="81" t="s">
        <v>16</v>
      </c>
      <c r="E15" s="35">
        <f>'[1]September 1'!$D7</f>
        <v>1758.8</v>
      </c>
      <c r="F15" s="36">
        <f>'[1]September 1'!$E7</f>
        <v>16.010001137138957</v>
      </c>
      <c r="G15" s="37">
        <f>F15*E15</f>
        <v>28158.389999999996</v>
      </c>
      <c r="H15" s="38">
        <f t="shared" ref="H15:H26" si="0">G15/G$28*100</f>
        <v>0.29480824554448282</v>
      </c>
      <c r="I15" s="39">
        <f>'Sep 15'!K15</f>
        <v>0</v>
      </c>
      <c r="J15" s="40">
        <f>'[1]Sep 22'!$K7</f>
        <v>764.7</v>
      </c>
      <c r="K15" s="41">
        <f>J15+I15</f>
        <v>764.7</v>
      </c>
      <c r="L15" s="42">
        <f>I15*F15</f>
        <v>0</v>
      </c>
      <c r="M15" s="43">
        <f>J15*F15</f>
        <v>12242.847869570161</v>
      </c>
      <c r="N15" s="43">
        <f>M15+L15</f>
        <v>12242.847869570161</v>
      </c>
      <c r="O15" s="44">
        <f>N15/G$28*100</f>
        <v>0.12817822684095181</v>
      </c>
      <c r="P15" s="45"/>
      <c r="Q15" s="46"/>
      <c r="R15" s="46"/>
      <c r="S15" s="46"/>
      <c r="T15" s="46"/>
      <c r="U15" s="46"/>
      <c r="V15" s="46"/>
      <c r="W15" s="46"/>
      <c r="X15" s="47"/>
      <c r="Y15" s="47"/>
      <c r="Z15" s="47"/>
    </row>
    <row r="16" spans="1:26" s="48" customFormat="1" ht="20.100000000000001" customHeight="1" x14ac:dyDescent="0.25">
      <c r="A16" s="78">
        <v>103</v>
      </c>
      <c r="B16" s="147" t="s">
        <v>13</v>
      </c>
      <c r="C16" s="148"/>
      <c r="D16" s="81" t="s">
        <v>14</v>
      </c>
      <c r="E16" s="35">
        <f>'[1]September 1'!$D8</f>
        <v>272.8</v>
      </c>
      <c r="F16" s="36">
        <f>'[1]September 1'!$E8</f>
        <v>225.4100073313783</v>
      </c>
      <c r="G16" s="37">
        <f t="shared" ref="G16:G26" si="1">F16*E16</f>
        <v>61491.85</v>
      </c>
      <c r="H16" s="38">
        <f t="shared" si="0"/>
        <v>0.64379761818003478</v>
      </c>
      <c r="I16" s="39">
        <f>'Sep 15'!K16</f>
        <v>12.8</v>
      </c>
      <c r="J16" s="40">
        <f>'[1]Sep 22'!$K8</f>
        <v>4.3999999999999986</v>
      </c>
      <c r="K16" s="41">
        <f t="shared" ref="K16:K26" si="2">J16+I16</f>
        <v>17.2</v>
      </c>
      <c r="L16" s="42">
        <f t="shared" ref="L16:L26" si="3">I16*F16</f>
        <v>2885.2480938416425</v>
      </c>
      <c r="M16" s="43">
        <f t="shared" ref="M16:M26" si="4">J16*F16</f>
        <v>991.80403225806413</v>
      </c>
      <c r="N16" s="43">
        <f t="shared" ref="N16:N26" si="5">M16+L16</f>
        <v>3877.0521260997066</v>
      </c>
      <c r="O16" s="44">
        <f>N16/G$28*100</f>
        <v>4.059134542777345E-2</v>
      </c>
      <c r="P16" s="45"/>
      <c r="Q16" s="46"/>
      <c r="R16" s="46"/>
      <c r="S16" s="46"/>
      <c r="T16" s="46"/>
      <c r="U16" s="46"/>
      <c r="V16" s="46"/>
      <c r="W16" s="46"/>
      <c r="X16" s="47"/>
      <c r="Y16" s="47"/>
      <c r="Z16" s="47"/>
    </row>
    <row r="17" spans="1:26" s="48" customFormat="1" ht="20.100000000000001" customHeight="1" x14ac:dyDescent="0.25">
      <c r="A17" s="78">
        <v>105</v>
      </c>
      <c r="B17" s="147" t="s">
        <v>33</v>
      </c>
      <c r="C17" s="148"/>
      <c r="D17" s="81" t="s">
        <v>16</v>
      </c>
      <c r="E17" s="35">
        <f>'[1]September 1'!$D9</f>
        <v>6155.8</v>
      </c>
      <c r="F17" s="36">
        <f>'[1]September 1'!$E9</f>
        <v>15.110000324896845</v>
      </c>
      <c r="G17" s="37">
        <f t="shared" si="1"/>
        <v>93014.14</v>
      </c>
      <c r="H17" s="38">
        <f t="shared" si="0"/>
        <v>0.97382469041123831</v>
      </c>
      <c r="I17" s="39">
        <f>'Sep 15'!K17</f>
        <v>2133.2849999999999</v>
      </c>
      <c r="J17" s="40">
        <f>'[1]Sep 22'!$K9</f>
        <v>543.16500000000042</v>
      </c>
      <c r="K17" s="41">
        <f t="shared" si="2"/>
        <v>2676.4500000000003</v>
      </c>
      <c r="L17" s="42">
        <f t="shared" si="3"/>
        <v>32233.937043097565</v>
      </c>
      <c r="M17" s="43">
        <f t="shared" si="4"/>
        <v>8207.2233264726019</v>
      </c>
      <c r="N17" s="43">
        <f t="shared" si="5"/>
        <v>40441.160369570163</v>
      </c>
      <c r="O17" s="44">
        <f>N17/G$28*100</f>
        <v>0.4234044466440039</v>
      </c>
      <c r="P17" s="45"/>
      <c r="Q17" s="46"/>
      <c r="R17" s="46"/>
      <c r="S17" s="46"/>
      <c r="T17" s="46"/>
      <c r="U17" s="46"/>
      <c r="V17" s="46"/>
      <c r="W17" s="46"/>
      <c r="X17" s="47"/>
      <c r="Y17" s="47"/>
      <c r="Z17" s="47"/>
    </row>
    <row r="18" spans="1:26" s="48" customFormat="1" ht="20.100000000000001" customHeight="1" x14ac:dyDescent="0.25">
      <c r="A18" s="79">
        <v>200</v>
      </c>
      <c r="B18" s="147" t="s">
        <v>34</v>
      </c>
      <c r="C18" s="148"/>
      <c r="D18" s="81" t="s">
        <v>14</v>
      </c>
      <c r="E18" s="35">
        <f>'[1]September 1'!$D10</f>
        <v>871</v>
      </c>
      <c r="F18" s="36">
        <f>'[1]September 1'!$E10</f>
        <v>618.07569460390357</v>
      </c>
      <c r="G18" s="37">
        <f t="shared" si="1"/>
        <v>538343.93000000005</v>
      </c>
      <c r="H18" s="38">
        <f t="shared" si="0"/>
        <v>5.6362678939677275</v>
      </c>
      <c r="I18" s="39">
        <f>'Sep 15'!K18</f>
        <v>301.84399022060495</v>
      </c>
      <c r="J18" s="40">
        <f>'[1]Sep 22'!$K10</f>
        <v>76.853815101205385</v>
      </c>
      <c r="K18" s="41">
        <f t="shared" si="2"/>
        <v>378.69780532181034</v>
      </c>
      <c r="L18" s="42">
        <f t="shared" si="3"/>
        <v>186562.43391761428</v>
      </c>
      <c r="M18" s="43">
        <f t="shared" si="4"/>
        <v>47501.475151637489</v>
      </c>
      <c r="N18" s="43">
        <f t="shared" si="5"/>
        <v>234063.90906925176</v>
      </c>
      <c r="O18" s="44">
        <f>N18/G$28*100</f>
        <v>2.4505651913333639</v>
      </c>
      <c r="P18" s="45"/>
      <c r="Q18" s="46"/>
      <c r="R18" s="46"/>
      <c r="S18" s="46"/>
      <c r="T18" s="46"/>
      <c r="U18" s="46"/>
      <c r="V18" s="46"/>
      <c r="W18" s="46"/>
      <c r="X18" s="47"/>
      <c r="Y18" s="47"/>
      <c r="Z18" s="47"/>
    </row>
    <row r="19" spans="1:26" s="48" customFormat="1" ht="20.100000000000001" customHeight="1" x14ac:dyDescent="0.25">
      <c r="A19" s="79">
        <v>201</v>
      </c>
      <c r="B19" s="147" t="s">
        <v>35</v>
      </c>
      <c r="C19" s="148"/>
      <c r="D19" s="81" t="s">
        <v>14</v>
      </c>
      <c r="E19" s="35">
        <f>'[1]September 1'!$D11</f>
        <v>581</v>
      </c>
      <c r="F19" s="36">
        <f>'[1]September 1'!$E11</f>
        <v>731.21654044750426</v>
      </c>
      <c r="G19" s="37">
        <f t="shared" si="1"/>
        <v>424836.81</v>
      </c>
      <c r="H19" s="38">
        <f t="shared" si="0"/>
        <v>4.4478890518532781</v>
      </c>
      <c r="I19" s="39">
        <f>'Sep 15'!K19</f>
        <v>201.34484307482376</v>
      </c>
      <c r="J19" s="40">
        <f>'[1]Sep 22'!$K11</f>
        <v>51.265288833295443</v>
      </c>
      <c r="K19" s="41">
        <f t="shared" si="2"/>
        <v>252.6101319081192</v>
      </c>
      <c r="L19" s="42">
        <f t="shared" si="3"/>
        <v>147226.67959011826</v>
      </c>
      <c r="M19" s="43">
        <f t="shared" si="4"/>
        <v>37486.027145724365</v>
      </c>
      <c r="N19" s="43">
        <f t="shared" si="5"/>
        <v>184712.70673584263</v>
      </c>
      <c r="O19" s="44">
        <f t="shared" ref="O19:O26" si="6">N19/G$28*100</f>
        <v>1.93387580051865</v>
      </c>
      <c r="P19" s="45"/>
      <c r="Q19" s="46"/>
      <c r="R19" s="46"/>
      <c r="S19" s="46"/>
      <c r="T19" s="46"/>
      <c r="U19" s="46"/>
      <c r="V19" s="46"/>
      <c r="W19" s="46"/>
      <c r="X19" s="47"/>
      <c r="Y19" s="47"/>
      <c r="Z19" s="47"/>
    </row>
    <row r="20" spans="1:26" s="48" customFormat="1" ht="20.100000000000001" customHeight="1" x14ac:dyDescent="0.25">
      <c r="A20" s="79">
        <v>311</v>
      </c>
      <c r="B20" s="147" t="s">
        <v>36</v>
      </c>
      <c r="C20" s="148"/>
      <c r="D20" s="81" t="s">
        <v>16</v>
      </c>
      <c r="E20" s="35">
        <f>'[1]September 1'!$D12</f>
        <v>5276.4</v>
      </c>
      <c r="F20" s="36">
        <f>'[1]September 1'!$E12</f>
        <v>1124.5</v>
      </c>
      <c r="G20" s="37">
        <f t="shared" si="1"/>
        <v>5933311.7999999998</v>
      </c>
      <c r="H20" s="38">
        <f t="shared" si="0"/>
        <v>62.119646827335572</v>
      </c>
      <c r="I20" s="39">
        <f>'Sep 15'!K20</f>
        <v>1828.53</v>
      </c>
      <c r="J20" s="40">
        <f>'[1]Sep 22'!$K12</f>
        <v>465.57000000000039</v>
      </c>
      <c r="K20" s="41">
        <f t="shared" si="2"/>
        <v>2294.1000000000004</v>
      </c>
      <c r="L20" s="42">
        <f t="shared" si="3"/>
        <v>2056181.9849999999</v>
      </c>
      <c r="M20" s="43">
        <f t="shared" si="4"/>
        <v>523533.46500000043</v>
      </c>
      <c r="N20" s="43">
        <f t="shared" si="5"/>
        <v>2579715.4500000002</v>
      </c>
      <c r="O20" s="44">
        <f t="shared" si="6"/>
        <v>27.008695661168701</v>
      </c>
      <c r="P20" s="45"/>
      <c r="Q20" s="46"/>
      <c r="R20" s="46"/>
      <c r="S20" s="46"/>
      <c r="T20" s="46"/>
      <c r="U20" s="46"/>
      <c r="V20" s="46"/>
      <c r="W20" s="46"/>
      <c r="X20" s="47"/>
      <c r="Y20" s="47"/>
      <c r="Z20" s="47"/>
    </row>
    <row r="21" spans="1:26" s="48" customFormat="1" ht="20.100000000000001" customHeight="1" x14ac:dyDescent="0.25">
      <c r="A21" s="79">
        <v>404</v>
      </c>
      <c r="B21" s="147" t="s">
        <v>37</v>
      </c>
      <c r="C21" s="148"/>
      <c r="D21" s="81" t="s">
        <v>42</v>
      </c>
      <c r="E21" s="35">
        <f>'[1]September 1'!$D13</f>
        <v>5080.2</v>
      </c>
      <c r="F21" s="36">
        <f>'[1]September 1'!$E13</f>
        <v>46.480000787370578</v>
      </c>
      <c r="G21" s="37">
        <f t="shared" si="1"/>
        <v>236127.7</v>
      </c>
      <c r="H21" s="38">
        <f t="shared" si="0"/>
        <v>2.4721723422913735</v>
      </c>
      <c r="I21" s="39">
        <f>'Sep 15'!K21</f>
        <v>0</v>
      </c>
      <c r="J21" s="40">
        <f>'[1]Sep 22'!$K13</f>
        <v>0</v>
      </c>
      <c r="K21" s="41">
        <f t="shared" si="2"/>
        <v>0</v>
      </c>
      <c r="L21" s="42">
        <f t="shared" si="3"/>
        <v>0</v>
      </c>
      <c r="M21" s="43">
        <f t="shared" si="4"/>
        <v>0</v>
      </c>
      <c r="N21" s="43">
        <f t="shared" si="5"/>
        <v>0</v>
      </c>
      <c r="O21" s="44">
        <f t="shared" si="6"/>
        <v>0</v>
      </c>
      <c r="P21" s="45"/>
      <c r="Q21" s="46"/>
      <c r="R21" s="46"/>
      <c r="S21" s="46"/>
      <c r="T21" s="46"/>
      <c r="U21" s="46"/>
      <c r="V21" s="46"/>
      <c r="W21" s="46"/>
      <c r="X21" s="47"/>
      <c r="Y21" s="47"/>
      <c r="Z21" s="47"/>
    </row>
    <row r="22" spans="1:26" s="48" customFormat="1" ht="20.100000000000001" customHeight="1" x14ac:dyDescent="0.25">
      <c r="A22" s="79">
        <v>405</v>
      </c>
      <c r="B22" s="147" t="s">
        <v>38</v>
      </c>
      <c r="C22" s="148"/>
      <c r="D22" s="81" t="s">
        <v>14</v>
      </c>
      <c r="E22" s="35">
        <f>'[1]September 1'!$D14</f>
        <v>65.819999999999993</v>
      </c>
      <c r="F22" s="36">
        <f>'[1]September 1'!$E14</f>
        <v>6001.8898511090865</v>
      </c>
      <c r="G22" s="37">
        <f t="shared" si="1"/>
        <v>395044.39</v>
      </c>
      <c r="H22" s="38">
        <f t="shared" si="0"/>
        <v>4.1359730981810561</v>
      </c>
      <c r="I22" s="39">
        <f>'Sep 15'!K22</f>
        <v>0</v>
      </c>
      <c r="J22" s="40">
        <f>'[1]Sep 22'!$K14</f>
        <v>0</v>
      </c>
      <c r="K22" s="41">
        <f t="shared" si="2"/>
        <v>0</v>
      </c>
      <c r="L22" s="42">
        <f t="shared" si="3"/>
        <v>0</v>
      </c>
      <c r="M22" s="43">
        <f t="shared" si="4"/>
        <v>0</v>
      </c>
      <c r="N22" s="43">
        <f t="shared" si="5"/>
        <v>0</v>
      </c>
      <c r="O22" s="44">
        <f t="shared" si="6"/>
        <v>0</v>
      </c>
      <c r="P22" s="45"/>
      <c r="Q22" s="46"/>
      <c r="R22" s="46"/>
      <c r="S22" s="46"/>
      <c r="T22" s="46"/>
      <c r="U22" s="46"/>
      <c r="V22" s="46"/>
      <c r="W22" s="46"/>
      <c r="X22" s="47"/>
      <c r="Y22" s="47"/>
      <c r="Z22" s="47"/>
    </row>
    <row r="23" spans="1:26" s="48" customFormat="1" ht="20.100000000000001" customHeight="1" x14ac:dyDescent="0.25">
      <c r="A23" s="79">
        <v>505</v>
      </c>
      <c r="B23" s="147" t="s">
        <v>15</v>
      </c>
      <c r="C23" s="148"/>
      <c r="D23" s="81" t="s">
        <v>14</v>
      </c>
      <c r="E23" s="35">
        <f>'[1]September 1'!$D15</f>
        <v>682</v>
      </c>
      <c r="F23" s="36">
        <f>'[1]September 1'!$E15</f>
        <v>2606.6299999999997</v>
      </c>
      <c r="G23" s="37">
        <f t="shared" si="1"/>
        <v>1777721.6599999997</v>
      </c>
      <c r="H23" s="38">
        <f t="shared" si="0"/>
        <v>18.612108279309492</v>
      </c>
      <c r="I23" s="39">
        <f>'Sep 15'!K23</f>
        <v>6.4</v>
      </c>
      <c r="J23" s="40">
        <f>'[1]Sep 22'!$K15</f>
        <v>53.8</v>
      </c>
      <c r="K23" s="41">
        <f t="shared" si="2"/>
        <v>60.199999999999996</v>
      </c>
      <c r="L23" s="42">
        <f t="shared" si="3"/>
        <v>16682.431999999997</v>
      </c>
      <c r="M23" s="43">
        <f t="shared" si="4"/>
        <v>140236.69399999996</v>
      </c>
      <c r="N23" s="43">
        <f t="shared" si="5"/>
        <v>156919.12599999996</v>
      </c>
      <c r="O23" s="44">
        <f t="shared" si="6"/>
        <v>1.6428869771472601</v>
      </c>
      <c r="P23" s="45"/>
      <c r="Q23" s="46"/>
      <c r="R23" s="46"/>
      <c r="S23" s="46"/>
      <c r="T23" s="46"/>
      <c r="U23" s="46"/>
      <c r="V23" s="46"/>
      <c r="W23" s="46"/>
      <c r="X23" s="47"/>
      <c r="Y23" s="47"/>
      <c r="Z23" s="47"/>
    </row>
    <row r="24" spans="1:26" s="48" customFormat="1" ht="20.100000000000001" customHeight="1" x14ac:dyDescent="0.25">
      <c r="A24" s="80" t="s">
        <v>29</v>
      </c>
      <c r="B24" s="147" t="s">
        <v>39</v>
      </c>
      <c r="C24" s="148"/>
      <c r="D24" s="82" t="s">
        <v>43</v>
      </c>
      <c r="E24" s="35">
        <f>'[1]September 1'!$D16</f>
        <v>1</v>
      </c>
      <c r="F24" s="36">
        <f>'[1]September 1'!$E16</f>
        <v>4026.75</v>
      </c>
      <c r="G24" s="37">
        <f t="shared" si="1"/>
        <v>4026.75</v>
      </c>
      <c r="H24" s="38">
        <f t="shared" si="0"/>
        <v>4.2158628485018015E-2</v>
      </c>
      <c r="I24" s="39">
        <f>'Sep 15'!K24</f>
        <v>1</v>
      </c>
      <c r="J24" s="40">
        <f>'[1]Sep 22'!$K16</f>
        <v>0</v>
      </c>
      <c r="K24" s="41">
        <f t="shared" si="2"/>
        <v>1</v>
      </c>
      <c r="L24" s="42">
        <f t="shared" si="3"/>
        <v>4026.75</v>
      </c>
      <c r="M24" s="43">
        <f t="shared" si="4"/>
        <v>0</v>
      </c>
      <c r="N24" s="43">
        <f t="shared" si="5"/>
        <v>4026.75</v>
      </c>
      <c r="O24" s="44">
        <f t="shared" si="6"/>
        <v>4.2158628485018015E-2</v>
      </c>
      <c r="P24" s="45"/>
      <c r="Q24" s="46"/>
      <c r="R24" s="46"/>
      <c r="S24" s="46"/>
      <c r="T24" s="46"/>
      <c r="U24" s="46"/>
      <c r="V24" s="46"/>
      <c r="W24" s="46"/>
      <c r="X24" s="47"/>
      <c r="Y24" s="47"/>
      <c r="Z24" s="47"/>
    </row>
    <row r="25" spans="1:26" s="48" customFormat="1" ht="20.100000000000001" customHeight="1" x14ac:dyDescent="0.25">
      <c r="A25" s="80" t="s">
        <v>30</v>
      </c>
      <c r="B25" s="147" t="s">
        <v>40</v>
      </c>
      <c r="C25" s="148"/>
      <c r="D25" s="82" t="s">
        <v>43</v>
      </c>
      <c r="E25" s="35">
        <f>'[1]September 1'!$D17</f>
        <v>1</v>
      </c>
      <c r="F25" s="36">
        <f>'[1]September 1'!$E17</f>
        <v>7805.7</v>
      </c>
      <c r="G25" s="37">
        <f t="shared" si="1"/>
        <v>7805.7</v>
      </c>
      <c r="H25" s="38">
        <f t="shared" si="0"/>
        <v>8.1722879832496459E-2</v>
      </c>
      <c r="I25" s="39">
        <f>'Sep 15'!K25</f>
        <v>0</v>
      </c>
      <c r="J25" s="40">
        <f>'[1]Sep 22'!$K17</f>
        <v>0</v>
      </c>
      <c r="K25" s="41">
        <f t="shared" si="2"/>
        <v>0</v>
      </c>
      <c r="L25" s="42">
        <f t="shared" si="3"/>
        <v>0</v>
      </c>
      <c r="M25" s="43">
        <f t="shared" si="4"/>
        <v>0</v>
      </c>
      <c r="N25" s="43">
        <f t="shared" si="5"/>
        <v>0</v>
      </c>
      <c r="O25" s="44">
        <f t="shared" si="6"/>
        <v>0</v>
      </c>
      <c r="P25" s="45"/>
      <c r="Q25" s="46"/>
      <c r="R25" s="46"/>
      <c r="S25" s="46"/>
      <c r="T25" s="46"/>
      <c r="U25" s="46"/>
      <c r="V25" s="46"/>
      <c r="W25" s="46"/>
      <c r="X25" s="47"/>
      <c r="Y25" s="47"/>
      <c r="Z25" s="47"/>
    </row>
    <row r="26" spans="1:26" s="48" customFormat="1" ht="20.100000000000001" customHeight="1" x14ac:dyDescent="0.25">
      <c r="A26" s="80" t="s">
        <v>31</v>
      </c>
      <c r="B26" s="156" t="s">
        <v>41</v>
      </c>
      <c r="C26" s="157"/>
      <c r="D26" s="82" t="s">
        <v>44</v>
      </c>
      <c r="E26" s="35">
        <f>'[1]September 1'!$D18</f>
        <v>1</v>
      </c>
      <c r="F26" s="36">
        <f>'[1]September 1'!$E18</f>
        <v>51542.400000000001</v>
      </c>
      <c r="G26" s="37">
        <f t="shared" si="1"/>
        <v>51542.400000000001</v>
      </c>
      <c r="H26" s="38">
        <f t="shared" si="0"/>
        <v>0.53963044460823062</v>
      </c>
      <c r="I26" s="39">
        <f>'Sep 15'!K26</f>
        <v>1</v>
      </c>
      <c r="J26" s="40">
        <f>'[1]Sep 22'!$K18</f>
        <v>0</v>
      </c>
      <c r="K26" s="41">
        <f t="shared" si="2"/>
        <v>1</v>
      </c>
      <c r="L26" s="42">
        <f t="shared" si="3"/>
        <v>51542.400000000001</v>
      </c>
      <c r="M26" s="43">
        <f t="shared" si="4"/>
        <v>0</v>
      </c>
      <c r="N26" s="43">
        <f t="shared" si="5"/>
        <v>51542.400000000001</v>
      </c>
      <c r="O26" s="44">
        <f t="shared" si="6"/>
        <v>0.53963044460823062</v>
      </c>
      <c r="P26" s="45"/>
      <c r="Q26" s="46"/>
      <c r="R26" s="46"/>
      <c r="S26" s="46"/>
      <c r="T26" s="46"/>
      <c r="U26" s="46"/>
      <c r="V26" s="46"/>
      <c r="W26" s="46"/>
      <c r="X26" s="47"/>
      <c r="Y26" s="47"/>
      <c r="Z26" s="47"/>
    </row>
    <row r="27" spans="1:26" s="48" customFormat="1" ht="9.9499999999999993" customHeight="1" thickBot="1" x14ac:dyDescent="0.25">
      <c r="A27" s="49"/>
      <c r="B27" s="152"/>
      <c r="C27" s="152"/>
      <c r="D27" s="84"/>
      <c r="E27" s="51"/>
      <c r="F27" s="52"/>
      <c r="G27" s="53"/>
      <c r="H27" s="54"/>
      <c r="I27" s="55"/>
      <c r="J27" s="56"/>
      <c r="K27" s="57"/>
      <c r="L27" s="58"/>
      <c r="M27" s="59"/>
      <c r="N27" s="59"/>
      <c r="O27" s="60"/>
      <c r="P27" s="61"/>
    </row>
    <row r="28" spans="1:26" s="71" customFormat="1" ht="21.75" thickBot="1" x14ac:dyDescent="0.25">
      <c r="A28" s="153" t="s">
        <v>17</v>
      </c>
      <c r="B28" s="154"/>
      <c r="C28" s="154"/>
      <c r="D28" s="62"/>
      <c r="E28" s="63"/>
      <c r="F28" s="64"/>
      <c r="G28" s="63">
        <f>SUM(G15:G26)</f>
        <v>9551425.5199999996</v>
      </c>
      <c r="H28" s="65">
        <f>SUM(H15:H26)</f>
        <v>100</v>
      </c>
      <c r="I28" s="66"/>
      <c r="J28" s="66"/>
      <c r="K28" s="66"/>
      <c r="L28" s="67">
        <f>SUM(L15:L26)</f>
        <v>2497341.8656446715</v>
      </c>
      <c r="M28" s="68">
        <f>SUM(M15:M26)</f>
        <v>770199.53652566299</v>
      </c>
      <c r="N28" s="68">
        <f>SUM(N15:N26)</f>
        <v>3267541.4021703345</v>
      </c>
      <c r="O28" s="69">
        <f>SUM(O15:O26)</f>
        <v>34.209986722173952</v>
      </c>
      <c r="P28" s="70"/>
      <c r="R28" s="72"/>
      <c r="S28" s="72"/>
      <c r="T28" s="72"/>
      <c r="U28" s="72"/>
      <c r="V28" s="72"/>
      <c r="W28" s="72"/>
    </row>
    <row r="29" spans="1:26" x14ac:dyDescent="0.25">
      <c r="A29" s="155"/>
      <c r="B29" s="155"/>
      <c r="C29" s="155"/>
      <c r="D29" s="155"/>
    </row>
    <row r="31" spans="1:26" x14ac:dyDescent="0.25">
      <c r="C31" t="s">
        <v>18</v>
      </c>
      <c r="H31" s="2" t="s">
        <v>19</v>
      </c>
    </row>
    <row r="32" spans="1:26" x14ac:dyDescent="0.25">
      <c r="D32" s="141" t="s">
        <v>20</v>
      </c>
      <c r="E32" s="141"/>
      <c r="F32" s="141"/>
      <c r="I32" s="142" t="s">
        <v>21</v>
      </c>
      <c r="J32" s="142"/>
      <c r="K32" s="142"/>
    </row>
    <row r="33" spans="1:14" s="73" customFormat="1" x14ac:dyDescent="0.25">
      <c r="D33" s="143" t="s">
        <v>22</v>
      </c>
      <c r="E33" s="143"/>
      <c r="F33" s="143"/>
      <c r="G33" s="75"/>
      <c r="I33" s="144" t="s">
        <v>23</v>
      </c>
      <c r="J33" s="144"/>
      <c r="K33" s="144"/>
      <c r="L33" s="75"/>
      <c r="M33" s="75"/>
      <c r="N33" s="75"/>
    </row>
    <row r="34" spans="1:14" x14ac:dyDescent="0.25">
      <c r="D34" s="151" t="s">
        <v>24</v>
      </c>
      <c r="E34" s="151"/>
      <c r="F34" s="151"/>
      <c r="I34" s="151" t="s">
        <v>45</v>
      </c>
      <c r="J34" s="151"/>
      <c r="K34" s="151"/>
    </row>
    <row r="35" spans="1:14" x14ac:dyDescent="0.25">
      <c r="A35" s="76" t="s">
        <v>25</v>
      </c>
    </row>
    <row r="36" spans="1:14" x14ac:dyDescent="0.25">
      <c r="A36" s="76" t="s">
        <v>26</v>
      </c>
    </row>
    <row r="38" spans="1:14" x14ac:dyDescent="0.25">
      <c r="K38" s="77"/>
    </row>
  </sheetData>
  <mergeCells count="36">
    <mergeCell ref="B15:C15"/>
    <mergeCell ref="A9:O9"/>
    <mergeCell ref="A10:O10"/>
    <mergeCell ref="A11:G11"/>
    <mergeCell ref="H11:O11"/>
    <mergeCell ref="A12:A13"/>
    <mergeCell ref="B12:C13"/>
    <mergeCell ref="D12:D13"/>
    <mergeCell ref="E12:E13"/>
    <mergeCell ref="F12:F13"/>
    <mergeCell ref="G12:G13"/>
    <mergeCell ref="H12:H13"/>
    <mergeCell ref="I12:K12"/>
    <mergeCell ref="L12:N12"/>
    <mergeCell ref="O12:O13"/>
    <mergeCell ref="B14:C14"/>
    <mergeCell ref="B27:C27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D34:F34"/>
    <mergeCell ref="I34:K34"/>
    <mergeCell ref="A28:C28"/>
    <mergeCell ref="A29:D29"/>
    <mergeCell ref="D32:F32"/>
    <mergeCell ref="I32:K32"/>
    <mergeCell ref="D33:F33"/>
    <mergeCell ref="I33:K33"/>
  </mergeCells>
  <printOptions horizontalCentered="1"/>
  <pageMargins left="0.7" right="0.7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8"/>
  <sheetViews>
    <sheetView topLeftCell="A10" zoomScale="80" zoomScaleNormal="80" workbookViewId="0">
      <selection activeCell="J28" sqref="J28"/>
    </sheetView>
  </sheetViews>
  <sheetFormatPr defaultRowHeight="15" x14ac:dyDescent="0.25"/>
  <cols>
    <col min="1" max="1" width="8.7109375" customWidth="1"/>
    <col min="2" max="2" width="22.85546875" customWidth="1"/>
    <col min="3" max="3" width="14.7109375" customWidth="1"/>
    <col min="5" max="5" width="12.85546875" style="1" customWidth="1"/>
    <col min="6" max="6" width="11.7109375" style="1" customWidth="1"/>
    <col min="7" max="7" width="15.140625" style="1" customWidth="1"/>
    <col min="8" max="8" width="10.5703125" customWidth="1"/>
    <col min="9" max="9" width="11.28515625" style="2" customWidth="1"/>
    <col min="10" max="10" width="12" style="2" customWidth="1"/>
    <col min="11" max="11" width="11" style="2" customWidth="1"/>
    <col min="12" max="12" width="14.85546875" style="1" customWidth="1"/>
    <col min="13" max="14" width="13.42578125" style="1" customWidth="1"/>
    <col min="15" max="16" width="12" customWidth="1"/>
    <col min="17" max="17" width="10.42578125" customWidth="1"/>
    <col min="18" max="19" width="13.42578125" customWidth="1"/>
    <col min="20" max="20" width="13" customWidth="1"/>
    <col min="21" max="21" width="10.42578125" customWidth="1"/>
    <col min="22" max="23" width="12.85546875" customWidth="1"/>
    <col min="25" max="25" width="12" customWidth="1"/>
  </cols>
  <sheetData>
    <row r="1" spans="1:26" ht="15.75" thickBot="1" x14ac:dyDescent="0.3"/>
    <row r="2" spans="1:26" ht="15.75" thickTop="1" x14ac:dyDescent="0.25">
      <c r="B2" s="3"/>
      <c r="C2" s="4"/>
      <c r="D2" s="4"/>
      <c r="E2" s="5"/>
      <c r="F2" s="5"/>
      <c r="G2" s="5"/>
      <c r="H2" s="3"/>
      <c r="I2" s="6"/>
      <c r="J2" s="6"/>
      <c r="K2" s="6"/>
      <c r="L2" s="5"/>
      <c r="M2" s="5"/>
      <c r="N2" s="7"/>
    </row>
    <row r="3" spans="1:26" x14ac:dyDescent="0.25">
      <c r="B3" s="8"/>
      <c r="C3" s="9"/>
      <c r="D3" s="9"/>
      <c r="E3" s="10"/>
      <c r="F3" s="10"/>
      <c r="G3" s="10"/>
      <c r="H3" s="8"/>
      <c r="I3" s="11"/>
      <c r="J3" s="11"/>
      <c r="K3" s="11"/>
      <c r="L3" s="10"/>
      <c r="M3" s="10"/>
      <c r="N3" s="12"/>
    </row>
    <row r="4" spans="1:26" x14ac:dyDescent="0.25">
      <c r="B4" s="8"/>
      <c r="C4" s="9"/>
      <c r="D4" s="9"/>
      <c r="E4" s="10"/>
      <c r="F4" s="10"/>
      <c r="G4" s="10"/>
      <c r="H4" s="8"/>
      <c r="I4" s="11"/>
      <c r="J4" s="11"/>
      <c r="K4" s="11"/>
      <c r="L4" s="10"/>
      <c r="M4" s="10"/>
      <c r="N4" s="12"/>
    </row>
    <row r="5" spans="1:26" x14ac:dyDescent="0.25">
      <c r="B5" s="8"/>
      <c r="C5" s="9"/>
      <c r="D5" s="9"/>
      <c r="E5" s="10"/>
      <c r="F5" s="10"/>
      <c r="G5" s="10"/>
      <c r="H5" s="8"/>
      <c r="I5" s="11"/>
      <c r="J5" s="11"/>
      <c r="K5" s="11"/>
      <c r="L5" s="10"/>
      <c r="M5" s="10"/>
      <c r="N5" s="12"/>
    </row>
    <row r="6" spans="1:26" x14ac:dyDescent="0.25">
      <c r="B6" s="8"/>
      <c r="C6" s="9"/>
      <c r="D6" s="9"/>
      <c r="E6" s="10"/>
      <c r="F6" s="10"/>
      <c r="G6" s="10"/>
      <c r="H6" s="8"/>
      <c r="I6" s="11"/>
      <c r="J6" s="11"/>
      <c r="K6" s="11"/>
      <c r="L6" s="10"/>
      <c r="M6" s="10"/>
      <c r="N6" s="12"/>
    </row>
    <row r="7" spans="1:26" ht="15.75" thickBot="1" x14ac:dyDescent="0.3">
      <c r="B7" s="13"/>
      <c r="C7" s="14"/>
      <c r="D7" s="14"/>
      <c r="E7" s="15"/>
      <c r="F7" s="15"/>
      <c r="G7" s="15"/>
      <c r="H7" s="13"/>
      <c r="I7" s="16"/>
      <c r="J7" s="16"/>
      <c r="K7" s="16"/>
      <c r="L7" s="15"/>
      <c r="M7" s="15"/>
      <c r="N7" s="17"/>
    </row>
    <row r="8" spans="1:26" ht="15.75" thickTop="1" x14ac:dyDescent="0.25"/>
    <row r="9" spans="1:26" ht="23.25" x14ac:dyDescent="0.25">
      <c r="A9" s="139" t="s">
        <v>27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</row>
    <row r="10" spans="1:26" ht="21" customHeight="1" x14ac:dyDescent="0.25">
      <c r="A10" s="135" t="s">
        <v>28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</row>
    <row r="11" spans="1:26" ht="15.75" thickBot="1" x14ac:dyDescent="0.3">
      <c r="A11" s="149" t="s">
        <v>49</v>
      </c>
      <c r="B11" s="149"/>
      <c r="C11" s="149"/>
      <c r="D11" s="149"/>
      <c r="E11" s="149"/>
      <c r="F11" s="149"/>
      <c r="G11" s="149"/>
      <c r="H11" s="150"/>
      <c r="I11" s="150"/>
      <c r="J11" s="150"/>
      <c r="K11" s="150"/>
      <c r="L11" s="150"/>
      <c r="M11" s="150"/>
      <c r="N11" s="150"/>
      <c r="O11" s="150"/>
      <c r="P11" s="18"/>
    </row>
    <row r="12" spans="1:26" ht="15.75" thickBot="1" x14ac:dyDescent="0.3">
      <c r="A12" s="140" t="s">
        <v>0</v>
      </c>
      <c r="B12" s="140" t="s">
        <v>1</v>
      </c>
      <c r="C12" s="140"/>
      <c r="D12" s="140" t="s">
        <v>2</v>
      </c>
      <c r="E12" s="136" t="s">
        <v>3</v>
      </c>
      <c r="F12" s="136" t="s">
        <v>4</v>
      </c>
      <c r="G12" s="137" t="s">
        <v>5</v>
      </c>
      <c r="H12" s="140" t="s">
        <v>6</v>
      </c>
      <c r="I12" s="136" t="s">
        <v>7</v>
      </c>
      <c r="J12" s="136"/>
      <c r="K12" s="136"/>
      <c r="L12" s="136" t="s">
        <v>5</v>
      </c>
      <c r="M12" s="136"/>
      <c r="N12" s="136"/>
      <c r="O12" s="140" t="s">
        <v>8</v>
      </c>
      <c r="P12" s="19"/>
    </row>
    <row r="13" spans="1:26" ht="27" customHeight="1" thickBot="1" x14ac:dyDescent="0.3">
      <c r="A13" s="140"/>
      <c r="B13" s="140"/>
      <c r="C13" s="140"/>
      <c r="D13" s="140"/>
      <c r="E13" s="136"/>
      <c r="F13" s="136"/>
      <c r="G13" s="138"/>
      <c r="H13" s="140"/>
      <c r="I13" s="20" t="s">
        <v>9</v>
      </c>
      <c r="J13" s="21" t="s">
        <v>10</v>
      </c>
      <c r="K13" s="21" t="s">
        <v>11</v>
      </c>
      <c r="L13" s="90" t="s">
        <v>9</v>
      </c>
      <c r="M13" s="90" t="s">
        <v>12</v>
      </c>
      <c r="N13" s="90" t="s">
        <v>11</v>
      </c>
      <c r="O13" s="140"/>
      <c r="P13" s="19"/>
      <c r="X13" s="89"/>
      <c r="Y13" s="89"/>
      <c r="Z13" s="89"/>
    </row>
    <row r="14" spans="1:26" s="33" customFormat="1" ht="9.9499999999999993" customHeight="1" x14ac:dyDescent="0.25">
      <c r="A14" s="24"/>
      <c r="B14" s="145"/>
      <c r="C14" s="146"/>
      <c r="D14" s="25"/>
      <c r="E14" s="26"/>
      <c r="F14" s="26"/>
      <c r="G14" s="26"/>
      <c r="H14" s="88"/>
      <c r="I14" s="28"/>
      <c r="J14" s="29"/>
      <c r="K14" s="30"/>
      <c r="L14" s="31"/>
      <c r="M14" s="26"/>
      <c r="N14" s="26"/>
      <c r="O14" s="32"/>
      <c r="P14" s="19"/>
      <c r="X14" s="34"/>
      <c r="Y14" s="34"/>
      <c r="Z14" s="34"/>
    </row>
    <row r="15" spans="1:26" s="48" customFormat="1" ht="20.100000000000001" customHeight="1" x14ac:dyDescent="0.25">
      <c r="A15" s="78">
        <v>100</v>
      </c>
      <c r="B15" s="147" t="s">
        <v>32</v>
      </c>
      <c r="C15" s="148"/>
      <c r="D15" s="81" t="s">
        <v>16</v>
      </c>
      <c r="E15" s="35">
        <f>'[1]September 1'!$D7</f>
        <v>1758.8</v>
      </c>
      <c r="F15" s="36">
        <f>'[1]September 1'!$E7</f>
        <v>16.010001137138957</v>
      </c>
      <c r="G15" s="37">
        <f>F15*E15</f>
        <v>28158.389999999996</v>
      </c>
      <c r="H15" s="38">
        <f t="shared" ref="H15:H26" si="0">G15/G$28*100</f>
        <v>0.29480824554448282</v>
      </c>
      <c r="I15" s="39">
        <f>'Sep 22'!K15</f>
        <v>764.7</v>
      </c>
      <c r="J15" s="40">
        <f>'[1]Sep 29'!$K7</f>
        <v>82.899999999999977</v>
      </c>
      <c r="K15" s="41">
        <f>J15+I15</f>
        <v>847.6</v>
      </c>
      <c r="L15" s="42">
        <f>I15*F15</f>
        <v>12242.847869570161</v>
      </c>
      <c r="M15" s="43">
        <f>J15*F15</f>
        <v>1327.2290942688192</v>
      </c>
      <c r="N15" s="43">
        <f>M15+L15</f>
        <v>13570.076963838981</v>
      </c>
      <c r="O15" s="44">
        <f>N15/G$28*100</f>
        <v>0.14207383950619951</v>
      </c>
      <c r="P15" s="45"/>
      <c r="Q15" s="46"/>
      <c r="R15" s="46"/>
      <c r="S15" s="46"/>
      <c r="T15" s="46"/>
      <c r="U15" s="46"/>
      <c r="V15" s="46"/>
      <c r="W15" s="46"/>
      <c r="X15" s="47"/>
      <c r="Y15" s="47"/>
      <c r="Z15" s="47"/>
    </row>
    <row r="16" spans="1:26" s="48" customFormat="1" ht="20.100000000000001" customHeight="1" x14ac:dyDescent="0.25">
      <c r="A16" s="78">
        <v>103</v>
      </c>
      <c r="B16" s="147" t="s">
        <v>13</v>
      </c>
      <c r="C16" s="148"/>
      <c r="D16" s="81" t="s">
        <v>14</v>
      </c>
      <c r="E16" s="35">
        <f>'[1]September 1'!$D8</f>
        <v>272.8</v>
      </c>
      <c r="F16" s="36">
        <f>'[1]September 1'!$E8</f>
        <v>225.4100073313783</v>
      </c>
      <c r="G16" s="37">
        <f t="shared" ref="G16:G26" si="1">F16*E16</f>
        <v>61491.85</v>
      </c>
      <c r="H16" s="38">
        <f t="shared" si="0"/>
        <v>0.64379761818003478</v>
      </c>
      <c r="I16" s="39">
        <f>'Sep 22'!K16</f>
        <v>17.2</v>
      </c>
      <c r="J16" s="40">
        <f>'[1]Sep 29'!$K8</f>
        <v>35.200000000000003</v>
      </c>
      <c r="K16" s="41">
        <f t="shared" ref="K16:K26" si="2">J16+I16</f>
        <v>52.400000000000006</v>
      </c>
      <c r="L16" s="42">
        <f t="shared" ref="L16:L26" si="3">I16*F16</f>
        <v>3877.0521260997066</v>
      </c>
      <c r="M16" s="43">
        <f t="shared" ref="M16:M26" si="4">J16*F16</f>
        <v>7934.4322580645166</v>
      </c>
      <c r="N16" s="43">
        <f t="shared" ref="N16:N26" si="5">M16+L16</f>
        <v>11811.484384164223</v>
      </c>
      <c r="O16" s="44">
        <f>N16/G$28*100</f>
        <v>0.12366200583810052</v>
      </c>
      <c r="P16" s="45"/>
      <c r="Q16" s="46"/>
      <c r="R16" s="46"/>
      <c r="S16" s="46"/>
      <c r="T16" s="46"/>
      <c r="U16" s="46"/>
      <c r="V16" s="46"/>
      <c r="W16" s="46"/>
      <c r="X16" s="47"/>
      <c r="Y16" s="47"/>
      <c r="Z16" s="47"/>
    </row>
    <row r="17" spans="1:26" s="48" customFormat="1" ht="20.100000000000001" customHeight="1" x14ac:dyDescent="0.25">
      <c r="A17" s="78">
        <v>105</v>
      </c>
      <c r="B17" s="147" t="s">
        <v>33</v>
      </c>
      <c r="C17" s="148"/>
      <c r="D17" s="81" t="s">
        <v>16</v>
      </c>
      <c r="E17" s="35">
        <f>'[1]September 1'!$D9</f>
        <v>6155.8</v>
      </c>
      <c r="F17" s="36">
        <f>'[1]September 1'!$E9</f>
        <v>15.110000324896845</v>
      </c>
      <c r="G17" s="37">
        <f t="shared" si="1"/>
        <v>93014.14</v>
      </c>
      <c r="H17" s="38">
        <f t="shared" si="0"/>
        <v>0.97382469041123831</v>
      </c>
      <c r="I17" s="39">
        <f>'Sep 22'!K17</f>
        <v>2676.4500000000003</v>
      </c>
      <c r="J17" s="40">
        <f>'[1]Sep 29'!$K9</f>
        <v>290.14999999999964</v>
      </c>
      <c r="K17" s="41">
        <f t="shared" si="2"/>
        <v>2966.6</v>
      </c>
      <c r="L17" s="42">
        <f t="shared" si="3"/>
        <v>40441.160369570163</v>
      </c>
      <c r="M17" s="43">
        <f t="shared" si="4"/>
        <v>4384.1665942688142</v>
      </c>
      <c r="N17" s="43">
        <f t="shared" si="5"/>
        <v>44825.326963838976</v>
      </c>
      <c r="O17" s="44">
        <f>N17/G$28*100</f>
        <v>0.46930509869943454</v>
      </c>
      <c r="P17" s="45"/>
      <c r="Q17" s="46"/>
      <c r="R17" s="46"/>
      <c r="S17" s="46"/>
      <c r="T17" s="46"/>
      <c r="U17" s="46"/>
      <c r="V17" s="46"/>
      <c r="W17" s="46"/>
      <c r="X17" s="47"/>
      <c r="Y17" s="47"/>
      <c r="Z17" s="47"/>
    </row>
    <row r="18" spans="1:26" s="48" customFormat="1" ht="20.100000000000001" customHeight="1" x14ac:dyDescent="0.25">
      <c r="A18" s="79">
        <v>200</v>
      </c>
      <c r="B18" s="147" t="s">
        <v>34</v>
      </c>
      <c r="C18" s="148"/>
      <c r="D18" s="81" t="s">
        <v>14</v>
      </c>
      <c r="E18" s="35">
        <f>'[1]September 1'!$D10</f>
        <v>871</v>
      </c>
      <c r="F18" s="36">
        <f>'[1]September 1'!$E10</f>
        <v>618.07569460390357</v>
      </c>
      <c r="G18" s="37">
        <f t="shared" si="1"/>
        <v>538343.93000000005</v>
      </c>
      <c r="H18" s="38">
        <f t="shared" si="0"/>
        <v>5.6362678939677275</v>
      </c>
      <c r="I18" s="39">
        <f>'Sep 22'!K18</f>
        <v>378.69780532181034</v>
      </c>
      <c r="J18" s="40">
        <f>'[1]Sep 29'!$K10</f>
        <v>41.054070957471026</v>
      </c>
      <c r="K18" s="41">
        <f t="shared" si="2"/>
        <v>419.75187627928136</v>
      </c>
      <c r="L18" s="42">
        <f t="shared" si="3"/>
        <v>234063.90906925176</v>
      </c>
      <c r="M18" s="43">
        <f t="shared" si="4"/>
        <v>25374.523423356848</v>
      </c>
      <c r="N18" s="43">
        <f t="shared" si="5"/>
        <v>259438.43249260861</v>
      </c>
      <c r="O18" s="44">
        <f>N18/G$28*100</f>
        <v>2.7162273521304559</v>
      </c>
      <c r="P18" s="45"/>
      <c r="Q18" s="46"/>
      <c r="R18" s="46"/>
      <c r="S18" s="46"/>
      <c r="T18" s="46"/>
      <c r="U18" s="46"/>
      <c r="V18" s="46"/>
      <c r="W18" s="46"/>
      <c r="X18" s="47"/>
      <c r="Y18" s="47"/>
      <c r="Z18" s="47"/>
    </row>
    <row r="19" spans="1:26" s="48" customFormat="1" ht="20.100000000000001" customHeight="1" x14ac:dyDescent="0.25">
      <c r="A19" s="79">
        <v>201</v>
      </c>
      <c r="B19" s="147" t="s">
        <v>35</v>
      </c>
      <c r="C19" s="148"/>
      <c r="D19" s="81" t="s">
        <v>14</v>
      </c>
      <c r="E19" s="35">
        <f>'[1]September 1'!$D11</f>
        <v>581</v>
      </c>
      <c r="F19" s="36">
        <f>'[1]September 1'!$E11</f>
        <v>731.21654044750426</v>
      </c>
      <c r="G19" s="37">
        <f t="shared" si="1"/>
        <v>424836.81</v>
      </c>
      <c r="H19" s="38">
        <f t="shared" si="0"/>
        <v>4.4478890518532781</v>
      </c>
      <c r="I19" s="39">
        <f>'Sep 22'!K19</f>
        <v>252.6101319081192</v>
      </c>
      <c r="J19" s="40">
        <f>'[1]Sep 29'!$K11</f>
        <v>27.385092108255606</v>
      </c>
      <c r="K19" s="41">
        <f t="shared" si="2"/>
        <v>279.99522401637478</v>
      </c>
      <c r="L19" s="42">
        <f t="shared" si="3"/>
        <v>184712.70673584263</v>
      </c>
      <c r="M19" s="43">
        <f t="shared" si="4"/>
        <v>20024.432311234916</v>
      </c>
      <c r="N19" s="43">
        <f t="shared" si="5"/>
        <v>204737.13904707754</v>
      </c>
      <c r="O19" s="44">
        <f t="shared" ref="O19:O26" si="6">N19/G$28*100</f>
        <v>2.1435244259443018</v>
      </c>
      <c r="P19" s="45"/>
      <c r="Q19" s="46"/>
      <c r="R19" s="46"/>
      <c r="S19" s="46"/>
      <c r="T19" s="46"/>
      <c r="U19" s="46"/>
      <c r="V19" s="46"/>
      <c r="W19" s="46"/>
      <c r="X19" s="47"/>
      <c r="Y19" s="47"/>
      <c r="Z19" s="47"/>
    </row>
    <row r="20" spans="1:26" s="48" customFormat="1" ht="20.100000000000001" customHeight="1" x14ac:dyDescent="0.25">
      <c r="A20" s="79">
        <v>311</v>
      </c>
      <c r="B20" s="147" t="s">
        <v>36</v>
      </c>
      <c r="C20" s="148"/>
      <c r="D20" s="81" t="s">
        <v>16</v>
      </c>
      <c r="E20" s="35">
        <f>'[1]September 1'!$D12</f>
        <v>5276.4</v>
      </c>
      <c r="F20" s="36">
        <f>'[1]September 1'!$E12</f>
        <v>1124.5</v>
      </c>
      <c r="G20" s="37">
        <f t="shared" si="1"/>
        <v>5933311.7999999998</v>
      </c>
      <c r="H20" s="38">
        <f t="shared" si="0"/>
        <v>62.119646827335572</v>
      </c>
      <c r="I20" s="39">
        <f>'Sep 22'!K20</f>
        <v>2294.1000000000004</v>
      </c>
      <c r="J20" s="40">
        <f>'[1]Sep 29'!$K12</f>
        <v>248.69999999999982</v>
      </c>
      <c r="K20" s="41">
        <f t="shared" si="2"/>
        <v>2542.8000000000002</v>
      </c>
      <c r="L20" s="42">
        <f t="shared" si="3"/>
        <v>2579715.4500000002</v>
      </c>
      <c r="M20" s="43">
        <f t="shared" si="4"/>
        <v>279663.14999999979</v>
      </c>
      <c r="N20" s="43">
        <f t="shared" si="5"/>
        <v>2859378.6</v>
      </c>
      <c r="O20" s="44">
        <f t="shared" si="6"/>
        <v>29.936668552905182</v>
      </c>
      <c r="P20" s="45"/>
      <c r="Q20" s="46"/>
      <c r="R20" s="46"/>
      <c r="S20" s="46"/>
      <c r="T20" s="46"/>
      <c r="U20" s="46"/>
      <c r="V20" s="46"/>
      <c r="W20" s="46"/>
      <c r="X20" s="47"/>
      <c r="Y20" s="47"/>
      <c r="Z20" s="47"/>
    </row>
    <row r="21" spans="1:26" s="48" customFormat="1" ht="20.100000000000001" customHeight="1" x14ac:dyDescent="0.25">
      <c r="A21" s="79">
        <v>404</v>
      </c>
      <c r="B21" s="147" t="s">
        <v>37</v>
      </c>
      <c r="C21" s="148"/>
      <c r="D21" s="81" t="s">
        <v>42</v>
      </c>
      <c r="E21" s="35">
        <f>'[1]September 1'!$D13</f>
        <v>5080.2</v>
      </c>
      <c r="F21" s="36">
        <f>'[1]September 1'!$E13</f>
        <v>46.480000787370578</v>
      </c>
      <c r="G21" s="37">
        <f t="shared" si="1"/>
        <v>236127.7</v>
      </c>
      <c r="H21" s="38">
        <f t="shared" si="0"/>
        <v>2.4721723422913735</v>
      </c>
      <c r="I21" s="39">
        <f>'Sep 22'!K21</f>
        <v>0</v>
      </c>
      <c r="J21" s="40">
        <f>'[1]Sep 29'!$K13</f>
        <v>0</v>
      </c>
      <c r="K21" s="41">
        <f t="shared" si="2"/>
        <v>0</v>
      </c>
      <c r="L21" s="42">
        <f t="shared" si="3"/>
        <v>0</v>
      </c>
      <c r="M21" s="43">
        <f t="shared" si="4"/>
        <v>0</v>
      </c>
      <c r="N21" s="43">
        <f t="shared" si="5"/>
        <v>0</v>
      </c>
      <c r="O21" s="44">
        <f t="shared" si="6"/>
        <v>0</v>
      </c>
      <c r="P21" s="45"/>
      <c r="Q21" s="46"/>
      <c r="R21" s="46"/>
      <c r="S21" s="46"/>
      <c r="T21" s="46"/>
      <c r="U21" s="46"/>
      <c r="V21" s="46"/>
      <c r="W21" s="46"/>
      <c r="X21" s="47"/>
      <c r="Y21" s="47"/>
      <c r="Z21" s="47"/>
    </row>
    <row r="22" spans="1:26" s="48" customFormat="1" ht="20.100000000000001" customHeight="1" x14ac:dyDescent="0.25">
      <c r="A22" s="79">
        <v>405</v>
      </c>
      <c r="B22" s="147" t="s">
        <v>38</v>
      </c>
      <c r="C22" s="148"/>
      <c r="D22" s="81" t="s">
        <v>14</v>
      </c>
      <c r="E22" s="35">
        <f>'[1]September 1'!$D14</f>
        <v>65.819999999999993</v>
      </c>
      <c r="F22" s="36">
        <f>'[1]September 1'!$E14</f>
        <v>6001.8898511090865</v>
      </c>
      <c r="G22" s="37">
        <f t="shared" si="1"/>
        <v>395044.39</v>
      </c>
      <c r="H22" s="38">
        <f t="shared" si="0"/>
        <v>4.1359730981810561</v>
      </c>
      <c r="I22" s="39">
        <f>'Sep 22'!K22</f>
        <v>0</v>
      </c>
      <c r="J22" s="40">
        <f>'[1]Sep 29'!$K14</f>
        <v>0</v>
      </c>
      <c r="K22" s="41">
        <f t="shared" si="2"/>
        <v>0</v>
      </c>
      <c r="L22" s="42">
        <f t="shared" si="3"/>
        <v>0</v>
      </c>
      <c r="M22" s="43">
        <f t="shared" si="4"/>
        <v>0</v>
      </c>
      <c r="N22" s="43">
        <f t="shared" si="5"/>
        <v>0</v>
      </c>
      <c r="O22" s="44">
        <f t="shared" si="6"/>
        <v>0</v>
      </c>
      <c r="P22" s="45"/>
      <c r="Q22" s="46"/>
      <c r="R22" s="46"/>
      <c r="S22" s="46"/>
      <c r="T22" s="46"/>
      <c r="U22" s="46"/>
      <c r="V22" s="46"/>
      <c r="W22" s="46"/>
      <c r="X22" s="47"/>
      <c r="Y22" s="47"/>
      <c r="Z22" s="47"/>
    </row>
    <row r="23" spans="1:26" s="48" customFormat="1" ht="20.100000000000001" customHeight="1" x14ac:dyDescent="0.25">
      <c r="A23" s="79">
        <v>505</v>
      </c>
      <c r="B23" s="147" t="s">
        <v>15</v>
      </c>
      <c r="C23" s="148"/>
      <c r="D23" s="81" t="s">
        <v>14</v>
      </c>
      <c r="E23" s="35">
        <f>'[1]September 1'!$D15</f>
        <v>682</v>
      </c>
      <c r="F23" s="36">
        <f>'[1]September 1'!$E15</f>
        <v>2606.6299999999997</v>
      </c>
      <c r="G23" s="37">
        <f t="shared" si="1"/>
        <v>1777721.6599999997</v>
      </c>
      <c r="H23" s="38">
        <f t="shared" si="0"/>
        <v>18.612108279309492</v>
      </c>
      <c r="I23" s="39">
        <f>'Sep 22'!K23</f>
        <v>60.199999999999996</v>
      </c>
      <c r="J23" s="40">
        <f>'[1]Sep 29'!$K15</f>
        <v>57.20000000000001</v>
      </c>
      <c r="K23" s="41">
        <f t="shared" si="2"/>
        <v>117.4</v>
      </c>
      <c r="L23" s="42">
        <f t="shared" si="3"/>
        <v>156919.12599999996</v>
      </c>
      <c r="M23" s="43">
        <f t="shared" si="4"/>
        <v>149099.236</v>
      </c>
      <c r="N23" s="43">
        <f t="shared" si="5"/>
        <v>306018.36199999996</v>
      </c>
      <c r="O23" s="44">
        <f t="shared" si="6"/>
        <v>3.2039025102506371</v>
      </c>
      <c r="P23" s="45"/>
      <c r="Q23" s="46"/>
      <c r="R23" s="46"/>
      <c r="S23" s="46"/>
      <c r="T23" s="46"/>
      <c r="U23" s="46"/>
      <c r="V23" s="46"/>
      <c r="W23" s="46"/>
      <c r="X23" s="47"/>
      <c r="Y23" s="47"/>
      <c r="Z23" s="47"/>
    </row>
    <row r="24" spans="1:26" s="48" customFormat="1" ht="20.100000000000001" customHeight="1" x14ac:dyDescent="0.25">
      <c r="A24" s="80" t="s">
        <v>29</v>
      </c>
      <c r="B24" s="147" t="s">
        <v>39</v>
      </c>
      <c r="C24" s="148"/>
      <c r="D24" s="82" t="s">
        <v>43</v>
      </c>
      <c r="E24" s="35">
        <f>'[1]September 1'!$D16</f>
        <v>1</v>
      </c>
      <c r="F24" s="36">
        <f>'[1]September 1'!$E16</f>
        <v>4026.75</v>
      </c>
      <c r="G24" s="37">
        <f t="shared" si="1"/>
        <v>4026.75</v>
      </c>
      <c r="H24" s="38">
        <f t="shared" si="0"/>
        <v>4.2158628485018015E-2</v>
      </c>
      <c r="I24" s="39">
        <f>'Sep 22'!K24</f>
        <v>1</v>
      </c>
      <c r="J24" s="40">
        <f>'[1]Sep 29'!$K16</f>
        <v>0</v>
      </c>
      <c r="K24" s="41">
        <f t="shared" si="2"/>
        <v>1</v>
      </c>
      <c r="L24" s="42">
        <f t="shared" si="3"/>
        <v>4026.75</v>
      </c>
      <c r="M24" s="43">
        <f t="shared" si="4"/>
        <v>0</v>
      </c>
      <c r="N24" s="43">
        <f t="shared" si="5"/>
        <v>4026.75</v>
      </c>
      <c r="O24" s="44">
        <f t="shared" si="6"/>
        <v>4.2158628485018015E-2</v>
      </c>
      <c r="P24" s="45"/>
      <c r="Q24" s="46"/>
      <c r="R24" s="46"/>
      <c r="S24" s="46"/>
      <c r="T24" s="46"/>
      <c r="U24" s="46"/>
      <c r="V24" s="46"/>
      <c r="W24" s="46"/>
      <c r="X24" s="47"/>
      <c r="Y24" s="47"/>
      <c r="Z24" s="47"/>
    </row>
    <row r="25" spans="1:26" s="48" customFormat="1" ht="20.100000000000001" customHeight="1" x14ac:dyDescent="0.25">
      <c r="A25" s="80" t="s">
        <v>30</v>
      </c>
      <c r="B25" s="147" t="s">
        <v>40</v>
      </c>
      <c r="C25" s="148"/>
      <c r="D25" s="82" t="s">
        <v>43</v>
      </c>
      <c r="E25" s="35">
        <f>'[1]September 1'!$D17</f>
        <v>1</v>
      </c>
      <c r="F25" s="36">
        <f>'[1]September 1'!$E17</f>
        <v>7805.7</v>
      </c>
      <c r="G25" s="37">
        <f t="shared" si="1"/>
        <v>7805.7</v>
      </c>
      <c r="H25" s="38">
        <f t="shared" si="0"/>
        <v>8.1722879832496459E-2</v>
      </c>
      <c r="I25" s="39">
        <f>'Sep 22'!K25</f>
        <v>0</v>
      </c>
      <c r="J25" s="40">
        <f>'[1]Sep 29'!$K17</f>
        <v>1</v>
      </c>
      <c r="K25" s="41">
        <f t="shared" si="2"/>
        <v>1</v>
      </c>
      <c r="L25" s="42">
        <f t="shared" si="3"/>
        <v>0</v>
      </c>
      <c r="M25" s="43">
        <f t="shared" si="4"/>
        <v>7805.7</v>
      </c>
      <c r="N25" s="43">
        <f t="shared" si="5"/>
        <v>7805.7</v>
      </c>
      <c r="O25" s="44">
        <f t="shared" si="6"/>
        <v>8.1722879832496459E-2</v>
      </c>
      <c r="P25" s="45"/>
      <c r="Q25" s="46"/>
      <c r="R25" s="46"/>
      <c r="S25" s="46"/>
      <c r="T25" s="46"/>
      <c r="U25" s="46"/>
      <c r="V25" s="46"/>
      <c r="W25" s="46"/>
      <c r="X25" s="47"/>
      <c r="Y25" s="47"/>
      <c r="Z25" s="47"/>
    </row>
    <row r="26" spans="1:26" s="48" customFormat="1" ht="20.100000000000001" customHeight="1" x14ac:dyDescent="0.25">
      <c r="A26" s="80" t="s">
        <v>31</v>
      </c>
      <c r="B26" s="156" t="s">
        <v>41</v>
      </c>
      <c r="C26" s="157"/>
      <c r="D26" s="82" t="s">
        <v>44</v>
      </c>
      <c r="E26" s="35">
        <f>'[1]September 1'!$D18</f>
        <v>1</v>
      </c>
      <c r="F26" s="36">
        <f>'[1]September 1'!$E18</f>
        <v>51542.400000000001</v>
      </c>
      <c r="G26" s="37">
        <f t="shared" si="1"/>
        <v>51542.400000000001</v>
      </c>
      <c r="H26" s="38">
        <f t="shared" si="0"/>
        <v>0.53963044460823062</v>
      </c>
      <c r="I26" s="39">
        <f>'Sep 22'!K26</f>
        <v>1</v>
      </c>
      <c r="J26" s="40">
        <f>'[1]Sep 29'!$K18</f>
        <v>0</v>
      </c>
      <c r="K26" s="41">
        <f t="shared" si="2"/>
        <v>1</v>
      </c>
      <c r="L26" s="42">
        <f t="shared" si="3"/>
        <v>51542.400000000001</v>
      </c>
      <c r="M26" s="43">
        <f t="shared" si="4"/>
        <v>0</v>
      </c>
      <c r="N26" s="43">
        <f t="shared" si="5"/>
        <v>51542.400000000001</v>
      </c>
      <c r="O26" s="44">
        <f t="shared" si="6"/>
        <v>0.53963044460823062</v>
      </c>
      <c r="P26" s="45"/>
      <c r="Q26" s="46"/>
      <c r="R26" s="46"/>
      <c r="S26" s="46"/>
      <c r="T26" s="46"/>
      <c r="U26" s="46"/>
      <c r="V26" s="46"/>
      <c r="W26" s="46"/>
      <c r="X26" s="47"/>
      <c r="Y26" s="47"/>
      <c r="Z26" s="47"/>
    </row>
    <row r="27" spans="1:26" s="48" customFormat="1" ht="9.9499999999999993" customHeight="1" thickBot="1" x14ac:dyDescent="0.25">
      <c r="A27" s="49"/>
      <c r="B27" s="152"/>
      <c r="C27" s="152"/>
      <c r="D27" s="87"/>
      <c r="E27" s="51"/>
      <c r="F27" s="52"/>
      <c r="G27" s="53"/>
      <c r="H27" s="54"/>
      <c r="I27" s="55"/>
      <c r="J27" s="56"/>
      <c r="K27" s="57"/>
      <c r="L27" s="58"/>
      <c r="M27" s="59"/>
      <c r="N27" s="59"/>
      <c r="O27" s="60"/>
      <c r="P27" s="61"/>
    </row>
    <row r="28" spans="1:26" s="71" customFormat="1" ht="21.75" thickBot="1" x14ac:dyDescent="0.25">
      <c r="A28" s="153" t="s">
        <v>17</v>
      </c>
      <c r="B28" s="154"/>
      <c r="C28" s="154"/>
      <c r="D28" s="62"/>
      <c r="E28" s="63"/>
      <c r="F28" s="64"/>
      <c r="G28" s="63">
        <f>SUM(G15:G26)</f>
        <v>9551425.5199999996</v>
      </c>
      <c r="H28" s="65">
        <f>SUM(H15:H26)</f>
        <v>100</v>
      </c>
      <c r="I28" s="66"/>
      <c r="J28" s="66"/>
      <c r="K28" s="66"/>
      <c r="L28" s="67">
        <f>SUM(L15:L26)</f>
        <v>3267541.4021703345</v>
      </c>
      <c r="M28" s="68">
        <f>SUM(M15:M26)</f>
        <v>495612.86968119367</v>
      </c>
      <c r="N28" s="68">
        <f>SUM(N15:N26)</f>
        <v>3763154.271851528</v>
      </c>
      <c r="O28" s="69">
        <f>SUM(O15:O26)</f>
        <v>39.398875738200054</v>
      </c>
      <c r="P28" s="70">
        <f>O28-'Sep 22'!O28</f>
        <v>5.1888890160261028</v>
      </c>
      <c r="R28" s="72"/>
      <c r="S28" s="72"/>
      <c r="T28" s="72"/>
      <c r="U28" s="72"/>
      <c r="V28" s="72"/>
      <c r="W28" s="72"/>
    </row>
    <row r="29" spans="1:26" x14ac:dyDescent="0.25">
      <c r="A29" s="155"/>
      <c r="B29" s="155"/>
      <c r="C29" s="155"/>
      <c r="D29" s="155"/>
    </row>
    <row r="31" spans="1:26" x14ac:dyDescent="0.25">
      <c r="C31" t="s">
        <v>18</v>
      </c>
      <c r="H31" s="2" t="s">
        <v>19</v>
      </c>
    </row>
    <row r="32" spans="1:26" x14ac:dyDescent="0.25">
      <c r="D32" s="141" t="s">
        <v>20</v>
      </c>
      <c r="E32" s="141"/>
      <c r="F32" s="141"/>
      <c r="I32" s="142" t="s">
        <v>21</v>
      </c>
      <c r="J32" s="142"/>
      <c r="K32" s="142"/>
    </row>
    <row r="33" spans="1:14" s="73" customFormat="1" x14ac:dyDescent="0.25">
      <c r="D33" s="143" t="s">
        <v>22</v>
      </c>
      <c r="E33" s="143"/>
      <c r="F33" s="143"/>
      <c r="G33" s="75"/>
      <c r="I33" s="144" t="s">
        <v>23</v>
      </c>
      <c r="J33" s="144"/>
      <c r="K33" s="144"/>
      <c r="L33" s="75"/>
      <c r="M33" s="75"/>
      <c r="N33" s="75"/>
    </row>
    <row r="34" spans="1:14" x14ac:dyDescent="0.25">
      <c r="D34" s="151" t="s">
        <v>24</v>
      </c>
      <c r="E34" s="151"/>
      <c r="F34" s="151"/>
      <c r="I34" s="151" t="s">
        <v>45</v>
      </c>
      <c r="J34" s="151"/>
      <c r="K34" s="151"/>
    </row>
    <row r="35" spans="1:14" x14ac:dyDescent="0.25">
      <c r="A35" s="76" t="s">
        <v>25</v>
      </c>
    </row>
    <row r="36" spans="1:14" x14ac:dyDescent="0.25">
      <c r="A36" s="76" t="s">
        <v>26</v>
      </c>
    </row>
    <row r="38" spans="1:14" x14ac:dyDescent="0.25">
      <c r="K38" s="77"/>
    </row>
  </sheetData>
  <mergeCells count="36">
    <mergeCell ref="D34:F34"/>
    <mergeCell ref="I34:K34"/>
    <mergeCell ref="A28:C28"/>
    <mergeCell ref="A29:D29"/>
    <mergeCell ref="D32:F32"/>
    <mergeCell ref="I32:K32"/>
    <mergeCell ref="D33:F33"/>
    <mergeCell ref="I33:K33"/>
    <mergeCell ref="B27:C27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15:C15"/>
    <mergeCell ref="A9:O9"/>
    <mergeCell ref="A10:O10"/>
    <mergeCell ref="A11:G11"/>
    <mergeCell ref="H11:O11"/>
    <mergeCell ref="A12:A13"/>
    <mergeCell ref="B12:C13"/>
    <mergeCell ref="D12:D13"/>
    <mergeCell ref="E12:E13"/>
    <mergeCell ref="F12:F13"/>
    <mergeCell ref="G12:G13"/>
    <mergeCell ref="H12:H13"/>
    <mergeCell ref="I12:K12"/>
    <mergeCell ref="L12:N12"/>
    <mergeCell ref="O12:O13"/>
    <mergeCell ref="B14:C14"/>
  </mergeCells>
  <printOptions horizontalCentered="1"/>
  <pageMargins left="0.7" right="0.7" top="0.75" bottom="0.75" header="0.3" footer="0.3"/>
  <pageSetup scale="63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A12" workbookViewId="0">
      <selection activeCell="A15" sqref="A1:XFD1048576"/>
    </sheetView>
  </sheetViews>
  <sheetFormatPr defaultRowHeight="15" x14ac:dyDescent="0.25"/>
  <cols>
    <col min="1" max="1" width="8.7109375" customWidth="1"/>
    <col min="2" max="2" width="22.85546875" customWidth="1"/>
    <col min="3" max="3" width="14.7109375" customWidth="1"/>
    <col min="5" max="5" width="12.85546875" style="1" customWidth="1"/>
    <col min="6" max="6" width="11.7109375" style="1" customWidth="1"/>
    <col min="7" max="7" width="15.140625" style="1" customWidth="1"/>
    <col min="8" max="8" width="10.5703125" customWidth="1"/>
    <col min="9" max="9" width="11.28515625" style="2" customWidth="1"/>
    <col min="10" max="10" width="12" style="2" customWidth="1"/>
    <col min="11" max="11" width="11" style="2" customWidth="1"/>
    <col min="12" max="12" width="14.85546875" style="1" customWidth="1"/>
    <col min="13" max="14" width="13.42578125" style="1" customWidth="1"/>
    <col min="15" max="16" width="12" customWidth="1"/>
    <col min="17" max="17" width="10.42578125" customWidth="1"/>
    <col min="18" max="19" width="13.42578125" customWidth="1"/>
    <col min="20" max="20" width="13" customWidth="1"/>
    <col min="21" max="21" width="10.42578125" customWidth="1"/>
    <col min="22" max="23" width="12.85546875" customWidth="1"/>
    <col min="25" max="25" width="12" customWidth="1"/>
  </cols>
  <sheetData>
    <row r="1" spans="1:26" ht="15.75" thickBot="1" x14ac:dyDescent="0.3"/>
    <row r="2" spans="1:26" ht="15.75" thickTop="1" x14ac:dyDescent="0.25">
      <c r="B2" s="3"/>
      <c r="C2" s="4"/>
      <c r="D2" s="4"/>
      <c r="E2" s="5"/>
      <c r="F2" s="5"/>
      <c r="G2" s="5"/>
      <c r="H2" s="3"/>
      <c r="I2" s="6"/>
      <c r="J2" s="6"/>
      <c r="K2" s="6"/>
      <c r="L2" s="5"/>
      <c r="M2" s="5"/>
      <c r="N2" s="7"/>
    </row>
    <row r="3" spans="1:26" x14ac:dyDescent="0.25">
      <c r="B3" s="8"/>
      <c r="C3" s="9"/>
      <c r="D3" s="9"/>
      <c r="E3" s="10"/>
      <c r="F3" s="10"/>
      <c r="G3" s="10"/>
      <c r="H3" s="8"/>
      <c r="I3" s="11"/>
      <c r="J3" s="11"/>
      <c r="K3" s="11"/>
      <c r="L3" s="10"/>
      <c r="M3" s="10"/>
      <c r="N3" s="12"/>
    </row>
    <row r="4" spans="1:26" x14ac:dyDescent="0.25">
      <c r="B4" s="8"/>
      <c r="C4" s="9"/>
      <c r="D4" s="9"/>
      <c r="E4" s="10"/>
      <c r="F4" s="10"/>
      <c r="G4" s="10"/>
      <c r="H4" s="8"/>
      <c r="I4" s="11"/>
      <c r="J4" s="11"/>
      <c r="K4" s="11"/>
      <c r="L4" s="10"/>
      <c r="M4" s="10"/>
      <c r="N4" s="12"/>
    </row>
    <row r="5" spans="1:26" x14ac:dyDescent="0.25">
      <c r="B5" s="8"/>
      <c r="C5" s="9"/>
      <c r="D5" s="9"/>
      <c r="E5" s="10"/>
      <c r="F5" s="10"/>
      <c r="G5" s="10"/>
      <c r="H5" s="8"/>
      <c r="I5" s="11"/>
      <c r="J5" s="11"/>
      <c r="K5" s="11"/>
      <c r="L5" s="10"/>
      <c r="M5" s="10"/>
      <c r="N5" s="12"/>
    </row>
    <row r="6" spans="1:26" x14ac:dyDescent="0.25">
      <c r="B6" s="8"/>
      <c r="C6" s="9"/>
      <c r="D6" s="9"/>
      <c r="E6" s="10"/>
      <c r="F6" s="10"/>
      <c r="G6" s="10"/>
      <c r="H6" s="8"/>
      <c r="I6" s="11"/>
      <c r="J6" s="11"/>
      <c r="K6" s="11"/>
      <c r="L6" s="10"/>
      <c r="M6" s="10"/>
      <c r="N6" s="12"/>
    </row>
    <row r="7" spans="1:26" ht="15.75" thickBot="1" x14ac:dyDescent="0.3">
      <c r="B7" s="13"/>
      <c r="C7" s="14"/>
      <c r="D7" s="14"/>
      <c r="E7" s="15"/>
      <c r="F7" s="15"/>
      <c r="G7" s="15"/>
      <c r="H7" s="13"/>
      <c r="I7" s="16"/>
      <c r="J7" s="16"/>
      <c r="K7" s="16"/>
      <c r="L7" s="15"/>
      <c r="M7" s="15"/>
      <c r="N7" s="17"/>
    </row>
    <row r="8" spans="1:26" ht="15.75" thickTop="1" x14ac:dyDescent="0.25"/>
    <row r="9" spans="1:26" ht="23.25" x14ac:dyDescent="0.25">
      <c r="A9" s="139" t="s">
        <v>27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</row>
    <row r="10" spans="1:26" ht="21" customHeight="1" x14ac:dyDescent="0.25">
      <c r="A10" s="135" t="s">
        <v>28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</row>
    <row r="11" spans="1:26" ht="15.75" thickBot="1" x14ac:dyDescent="0.3">
      <c r="A11" s="149" t="s">
        <v>50</v>
      </c>
      <c r="B11" s="149"/>
      <c r="C11" s="149"/>
      <c r="D11" s="149"/>
      <c r="E11" s="149"/>
      <c r="F11" s="149"/>
      <c r="G11" s="149"/>
      <c r="H11" s="150"/>
      <c r="I11" s="150"/>
      <c r="J11" s="150"/>
      <c r="K11" s="150"/>
      <c r="L11" s="150"/>
      <c r="M11" s="150"/>
      <c r="N11" s="150"/>
      <c r="O11" s="150"/>
      <c r="P11" s="18"/>
    </row>
    <row r="12" spans="1:26" ht="15.75" thickBot="1" x14ac:dyDescent="0.3">
      <c r="A12" s="140" t="s">
        <v>0</v>
      </c>
      <c r="B12" s="140" t="s">
        <v>1</v>
      </c>
      <c r="C12" s="140"/>
      <c r="D12" s="140" t="s">
        <v>2</v>
      </c>
      <c r="E12" s="136" t="s">
        <v>3</v>
      </c>
      <c r="F12" s="136" t="s">
        <v>4</v>
      </c>
      <c r="G12" s="137" t="s">
        <v>5</v>
      </c>
      <c r="H12" s="140" t="s">
        <v>6</v>
      </c>
      <c r="I12" s="136" t="s">
        <v>7</v>
      </c>
      <c r="J12" s="136"/>
      <c r="K12" s="136"/>
      <c r="L12" s="136" t="s">
        <v>5</v>
      </c>
      <c r="M12" s="136"/>
      <c r="N12" s="136"/>
      <c r="O12" s="140" t="s">
        <v>8</v>
      </c>
      <c r="P12" s="19"/>
    </row>
    <row r="13" spans="1:26" ht="27" customHeight="1" thickBot="1" x14ac:dyDescent="0.3">
      <c r="A13" s="140"/>
      <c r="B13" s="140"/>
      <c r="C13" s="140"/>
      <c r="D13" s="140"/>
      <c r="E13" s="136"/>
      <c r="F13" s="136"/>
      <c r="G13" s="138"/>
      <c r="H13" s="140"/>
      <c r="I13" s="20" t="s">
        <v>9</v>
      </c>
      <c r="J13" s="21" t="s">
        <v>10</v>
      </c>
      <c r="K13" s="21" t="s">
        <v>11</v>
      </c>
      <c r="L13" s="91" t="s">
        <v>9</v>
      </c>
      <c r="M13" s="91" t="s">
        <v>12</v>
      </c>
      <c r="N13" s="91" t="s">
        <v>11</v>
      </c>
      <c r="O13" s="140"/>
      <c r="P13" s="19"/>
      <c r="X13" s="92"/>
      <c r="Y13" s="92"/>
      <c r="Z13" s="92"/>
    </row>
    <row r="14" spans="1:26" s="33" customFormat="1" ht="9.9499999999999993" customHeight="1" x14ac:dyDescent="0.25">
      <c r="A14" s="24"/>
      <c r="B14" s="145"/>
      <c r="C14" s="146"/>
      <c r="D14" s="25"/>
      <c r="E14" s="26"/>
      <c r="F14" s="26"/>
      <c r="G14" s="26"/>
      <c r="H14" s="93"/>
      <c r="I14" s="28"/>
      <c r="J14" s="29"/>
      <c r="K14" s="30"/>
      <c r="L14" s="31"/>
      <c r="M14" s="26"/>
      <c r="N14" s="26"/>
      <c r="O14" s="32"/>
      <c r="P14" s="19"/>
      <c r="X14" s="34"/>
      <c r="Y14" s="34"/>
      <c r="Z14" s="34"/>
    </row>
    <row r="15" spans="1:26" s="48" customFormat="1" ht="20.100000000000001" customHeight="1" x14ac:dyDescent="0.25">
      <c r="A15" s="78">
        <v>100</v>
      </c>
      <c r="B15" s="147" t="s">
        <v>32</v>
      </c>
      <c r="C15" s="148"/>
      <c r="D15" s="81" t="s">
        <v>16</v>
      </c>
      <c r="E15" s="35">
        <f>'[1]September 1'!$D7</f>
        <v>1758.8</v>
      </c>
      <c r="F15" s="36">
        <f>'[1]September 1'!$E7</f>
        <v>16.010001137138957</v>
      </c>
      <c r="G15" s="37">
        <f>F15*E15</f>
        <v>28158.389999999996</v>
      </c>
      <c r="H15" s="38">
        <f t="shared" ref="H15:H26" si="0">G15/G$28*100</f>
        <v>0.29480824554448282</v>
      </c>
      <c r="I15" s="39">
        <f>'Sep 29'!K15</f>
        <v>847.6</v>
      </c>
      <c r="J15" s="40">
        <f>'[1]Oct 7'!$K7</f>
        <v>307.19999999999993</v>
      </c>
      <c r="K15" s="41">
        <f>J15+I15</f>
        <v>1154.8</v>
      </c>
      <c r="L15" s="42">
        <f>I15*F15</f>
        <v>13570.076963838981</v>
      </c>
      <c r="M15" s="43">
        <f>J15*F15</f>
        <v>4918.2723493290869</v>
      </c>
      <c r="N15" s="43">
        <f>M15+L15</f>
        <v>18488.349313168066</v>
      </c>
      <c r="O15" s="44">
        <f>N15/G$28*100</f>
        <v>0.19356638728381212</v>
      </c>
      <c r="P15" s="45"/>
      <c r="Q15" s="46"/>
      <c r="R15" s="46"/>
      <c r="S15" s="46"/>
      <c r="T15" s="46"/>
      <c r="U15" s="46"/>
      <c r="V15" s="46"/>
      <c r="W15" s="46"/>
      <c r="X15" s="47"/>
      <c r="Y15" s="47"/>
      <c r="Z15" s="47"/>
    </row>
    <row r="16" spans="1:26" s="48" customFormat="1" ht="20.100000000000001" customHeight="1" x14ac:dyDescent="0.25">
      <c r="A16" s="78">
        <v>103</v>
      </c>
      <c r="B16" s="147" t="s">
        <v>13</v>
      </c>
      <c r="C16" s="148"/>
      <c r="D16" s="81" t="s">
        <v>14</v>
      </c>
      <c r="E16" s="35">
        <f>'[1]September 1'!$D8</f>
        <v>272.8</v>
      </c>
      <c r="F16" s="36">
        <f>'[1]September 1'!$E8</f>
        <v>225.4100073313783</v>
      </c>
      <c r="G16" s="37">
        <f t="shared" ref="G16:G26" si="1">F16*E16</f>
        <v>61491.85</v>
      </c>
      <c r="H16" s="38">
        <f t="shared" si="0"/>
        <v>0.64379761818003478</v>
      </c>
      <c r="I16" s="39">
        <f>'Sep 29'!K16</f>
        <v>52.400000000000006</v>
      </c>
      <c r="J16" s="40">
        <f>'[1]Oct 7'!$K8</f>
        <v>0</v>
      </c>
      <c r="K16" s="41">
        <f t="shared" ref="K16:K26" si="2">J16+I16</f>
        <v>52.400000000000006</v>
      </c>
      <c r="L16" s="42">
        <f t="shared" ref="L16:L26" si="3">I16*F16</f>
        <v>11811.484384164223</v>
      </c>
      <c r="M16" s="43">
        <f t="shared" ref="M16:M26" si="4">J16*F16</f>
        <v>0</v>
      </c>
      <c r="N16" s="43">
        <f t="shared" ref="N16:N26" si="5">M16+L16</f>
        <v>11811.484384164223</v>
      </c>
      <c r="O16" s="44">
        <f>N16/G$28*100</f>
        <v>0.12366200583810052</v>
      </c>
      <c r="P16" s="45"/>
      <c r="Q16" s="46"/>
      <c r="R16" s="46"/>
      <c r="S16" s="46"/>
      <c r="T16" s="46"/>
      <c r="U16" s="46"/>
      <c r="V16" s="46"/>
      <c r="W16" s="46"/>
      <c r="X16" s="47"/>
      <c r="Y16" s="47"/>
      <c r="Z16" s="47"/>
    </row>
    <row r="17" spans="1:26" s="48" customFormat="1" ht="20.100000000000001" customHeight="1" x14ac:dyDescent="0.25">
      <c r="A17" s="78">
        <v>105</v>
      </c>
      <c r="B17" s="147" t="s">
        <v>33</v>
      </c>
      <c r="C17" s="148"/>
      <c r="D17" s="81" t="s">
        <v>16</v>
      </c>
      <c r="E17" s="35">
        <f>'[1]September 1'!$D9</f>
        <v>6155.8</v>
      </c>
      <c r="F17" s="36">
        <f>'[1]September 1'!$E9</f>
        <v>15.110000324896845</v>
      </c>
      <c r="G17" s="37">
        <f t="shared" si="1"/>
        <v>93014.14</v>
      </c>
      <c r="H17" s="38">
        <f t="shared" si="0"/>
        <v>0.97382469041123831</v>
      </c>
      <c r="I17" s="39">
        <f>'Sep 29'!K17</f>
        <v>2966.6</v>
      </c>
      <c r="J17" s="40">
        <f>'[1]Oct 7'!$K9</f>
        <v>1075.1999999999998</v>
      </c>
      <c r="K17" s="41">
        <f t="shared" si="2"/>
        <v>4041.7999999999997</v>
      </c>
      <c r="L17" s="42">
        <f t="shared" si="3"/>
        <v>44825.326963838976</v>
      </c>
      <c r="M17" s="43">
        <f t="shared" si="4"/>
        <v>16246.272349329085</v>
      </c>
      <c r="N17" s="43">
        <f t="shared" si="5"/>
        <v>61071.599313168059</v>
      </c>
      <c r="O17" s="44">
        <f>N17/G$28*100</f>
        <v>0.63939774419314177</v>
      </c>
      <c r="P17" s="45"/>
      <c r="Q17" s="46"/>
      <c r="R17" s="46"/>
      <c r="S17" s="46"/>
      <c r="T17" s="46"/>
      <c r="U17" s="46"/>
      <c r="V17" s="46"/>
      <c r="W17" s="46"/>
      <c r="X17" s="47"/>
      <c r="Y17" s="47"/>
      <c r="Z17" s="47"/>
    </row>
    <row r="18" spans="1:26" s="48" customFormat="1" ht="20.100000000000001" customHeight="1" x14ac:dyDescent="0.25">
      <c r="A18" s="79">
        <v>200</v>
      </c>
      <c r="B18" s="147" t="s">
        <v>34</v>
      </c>
      <c r="C18" s="148"/>
      <c r="D18" s="81" t="s">
        <v>14</v>
      </c>
      <c r="E18" s="35">
        <f>'[1]September 1'!$D10</f>
        <v>871</v>
      </c>
      <c r="F18" s="36">
        <f>'[1]September 1'!$E10</f>
        <v>618.07569460390357</v>
      </c>
      <c r="G18" s="37">
        <f t="shared" si="1"/>
        <v>538343.93000000005</v>
      </c>
      <c r="H18" s="38">
        <f t="shared" si="0"/>
        <v>5.6362678939677275</v>
      </c>
      <c r="I18" s="39">
        <f>'Sep 29'!K18</f>
        <v>419.75187627928136</v>
      </c>
      <c r="J18" s="40">
        <f>'[1]Oct 7'!$K10</f>
        <v>152.13281783033887</v>
      </c>
      <c r="K18" s="41">
        <f t="shared" si="2"/>
        <v>571.88469410962023</v>
      </c>
      <c r="L18" s="42">
        <f t="shared" si="3"/>
        <v>259438.43249260861</v>
      </c>
      <c r="M18" s="43">
        <f t="shared" si="4"/>
        <v>94029.597052535813</v>
      </c>
      <c r="N18" s="43">
        <f t="shared" si="5"/>
        <v>353468.02954514441</v>
      </c>
      <c r="O18" s="44">
        <f>N18/G$28*100</f>
        <v>3.7006835137331882</v>
      </c>
      <c r="P18" s="45"/>
      <c r="Q18" s="46"/>
      <c r="R18" s="46"/>
      <c r="S18" s="46"/>
      <c r="T18" s="46"/>
      <c r="U18" s="46"/>
      <c r="V18" s="46"/>
      <c r="W18" s="46"/>
      <c r="X18" s="47"/>
      <c r="Y18" s="47"/>
      <c r="Z18" s="47"/>
    </row>
    <row r="19" spans="1:26" s="48" customFormat="1" ht="20.100000000000001" customHeight="1" x14ac:dyDescent="0.25">
      <c r="A19" s="79">
        <v>201</v>
      </c>
      <c r="B19" s="147" t="s">
        <v>35</v>
      </c>
      <c r="C19" s="148"/>
      <c r="D19" s="81" t="s">
        <v>14</v>
      </c>
      <c r="E19" s="35">
        <f>'[1]September 1'!$D11</f>
        <v>581</v>
      </c>
      <c r="F19" s="36">
        <f>'[1]September 1'!$E11</f>
        <v>731.21654044750426</v>
      </c>
      <c r="G19" s="37">
        <f t="shared" si="1"/>
        <v>424836.81</v>
      </c>
      <c r="H19" s="38">
        <f t="shared" si="0"/>
        <v>4.4478890518532781</v>
      </c>
      <c r="I19" s="39">
        <f>'Sep 29'!K19</f>
        <v>279.99522401637478</v>
      </c>
      <c r="J19" s="40">
        <f>'[1]Oct 7'!$K11</f>
        <v>101.48010006822835</v>
      </c>
      <c r="K19" s="41">
        <f t="shared" si="2"/>
        <v>381.47532408460313</v>
      </c>
      <c r="L19" s="42">
        <f t="shared" si="3"/>
        <v>204737.13904707754</v>
      </c>
      <c r="M19" s="43">
        <f t="shared" si="4"/>
        <v>74203.927696156476</v>
      </c>
      <c r="N19" s="43">
        <f t="shared" si="5"/>
        <v>278941.066743234</v>
      </c>
      <c r="O19" s="44">
        <f t="shared" ref="O19:O26" si="6">N19/G$28*100</f>
        <v>2.920412938981217</v>
      </c>
      <c r="P19" s="45"/>
      <c r="Q19" s="46"/>
      <c r="R19" s="46"/>
      <c r="S19" s="46"/>
      <c r="T19" s="46"/>
      <c r="U19" s="46"/>
      <c r="V19" s="46"/>
      <c r="W19" s="46"/>
      <c r="X19" s="47"/>
      <c r="Y19" s="47"/>
      <c r="Z19" s="47"/>
    </row>
    <row r="20" spans="1:26" s="48" customFormat="1" ht="20.100000000000001" customHeight="1" x14ac:dyDescent="0.25">
      <c r="A20" s="79">
        <v>311</v>
      </c>
      <c r="B20" s="147" t="s">
        <v>36</v>
      </c>
      <c r="C20" s="148"/>
      <c r="D20" s="81" t="s">
        <v>16</v>
      </c>
      <c r="E20" s="35">
        <f>'[1]September 1'!$D12</f>
        <v>5276.4</v>
      </c>
      <c r="F20" s="36">
        <f>'[1]September 1'!$E12</f>
        <v>1124.5</v>
      </c>
      <c r="G20" s="37">
        <f t="shared" si="1"/>
        <v>5933311.7999999998</v>
      </c>
      <c r="H20" s="38">
        <f t="shared" si="0"/>
        <v>62.119646827335572</v>
      </c>
      <c r="I20" s="39">
        <f>'Sep 29'!K20</f>
        <v>2542.8000000000002</v>
      </c>
      <c r="J20" s="40">
        <f>'[1]Oct 7'!$K12</f>
        <v>921.59999999999945</v>
      </c>
      <c r="K20" s="41">
        <f t="shared" si="2"/>
        <v>3464.3999999999996</v>
      </c>
      <c r="L20" s="42">
        <f t="shared" si="3"/>
        <v>2859378.6</v>
      </c>
      <c r="M20" s="43">
        <f t="shared" si="4"/>
        <v>1036339.1999999994</v>
      </c>
      <c r="N20" s="43">
        <f t="shared" si="5"/>
        <v>3895717.7999999993</v>
      </c>
      <c r="O20" s="44">
        <f t="shared" si="6"/>
        <v>40.786768339894877</v>
      </c>
      <c r="P20" s="45"/>
      <c r="Q20" s="46"/>
      <c r="R20" s="46"/>
      <c r="S20" s="46"/>
      <c r="T20" s="46"/>
      <c r="U20" s="46"/>
      <c r="V20" s="46"/>
      <c r="W20" s="46"/>
      <c r="X20" s="47"/>
      <c r="Y20" s="47"/>
      <c r="Z20" s="47"/>
    </row>
    <row r="21" spans="1:26" s="48" customFormat="1" ht="20.100000000000001" customHeight="1" x14ac:dyDescent="0.25">
      <c r="A21" s="79">
        <v>404</v>
      </c>
      <c r="B21" s="147" t="s">
        <v>37</v>
      </c>
      <c r="C21" s="148"/>
      <c r="D21" s="81" t="s">
        <v>42</v>
      </c>
      <c r="E21" s="35">
        <f>'[1]September 1'!$D13</f>
        <v>5080.2</v>
      </c>
      <c r="F21" s="36">
        <f>'[1]September 1'!$E13</f>
        <v>46.480000787370578</v>
      </c>
      <c r="G21" s="37">
        <f t="shared" si="1"/>
        <v>236127.7</v>
      </c>
      <c r="H21" s="38">
        <f t="shared" si="0"/>
        <v>2.4721723422913735</v>
      </c>
      <c r="I21" s="39">
        <f>'Sep 29'!K21</f>
        <v>0</v>
      </c>
      <c r="J21" s="40">
        <f>'[1]Oct 7'!$K13</f>
        <v>1524.06</v>
      </c>
      <c r="K21" s="41">
        <f t="shared" si="2"/>
        <v>1524.06</v>
      </c>
      <c r="L21" s="42">
        <f t="shared" si="3"/>
        <v>0</v>
      </c>
      <c r="M21" s="43">
        <f t="shared" si="4"/>
        <v>70838.31</v>
      </c>
      <c r="N21" s="43">
        <f t="shared" si="5"/>
        <v>70838.31</v>
      </c>
      <c r="O21" s="44">
        <f t="shared" si="6"/>
        <v>0.74165170268741198</v>
      </c>
      <c r="P21" s="45"/>
      <c r="Q21" s="46"/>
      <c r="R21" s="46"/>
      <c r="S21" s="46"/>
      <c r="T21" s="46"/>
      <c r="U21" s="46"/>
      <c r="V21" s="46"/>
      <c r="W21" s="46"/>
      <c r="X21" s="47"/>
      <c r="Y21" s="47"/>
      <c r="Z21" s="47"/>
    </row>
    <row r="22" spans="1:26" s="48" customFormat="1" ht="20.100000000000001" customHeight="1" x14ac:dyDescent="0.25">
      <c r="A22" s="79">
        <v>405</v>
      </c>
      <c r="B22" s="147" t="s">
        <v>38</v>
      </c>
      <c r="C22" s="148"/>
      <c r="D22" s="81" t="s">
        <v>14</v>
      </c>
      <c r="E22" s="35">
        <f>'[1]September 1'!$D14</f>
        <v>65.819999999999993</v>
      </c>
      <c r="F22" s="36">
        <f>'[1]September 1'!$E14</f>
        <v>6001.8898511090865</v>
      </c>
      <c r="G22" s="37">
        <f t="shared" si="1"/>
        <v>395044.39</v>
      </c>
      <c r="H22" s="38">
        <f t="shared" si="0"/>
        <v>4.1359730981810561</v>
      </c>
      <c r="I22" s="39">
        <f>'Sep 29'!K22</f>
        <v>0</v>
      </c>
      <c r="J22" s="40">
        <f>'[1]Oct 7'!$K14</f>
        <v>19.745999999999995</v>
      </c>
      <c r="K22" s="41">
        <f t="shared" si="2"/>
        <v>19.745999999999995</v>
      </c>
      <c r="L22" s="42">
        <f t="shared" si="3"/>
        <v>0</v>
      </c>
      <c r="M22" s="43">
        <f t="shared" si="4"/>
        <v>118513.317</v>
      </c>
      <c r="N22" s="43">
        <f t="shared" si="5"/>
        <v>118513.317</v>
      </c>
      <c r="O22" s="44">
        <f t="shared" si="6"/>
        <v>1.2407919294543168</v>
      </c>
      <c r="P22" s="45"/>
      <c r="Q22" s="46"/>
      <c r="R22" s="46"/>
      <c r="S22" s="46"/>
      <c r="T22" s="46"/>
      <c r="U22" s="46"/>
      <c r="V22" s="46"/>
      <c r="W22" s="46"/>
      <c r="X22" s="47"/>
      <c r="Y22" s="47"/>
      <c r="Z22" s="47"/>
    </row>
    <row r="23" spans="1:26" s="48" customFormat="1" ht="20.100000000000001" customHeight="1" x14ac:dyDescent="0.25">
      <c r="A23" s="79">
        <v>505</v>
      </c>
      <c r="B23" s="147" t="s">
        <v>15</v>
      </c>
      <c r="C23" s="148"/>
      <c r="D23" s="81" t="s">
        <v>14</v>
      </c>
      <c r="E23" s="35">
        <f>'[1]September 1'!$D15</f>
        <v>682</v>
      </c>
      <c r="F23" s="36">
        <f>'[1]September 1'!$E15</f>
        <v>2606.6299999999997</v>
      </c>
      <c r="G23" s="37">
        <f t="shared" si="1"/>
        <v>1777721.6599999997</v>
      </c>
      <c r="H23" s="38">
        <f t="shared" si="0"/>
        <v>18.612108279309492</v>
      </c>
      <c r="I23" s="39">
        <f>'Sep 29'!K23</f>
        <v>117.4</v>
      </c>
      <c r="J23" s="40">
        <f>'[1]Oct 7'!$K15</f>
        <v>88.239999999999981</v>
      </c>
      <c r="K23" s="41">
        <f t="shared" si="2"/>
        <v>205.64</v>
      </c>
      <c r="L23" s="42">
        <f t="shared" si="3"/>
        <v>306018.36199999996</v>
      </c>
      <c r="M23" s="43">
        <f t="shared" si="4"/>
        <v>230009.03119999991</v>
      </c>
      <c r="N23" s="43">
        <f t="shared" si="5"/>
        <v>536027.39319999982</v>
      </c>
      <c r="O23" s="44">
        <f t="shared" si="6"/>
        <v>5.6120145843947267</v>
      </c>
      <c r="P23" s="45"/>
      <c r="Q23" s="46"/>
      <c r="R23" s="46"/>
      <c r="S23" s="46"/>
      <c r="T23" s="46"/>
      <c r="U23" s="46"/>
      <c r="V23" s="46"/>
      <c r="W23" s="46"/>
      <c r="X23" s="47"/>
      <c r="Y23" s="47"/>
      <c r="Z23" s="47"/>
    </row>
    <row r="24" spans="1:26" s="48" customFormat="1" ht="20.100000000000001" customHeight="1" x14ac:dyDescent="0.25">
      <c r="A24" s="80" t="s">
        <v>29</v>
      </c>
      <c r="B24" s="147" t="s">
        <v>39</v>
      </c>
      <c r="C24" s="148"/>
      <c r="D24" s="82" t="s">
        <v>43</v>
      </c>
      <c r="E24" s="35">
        <f>'[1]September 1'!$D16</f>
        <v>1</v>
      </c>
      <c r="F24" s="36">
        <f>'[1]September 1'!$E16</f>
        <v>4026.75</v>
      </c>
      <c r="G24" s="37">
        <f t="shared" si="1"/>
        <v>4026.75</v>
      </c>
      <c r="H24" s="38">
        <f t="shared" si="0"/>
        <v>4.2158628485018015E-2</v>
      </c>
      <c r="I24" s="39">
        <f>'Sep 29'!K24</f>
        <v>1</v>
      </c>
      <c r="J24" s="40">
        <f>'[1]Oct 7'!$K16</f>
        <v>0</v>
      </c>
      <c r="K24" s="41">
        <f t="shared" si="2"/>
        <v>1</v>
      </c>
      <c r="L24" s="42">
        <f t="shared" si="3"/>
        <v>4026.75</v>
      </c>
      <c r="M24" s="43">
        <f t="shared" si="4"/>
        <v>0</v>
      </c>
      <c r="N24" s="43">
        <f t="shared" si="5"/>
        <v>4026.75</v>
      </c>
      <c r="O24" s="44">
        <f t="shared" si="6"/>
        <v>4.2158628485018015E-2</v>
      </c>
      <c r="P24" s="45"/>
      <c r="Q24" s="46"/>
      <c r="R24" s="46"/>
      <c r="S24" s="46"/>
      <c r="T24" s="46"/>
      <c r="U24" s="46"/>
      <c r="V24" s="46"/>
      <c r="W24" s="46"/>
      <c r="X24" s="47"/>
      <c r="Y24" s="47"/>
      <c r="Z24" s="47"/>
    </row>
    <row r="25" spans="1:26" s="48" customFormat="1" ht="20.100000000000001" customHeight="1" x14ac:dyDescent="0.25">
      <c r="A25" s="80" t="s">
        <v>30</v>
      </c>
      <c r="B25" s="147" t="s">
        <v>40</v>
      </c>
      <c r="C25" s="148"/>
      <c r="D25" s="82" t="s">
        <v>43</v>
      </c>
      <c r="E25" s="35">
        <f>'[1]September 1'!$D17</f>
        <v>1</v>
      </c>
      <c r="F25" s="36">
        <f>'[1]September 1'!$E17</f>
        <v>7805.7</v>
      </c>
      <c r="G25" s="37">
        <f t="shared" si="1"/>
        <v>7805.7</v>
      </c>
      <c r="H25" s="38">
        <f t="shared" si="0"/>
        <v>8.1722879832496459E-2</v>
      </c>
      <c r="I25" s="39">
        <f>'Sep 29'!K25</f>
        <v>1</v>
      </c>
      <c r="J25" s="40">
        <f>'[1]Oct 7'!$K17</f>
        <v>0</v>
      </c>
      <c r="K25" s="41">
        <f t="shared" si="2"/>
        <v>1</v>
      </c>
      <c r="L25" s="42">
        <f t="shared" si="3"/>
        <v>7805.7</v>
      </c>
      <c r="M25" s="43">
        <f t="shared" si="4"/>
        <v>0</v>
      </c>
      <c r="N25" s="43">
        <f t="shared" si="5"/>
        <v>7805.7</v>
      </c>
      <c r="O25" s="44">
        <f t="shared" si="6"/>
        <v>8.1722879832496459E-2</v>
      </c>
      <c r="P25" s="45"/>
      <c r="Q25" s="46"/>
      <c r="R25" s="46"/>
      <c r="S25" s="46"/>
      <c r="T25" s="46"/>
      <c r="U25" s="46"/>
      <c r="V25" s="46"/>
      <c r="W25" s="46"/>
      <c r="X25" s="47"/>
      <c r="Y25" s="47"/>
      <c r="Z25" s="47"/>
    </row>
    <row r="26" spans="1:26" s="48" customFormat="1" ht="20.100000000000001" customHeight="1" x14ac:dyDescent="0.25">
      <c r="A26" s="80" t="s">
        <v>31</v>
      </c>
      <c r="B26" s="156" t="s">
        <v>41</v>
      </c>
      <c r="C26" s="157"/>
      <c r="D26" s="82" t="s">
        <v>44</v>
      </c>
      <c r="E26" s="35">
        <f>'[1]September 1'!$D18</f>
        <v>1</v>
      </c>
      <c r="F26" s="36">
        <f>'[1]September 1'!$E18</f>
        <v>51542.400000000001</v>
      </c>
      <c r="G26" s="37">
        <f t="shared" si="1"/>
        <v>51542.400000000001</v>
      </c>
      <c r="H26" s="38">
        <f t="shared" si="0"/>
        <v>0.53963044460823062</v>
      </c>
      <c r="I26" s="39">
        <f>'Sep 29'!K26</f>
        <v>1</v>
      </c>
      <c r="J26" s="40">
        <f>'[1]Oct 7'!$K18</f>
        <v>0</v>
      </c>
      <c r="K26" s="41">
        <f t="shared" si="2"/>
        <v>1</v>
      </c>
      <c r="L26" s="42">
        <f t="shared" si="3"/>
        <v>51542.400000000001</v>
      </c>
      <c r="M26" s="43">
        <f t="shared" si="4"/>
        <v>0</v>
      </c>
      <c r="N26" s="43">
        <f t="shared" si="5"/>
        <v>51542.400000000001</v>
      </c>
      <c r="O26" s="44">
        <f t="shared" si="6"/>
        <v>0.53963044460823062</v>
      </c>
      <c r="P26" s="45"/>
      <c r="Q26" s="46"/>
      <c r="R26" s="46"/>
      <c r="S26" s="46"/>
      <c r="T26" s="46"/>
      <c r="U26" s="46"/>
      <c r="V26" s="46"/>
      <c r="W26" s="46"/>
      <c r="X26" s="47"/>
      <c r="Y26" s="47"/>
      <c r="Z26" s="47"/>
    </row>
    <row r="27" spans="1:26" s="48" customFormat="1" ht="9.9499999999999993" customHeight="1" thickBot="1" x14ac:dyDescent="0.25">
      <c r="A27" s="49"/>
      <c r="B27" s="152"/>
      <c r="C27" s="152"/>
      <c r="D27" s="94"/>
      <c r="E27" s="51"/>
      <c r="F27" s="52"/>
      <c r="G27" s="53"/>
      <c r="H27" s="54"/>
      <c r="I27" s="55"/>
      <c r="J27" s="56"/>
      <c r="K27" s="57"/>
      <c r="L27" s="58"/>
      <c r="M27" s="59"/>
      <c r="N27" s="59"/>
      <c r="O27" s="60"/>
      <c r="P27" s="61"/>
    </row>
    <row r="28" spans="1:26" s="71" customFormat="1" ht="21.75" thickBot="1" x14ac:dyDescent="0.25">
      <c r="A28" s="153" t="s">
        <v>17</v>
      </c>
      <c r="B28" s="154"/>
      <c r="C28" s="154"/>
      <c r="D28" s="62"/>
      <c r="E28" s="63"/>
      <c r="F28" s="64"/>
      <c r="G28" s="63">
        <f>SUM(G15:G26)</f>
        <v>9551425.5199999996</v>
      </c>
      <c r="H28" s="65">
        <f>SUM(H15:H26)</f>
        <v>100</v>
      </c>
      <c r="I28" s="66"/>
      <c r="J28" s="66"/>
      <c r="K28" s="66"/>
      <c r="L28" s="67">
        <f>SUM(L15:L26)</f>
        <v>3763154.271851528</v>
      </c>
      <c r="M28" s="68">
        <f>SUM(M15:M26)</f>
        <v>1645097.9276473499</v>
      </c>
      <c r="N28" s="68">
        <f>SUM(N15:N26)</f>
        <v>5408252.1994988779</v>
      </c>
      <c r="O28" s="69">
        <f>SUM(O15:O26)</f>
        <v>56.622461099386541</v>
      </c>
      <c r="P28" s="70">
        <f>O28-'Sep 22'!O28</f>
        <v>22.41247437721259</v>
      </c>
      <c r="R28" s="72"/>
      <c r="S28" s="72"/>
      <c r="T28" s="72"/>
      <c r="U28" s="72"/>
      <c r="V28" s="72"/>
      <c r="W28" s="72"/>
    </row>
    <row r="29" spans="1:26" x14ac:dyDescent="0.25">
      <c r="A29" s="155"/>
      <c r="B29" s="155"/>
      <c r="C29" s="155"/>
      <c r="D29" s="155"/>
    </row>
    <row r="31" spans="1:26" x14ac:dyDescent="0.25">
      <c r="C31" t="s">
        <v>18</v>
      </c>
      <c r="H31" s="2" t="s">
        <v>19</v>
      </c>
    </row>
    <row r="32" spans="1:26" x14ac:dyDescent="0.25">
      <c r="D32" s="141" t="s">
        <v>20</v>
      </c>
      <c r="E32" s="141"/>
      <c r="F32" s="141"/>
      <c r="I32" s="142" t="s">
        <v>21</v>
      </c>
      <c r="J32" s="142"/>
      <c r="K32" s="142"/>
    </row>
    <row r="33" spans="1:14" s="73" customFormat="1" x14ac:dyDescent="0.25">
      <c r="D33" s="143" t="s">
        <v>22</v>
      </c>
      <c r="E33" s="143"/>
      <c r="F33" s="143"/>
      <c r="G33" s="75"/>
      <c r="I33" s="144" t="s">
        <v>23</v>
      </c>
      <c r="J33" s="144"/>
      <c r="K33" s="144"/>
      <c r="L33" s="75"/>
      <c r="M33" s="75"/>
      <c r="N33" s="75"/>
    </row>
    <row r="34" spans="1:14" x14ac:dyDescent="0.25">
      <c r="D34" s="151" t="s">
        <v>24</v>
      </c>
      <c r="E34" s="151"/>
      <c r="F34" s="151"/>
      <c r="I34" s="151" t="s">
        <v>45</v>
      </c>
      <c r="J34" s="151"/>
      <c r="K34" s="151"/>
    </row>
    <row r="35" spans="1:14" x14ac:dyDescent="0.25">
      <c r="A35" s="76" t="s">
        <v>25</v>
      </c>
    </row>
    <row r="36" spans="1:14" x14ac:dyDescent="0.25">
      <c r="A36" s="76" t="s">
        <v>26</v>
      </c>
    </row>
    <row r="38" spans="1:14" x14ac:dyDescent="0.25">
      <c r="K38" s="77"/>
    </row>
    <row r="39" spans="1:14" x14ac:dyDescent="0.25">
      <c r="K39" s="2">
        <f>E20-K20</f>
        <v>1812</v>
      </c>
    </row>
  </sheetData>
  <mergeCells count="36">
    <mergeCell ref="B15:C15"/>
    <mergeCell ref="A9:O9"/>
    <mergeCell ref="A10:O10"/>
    <mergeCell ref="A11:G11"/>
    <mergeCell ref="H11:O11"/>
    <mergeCell ref="A12:A13"/>
    <mergeCell ref="B12:C13"/>
    <mergeCell ref="D12:D13"/>
    <mergeCell ref="E12:E13"/>
    <mergeCell ref="F12:F13"/>
    <mergeCell ref="G12:G13"/>
    <mergeCell ref="H12:H13"/>
    <mergeCell ref="I12:K12"/>
    <mergeCell ref="L12:N12"/>
    <mergeCell ref="O12:O13"/>
    <mergeCell ref="B14:C14"/>
    <mergeCell ref="B27:C27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D34:F34"/>
    <mergeCell ref="I34:K34"/>
    <mergeCell ref="A28:C28"/>
    <mergeCell ref="A29:D29"/>
    <mergeCell ref="D32:F32"/>
    <mergeCell ref="I32:K32"/>
    <mergeCell ref="D33:F33"/>
    <mergeCell ref="I33:K33"/>
  </mergeCells>
  <printOptions horizontalCentered="1"/>
  <pageMargins left="0.7" right="0.7" top="0.75" bottom="0.75" header="0.3" footer="0.3"/>
  <pageSetup scale="63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A19" workbookViewId="0">
      <selection activeCell="K20" sqref="K20"/>
    </sheetView>
  </sheetViews>
  <sheetFormatPr defaultRowHeight="15" x14ac:dyDescent="0.25"/>
  <cols>
    <col min="1" max="1" width="8.7109375" customWidth="1"/>
    <col min="2" max="2" width="22.85546875" customWidth="1"/>
    <col min="3" max="3" width="14.7109375" customWidth="1"/>
    <col min="5" max="5" width="12.85546875" style="1" customWidth="1"/>
    <col min="6" max="6" width="11.7109375" style="1" customWidth="1"/>
    <col min="7" max="7" width="15.140625" style="1" customWidth="1"/>
    <col min="8" max="8" width="10.5703125" customWidth="1"/>
    <col min="9" max="9" width="11.28515625" style="2" customWidth="1"/>
    <col min="10" max="10" width="12" style="2" customWidth="1"/>
    <col min="11" max="11" width="11" style="2" customWidth="1"/>
    <col min="12" max="12" width="14.85546875" style="1" customWidth="1"/>
    <col min="13" max="14" width="13.42578125" style="1" customWidth="1"/>
    <col min="15" max="16" width="12" customWidth="1"/>
    <col min="17" max="17" width="10.42578125" customWidth="1"/>
    <col min="18" max="19" width="13.42578125" customWidth="1"/>
    <col min="20" max="20" width="13" customWidth="1"/>
    <col min="21" max="21" width="10.42578125" customWidth="1"/>
    <col min="22" max="23" width="12.85546875" customWidth="1"/>
    <col min="25" max="25" width="12" customWidth="1"/>
  </cols>
  <sheetData>
    <row r="1" spans="1:26" ht="15.75" thickBot="1" x14ac:dyDescent="0.3"/>
    <row r="2" spans="1:26" ht="15.75" thickTop="1" x14ac:dyDescent="0.25">
      <c r="B2" s="3"/>
      <c r="C2" s="4"/>
      <c r="D2" s="4"/>
      <c r="E2" s="5"/>
      <c r="F2" s="5"/>
      <c r="G2" s="5"/>
      <c r="H2" s="3"/>
      <c r="I2" s="6"/>
      <c r="J2" s="6"/>
      <c r="K2" s="6"/>
      <c r="L2" s="5"/>
      <c r="M2" s="5"/>
      <c r="N2" s="7"/>
    </row>
    <row r="3" spans="1:26" x14ac:dyDescent="0.25">
      <c r="B3" s="8"/>
      <c r="C3" s="9"/>
      <c r="D3" s="9"/>
      <c r="E3" s="10"/>
      <c r="F3" s="10"/>
      <c r="G3" s="10"/>
      <c r="H3" s="8"/>
      <c r="I3" s="11"/>
      <c r="J3" s="11"/>
      <c r="K3" s="11"/>
      <c r="L3" s="10"/>
      <c r="M3" s="10"/>
      <c r="N3" s="12"/>
    </row>
    <row r="4" spans="1:26" x14ac:dyDescent="0.25">
      <c r="B4" s="8"/>
      <c r="C4" s="9"/>
      <c r="D4" s="9"/>
      <c r="E4" s="10"/>
      <c r="F4" s="10"/>
      <c r="G4" s="10"/>
      <c r="H4" s="8"/>
      <c r="I4" s="11"/>
      <c r="J4" s="11"/>
      <c r="K4" s="11"/>
      <c r="L4" s="10"/>
      <c r="M4" s="10"/>
      <c r="N4" s="12"/>
    </row>
    <row r="5" spans="1:26" x14ac:dyDescent="0.25">
      <c r="B5" s="8"/>
      <c r="C5" s="9"/>
      <c r="D5" s="9"/>
      <c r="E5" s="10"/>
      <c r="F5" s="10"/>
      <c r="G5" s="10"/>
      <c r="H5" s="8"/>
      <c r="I5" s="11"/>
      <c r="J5" s="11"/>
      <c r="K5" s="11"/>
      <c r="L5" s="10"/>
      <c r="M5" s="10"/>
      <c r="N5" s="12"/>
    </row>
    <row r="6" spans="1:26" x14ac:dyDescent="0.25">
      <c r="B6" s="8"/>
      <c r="C6" s="9"/>
      <c r="D6" s="9"/>
      <c r="E6" s="10"/>
      <c r="F6" s="10"/>
      <c r="G6" s="10"/>
      <c r="H6" s="8"/>
      <c r="I6" s="11"/>
      <c r="J6" s="11"/>
      <c r="K6" s="11"/>
      <c r="L6" s="10"/>
      <c r="M6" s="10"/>
      <c r="N6" s="12"/>
    </row>
    <row r="7" spans="1:26" ht="15.75" thickBot="1" x14ac:dyDescent="0.3">
      <c r="B7" s="13"/>
      <c r="C7" s="14"/>
      <c r="D7" s="14"/>
      <c r="E7" s="15"/>
      <c r="F7" s="15"/>
      <c r="G7" s="15"/>
      <c r="H7" s="13"/>
      <c r="I7" s="16"/>
      <c r="J7" s="16"/>
      <c r="K7" s="16"/>
      <c r="L7" s="15"/>
      <c r="M7" s="15"/>
      <c r="N7" s="17"/>
    </row>
    <row r="8" spans="1:26" ht="15.75" thickTop="1" x14ac:dyDescent="0.25"/>
    <row r="9" spans="1:26" ht="23.25" x14ac:dyDescent="0.25">
      <c r="A9" s="139" t="s">
        <v>27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</row>
    <row r="10" spans="1:26" ht="21" customHeight="1" x14ac:dyDescent="0.25">
      <c r="A10" s="135" t="s">
        <v>28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</row>
    <row r="11" spans="1:26" ht="15.75" thickBot="1" x14ac:dyDescent="0.3">
      <c r="A11" s="149" t="s">
        <v>51</v>
      </c>
      <c r="B11" s="149"/>
      <c r="C11" s="149"/>
      <c r="D11" s="149"/>
      <c r="E11" s="149"/>
      <c r="F11" s="149"/>
      <c r="G11" s="149"/>
      <c r="H11" s="150"/>
      <c r="I11" s="150"/>
      <c r="J11" s="150"/>
      <c r="K11" s="150"/>
      <c r="L11" s="150"/>
      <c r="M11" s="150"/>
      <c r="N11" s="150"/>
      <c r="O11" s="150"/>
      <c r="P11" s="18"/>
    </row>
    <row r="12" spans="1:26" ht="15.75" thickBot="1" x14ac:dyDescent="0.3">
      <c r="A12" s="140" t="s">
        <v>0</v>
      </c>
      <c r="B12" s="140" t="s">
        <v>1</v>
      </c>
      <c r="C12" s="140"/>
      <c r="D12" s="140" t="s">
        <v>2</v>
      </c>
      <c r="E12" s="136" t="s">
        <v>3</v>
      </c>
      <c r="F12" s="136" t="s">
        <v>4</v>
      </c>
      <c r="G12" s="137" t="s">
        <v>5</v>
      </c>
      <c r="H12" s="140" t="s">
        <v>6</v>
      </c>
      <c r="I12" s="136" t="s">
        <v>7</v>
      </c>
      <c r="J12" s="136"/>
      <c r="K12" s="136"/>
      <c r="L12" s="136" t="s">
        <v>5</v>
      </c>
      <c r="M12" s="136"/>
      <c r="N12" s="136"/>
      <c r="O12" s="140" t="s">
        <v>8</v>
      </c>
      <c r="P12" s="19"/>
    </row>
    <row r="13" spans="1:26" ht="27" customHeight="1" thickBot="1" x14ac:dyDescent="0.3">
      <c r="A13" s="140"/>
      <c r="B13" s="140"/>
      <c r="C13" s="140"/>
      <c r="D13" s="140"/>
      <c r="E13" s="136"/>
      <c r="F13" s="136"/>
      <c r="G13" s="138"/>
      <c r="H13" s="140"/>
      <c r="I13" s="20" t="s">
        <v>9</v>
      </c>
      <c r="J13" s="21" t="s">
        <v>10</v>
      </c>
      <c r="K13" s="21" t="s">
        <v>11</v>
      </c>
      <c r="L13" s="95" t="s">
        <v>9</v>
      </c>
      <c r="M13" s="95" t="s">
        <v>12</v>
      </c>
      <c r="N13" s="95" t="s">
        <v>11</v>
      </c>
      <c r="O13" s="140"/>
      <c r="P13" s="19"/>
      <c r="X13" s="96"/>
      <c r="Y13" s="96"/>
      <c r="Z13" s="96"/>
    </row>
    <row r="14" spans="1:26" s="33" customFormat="1" ht="9.9499999999999993" customHeight="1" x14ac:dyDescent="0.25">
      <c r="A14" s="24"/>
      <c r="B14" s="145"/>
      <c r="C14" s="146"/>
      <c r="D14" s="25"/>
      <c r="E14" s="26"/>
      <c r="F14" s="26"/>
      <c r="G14" s="26"/>
      <c r="H14" s="97"/>
      <c r="I14" s="28"/>
      <c r="J14" s="29"/>
      <c r="K14" s="30"/>
      <c r="L14" s="31"/>
      <c r="M14" s="26"/>
      <c r="N14" s="26"/>
      <c r="O14" s="32"/>
      <c r="P14" s="19"/>
      <c r="X14" s="34"/>
      <c r="Y14" s="34"/>
      <c r="Z14" s="34"/>
    </row>
    <row r="15" spans="1:26" s="48" customFormat="1" ht="20.100000000000001" customHeight="1" x14ac:dyDescent="0.25">
      <c r="A15" s="78">
        <v>100</v>
      </c>
      <c r="B15" s="147" t="s">
        <v>32</v>
      </c>
      <c r="C15" s="148"/>
      <c r="D15" s="81" t="s">
        <v>16</v>
      </c>
      <c r="E15" s="35">
        <f>'[1]September 1'!$D7</f>
        <v>1758.8</v>
      </c>
      <c r="F15" s="36">
        <f>'[1]September 1'!$E7</f>
        <v>16.010001137138957</v>
      </c>
      <c r="G15" s="37">
        <f>F15*E15</f>
        <v>28158.389999999996</v>
      </c>
      <c r="H15" s="38">
        <f t="shared" ref="H15:H26" si="0">G15/G$28*100</f>
        <v>0.29480824554448282</v>
      </c>
      <c r="I15" s="39">
        <f>'Oct 7'!K15</f>
        <v>1154.8</v>
      </c>
      <c r="J15" s="40">
        <f>'[1]Oct 13'!$K7</f>
        <v>132</v>
      </c>
      <c r="K15" s="41">
        <f>J15+I15</f>
        <v>1286.8</v>
      </c>
      <c r="L15" s="42">
        <f>I15*F15</f>
        <v>18488.349313168066</v>
      </c>
      <c r="M15" s="43">
        <f>J15*F15</f>
        <v>2113.3201501023423</v>
      </c>
      <c r="N15" s="43">
        <f>M15+L15</f>
        <v>20601.669463270409</v>
      </c>
      <c r="O15" s="44">
        <f>N15/G$28*100</f>
        <v>0.21569209140700507</v>
      </c>
      <c r="P15" s="45"/>
      <c r="Q15" s="46"/>
      <c r="R15" s="46"/>
      <c r="S15" s="46"/>
      <c r="T15" s="46"/>
      <c r="U15" s="46"/>
      <c r="V15" s="46"/>
      <c r="W15" s="46"/>
      <c r="X15" s="47"/>
      <c r="Y15" s="47"/>
      <c r="Z15" s="47"/>
    </row>
    <row r="16" spans="1:26" s="48" customFormat="1" ht="20.100000000000001" customHeight="1" x14ac:dyDescent="0.25">
      <c r="A16" s="78">
        <v>103</v>
      </c>
      <c r="B16" s="147" t="s">
        <v>13</v>
      </c>
      <c r="C16" s="148"/>
      <c r="D16" s="81" t="s">
        <v>14</v>
      </c>
      <c r="E16" s="35">
        <f>'[1]September 1'!$D8</f>
        <v>272.8</v>
      </c>
      <c r="F16" s="36">
        <f>'[1]September 1'!$E8</f>
        <v>225.4100073313783</v>
      </c>
      <c r="G16" s="37">
        <f t="shared" ref="G16:G26" si="1">F16*E16</f>
        <v>61491.85</v>
      </c>
      <c r="H16" s="38">
        <f t="shared" si="0"/>
        <v>0.64379761818003478</v>
      </c>
      <c r="I16" s="39">
        <f>'Oct 7'!K16</f>
        <v>52.400000000000006</v>
      </c>
      <c r="J16" s="40">
        <f>'[1]Oct 13'!$K8</f>
        <v>5.5999999999999943</v>
      </c>
      <c r="K16" s="41">
        <f t="shared" ref="K16:K26" si="2">J16+I16</f>
        <v>58</v>
      </c>
      <c r="L16" s="42">
        <f t="shared" ref="L16:L26" si="3">I16*F16</f>
        <v>11811.484384164223</v>
      </c>
      <c r="M16" s="43">
        <f t="shared" ref="M16:M26" si="4">J16*F16</f>
        <v>1262.2960410557171</v>
      </c>
      <c r="N16" s="43">
        <f t="shared" ref="N16:N26" si="5">M16+L16</f>
        <v>13073.78042521994</v>
      </c>
      <c r="O16" s="44">
        <f>N16/G$28*100</f>
        <v>0.13687779272156164</v>
      </c>
      <c r="P16" s="45"/>
      <c r="Q16" s="46"/>
      <c r="R16" s="46"/>
      <c r="S16" s="46"/>
      <c r="T16" s="46"/>
      <c r="U16" s="46"/>
      <c r="V16" s="46"/>
      <c r="W16" s="46"/>
      <c r="X16" s="47"/>
      <c r="Y16" s="47"/>
      <c r="Z16" s="47"/>
    </row>
    <row r="17" spans="1:26" s="48" customFormat="1" ht="20.100000000000001" customHeight="1" x14ac:dyDescent="0.25">
      <c r="A17" s="78">
        <v>105</v>
      </c>
      <c r="B17" s="147" t="s">
        <v>33</v>
      </c>
      <c r="C17" s="148"/>
      <c r="D17" s="81" t="s">
        <v>16</v>
      </c>
      <c r="E17" s="35">
        <f>'[1]September 1'!$D9</f>
        <v>6155.8</v>
      </c>
      <c r="F17" s="36">
        <f>'[1]September 1'!$E9</f>
        <v>15.110000324896845</v>
      </c>
      <c r="G17" s="37">
        <f t="shared" si="1"/>
        <v>93014.14</v>
      </c>
      <c r="H17" s="38">
        <f t="shared" si="0"/>
        <v>0.97382469041123831</v>
      </c>
      <c r="I17" s="39">
        <f>'Oct 7'!K17</f>
        <v>4041.7999999999997</v>
      </c>
      <c r="J17" s="40">
        <f>'[1]Oct 13'!$K9</f>
        <v>462.00000000000045</v>
      </c>
      <c r="K17" s="41">
        <f t="shared" si="2"/>
        <v>4503.8</v>
      </c>
      <c r="L17" s="42">
        <f t="shared" si="3"/>
        <v>61071.599313168066</v>
      </c>
      <c r="M17" s="43">
        <f t="shared" si="4"/>
        <v>6980.8201501023495</v>
      </c>
      <c r="N17" s="43">
        <f t="shared" si="5"/>
        <v>68052.419463270417</v>
      </c>
      <c r="O17" s="44">
        <f>N17/G$28*100</f>
        <v>0.71248442780371934</v>
      </c>
      <c r="P17" s="45"/>
      <c r="Q17" s="46"/>
      <c r="R17" s="46"/>
      <c r="S17" s="46"/>
      <c r="T17" s="46"/>
      <c r="U17" s="46"/>
      <c r="V17" s="46"/>
      <c r="W17" s="46"/>
      <c r="X17" s="47"/>
      <c r="Y17" s="47"/>
      <c r="Z17" s="47"/>
    </row>
    <row r="18" spans="1:26" s="48" customFormat="1" ht="20.100000000000001" customHeight="1" x14ac:dyDescent="0.25">
      <c r="A18" s="79">
        <v>200</v>
      </c>
      <c r="B18" s="147" t="s">
        <v>34</v>
      </c>
      <c r="C18" s="148"/>
      <c r="D18" s="81" t="s">
        <v>14</v>
      </c>
      <c r="E18" s="35">
        <f>'[1]September 1'!$D10</f>
        <v>871</v>
      </c>
      <c r="F18" s="36">
        <f>'[1]September 1'!$E10</f>
        <v>618.07569460390357</v>
      </c>
      <c r="G18" s="37">
        <f t="shared" si="1"/>
        <v>538343.93000000005</v>
      </c>
      <c r="H18" s="38">
        <f t="shared" si="0"/>
        <v>5.6362678939677275</v>
      </c>
      <c r="I18" s="39">
        <f>'Oct 7'!K18</f>
        <v>571.88469410962023</v>
      </c>
      <c r="J18" s="40">
        <f>'[1]Oct 13'!$K10</f>
        <v>65.369570161473689</v>
      </c>
      <c r="K18" s="41">
        <f t="shared" si="2"/>
        <v>637.25426427109392</v>
      </c>
      <c r="L18" s="42">
        <f t="shared" si="3"/>
        <v>353468.02954514447</v>
      </c>
      <c r="M18" s="43">
        <f t="shared" si="4"/>
        <v>40403.342483511457</v>
      </c>
      <c r="N18" s="43">
        <f t="shared" si="5"/>
        <v>393871.37202865595</v>
      </c>
      <c r="O18" s="44">
        <f>N18/G$28*100</f>
        <v>4.1236920206718626</v>
      </c>
      <c r="P18" s="45"/>
      <c r="Q18" s="46"/>
      <c r="R18" s="46"/>
      <c r="S18" s="46"/>
      <c r="T18" s="46"/>
      <c r="U18" s="46"/>
      <c r="V18" s="46"/>
      <c r="W18" s="46"/>
      <c r="X18" s="47"/>
      <c r="Y18" s="47"/>
      <c r="Z18" s="47"/>
    </row>
    <row r="19" spans="1:26" s="48" customFormat="1" ht="20.100000000000001" customHeight="1" x14ac:dyDescent="0.25">
      <c r="A19" s="79">
        <v>201</v>
      </c>
      <c r="B19" s="147" t="s">
        <v>35</v>
      </c>
      <c r="C19" s="148"/>
      <c r="D19" s="81" t="s">
        <v>14</v>
      </c>
      <c r="E19" s="35">
        <f>'[1]September 1'!$D11</f>
        <v>581</v>
      </c>
      <c r="F19" s="36">
        <f>'[1]September 1'!$E11</f>
        <v>731.21654044750426</v>
      </c>
      <c r="G19" s="37">
        <f t="shared" si="1"/>
        <v>424836.81</v>
      </c>
      <c r="H19" s="38">
        <f t="shared" si="0"/>
        <v>4.4478890518532781</v>
      </c>
      <c r="I19" s="39">
        <f>'Oct 7'!K19</f>
        <v>381.47532408460313</v>
      </c>
      <c r="J19" s="40">
        <f>'[1]Oct 13'!$K11</f>
        <v>43.604730498066829</v>
      </c>
      <c r="K19" s="41">
        <f t="shared" si="2"/>
        <v>425.08005458266996</v>
      </c>
      <c r="L19" s="42">
        <f t="shared" si="3"/>
        <v>278941.066743234</v>
      </c>
      <c r="M19" s="43">
        <f t="shared" si="4"/>
        <v>31884.500181942207</v>
      </c>
      <c r="N19" s="43">
        <f t="shared" si="5"/>
        <v>310825.56692517619</v>
      </c>
      <c r="O19" s="44">
        <f t="shared" ref="O19:O26" si="6">N19/G$28*100</f>
        <v>3.2542322219267663</v>
      </c>
      <c r="P19" s="45"/>
      <c r="Q19" s="46"/>
      <c r="R19" s="46"/>
      <c r="S19" s="46"/>
      <c r="T19" s="46"/>
      <c r="U19" s="46"/>
      <c r="V19" s="46"/>
      <c r="W19" s="46"/>
      <c r="X19" s="47"/>
      <c r="Y19" s="47"/>
      <c r="Z19" s="47"/>
    </row>
    <row r="20" spans="1:26" s="48" customFormat="1" ht="20.100000000000001" customHeight="1" x14ac:dyDescent="0.25">
      <c r="A20" s="79">
        <v>311</v>
      </c>
      <c r="B20" s="147" t="s">
        <v>36</v>
      </c>
      <c r="C20" s="148"/>
      <c r="D20" s="81" t="s">
        <v>16</v>
      </c>
      <c r="E20" s="35">
        <f>'[1]September 1'!$D12</f>
        <v>5276.4</v>
      </c>
      <c r="F20" s="36">
        <f>'[1]September 1'!$E12</f>
        <v>1124.5</v>
      </c>
      <c r="G20" s="37">
        <f t="shared" si="1"/>
        <v>5933311.7999999998</v>
      </c>
      <c r="H20" s="38">
        <f t="shared" si="0"/>
        <v>62.119646827335572</v>
      </c>
      <c r="I20" s="39">
        <f>'Oct 7'!K20</f>
        <v>3464.3999999999996</v>
      </c>
      <c r="J20" s="40">
        <f>'[1]Oct 13'!$K12</f>
        <v>0</v>
      </c>
      <c r="K20" s="41">
        <f t="shared" si="2"/>
        <v>3464.3999999999996</v>
      </c>
      <c r="L20" s="42">
        <f t="shared" si="3"/>
        <v>3895717.8</v>
      </c>
      <c r="M20" s="43">
        <f t="shared" si="4"/>
        <v>0</v>
      </c>
      <c r="N20" s="43">
        <f t="shared" si="5"/>
        <v>3895717.8</v>
      </c>
      <c r="O20" s="44">
        <f t="shared" si="6"/>
        <v>40.786768339894877</v>
      </c>
      <c r="P20" s="45"/>
      <c r="Q20" s="46"/>
      <c r="R20" s="46"/>
      <c r="S20" s="46"/>
      <c r="T20" s="46"/>
      <c r="U20" s="46"/>
      <c r="V20" s="46"/>
      <c r="W20" s="46"/>
      <c r="X20" s="47"/>
      <c r="Y20" s="47"/>
      <c r="Z20" s="47"/>
    </row>
    <row r="21" spans="1:26" s="48" customFormat="1" ht="20.100000000000001" customHeight="1" x14ac:dyDescent="0.25">
      <c r="A21" s="79">
        <v>404</v>
      </c>
      <c r="B21" s="147" t="s">
        <v>37</v>
      </c>
      <c r="C21" s="148"/>
      <c r="D21" s="81" t="s">
        <v>42</v>
      </c>
      <c r="E21" s="35">
        <f>'[1]September 1'!$D13</f>
        <v>5080.2</v>
      </c>
      <c r="F21" s="36">
        <f>'[1]September 1'!$E13</f>
        <v>46.480000787370578</v>
      </c>
      <c r="G21" s="37">
        <f t="shared" si="1"/>
        <v>236127.7</v>
      </c>
      <c r="H21" s="38">
        <f t="shared" si="0"/>
        <v>2.4721723422913735</v>
      </c>
      <c r="I21" s="39">
        <f>'Oct 7'!K21</f>
        <v>1524.06</v>
      </c>
      <c r="J21" s="40">
        <f>'[1]Oct 13'!$K13</f>
        <v>1524.06</v>
      </c>
      <c r="K21" s="41">
        <f t="shared" si="2"/>
        <v>3048.12</v>
      </c>
      <c r="L21" s="42">
        <f t="shared" si="3"/>
        <v>70838.31</v>
      </c>
      <c r="M21" s="43">
        <f t="shared" si="4"/>
        <v>70838.31</v>
      </c>
      <c r="N21" s="43">
        <f t="shared" si="5"/>
        <v>141676.62</v>
      </c>
      <c r="O21" s="44">
        <f t="shared" si="6"/>
        <v>1.483303405374824</v>
      </c>
      <c r="P21" s="45"/>
      <c r="Q21" s="46"/>
      <c r="R21" s="46"/>
      <c r="S21" s="46"/>
      <c r="T21" s="46"/>
      <c r="U21" s="46"/>
      <c r="V21" s="46"/>
      <c r="W21" s="46"/>
      <c r="X21" s="47"/>
      <c r="Y21" s="47"/>
      <c r="Z21" s="47"/>
    </row>
    <row r="22" spans="1:26" s="48" customFormat="1" ht="20.100000000000001" customHeight="1" x14ac:dyDescent="0.25">
      <c r="A22" s="79">
        <v>405</v>
      </c>
      <c r="B22" s="147" t="s">
        <v>38</v>
      </c>
      <c r="C22" s="148"/>
      <c r="D22" s="81" t="s">
        <v>14</v>
      </c>
      <c r="E22" s="35">
        <f>'[1]September 1'!$D14</f>
        <v>65.819999999999993</v>
      </c>
      <c r="F22" s="36">
        <f>'[1]September 1'!$E14</f>
        <v>6001.8898511090865</v>
      </c>
      <c r="G22" s="37">
        <f t="shared" si="1"/>
        <v>395044.39</v>
      </c>
      <c r="H22" s="38">
        <f t="shared" si="0"/>
        <v>4.1359730981810561</v>
      </c>
      <c r="I22" s="39">
        <f>'Oct 7'!K22</f>
        <v>19.745999999999995</v>
      </c>
      <c r="J22" s="40">
        <f>'[1]Oct 13'!$K14</f>
        <v>19.745999999999995</v>
      </c>
      <c r="K22" s="41">
        <f t="shared" si="2"/>
        <v>39.49199999999999</v>
      </c>
      <c r="L22" s="42">
        <f t="shared" si="3"/>
        <v>118513.317</v>
      </c>
      <c r="M22" s="43">
        <f t="shared" si="4"/>
        <v>118513.317</v>
      </c>
      <c r="N22" s="43">
        <f t="shared" si="5"/>
        <v>237026.63399999999</v>
      </c>
      <c r="O22" s="44">
        <f t="shared" si="6"/>
        <v>2.4815838589086336</v>
      </c>
      <c r="P22" s="45"/>
      <c r="Q22" s="46"/>
      <c r="R22" s="46"/>
      <c r="S22" s="46"/>
      <c r="T22" s="46"/>
      <c r="U22" s="46"/>
      <c r="V22" s="46"/>
      <c r="W22" s="46"/>
      <c r="X22" s="47"/>
      <c r="Y22" s="47"/>
      <c r="Z22" s="47"/>
    </row>
    <row r="23" spans="1:26" s="48" customFormat="1" ht="20.100000000000001" customHeight="1" x14ac:dyDescent="0.25">
      <c r="A23" s="79">
        <v>505</v>
      </c>
      <c r="B23" s="147" t="s">
        <v>15</v>
      </c>
      <c r="C23" s="148"/>
      <c r="D23" s="81" t="s">
        <v>14</v>
      </c>
      <c r="E23" s="35">
        <f>'[1]September 1'!$D15</f>
        <v>682</v>
      </c>
      <c r="F23" s="36">
        <f>'[1]September 1'!$E15</f>
        <v>2606.6299999999997</v>
      </c>
      <c r="G23" s="37">
        <f t="shared" si="1"/>
        <v>1777721.6599999997</v>
      </c>
      <c r="H23" s="38">
        <f t="shared" si="0"/>
        <v>18.612108279309492</v>
      </c>
      <c r="I23" s="39">
        <f>'Oct 7'!K23</f>
        <v>205.64</v>
      </c>
      <c r="J23" s="40">
        <f>'[1]Oct 13'!$K15</f>
        <v>5.3600000000000136</v>
      </c>
      <c r="K23" s="41">
        <f t="shared" si="2"/>
        <v>211</v>
      </c>
      <c r="L23" s="42">
        <f t="shared" si="3"/>
        <v>536027.39319999993</v>
      </c>
      <c r="M23" s="43">
        <f t="shared" si="4"/>
        <v>13971.536800000034</v>
      </c>
      <c r="N23" s="43">
        <f t="shared" si="5"/>
        <v>549998.92999999993</v>
      </c>
      <c r="O23" s="44">
        <f t="shared" si="6"/>
        <v>5.7582915644197996</v>
      </c>
      <c r="P23" s="45"/>
      <c r="Q23" s="46"/>
      <c r="R23" s="46"/>
      <c r="S23" s="46"/>
      <c r="T23" s="46"/>
      <c r="U23" s="46"/>
      <c r="V23" s="46"/>
      <c r="W23" s="46"/>
      <c r="X23" s="47"/>
      <c r="Y23" s="47"/>
      <c r="Z23" s="47"/>
    </row>
    <row r="24" spans="1:26" s="48" customFormat="1" ht="20.100000000000001" customHeight="1" x14ac:dyDescent="0.25">
      <c r="A24" s="80" t="s">
        <v>29</v>
      </c>
      <c r="B24" s="147" t="s">
        <v>39</v>
      </c>
      <c r="C24" s="148"/>
      <c r="D24" s="82" t="s">
        <v>43</v>
      </c>
      <c r="E24" s="35">
        <f>'[1]September 1'!$D16</f>
        <v>1</v>
      </c>
      <c r="F24" s="36">
        <f>'[1]September 1'!$E16</f>
        <v>4026.75</v>
      </c>
      <c r="G24" s="37">
        <f t="shared" si="1"/>
        <v>4026.75</v>
      </c>
      <c r="H24" s="38">
        <f t="shared" si="0"/>
        <v>4.2158628485018015E-2</v>
      </c>
      <c r="I24" s="39">
        <f>'Oct 7'!K24</f>
        <v>1</v>
      </c>
      <c r="J24" s="40">
        <f>'[1]Oct 13'!$K16</f>
        <v>0</v>
      </c>
      <c r="K24" s="41">
        <f t="shared" si="2"/>
        <v>1</v>
      </c>
      <c r="L24" s="42">
        <f t="shared" si="3"/>
        <v>4026.75</v>
      </c>
      <c r="M24" s="43">
        <f t="shared" si="4"/>
        <v>0</v>
      </c>
      <c r="N24" s="43">
        <f t="shared" si="5"/>
        <v>4026.75</v>
      </c>
      <c r="O24" s="44">
        <f t="shared" si="6"/>
        <v>4.2158628485018015E-2</v>
      </c>
      <c r="P24" s="45"/>
      <c r="Q24" s="46"/>
      <c r="R24" s="46"/>
      <c r="S24" s="46"/>
      <c r="T24" s="46"/>
      <c r="U24" s="46"/>
      <c r="V24" s="46"/>
      <c r="W24" s="46"/>
      <c r="X24" s="47"/>
      <c r="Y24" s="47"/>
      <c r="Z24" s="47"/>
    </row>
    <row r="25" spans="1:26" s="48" customFormat="1" ht="20.100000000000001" customHeight="1" x14ac:dyDescent="0.25">
      <c r="A25" s="80" t="s">
        <v>30</v>
      </c>
      <c r="B25" s="147" t="s">
        <v>40</v>
      </c>
      <c r="C25" s="148"/>
      <c r="D25" s="82" t="s">
        <v>43</v>
      </c>
      <c r="E25" s="35">
        <f>'[1]September 1'!$D17</f>
        <v>1</v>
      </c>
      <c r="F25" s="36">
        <f>'[1]September 1'!$E17</f>
        <v>7805.7</v>
      </c>
      <c r="G25" s="37">
        <f t="shared" si="1"/>
        <v>7805.7</v>
      </c>
      <c r="H25" s="38">
        <f t="shared" si="0"/>
        <v>8.1722879832496459E-2</v>
      </c>
      <c r="I25" s="39">
        <f>'Oct 7'!K25</f>
        <v>1</v>
      </c>
      <c r="J25" s="40">
        <f>'[1]Oct 13'!$K17</f>
        <v>0</v>
      </c>
      <c r="K25" s="41">
        <f t="shared" si="2"/>
        <v>1</v>
      </c>
      <c r="L25" s="42">
        <f t="shared" si="3"/>
        <v>7805.7</v>
      </c>
      <c r="M25" s="43">
        <f t="shared" si="4"/>
        <v>0</v>
      </c>
      <c r="N25" s="43">
        <f t="shared" si="5"/>
        <v>7805.7</v>
      </c>
      <c r="O25" s="44">
        <f t="shared" si="6"/>
        <v>8.1722879832496459E-2</v>
      </c>
      <c r="P25" s="45"/>
      <c r="Q25" s="46"/>
      <c r="R25" s="46"/>
      <c r="S25" s="46"/>
      <c r="T25" s="46"/>
      <c r="U25" s="46"/>
      <c r="V25" s="46"/>
      <c r="W25" s="46"/>
      <c r="X25" s="47"/>
      <c r="Y25" s="47"/>
      <c r="Z25" s="47"/>
    </row>
    <row r="26" spans="1:26" s="48" customFormat="1" ht="20.100000000000001" customHeight="1" x14ac:dyDescent="0.25">
      <c r="A26" s="80" t="s">
        <v>31</v>
      </c>
      <c r="B26" s="156" t="s">
        <v>41</v>
      </c>
      <c r="C26" s="157"/>
      <c r="D26" s="82" t="s">
        <v>44</v>
      </c>
      <c r="E26" s="35">
        <f>'[1]September 1'!$D18</f>
        <v>1</v>
      </c>
      <c r="F26" s="36">
        <f>'[1]September 1'!$E18</f>
        <v>51542.400000000001</v>
      </c>
      <c r="G26" s="37">
        <f t="shared" si="1"/>
        <v>51542.400000000001</v>
      </c>
      <c r="H26" s="38">
        <f t="shared" si="0"/>
        <v>0.53963044460823062</v>
      </c>
      <c r="I26" s="39">
        <f>'Oct 7'!K26</f>
        <v>1</v>
      </c>
      <c r="J26" s="40">
        <f>'[1]Oct 13'!$K18</f>
        <v>0</v>
      </c>
      <c r="K26" s="41">
        <f t="shared" si="2"/>
        <v>1</v>
      </c>
      <c r="L26" s="42">
        <f t="shared" si="3"/>
        <v>51542.400000000001</v>
      </c>
      <c r="M26" s="43">
        <f t="shared" si="4"/>
        <v>0</v>
      </c>
      <c r="N26" s="43">
        <f t="shared" si="5"/>
        <v>51542.400000000001</v>
      </c>
      <c r="O26" s="44">
        <f t="shared" si="6"/>
        <v>0.53963044460823062</v>
      </c>
      <c r="P26" s="45"/>
      <c r="Q26" s="46"/>
      <c r="R26" s="46"/>
      <c r="S26" s="46"/>
      <c r="T26" s="46"/>
      <c r="U26" s="46"/>
      <c r="V26" s="46"/>
      <c r="W26" s="46"/>
      <c r="X26" s="47"/>
      <c r="Y26" s="47"/>
      <c r="Z26" s="47"/>
    </row>
    <row r="27" spans="1:26" s="48" customFormat="1" ht="9.9499999999999993" customHeight="1" thickBot="1" x14ac:dyDescent="0.25">
      <c r="A27" s="49"/>
      <c r="B27" s="152"/>
      <c r="C27" s="152"/>
      <c r="D27" s="98"/>
      <c r="E27" s="51"/>
      <c r="F27" s="52"/>
      <c r="G27" s="53"/>
      <c r="H27" s="54"/>
      <c r="I27" s="55"/>
      <c r="J27" s="56"/>
      <c r="K27" s="57"/>
      <c r="L27" s="58"/>
      <c r="M27" s="59"/>
      <c r="N27" s="59"/>
      <c r="O27" s="60"/>
      <c r="P27" s="61"/>
    </row>
    <row r="28" spans="1:26" s="71" customFormat="1" ht="21.75" thickBot="1" x14ac:dyDescent="0.25">
      <c r="A28" s="153" t="s">
        <v>17</v>
      </c>
      <c r="B28" s="154"/>
      <c r="C28" s="154"/>
      <c r="D28" s="62"/>
      <c r="E28" s="63"/>
      <c r="F28" s="64"/>
      <c r="G28" s="63">
        <f>SUM(G15:G26)</f>
        <v>9551425.5199999996</v>
      </c>
      <c r="H28" s="65">
        <f>SUM(H15:H26)</f>
        <v>100</v>
      </c>
      <c r="I28" s="66"/>
      <c r="J28" s="66"/>
      <c r="K28" s="66"/>
      <c r="L28" s="67">
        <f>SUM(L15:L26)</f>
        <v>5408252.1994988779</v>
      </c>
      <c r="M28" s="68">
        <f>SUM(M15:M26)</f>
        <v>285967.4428067141</v>
      </c>
      <c r="N28" s="68">
        <f>SUM(N15:N26)</f>
        <v>5694219.642305593</v>
      </c>
      <c r="O28" s="69">
        <f>SUM(O15:O26)</f>
        <v>59.616437676054801</v>
      </c>
      <c r="P28" s="103"/>
      <c r="Q28" s="72">
        <f>O28-'Oct 7'!O28</f>
        <v>2.9939765766682598</v>
      </c>
      <c r="R28" s="72"/>
      <c r="S28" s="72"/>
      <c r="T28" s="72"/>
      <c r="U28" s="72"/>
      <c r="V28" s="72"/>
      <c r="W28" s="72"/>
    </row>
    <row r="29" spans="1:26" x14ac:dyDescent="0.25">
      <c r="A29" s="155"/>
      <c r="B29" s="155"/>
      <c r="C29" s="155"/>
      <c r="D29" s="155"/>
    </row>
    <row r="31" spans="1:26" x14ac:dyDescent="0.25">
      <c r="C31" t="s">
        <v>18</v>
      </c>
      <c r="H31" s="2" t="s">
        <v>19</v>
      </c>
    </row>
    <row r="32" spans="1:26" x14ac:dyDescent="0.25">
      <c r="D32" s="141" t="s">
        <v>20</v>
      </c>
      <c r="E32" s="141"/>
      <c r="F32" s="141"/>
      <c r="I32" s="142" t="s">
        <v>21</v>
      </c>
      <c r="J32" s="142"/>
      <c r="K32" s="142"/>
    </row>
    <row r="33" spans="1:14" s="73" customFormat="1" x14ac:dyDescent="0.25">
      <c r="D33" s="143" t="s">
        <v>22</v>
      </c>
      <c r="E33" s="143"/>
      <c r="F33" s="143"/>
      <c r="G33" s="75"/>
      <c r="I33" s="144" t="s">
        <v>23</v>
      </c>
      <c r="J33" s="144"/>
      <c r="K33" s="144"/>
      <c r="L33" s="75"/>
      <c r="M33" s="75"/>
      <c r="N33" s="75"/>
    </row>
    <row r="34" spans="1:14" x14ac:dyDescent="0.25">
      <c r="D34" s="151" t="s">
        <v>24</v>
      </c>
      <c r="E34" s="151"/>
      <c r="F34" s="151"/>
      <c r="I34" s="151" t="s">
        <v>45</v>
      </c>
      <c r="J34" s="151"/>
      <c r="K34" s="151"/>
    </row>
    <row r="35" spans="1:14" x14ac:dyDescent="0.25">
      <c r="A35" s="76" t="s">
        <v>25</v>
      </c>
    </row>
    <row r="36" spans="1:14" x14ac:dyDescent="0.25">
      <c r="A36" s="76" t="s">
        <v>26</v>
      </c>
    </row>
    <row r="38" spans="1:14" x14ac:dyDescent="0.25">
      <c r="K38" s="77"/>
    </row>
    <row r="39" spans="1:14" x14ac:dyDescent="0.25">
      <c r="K39" s="2">
        <f>E20-K20</f>
        <v>1812</v>
      </c>
    </row>
  </sheetData>
  <mergeCells count="36">
    <mergeCell ref="B15:C15"/>
    <mergeCell ref="A9:O9"/>
    <mergeCell ref="A10:O10"/>
    <mergeCell ref="A11:G11"/>
    <mergeCell ref="H11:O11"/>
    <mergeCell ref="A12:A13"/>
    <mergeCell ref="B12:C13"/>
    <mergeCell ref="D12:D13"/>
    <mergeCell ref="E12:E13"/>
    <mergeCell ref="F12:F13"/>
    <mergeCell ref="G12:G13"/>
    <mergeCell ref="H12:H13"/>
    <mergeCell ref="I12:K12"/>
    <mergeCell ref="L12:N12"/>
    <mergeCell ref="O12:O13"/>
    <mergeCell ref="B14:C14"/>
    <mergeCell ref="B27:C27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D34:F34"/>
    <mergeCell ref="I34:K34"/>
    <mergeCell ref="A28:C28"/>
    <mergeCell ref="A29:D29"/>
    <mergeCell ref="D32:F32"/>
    <mergeCell ref="I32:K32"/>
    <mergeCell ref="D33:F33"/>
    <mergeCell ref="I33:K33"/>
  </mergeCells>
  <printOptions horizontalCentered="1"/>
  <pageMargins left="0.7" right="0.7" top="0.75" bottom="0.75" header="0.3" footer="0.3"/>
  <pageSetup scale="63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B13" workbookViewId="0">
      <selection activeCell="B4" sqref="A1:XFD1048576"/>
    </sheetView>
  </sheetViews>
  <sheetFormatPr defaultRowHeight="15" x14ac:dyDescent="0.25"/>
  <cols>
    <col min="1" max="1" width="8.7109375" customWidth="1"/>
    <col min="2" max="2" width="22.85546875" customWidth="1"/>
    <col min="3" max="3" width="14.7109375" customWidth="1"/>
    <col min="5" max="5" width="12.85546875" style="1" customWidth="1"/>
    <col min="6" max="6" width="11.7109375" style="1" customWidth="1"/>
    <col min="7" max="7" width="15.140625" style="1" customWidth="1"/>
    <col min="8" max="8" width="10.5703125" customWidth="1"/>
    <col min="9" max="9" width="11.28515625" style="2" customWidth="1"/>
    <col min="10" max="10" width="12" style="2" customWidth="1"/>
    <col min="11" max="11" width="11" style="2" customWidth="1"/>
    <col min="12" max="12" width="14.85546875" style="1" customWidth="1"/>
    <col min="13" max="14" width="13.42578125" style="1" customWidth="1"/>
    <col min="15" max="16" width="12" customWidth="1"/>
    <col min="17" max="17" width="10.42578125" customWidth="1"/>
    <col min="18" max="19" width="13.42578125" customWidth="1"/>
    <col min="20" max="20" width="13" customWidth="1"/>
    <col min="21" max="21" width="10.42578125" customWidth="1"/>
    <col min="22" max="23" width="12.85546875" customWidth="1"/>
    <col min="25" max="25" width="12" customWidth="1"/>
  </cols>
  <sheetData>
    <row r="1" spans="1:26" ht="15.75" thickBot="1" x14ac:dyDescent="0.3"/>
    <row r="2" spans="1:26" ht="15.75" thickTop="1" x14ac:dyDescent="0.25">
      <c r="B2" s="3"/>
      <c r="C2" s="4"/>
      <c r="D2" s="4"/>
      <c r="E2" s="5"/>
      <c r="F2" s="5"/>
      <c r="G2" s="5"/>
      <c r="H2" s="3"/>
      <c r="I2" s="6"/>
      <c r="J2" s="6"/>
      <c r="K2" s="6"/>
      <c r="L2" s="5"/>
      <c r="M2" s="5"/>
      <c r="N2" s="7"/>
    </row>
    <row r="3" spans="1:26" x14ac:dyDescent="0.25">
      <c r="B3" s="8"/>
      <c r="C3" s="9"/>
      <c r="D3" s="9"/>
      <c r="E3" s="10"/>
      <c r="F3" s="10"/>
      <c r="G3" s="10"/>
      <c r="H3" s="8"/>
      <c r="I3" s="11"/>
      <c r="J3" s="11"/>
      <c r="K3" s="11"/>
      <c r="L3" s="10"/>
      <c r="M3" s="10"/>
      <c r="N3" s="12"/>
    </row>
    <row r="4" spans="1:26" x14ac:dyDescent="0.25">
      <c r="B4" s="8"/>
      <c r="C4" s="9"/>
      <c r="D4" s="9"/>
      <c r="E4" s="10"/>
      <c r="F4" s="10"/>
      <c r="G4" s="10"/>
      <c r="H4" s="8"/>
      <c r="I4" s="11"/>
      <c r="J4" s="11"/>
      <c r="K4" s="11"/>
      <c r="L4" s="10"/>
      <c r="M4" s="10"/>
      <c r="N4" s="12"/>
    </row>
    <row r="5" spans="1:26" x14ac:dyDescent="0.25">
      <c r="B5" s="8"/>
      <c r="C5" s="9"/>
      <c r="D5" s="9"/>
      <c r="E5" s="10"/>
      <c r="F5" s="10"/>
      <c r="G5" s="10"/>
      <c r="H5" s="8"/>
      <c r="I5" s="11"/>
      <c r="J5" s="11"/>
      <c r="K5" s="11"/>
      <c r="L5" s="10"/>
      <c r="M5" s="10"/>
      <c r="N5" s="12"/>
    </row>
    <row r="6" spans="1:26" x14ac:dyDescent="0.25">
      <c r="B6" s="8"/>
      <c r="C6" s="9"/>
      <c r="D6" s="9"/>
      <c r="E6" s="10"/>
      <c r="F6" s="10"/>
      <c r="G6" s="10"/>
      <c r="H6" s="8"/>
      <c r="I6" s="11"/>
      <c r="J6" s="11"/>
      <c r="K6" s="11"/>
      <c r="L6" s="10"/>
      <c r="M6" s="10"/>
      <c r="N6" s="12"/>
    </row>
    <row r="7" spans="1:26" ht="15.75" thickBot="1" x14ac:dyDescent="0.3">
      <c r="B7" s="13"/>
      <c r="C7" s="14"/>
      <c r="D7" s="14"/>
      <c r="E7" s="15"/>
      <c r="F7" s="15"/>
      <c r="G7" s="15"/>
      <c r="H7" s="13"/>
      <c r="I7" s="16"/>
      <c r="J7" s="16"/>
      <c r="K7" s="16"/>
      <c r="L7" s="15"/>
      <c r="M7" s="15"/>
      <c r="N7" s="17"/>
    </row>
    <row r="8" spans="1:26" ht="15.75" thickTop="1" x14ac:dyDescent="0.25"/>
    <row r="9" spans="1:26" ht="23.25" x14ac:dyDescent="0.25">
      <c r="A9" s="139" t="s">
        <v>27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</row>
    <row r="10" spans="1:26" ht="21" customHeight="1" x14ac:dyDescent="0.25">
      <c r="A10" s="135" t="s">
        <v>28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</row>
    <row r="11" spans="1:26" ht="15.75" thickBot="1" x14ac:dyDescent="0.3">
      <c r="A11" s="149" t="s">
        <v>52</v>
      </c>
      <c r="B11" s="149"/>
      <c r="C11" s="149"/>
      <c r="D11" s="149"/>
      <c r="E11" s="149"/>
      <c r="F11" s="149"/>
      <c r="G11" s="149"/>
      <c r="H11" s="150"/>
      <c r="I11" s="150"/>
      <c r="J11" s="150"/>
      <c r="K11" s="150"/>
      <c r="L11" s="150"/>
      <c r="M11" s="150"/>
      <c r="N11" s="150"/>
      <c r="O11" s="150"/>
      <c r="P11" s="18"/>
    </row>
    <row r="12" spans="1:26" ht="15.75" thickBot="1" x14ac:dyDescent="0.3">
      <c r="A12" s="140" t="s">
        <v>0</v>
      </c>
      <c r="B12" s="140" t="s">
        <v>1</v>
      </c>
      <c r="C12" s="140"/>
      <c r="D12" s="140" t="s">
        <v>2</v>
      </c>
      <c r="E12" s="136" t="s">
        <v>3</v>
      </c>
      <c r="F12" s="136" t="s">
        <v>4</v>
      </c>
      <c r="G12" s="137" t="s">
        <v>5</v>
      </c>
      <c r="H12" s="140" t="s">
        <v>6</v>
      </c>
      <c r="I12" s="136" t="s">
        <v>7</v>
      </c>
      <c r="J12" s="136"/>
      <c r="K12" s="136"/>
      <c r="L12" s="136" t="s">
        <v>5</v>
      </c>
      <c r="M12" s="136"/>
      <c r="N12" s="136"/>
      <c r="O12" s="140" t="s">
        <v>8</v>
      </c>
      <c r="P12" s="19"/>
    </row>
    <row r="13" spans="1:26" ht="27" customHeight="1" thickBot="1" x14ac:dyDescent="0.3">
      <c r="A13" s="140"/>
      <c r="B13" s="140"/>
      <c r="C13" s="140"/>
      <c r="D13" s="140"/>
      <c r="E13" s="136"/>
      <c r="F13" s="136"/>
      <c r="G13" s="138"/>
      <c r="H13" s="140"/>
      <c r="I13" s="20" t="s">
        <v>9</v>
      </c>
      <c r="J13" s="21" t="s">
        <v>10</v>
      </c>
      <c r="K13" s="21" t="s">
        <v>11</v>
      </c>
      <c r="L13" s="102" t="s">
        <v>9</v>
      </c>
      <c r="M13" s="102" t="s">
        <v>12</v>
      </c>
      <c r="N13" s="102" t="s">
        <v>11</v>
      </c>
      <c r="O13" s="140"/>
      <c r="P13" s="19"/>
      <c r="X13" s="101"/>
      <c r="Y13" s="101"/>
      <c r="Z13" s="101"/>
    </row>
    <row r="14" spans="1:26" s="33" customFormat="1" ht="9.9499999999999993" customHeight="1" x14ac:dyDescent="0.25">
      <c r="A14" s="24"/>
      <c r="B14" s="145"/>
      <c r="C14" s="146"/>
      <c r="D14" s="25"/>
      <c r="E14" s="26"/>
      <c r="F14" s="26"/>
      <c r="G14" s="26"/>
      <c r="H14" s="100"/>
      <c r="I14" s="28"/>
      <c r="J14" s="29"/>
      <c r="K14" s="30"/>
      <c r="L14" s="31"/>
      <c r="M14" s="26"/>
      <c r="N14" s="26"/>
      <c r="O14" s="32"/>
      <c r="P14" s="19"/>
      <c r="X14" s="34"/>
      <c r="Y14" s="34"/>
      <c r="Z14" s="34"/>
    </row>
    <row r="15" spans="1:26" s="48" customFormat="1" ht="20.100000000000001" customHeight="1" x14ac:dyDescent="0.25">
      <c r="A15" s="78">
        <v>100</v>
      </c>
      <c r="B15" s="147" t="s">
        <v>32</v>
      </c>
      <c r="C15" s="148"/>
      <c r="D15" s="81" t="s">
        <v>16</v>
      </c>
      <c r="E15" s="35">
        <f>'[1]September 1'!$D7</f>
        <v>1758.8</v>
      </c>
      <c r="F15" s="36">
        <f>'[1]September 1'!$E7</f>
        <v>16.010001137138957</v>
      </c>
      <c r="G15" s="37">
        <f>F15*E15</f>
        <v>28158.389999999996</v>
      </c>
      <c r="H15" s="38">
        <f t="shared" ref="H15:H26" si="0">G15/G$28*100</f>
        <v>0.29480824554448282</v>
      </c>
      <c r="I15" s="39">
        <f>'Oct 13'!K15</f>
        <v>1286.8</v>
      </c>
      <c r="J15" s="40">
        <f>'[1]October 21'!$K7</f>
        <v>50.360000000000127</v>
      </c>
      <c r="K15" s="41">
        <f>J15+I15</f>
        <v>1337.16</v>
      </c>
      <c r="L15" s="42">
        <f>I15*F15</f>
        <v>20601.669463270409</v>
      </c>
      <c r="M15" s="43">
        <f>J15*F15</f>
        <v>806.26365726631991</v>
      </c>
      <c r="N15" s="43">
        <f>M15+L15</f>
        <v>21407.933120536731</v>
      </c>
      <c r="O15" s="44">
        <f>N15/G$28*100</f>
        <v>0.22413338276794448</v>
      </c>
      <c r="P15" s="45"/>
      <c r="Q15" s="46"/>
      <c r="R15" s="46"/>
      <c r="S15" s="46"/>
      <c r="T15" s="46"/>
      <c r="U15" s="46"/>
      <c r="V15" s="46"/>
      <c r="W15" s="46"/>
      <c r="X15" s="47"/>
      <c r="Y15" s="47"/>
      <c r="Z15" s="47"/>
    </row>
    <row r="16" spans="1:26" s="48" customFormat="1" ht="20.100000000000001" customHeight="1" x14ac:dyDescent="0.25">
      <c r="A16" s="78">
        <v>103</v>
      </c>
      <c r="B16" s="147" t="s">
        <v>13</v>
      </c>
      <c r="C16" s="148"/>
      <c r="D16" s="81" t="s">
        <v>14</v>
      </c>
      <c r="E16" s="35">
        <f>'[1]September 1'!$D8</f>
        <v>272.8</v>
      </c>
      <c r="F16" s="36">
        <f>'[1]September 1'!$E8</f>
        <v>225.4100073313783</v>
      </c>
      <c r="G16" s="37">
        <f t="shared" ref="G16:G26" si="1">F16*E16</f>
        <v>61491.85</v>
      </c>
      <c r="H16" s="38">
        <f t="shared" si="0"/>
        <v>0.64379761818003478</v>
      </c>
      <c r="I16" s="39">
        <f>'Oct 13'!K16</f>
        <v>58</v>
      </c>
      <c r="J16" s="40">
        <f>'[1]October 21'!$K8</f>
        <v>16</v>
      </c>
      <c r="K16" s="41">
        <f t="shared" ref="K16:K26" si="2">J16+I16</f>
        <v>74</v>
      </c>
      <c r="L16" s="42">
        <f t="shared" ref="L16:L26" si="3">I16*F16</f>
        <v>13073.78042521994</v>
      </c>
      <c r="M16" s="43">
        <f t="shared" ref="M16:M26" si="4">J16*F16</f>
        <v>3606.5601173020527</v>
      </c>
      <c r="N16" s="43">
        <f t="shared" ref="N16:N26" si="5">M16+L16</f>
        <v>16680.340542521993</v>
      </c>
      <c r="O16" s="44">
        <f>N16/G$28*100</f>
        <v>0.17463718381716486</v>
      </c>
      <c r="P16" s="45"/>
      <c r="Q16" s="46"/>
      <c r="R16" s="46"/>
      <c r="S16" s="46"/>
      <c r="T16" s="46"/>
      <c r="U16" s="46"/>
      <c r="V16" s="46"/>
      <c r="W16" s="46"/>
      <c r="X16" s="47"/>
      <c r="Y16" s="47"/>
      <c r="Z16" s="47"/>
    </row>
    <row r="17" spans="1:26" s="48" customFormat="1" ht="20.100000000000001" customHeight="1" x14ac:dyDescent="0.25">
      <c r="A17" s="78">
        <v>105</v>
      </c>
      <c r="B17" s="147" t="s">
        <v>33</v>
      </c>
      <c r="C17" s="148"/>
      <c r="D17" s="81" t="s">
        <v>16</v>
      </c>
      <c r="E17" s="35">
        <f>'[1]September 1'!$D9</f>
        <v>6155.8</v>
      </c>
      <c r="F17" s="36">
        <f>'[1]September 1'!$E9</f>
        <v>15.110000324896845</v>
      </c>
      <c r="G17" s="37">
        <f t="shared" si="1"/>
        <v>93014.14</v>
      </c>
      <c r="H17" s="38">
        <f t="shared" si="0"/>
        <v>0.97382469041123831</v>
      </c>
      <c r="I17" s="39">
        <f>'Oct 13'!K17</f>
        <v>4503.8</v>
      </c>
      <c r="J17" s="40">
        <f>'[1]October 21'!$K9</f>
        <v>176.26000000000022</v>
      </c>
      <c r="K17" s="41">
        <f t="shared" si="2"/>
        <v>4680.0600000000004</v>
      </c>
      <c r="L17" s="42">
        <f t="shared" si="3"/>
        <v>68052.419463270417</v>
      </c>
      <c r="M17" s="43">
        <f t="shared" si="4"/>
        <v>2663.288657266321</v>
      </c>
      <c r="N17" s="43">
        <f t="shared" si="5"/>
        <v>70715.708120536743</v>
      </c>
      <c r="O17" s="44">
        <f>N17/G$28*100</f>
        <v>0.74036810497514871</v>
      </c>
      <c r="P17" s="45"/>
      <c r="Q17" s="46"/>
      <c r="R17" s="46"/>
      <c r="S17" s="46"/>
      <c r="T17" s="46"/>
      <c r="U17" s="46"/>
      <c r="V17" s="46"/>
      <c r="W17" s="46"/>
      <c r="X17" s="47"/>
      <c r="Y17" s="47"/>
      <c r="Z17" s="47"/>
    </row>
    <row r="18" spans="1:26" s="48" customFormat="1" ht="20.100000000000001" customHeight="1" x14ac:dyDescent="0.25">
      <c r="A18" s="79">
        <v>200</v>
      </c>
      <c r="B18" s="147" t="s">
        <v>34</v>
      </c>
      <c r="C18" s="148"/>
      <c r="D18" s="81" t="s">
        <v>14</v>
      </c>
      <c r="E18" s="35">
        <f>'[1]September 1'!$D10</f>
        <v>871</v>
      </c>
      <c r="F18" s="36">
        <f>'[1]September 1'!$E10</f>
        <v>618.07569460390357</v>
      </c>
      <c r="G18" s="37">
        <f t="shared" si="1"/>
        <v>538343.93000000005</v>
      </c>
      <c r="H18" s="38">
        <f t="shared" si="0"/>
        <v>5.6362678939677275</v>
      </c>
      <c r="I18" s="39">
        <f>'Oct 13'!K18</f>
        <v>637.25426427109392</v>
      </c>
      <c r="J18" s="40">
        <f>'[1]October 21'!$K10</f>
        <v>24.939481464635037</v>
      </c>
      <c r="K18" s="41">
        <f t="shared" si="2"/>
        <v>662.19374573572895</v>
      </c>
      <c r="L18" s="42">
        <f t="shared" si="3"/>
        <v>393871.3720286559</v>
      </c>
      <c r="M18" s="43">
        <f t="shared" si="4"/>
        <v>15414.48732931548</v>
      </c>
      <c r="N18" s="43">
        <f t="shared" si="5"/>
        <v>409285.85935797135</v>
      </c>
      <c r="O18" s="44">
        <f>N18/G$28*100</f>
        <v>4.2850761752887685</v>
      </c>
      <c r="P18" s="45"/>
      <c r="Q18" s="46"/>
      <c r="R18" s="46"/>
      <c r="S18" s="46"/>
      <c r="T18" s="46"/>
      <c r="U18" s="46"/>
      <c r="V18" s="46"/>
      <c r="W18" s="46"/>
      <c r="X18" s="47"/>
      <c r="Y18" s="47"/>
      <c r="Z18" s="47"/>
    </row>
    <row r="19" spans="1:26" s="48" customFormat="1" ht="20.100000000000001" customHeight="1" x14ac:dyDescent="0.25">
      <c r="A19" s="79">
        <v>201</v>
      </c>
      <c r="B19" s="147" t="s">
        <v>35</v>
      </c>
      <c r="C19" s="148"/>
      <c r="D19" s="81" t="s">
        <v>14</v>
      </c>
      <c r="E19" s="35">
        <f>'[1]September 1'!$D11</f>
        <v>581</v>
      </c>
      <c r="F19" s="36">
        <f>'[1]September 1'!$E11</f>
        <v>731.21654044750426</v>
      </c>
      <c r="G19" s="37">
        <f t="shared" si="1"/>
        <v>424836.81</v>
      </c>
      <c r="H19" s="38">
        <f t="shared" si="0"/>
        <v>4.4478890518532781</v>
      </c>
      <c r="I19" s="39">
        <f>'Oct 13'!K19</f>
        <v>425.08005458266996</v>
      </c>
      <c r="J19" s="40">
        <f>'[1]October 21'!$K11</f>
        <v>16.635865362747381</v>
      </c>
      <c r="K19" s="41">
        <f t="shared" si="2"/>
        <v>441.71591994541734</v>
      </c>
      <c r="L19" s="42">
        <f t="shared" si="3"/>
        <v>310825.56692517619</v>
      </c>
      <c r="M19" s="43">
        <f t="shared" si="4"/>
        <v>12164.419917898605</v>
      </c>
      <c r="N19" s="43">
        <f t="shared" si="5"/>
        <v>322989.98684307479</v>
      </c>
      <c r="O19" s="44">
        <f t="shared" ref="O19:O26" si="6">N19/G$28*100</f>
        <v>3.3815893362384171</v>
      </c>
      <c r="P19" s="45"/>
      <c r="Q19" s="46"/>
      <c r="R19" s="46"/>
      <c r="S19" s="46"/>
      <c r="T19" s="46"/>
      <c r="U19" s="46"/>
      <c r="V19" s="46"/>
      <c r="W19" s="46"/>
      <c r="X19" s="47"/>
      <c r="Y19" s="47"/>
      <c r="Z19" s="47"/>
    </row>
    <row r="20" spans="1:26" s="48" customFormat="1" ht="20.100000000000001" customHeight="1" x14ac:dyDescent="0.25">
      <c r="A20" s="79">
        <v>311</v>
      </c>
      <c r="B20" s="147" t="s">
        <v>36</v>
      </c>
      <c r="C20" s="148"/>
      <c r="D20" s="81" t="s">
        <v>16</v>
      </c>
      <c r="E20" s="35">
        <f>'[1]September 1'!$D12</f>
        <v>5276.4</v>
      </c>
      <c r="F20" s="36">
        <f>'[1]September 1'!$E12</f>
        <v>1124.5</v>
      </c>
      <c r="G20" s="37">
        <f t="shared" si="1"/>
        <v>5933311.7999999998</v>
      </c>
      <c r="H20" s="38">
        <f t="shared" si="0"/>
        <v>62.119646827335572</v>
      </c>
      <c r="I20" s="39">
        <f>'Oct 13'!K20</f>
        <v>3464.3999999999996</v>
      </c>
      <c r="J20" s="40">
        <f>'[1]October 21'!$K12</f>
        <v>151.08000000000084</v>
      </c>
      <c r="K20" s="41">
        <f t="shared" si="2"/>
        <v>3615.4800000000005</v>
      </c>
      <c r="L20" s="42">
        <f t="shared" si="3"/>
        <v>3895717.8</v>
      </c>
      <c r="M20" s="43">
        <f t="shared" si="4"/>
        <v>169889.46000000095</v>
      </c>
      <c r="N20" s="43">
        <f t="shared" si="5"/>
        <v>4065607.2600000007</v>
      </c>
      <c r="O20" s="44">
        <f t="shared" si="6"/>
        <v>42.565450062788123</v>
      </c>
      <c r="P20" s="45"/>
      <c r="Q20" s="46"/>
      <c r="R20" s="46"/>
      <c r="S20" s="46"/>
      <c r="T20" s="46"/>
      <c r="U20" s="46"/>
      <c r="V20" s="46"/>
      <c r="W20" s="46"/>
      <c r="X20" s="47"/>
      <c r="Y20" s="47"/>
      <c r="Z20" s="47"/>
    </row>
    <row r="21" spans="1:26" s="48" customFormat="1" ht="20.100000000000001" customHeight="1" x14ac:dyDescent="0.25">
      <c r="A21" s="79">
        <v>404</v>
      </c>
      <c r="B21" s="147" t="s">
        <v>37</v>
      </c>
      <c r="C21" s="148"/>
      <c r="D21" s="81" t="s">
        <v>42</v>
      </c>
      <c r="E21" s="35">
        <f>'[1]September 1'!$D13</f>
        <v>5080.2</v>
      </c>
      <c r="F21" s="36">
        <f>'[1]September 1'!$E13</f>
        <v>46.480000787370578</v>
      </c>
      <c r="G21" s="37">
        <f t="shared" si="1"/>
        <v>236127.7</v>
      </c>
      <c r="H21" s="38">
        <f t="shared" si="0"/>
        <v>2.4721723422913735</v>
      </c>
      <c r="I21" s="39">
        <f>'Oct 13'!K21</f>
        <v>3048.12</v>
      </c>
      <c r="J21" s="40">
        <f>'[1]October 21'!$K13</f>
        <v>1016.04</v>
      </c>
      <c r="K21" s="41">
        <f t="shared" si="2"/>
        <v>4064.16</v>
      </c>
      <c r="L21" s="42">
        <f t="shared" si="3"/>
        <v>141676.62</v>
      </c>
      <c r="M21" s="43">
        <f t="shared" si="4"/>
        <v>47225.54</v>
      </c>
      <c r="N21" s="43">
        <f t="shared" si="5"/>
        <v>188902.16</v>
      </c>
      <c r="O21" s="44">
        <f t="shared" si="6"/>
        <v>1.9777378738330988</v>
      </c>
      <c r="P21" s="45"/>
      <c r="Q21" s="46"/>
      <c r="R21" s="46"/>
      <c r="S21" s="46"/>
      <c r="T21" s="46"/>
      <c r="U21" s="46"/>
      <c r="V21" s="46"/>
      <c r="W21" s="46"/>
      <c r="X21" s="47"/>
      <c r="Y21" s="47"/>
      <c r="Z21" s="47"/>
    </row>
    <row r="22" spans="1:26" s="48" customFormat="1" ht="20.100000000000001" customHeight="1" x14ac:dyDescent="0.25">
      <c r="A22" s="79">
        <v>405</v>
      </c>
      <c r="B22" s="147" t="s">
        <v>38</v>
      </c>
      <c r="C22" s="148"/>
      <c r="D22" s="81" t="s">
        <v>14</v>
      </c>
      <c r="E22" s="35">
        <f>'[1]September 1'!$D14</f>
        <v>65.819999999999993</v>
      </c>
      <c r="F22" s="36">
        <f>'[1]September 1'!$E14</f>
        <v>6001.8898511090865</v>
      </c>
      <c r="G22" s="37">
        <f t="shared" si="1"/>
        <v>395044.39</v>
      </c>
      <c r="H22" s="38">
        <f t="shared" si="0"/>
        <v>4.1359730981810561</v>
      </c>
      <c r="I22" s="39">
        <f>'Oct 13'!K22</f>
        <v>39.49199999999999</v>
      </c>
      <c r="J22" s="40">
        <f>'[1]October 21'!$K14</f>
        <v>13.164000000000001</v>
      </c>
      <c r="K22" s="41">
        <f t="shared" si="2"/>
        <v>52.655999999999992</v>
      </c>
      <c r="L22" s="42">
        <f t="shared" si="3"/>
        <v>237026.63399999999</v>
      </c>
      <c r="M22" s="43">
        <f t="shared" si="4"/>
        <v>79008.878000000026</v>
      </c>
      <c r="N22" s="43">
        <f t="shared" si="5"/>
        <v>316035.51199999999</v>
      </c>
      <c r="O22" s="44">
        <f t="shared" si="6"/>
        <v>3.3087784785448444</v>
      </c>
      <c r="P22" s="45"/>
      <c r="Q22" s="46"/>
      <c r="R22" s="46"/>
      <c r="S22" s="46"/>
      <c r="T22" s="46"/>
      <c r="U22" s="46"/>
      <c r="V22" s="46"/>
      <c r="W22" s="46"/>
      <c r="X22" s="47"/>
      <c r="Y22" s="47"/>
      <c r="Z22" s="47"/>
    </row>
    <row r="23" spans="1:26" s="48" customFormat="1" ht="20.100000000000001" customHeight="1" x14ac:dyDescent="0.25">
      <c r="A23" s="79">
        <v>505</v>
      </c>
      <c r="B23" s="147" t="s">
        <v>15</v>
      </c>
      <c r="C23" s="148"/>
      <c r="D23" s="81" t="s">
        <v>14</v>
      </c>
      <c r="E23" s="35">
        <f>'[1]September 1'!$D15</f>
        <v>682</v>
      </c>
      <c r="F23" s="36">
        <f>'[1]September 1'!$E15</f>
        <v>2606.6299999999997</v>
      </c>
      <c r="G23" s="37">
        <f t="shared" si="1"/>
        <v>1777721.6599999997</v>
      </c>
      <c r="H23" s="38">
        <f t="shared" si="0"/>
        <v>18.612108279309492</v>
      </c>
      <c r="I23" s="39">
        <f>'Oct 13'!K23</f>
        <v>211</v>
      </c>
      <c r="J23" s="40">
        <f>'[1]October 21'!$K15</f>
        <v>48</v>
      </c>
      <c r="K23" s="41">
        <f t="shared" si="2"/>
        <v>259</v>
      </c>
      <c r="L23" s="42">
        <f t="shared" si="3"/>
        <v>549998.92999999993</v>
      </c>
      <c r="M23" s="43">
        <f t="shared" si="4"/>
        <v>125118.23999999999</v>
      </c>
      <c r="N23" s="43">
        <f t="shared" si="5"/>
        <v>675117.16999999993</v>
      </c>
      <c r="O23" s="44">
        <f t="shared" si="6"/>
        <v>7.0682346691219342</v>
      </c>
      <c r="P23" s="45"/>
      <c r="Q23" s="46"/>
      <c r="R23" s="46"/>
      <c r="S23" s="46"/>
      <c r="T23" s="46"/>
      <c r="U23" s="46"/>
      <c r="V23" s="46"/>
      <c r="W23" s="46"/>
      <c r="X23" s="47"/>
      <c r="Y23" s="47"/>
      <c r="Z23" s="47"/>
    </row>
    <row r="24" spans="1:26" s="48" customFormat="1" ht="20.100000000000001" customHeight="1" x14ac:dyDescent="0.25">
      <c r="A24" s="80" t="s">
        <v>29</v>
      </c>
      <c r="B24" s="147" t="s">
        <v>39</v>
      </c>
      <c r="C24" s="148"/>
      <c r="D24" s="82" t="s">
        <v>43</v>
      </c>
      <c r="E24" s="35">
        <f>'[1]September 1'!$D16</f>
        <v>1</v>
      </c>
      <c r="F24" s="36">
        <f>'[1]September 1'!$E16</f>
        <v>4026.75</v>
      </c>
      <c r="G24" s="37">
        <f t="shared" si="1"/>
        <v>4026.75</v>
      </c>
      <c r="H24" s="38">
        <f t="shared" si="0"/>
        <v>4.2158628485018015E-2</v>
      </c>
      <c r="I24" s="39">
        <f>'Oct 13'!K24</f>
        <v>1</v>
      </c>
      <c r="J24" s="40">
        <f>'[1]October 21'!$K16</f>
        <v>0</v>
      </c>
      <c r="K24" s="41">
        <f t="shared" si="2"/>
        <v>1</v>
      </c>
      <c r="L24" s="42">
        <f t="shared" si="3"/>
        <v>4026.75</v>
      </c>
      <c r="M24" s="43">
        <f t="shared" si="4"/>
        <v>0</v>
      </c>
      <c r="N24" s="43">
        <f t="shared" si="5"/>
        <v>4026.75</v>
      </c>
      <c r="O24" s="44">
        <f t="shared" si="6"/>
        <v>4.2158628485018015E-2</v>
      </c>
      <c r="P24" s="45"/>
      <c r="Q24" s="46"/>
      <c r="R24" s="46"/>
      <c r="S24" s="46"/>
      <c r="T24" s="46"/>
      <c r="U24" s="46"/>
      <c r="V24" s="46"/>
      <c r="W24" s="46"/>
      <c r="X24" s="47"/>
      <c r="Y24" s="47"/>
      <c r="Z24" s="47"/>
    </row>
    <row r="25" spans="1:26" s="48" customFormat="1" ht="20.100000000000001" customHeight="1" x14ac:dyDescent="0.25">
      <c r="A25" s="80" t="s">
        <v>30</v>
      </c>
      <c r="B25" s="147" t="s">
        <v>40</v>
      </c>
      <c r="C25" s="148"/>
      <c r="D25" s="82" t="s">
        <v>43</v>
      </c>
      <c r="E25" s="35">
        <f>'[1]September 1'!$D17</f>
        <v>1</v>
      </c>
      <c r="F25" s="36">
        <f>'[1]September 1'!$E17</f>
        <v>7805.7</v>
      </c>
      <c r="G25" s="37">
        <f t="shared" si="1"/>
        <v>7805.7</v>
      </c>
      <c r="H25" s="38">
        <f t="shared" si="0"/>
        <v>8.1722879832496459E-2</v>
      </c>
      <c r="I25" s="39">
        <f>'Oct 13'!K25</f>
        <v>1</v>
      </c>
      <c r="J25" s="40">
        <f>'[1]October 21'!$K17</f>
        <v>0</v>
      </c>
      <c r="K25" s="41">
        <f t="shared" si="2"/>
        <v>1</v>
      </c>
      <c r="L25" s="42">
        <f t="shared" si="3"/>
        <v>7805.7</v>
      </c>
      <c r="M25" s="43">
        <f t="shared" si="4"/>
        <v>0</v>
      </c>
      <c r="N25" s="43">
        <f t="shared" si="5"/>
        <v>7805.7</v>
      </c>
      <c r="O25" s="44">
        <f t="shared" si="6"/>
        <v>8.1722879832496459E-2</v>
      </c>
      <c r="P25" s="45"/>
      <c r="Q25" s="46"/>
      <c r="R25" s="46"/>
      <c r="S25" s="46"/>
      <c r="T25" s="46"/>
      <c r="U25" s="46"/>
      <c r="V25" s="46"/>
      <c r="W25" s="46"/>
      <c r="X25" s="47"/>
      <c r="Y25" s="47"/>
      <c r="Z25" s="47"/>
    </row>
    <row r="26" spans="1:26" s="48" customFormat="1" ht="20.100000000000001" customHeight="1" x14ac:dyDescent="0.25">
      <c r="A26" s="80" t="s">
        <v>31</v>
      </c>
      <c r="B26" s="156" t="s">
        <v>41</v>
      </c>
      <c r="C26" s="157"/>
      <c r="D26" s="82" t="s">
        <v>44</v>
      </c>
      <c r="E26" s="35">
        <f>'[1]September 1'!$D18</f>
        <v>1</v>
      </c>
      <c r="F26" s="36">
        <f>'[1]September 1'!$E18</f>
        <v>51542.400000000001</v>
      </c>
      <c r="G26" s="37">
        <f t="shared" si="1"/>
        <v>51542.400000000001</v>
      </c>
      <c r="H26" s="38">
        <f t="shared" si="0"/>
        <v>0.53963044460823062</v>
      </c>
      <c r="I26" s="39">
        <f>'Oct 13'!K26</f>
        <v>1</v>
      </c>
      <c r="J26" s="40">
        <f>'[1]October 21'!$K18</f>
        <v>0</v>
      </c>
      <c r="K26" s="41">
        <f t="shared" si="2"/>
        <v>1</v>
      </c>
      <c r="L26" s="42">
        <f t="shared" si="3"/>
        <v>51542.400000000001</v>
      </c>
      <c r="M26" s="43">
        <f t="shared" si="4"/>
        <v>0</v>
      </c>
      <c r="N26" s="43">
        <f t="shared" si="5"/>
        <v>51542.400000000001</v>
      </c>
      <c r="O26" s="44">
        <f t="shared" si="6"/>
        <v>0.53963044460823062</v>
      </c>
      <c r="P26" s="45"/>
      <c r="Q26" s="46"/>
      <c r="R26" s="46"/>
      <c r="S26" s="46"/>
      <c r="T26" s="46"/>
      <c r="U26" s="46"/>
      <c r="V26" s="46"/>
      <c r="W26" s="46"/>
      <c r="X26" s="47"/>
      <c r="Y26" s="47"/>
      <c r="Z26" s="47"/>
    </row>
    <row r="27" spans="1:26" s="48" customFormat="1" ht="9.9499999999999993" customHeight="1" thickBot="1" x14ac:dyDescent="0.25">
      <c r="A27" s="49"/>
      <c r="B27" s="152"/>
      <c r="C27" s="152"/>
      <c r="D27" s="99"/>
      <c r="E27" s="51"/>
      <c r="F27" s="52"/>
      <c r="G27" s="53"/>
      <c r="H27" s="54"/>
      <c r="I27" s="55"/>
      <c r="J27" s="56"/>
      <c r="K27" s="57"/>
      <c r="L27" s="58"/>
      <c r="M27" s="59"/>
      <c r="N27" s="59"/>
      <c r="O27" s="60"/>
      <c r="P27" s="61"/>
    </row>
    <row r="28" spans="1:26" s="71" customFormat="1" ht="21.75" thickBot="1" x14ac:dyDescent="0.25">
      <c r="A28" s="153" t="s">
        <v>17</v>
      </c>
      <c r="B28" s="154"/>
      <c r="C28" s="154"/>
      <c r="D28" s="62"/>
      <c r="E28" s="63"/>
      <c r="F28" s="64"/>
      <c r="G28" s="63">
        <f>SUM(G15:G26)</f>
        <v>9551425.5199999996</v>
      </c>
      <c r="H28" s="65">
        <f>SUM(H15:H26)</f>
        <v>100</v>
      </c>
      <c r="I28" s="66"/>
      <c r="J28" s="66"/>
      <c r="K28" s="66"/>
      <c r="L28" s="67">
        <f>SUM(L15:L26)</f>
        <v>5694219.642305593</v>
      </c>
      <c r="M28" s="68">
        <f>SUM(M15:M26)</f>
        <v>455897.13767904975</v>
      </c>
      <c r="N28" s="68">
        <f>SUM(N15:N26)</f>
        <v>6150116.7799846428</v>
      </c>
      <c r="O28" s="69">
        <f>SUM(O15:O26)</f>
        <v>64.389517220301201</v>
      </c>
      <c r="P28" s="103"/>
      <c r="Q28" s="72">
        <f>O28-'Oct 7'!O28</f>
        <v>7.7670561209146598</v>
      </c>
      <c r="R28" s="72"/>
      <c r="S28" s="72"/>
      <c r="T28" s="72"/>
      <c r="U28" s="72"/>
      <c r="V28" s="72"/>
      <c r="W28" s="72"/>
    </row>
    <row r="29" spans="1:26" x14ac:dyDescent="0.25">
      <c r="A29" s="155"/>
      <c r="B29" s="155"/>
      <c r="C29" s="155"/>
      <c r="D29" s="155"/>
    </row>
    <row r="31" spans="1:26" x14ac:dyDescent="0.25">
      <c r="C31" t="s">
        <v>18</v>
      </c>
      <c r="H31" s="2" t="s">
        <v>19</v>
      </c>
    </row>
    <row r="32" spans="1:26" x14ac:dyDescent="0.25">
      <c r="D32" s="141" t="s">
        <v>20</v>
      </c>
      <c r="E32" s="141"/>
      <c r="F32" s="141"/>
      <c r="I32" s="142" t="s">
        <v>21</v>
      </c>
      <c r="J32" s="142"/>
      <c r="K32" s="142"/>
    </row>
    <row r="33" spans="1:14" s="73" customFormat="1" x14ac:dyDescent="0.25">
      <c r="D33" s="143" t="s">
        <v>22</v>
      </c>
      <c r="E33" s="143"/>
      <c r="F33" s="143"/>
      <c r="G33" s="75"/>
      <c r="I33" s="144" t="s">
        <v>23</v>
      </c>
      <c r="J33" s="144"/>
      <c r="K33" s="144"/>
      <c r="L33" s="75"/>
      <c r="M33" s="75"/>
      <c r="N33" s="75"/>
    </row>
    <row r="34" spans="1:14" x14ac:dyDescent="0.25">
      <c r="D34" s="151" t="s">
        <v>24</v>
      </c>
      <c r="E34" s="151"/>
      <c r="F34" s="151"/>
      <c r="I34" s="151" t="s">
        <v>45</v>
      </c>
      <c r="J34" s="151"/>
      <c r="K34" s="151"/>
    </row>
    <row r="35" spans="1:14" x14ac:dyDescent="0.25">
      <c r="A35" s="76" t="s">
        <v>25</v>
      </c>
    </row>
    <row r="36" spans="1:14" x14ac:dyDescent="0.25">
      <c r="A36" s="76" t="s">
        <v>26</v>
      </c>
    </row>
    <row r="38" spans="1:14" x14ac:dyDescent="0.25">
      <c r="K38" s="77"/>
    </row>
    <row r="39" spans="1:14" x14ac:dyDescent="0.25">
      <c r="K39" s="2">
        <f>E20-K20</f>
        <v>1660.9199999999992</v>
      </c>
    </row>
  </sheetData>
  <mergeCells count="36">
    <mergeCell ref="D34:F34"/>
    <mergeCell ref="I34:K34"/>
    <mergeCell ref="A28:C28"/>
    <mergeCell ref="A29:D29"/>
    <mergeCell ref="D32:F32"/>
    <mergeCell ref="I32:K32"/>
    <mergeCell ref="D33:F33"/>
    <mergeCell ref="I33:K33"/>
    <mergeCell ref="B27:C27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15:C15"/>
    <mergeCell ref="A9:O9"/>
    <mergeCell ref="A10:O10"/>
    <mergeCell ref="A11:G11"/>
    <mergeCell ref="H11:O11"/>
    <mergeCell ref="A12:A13"/>
    <mergeCell ref="B12:C13"/>
    <mergeCell ref="D12:D13"/>
    <mergeCell ref="E12:E13"/>
    <mergeCell ref="F12:F13"/>
    <mergeCell ref="G12:G13"/>
    <mergeCell ref="H12:H13"/>
    <mergeCell ref="I12:K12"/>
    <mergeCell ref="L12:N12"/>
    <mergeCell ref="O12:O13"/>
    <mergeCell ref="B14:C14"/>
  </mergeCells>
  <printOptions horizontalCentered="1"/>
  <pageMargins left="0.7" right="0.7" top="0.75" bottom="0.75" header="0.3" footer="0.3"/>
  <pageSetup scale="63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C1" workbookViewId="0">
      <selection activeCell="C1" sqref="A1:XFD1048576"/>
    </sheetView>
  </sheetViews>
  <sheetFormatPr defaultRowHeight="15" x14ac:dyDescent="0.25"/>
  <cols>
    <col min="1" max="1" width="8.7109375" customWidth="1"/>
    <col min="2" max="2" width="22.85546875" customWidth="1"/>
    <col min="3" max="3" width="14.7109375" customWidth="1"/>
    <col min="5" max="5" width="12.85546875" style="1" customWidth="1"/>
    <col min="6" max="6" width="11.7109375" style="1" customWidth="1"/>
    <col min="7" max="7" width="15.140625" style="1" customWidth="1"/>
    <col min="8" max="8" width="10.5703125" customWidth="1"/>
    <col min="9" max="9" width="11.28515625" style="2" customWidth="1"/>
    <col min="10" max="10" width="12" style="2" customWidth="1"/>
    <col min="11" max="11" width="11" style="2" customWidth="1"/>
    <col min="12" max="12" width="14.85546875" style="1" customWidth="1"/>
    <col min="13" max="14" width="13.42578125" style="1" customWidth="1"/>
    <col min="15" max="16" width="12" customWidth="1"/>
    <col min="17" max="17" width="10.42578125" customWidth="1"/>
    <col min="18" max="19" width="13.42578125" customWidth="1"/>
    <col min="20" max="20" width="13" customWidth="1"/>
    <col min="21" max="21" width="10.42578125" customWidth="1"/>
    <col min="22" max="23" width="12.85546875" customWidth="1"/>
    <col min="25" max="25" width="12" customWidth="1"/>
  </cols>
  <sheetData>
    <row r="1" spans="1:26" ht="15.75" thickBot="1" x14ac:dyDescent="0.3"/>
    <row r="2" spans="1:26" ht="15.75" thickTop="1" x14ac:dyDescent="0.25">
      <c r="B2" s="3"/>
      <c r="C2" s="4"/>
      <c r="D2" s="4"/>
      <c r="E2" s="5"/>
      <c r="F2" s="5"/>
      <c r="G2" s="5"/>
      <c r="H2" s="3"/>
      <c r="I2" s="6"/>
      <c r="J2" s="6"/>
      <c r="K2" s="6"/>
      <c r="L2" s="5"/>
      <c r="M2" s="5"/>
      <c r="N2" s="7"/>
    </row>
    <row r="3" spans="1:26" x14ac:dyDescent="0.25">
      <c r="B3" s="8"/>
      <c r="C3" s="9"/>
      <c r="D3" s="9"/>
      <c r="E3" s="10"/>
      <c r="F3" s="10"/>
      <c r="G3" s="10"/>
      <c r="H3" s="8"/>
      <c r="I3" s="11"/>
      <c r="J3" s="11"/>
      <c r="K3" s="11"/>
      <c r="L3" s="10"/>
      <c r="M3" s="10"/>
      <c r="N3" s="12"/>
    </row>
    <row r="4" spans="1:26" x14ac:dyDescent="0.25">
      <c r="B4" s="8"/>
      <c r="C4" s="9"/>
      <c r="D4" s="9"/>
      <c r="E4" s="10"/>
      <c r="F4" s="10"/>
      <c r="G4" s="10"/>
      <c r="H4" s="8"/>
      <c r="I4" s="11"/>
      <c r="J4" s="11"/>
      <c r="K4" s="11"/>
      <c r="L4" s="10"/>
      <c r="M4" s="10"/>
      <c r="N4" s="12"/>
    </row>
    <row r="5" spans="1:26" x14ac:dyDescent="0.25">
      <c r="B5" s="8"/>
      <c r="C5" s="9"/>
      <c r="D5" s="9"/>
      <c r="E5" s="10"/>
      <c r="F5" s="10"/>
      <c r="G5" s="10"/>
      <c r="H5" s="8"/>
      <c r="I5" s="11"/>
      <c r="J5" s="11"/>
      <c r="K5" s="11"/>
      <c r="L5" s="10"/>
      <c r="M5" s="10"/>
      <c r="N5" s="12"/>
    </row>
    <row r="6" spans="1:26" x14ac:dyDescent="0.25">
      <c r="B6" s="8"/>
      <c r="C6" s="9"/>
      <c r="D6" s="9"/>
      <c r="E6" s="10"/>
      <c r="F6" s="10"/>
      <c r="G6" s="10"/>
      <c r="H6" s="8"/>
      <c r="I6" s="11"/>
      <c r="J6" s="11"/>
      <c r="K6" s="11"/>
      <c r="L6" s="10"/>
      <c r="M6" s="10"/>
      <c r="N6" s="12"/>
    </row>
    <row r="7" spans="1:26" ht="15.75" thickBot="1" x14ac:dyDescent="0.3">
      <c r="B7" s="13"/>
      <c r="C7" s="14"/>
      <c r="D7" s="14"/>
      <c r="E7" s="15"/>
      <c r="F7" s="15"/>
      <c r="G7" s="15"/>
      <c r="H7" s="13"/>
      <c r="I7" s="16"/>
      <c r="J7" s="16"/>
      <c r="K7" s="16"/>
      <c r="L7" s="15"/>
      <c r="M7" s="15"/>
      <c r="N7" s="17"/>
    </row>
    <row r="8" spans="1:26" ht="15.75" thickTop="1" x14ac:dyDescent="0.25"/>
    <row r="9" spans="1:26" ht="23.25" x14ac:dyDescent="0.25">
      <c r="A9" s="139" t="s">
        <v>27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</row>
    <row r="10" spans="1:26" ht="21" customHeight="1" x14ac:dyDescent="0.25">
      <c r="A10" s="135" t="s">
        <v>28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</row>
    <row r="11" spans="1:26" ht="15.75" thickBot="1" x14ac:dyDescent="0.3">
      <c r="A11" s="149" t="s">
        <v>53</v>
      </c>
      <c r="B11" s="149"/>
      <c r="C11" s="149"/>
      <c r="D11" s="149"/>
      <c r="E11" s="149"/>
      <c r="F11" s="149"/>
      <c r="G11" s="149"/>
      <c r="H11" s="150"/>
      <c r="I11" s="150"/>
      <c r="J11" s="150"/>
      <c r="K11" s="150"/>
      <c r="L11" s="150"/>
      <c r="M11" s="150"/>
      <c r="N11" s="150"/>
      <c r="O11" s="150"/>
      <c r="P11" s="18"/>
    </row>
    <row r="12" spans="1:26" ht="15.75" thickBot="1" x14ac:dyDescent="0.3">
      <c r="A12" s="140" t="s">
        <v>0</v>
      </c>
      <c r="B12" s="140" t="s">
        <v>1</v>
      </c>
      <c r="C12" s="140"/>
      <c r="D12" s="140" t="s">
        <v>2</v>
      </c>
      <c r="E12" s="136" t="s">
        <v>3</v>
      </c>
      <c r="F12" s="136" t="s">
        <v>4</v>
      </c>
      <c r="G12" s="137" t="s">
        <v>5</v>
      </c>
      <c r="H12" s="140" t="s">
        <v>6</v>
      </c>
      <c r="I12" s="136" t="s">
        <v>7</v>
      </c>
      <c r="J12" s="136"/>
      <c r="K12" s="136"/>
      <c r="L12" s="136" t="s">
        <v>5</v>
      </c>
      <c r="M12" s="136"/>
      <c r="N12" s="136"/>
      <c r="O12" s="140" t="s">
        <v>8</v>
      </c>
      <c r="P12" s="19"/>
    </row>
    <row r="13" spans="1:26" ht="27" customHeight="1" thickBot="1" x14ac:dyDescent="0.3">
      <c r="A13" s="140"/>
      <c r="B13" s="140"/>
      <c r="C13" s="140"/>
      <c r="D13" s="140"/>
      <c r="E13" s="136"/>
      <c r="F13" s="136"/>
      <c r="G13" s="138"/>
      <c r="H13" s="140"/>
      <c r="I13" s="20" t="s">
        <v>9</v>
      </c>
      <c r="J13" s="21" t="s">
        <v>10</v>
      </c>
      <c r="K13" s="21" t="s">
        <v>11</v>
      </c>
      <c r="L13" s="104" t="s">
        <v>9</v>
      </c>
      <c r="M13" s="104" t="s">
        <v>12</v>
      </c>
      <c r="N13" s="104" t="s">
        <v>11</v>
      </c>
      <c r="O13" s="140"/>
      <c r="P13" s="19"/>
      <c r="X13" s="105"/>
      <c r="Y13" s="105"/>
      <c r="Z13" s="105"/>
    </row>
    <row r="14" spans="1:26" s="33" customFormat="1" ht="9.9499999999999993" customHeight="1" x14ac:dyDescent="0.25">
      <c r="A14" s="24"/>
      <c r="B14" s="145"/>
      <c r="C14" s="146"/>
      <c r="D14" s="25"/>
      <c r="E14" s="26"/>
      <c r="F14" s="26"/>
      <c r="G14" s="26"/>
      <c r="H14" s="106"/>
      <c r="I14" s="28"/>
      <c r="J14" s="29"/>
      <c r="K14" s="30"/>
      <c r="L14" s="31"/>
      <c r="M14" s="26"/>
      <c r="N14" s="26"/>
      <c r="O14" s="32"/>
      <c r="P14" s="19"/>
      <c r="X14" s="34"/>
      <c r="Y14" s="34"/>
      <c r="Z14" s="34"/>
    </row>
    <row r="15" spans="1:26" s="48" customFormat="1" ht="20.100000000000001" customHeight="1" x14ac:dyDescent="0.25">
      <c r="A15" s="78">
        <v>100</v>
      </c>
      <c r="B15" s="147" t="s">
        <v>32</v>
      </c>
      <c r="C15" s="148"/>
      <c r="D15" s="81" t="s">
        <v>16</v>
      </c>
      <c r="E15" s="35">
        <f>'[1]September 1'!$D7</f>
        <v>1758.8</v>
      </c>
      <c r="F15" s="36">
        <f>'[1]September 1'!$E7</f>
        <v>16.010001137138957</v>
      </c>
      <c r="G15" s="37">
        <f>F15*E15</f>
        <v>28158.389999999996</v>
      </c>
      <c r="H15" s="38">
        <f t="shared" ref="H15:H26" si="0">G15/G$28*100</f>
        <v>0.29480824554448282</v>
      </c>
      <c r="I15" s="39">
        <f>'Oct 21'!K15</f>
        <v>1337.16</v>
      </c>
      <c r="J15" s="40">
        <f>'[1]October 27'!$K7</f>
        <v>52.5</v>
      </c>
      <c r="K15" s="41">
        <f>J15+I15</f>
        <v>1389.66</v>
      </c>
      <c r="L15" s="42">
        <f>I15*F15</f>
        <v>21407.933120536731</v>
      </c>
      <c r="M15" s="43">
        <f>J15*F15</f>
        <v>840.52505969979529</v>
      </c>
      <c r="N15" s="43">
        <f>M15+L15</f>
        <v>22248.458180236525</v>
      </c>
      <c r="O15" s="44">
        <f>N15/G$28*100</f>
        <v>0.23293337872603259</v>
      </c>
      <c r="P15" s="45"/>
      <c r="Q15" s="46"/>
      <c r="R15" s="46"/>
      <c r="S15" s="46"/>
      <c r="T15" s="46"/>
      <c r="U15" s="46"/>
      <c r="V15" s="46"/>
      <c r="W15" s="46"/>
      <c r="X15" s="47"/>
      <c r="Y15" s="47"/>
      <c r="Z15" s="47"/>
    </row>
    <row r="16" spans="1:26" s="48" customFormat="1" ht="20.100000000000001" customHeight="1" x14ac:dyDescent="0.25">
      <c r="A16" s="78">
        <v>103</v>
      </c>
      <c r="B16" s="147" t="s">
        <v>13</v>
      </c>
      <c r="C16" s="148"/>
      <c r="D16" s="81" t="s">
        <v>14</v>
      </c>
      <c r="E16" s="35">
        <f>'[1]September 1'!$D8</f>
        <v>272.8</v>
      </c>
      <c r="F16" s="36">
        <f>'[1]September 1'!$E8</f>
        <v>225.4100073313783</v>
      </c>
      <c r="G16" s="37">
        <f t="shared" ref="G16:G26" si="1">F16*E16</f>
        <v>61491.85</v>
      </c>
      <c r="H16" s="38">
        <f t="shared" si="0"/>
        <v>0.64379761818003478</v>
      </c>
      <c r="I16" s="39">
        <f>'Oct 21'!K16</f>
        <v>74</v>
      </c>
      <c r="J16" s="40">
        <f>'[1]October 27'!$K8</f>
        <v>10.400000000000006</v>
      </c>
      <c r="K16" s="41">
        <f t="shared" ref="K16:K26" si="2">J16+I16</f>
        <v>84.4</v>
      </c>
      <c r="L16" s="42">
        <f t="shared" ref="L16:L26" si="3">I16*F16</f>
        <v>16680.340542521993</v>
      </c>
      <c r="M16" s="43">
        <f t="shared" ref="M16:M26" si="4">J16*F16</f>
        <v>2344.2640762463357</v>
      </c>
      <c r="N16" s="43">
        <f t="shared" ref="N16:N26" si="5">M16+L16</f>
        <v>19024.604618768328</v>
      </c>
      <c r="O16" s="44">
        <f>N16/G$28*100</f>
        <v>0.19918078802930694</v>
      </c>
      <c r="P16" s="45"/>
      <c r="Q16" s="46"/>
      <c r="R16" s="46"/>
      <c r="S16" s="46"/>
      <c r="T16" s="46"/>
      <c r="U16" s="46"/>
      <c r="V16" s="46"/>
      <c r="W16" s="46"/>
      <c r="X16" s="47"/>
      <c r="Y16" s="47"/>
      <c r="Z16" s="47"/>
    </row>
    <row r="17" spans="1:26" s="48" customFormat="1" ht="20.100000000000001" customHeight="1" x14ac:dyDescent="0.25">
      <c r="A17" s="78">
        <v>105</v>
      </c>
      <c r="B17" s="147" t="s">
        <v>33</v>
      </c>
      <c r="C17" s="148"/>
      <c r="D17" s="81" t="s">
        <v>16</v>
      </c>
      <c r="E17" s="35">
        <f>'[1]September 1'!$D9</f>
        <v>6155.8</v>
      </c>
      <c r="F17" s="36">
        <f>'[1]September 1'!$E9</f>
        <v>15.110000324896845</v>
      </c>
      <c r="G17" s="37">
        <f t="shared" si="1"/>
        <v>93014.14</v>
      </c>
      <c r="H17" s="38">
        <f t="shared" si="0"/>
        <v>0.97382469041123831</v>
      </c>
      <c r="I17" s="39">
        <f>'Oct 21'!K17</f>
        <v>4680.0600000000004</v>
      </c>
      <c r="J17" s="40">
        <f>'[1]October 27'!$K9</f>
        <v>183.75</v>
      </c>
      <c r="K17" s="41">
        <f t="shared" si="2"/>
        <v>4863.8100000000004</v>
      </c>
      <c r="L17" s="42">
        <f t="shared" si="3"/>
        <v>70715.708120536729</v>
      </c>
      <c r="M17" s="43">
        <f t="shared" si="4"/>
        <v>2776.4625596997953</v>
      </c>
      <c r="N17" s="43">
        <f t="shared" si="5"/>
        <v>73492.170680236522</v>
      </c>
      <c r="O17" s="44">
        <f>N17/G$28*100</f>
        <v>0.76943667232026458</v>
      </c>
      <c r="P17" s="45"/>
      <c r="Q17" s="46"/>
      <c r="R17" s="46"/>
      <c r="S17" s="46"/>
      <c r="T17" s="46"/>
      <c r="U17" s="46"/>
      <c r="V17" s="46"/>
      <c r="W17" s="46"/>
      <c r="X17" s="47"/>
      <c r="Y17" s="47"/>
      <c r="Z17" s="47"/>
    </row>
    <row r="18" spans="1:26" s="48" customFormat="1" ht="20.100000000000001" customHeight="1" x14ac:dyDescent="0.25">
      <c r="A18" s="79">
        <v>200</v>
      </c>
      <c r="B18" s="147" t="s">
        <v>34</v>
      </c>
      <c r="C18" s="148"/>
      <c r="D18" s="81" t="s">
        <v>14</v>
      </c>
      <c r="E18" s="35">
        <f>'[1]September 1'!$D10</f>
        <v>871</v>
      </c>
      <c r="F18" s="36">
        <f>'[1]September 1'!$E10</f>
        <v>618.07569460390357</v>
      </c>
      <c r="G18" s="37">
        <f t="shared" si="1"/>
        <v>538343.93000000005</v>
      </c>
      <c r="H18" s="38">
        <f t="shared" si="0"/>
        <v>5.6362678939677275</v>
      </c>
      <c r="I18" s="39">
        <f>'Oct 21'!K18</f>
        <v>662.19374573572895</v>
      </c>
      <c r="J18" s="40">
        <f>'[1]October 27'!$K10</f>
        <v>25.999260859677065</v>
      </c>
      <c r="K18" s="41">
        <f t="shared" si="2"/>
        <v>688.19300659540602</v>
      </c>
      <c r="L18" s="42">
        <f t="shared" si="3"/>
        <v>409285.85935797141</v>
      </c>
      <c r="M18" s="43">
        <f t="shared" si="4"/>
        <v>16069.511215032986</v>
      </c>
      <c r="N18" s="43">
        <f t="shared" si="5"/>
        <v>425355.37057300442</v>
      </c>
      <c r="O18" s="44">
        <f>N18/G$28*100</f>
        <v>4.4533181950939245</v>
      </c>
      <c r="P18" s="45"/>
      <c r="Q18" s="46"/>
      <c r="R18" s="46"/>
      <c r="S18" s="46"/>
      <c r="T18" s="46"/>
      <c r="U18" s="46"/>
      <c r="V18" s="46"/>
      <c r="W18" s="46"/>
      <c r="X18" s="47"/>
      <c r="Y18" s="47"/>
      <c r="Z18" s="47"/>
    </row>
    <row r="19" spans="1:26" s="48" customFormat="1" ht="20.100000000000001" customHeight="1" x14ac:dyDescent="0.25">
      <c r="A19" s="79">
        <v>201</v>
      </c>
      <c r="B19" s="147" t="s">
        <v>35</v>
      </c>
      <c r="C19" s="148"/>
      <c r="D19" s="81" t="s">
        <v>14</v>
      </c>
      <c r="E19" s="35">
        <f>'[1]September 1'!$D11</f>
        <v>581</v>
      </c>
      <c r="F19" s="36">
        <f>'[1]September 1'!$E11</f>
        <v>731.21654044750426</v>
      </c>
      <c r="G19" s="37">
        <f t="shared" si="1"/>
        <v>424836.81</v>
      </c>
      <c r="H19" s="38">
        <f t="shared" si="0"/>
        <v>4.4478890518532781</v>
      </c>
      <c r="I19" s="39">
        <f>'Oct 21'!K19</f>
        <v>441.71591994541734</v>
      </c>
      <c r="J19" s="40">
        <f>'[1]October 27'!$K11</f>
        <v>17.342790539003886</v>
      </c>
      <c r="K19" s="41">
        <f t="shared" si="2"/>
        <v>459.05871048442123</v>
      </c>
      <c r="L19" s="42">
        <f t="shared" si="3"/>
        <v>322989.98684307479</v>
      </c>
      <c r="M19" s="43">
        <f t="shared" si="4"/>
        <v>12681.33529963613</v>
      </c>
      <c r="N19" s="43">
        <f t="shared" si="5"/>
        <v>335671.32214271091</v>
      </c>
      <c r="O19" s="44">
        <f t="shared" ref="O19:O26" si="6">N19/G$28*100</f>
        <v>3.5143583692281246</v>
      </c>
      <c r="P19" s="45"/>
      <c r="Q19" s="46"/>
      <c r="R19" s="46"/>
      <c r="S19" s="46"/>
      <c r="T19" s="46"/>
      <c r="U19" s="46"/>
      <c r="V19" s="46"/>
      <c r="W19" s="46"/>
      <c r="X19" s="47"/>
      <c r="Y19" s="47"/>
      <c r="Z19" s="47"/>
    </row>
    <row r="20" spans="1:26" s="48" customFormat="1" ht="20.100000000000001" customHeight="1" x14ac:dyDescent="0.25">
      <c r="A20" s="79">
        <v>311</v>
      </c>
      <c r="B20" s="147" t="s">
        <v>36</v>
      </c>
      <c r="C20" s="148"/>
      <c r="D20" s="81" t="s">
        <v>16</v>
      </c>
      <c r="E20" s="35">
        <f>'[1]September 1'!$D12</f>
        <v>5276.4</v>
      </c>
      <c r="F20" s="36">
        <f>'[1]September 1'!$E12</f>
        <v>1124.5</v>
      </c>
      <c r="G20" s="37">
        <f t="shared" si="1"/>
        <v>5933311.7999999998</v>
      </c>
      <c r="H20" s="38">
        <f t="shared" si="0"/>
        <v>62.119646827335572</v>
      </c>
      <c r="I20" s="39">
        <f>'Oct 21'!K20</f>
        <v>3615.4800000000005</v>
      </c>
      <c r="J20" s="40">
        <f>'[1]October 27'!$K12</f>
        <v>157.5</v>
      </c>
      <c r="K20" s="41">
        <f t="shared" si="2"/>
        <v>3772.9800000000005</v>
      </c>
      <c r="L20" s="42">
        <f t="shared" si="3"/>
        <v>4065607.2600000007</v>
      </c>
      <c r="M20" s="43">
        <f t="shared" si="4"/>
        <v>177108.75</v>
      </c>
      <c r="N20" s="43">
        <f t="shared" si="5"/>
        <v>4242716.0100000007</v>
      </c>
      <c r="O20" s="44">
        <f t="shared" si="6"/>
        <v>44.419715163103746</v>
      </c>
      <c r="P20" s="45"/>
      <c r="Q20" s="46"/>
      <c r="R20" s="46"/>
      <c r="S20" s="46"/>
      <c r="T20" s="46"/>
      <c r="U20" s="46"/>
      <c r="V20" s="46"/>
      <c r="W20" s="46"/>
      <c r="X20" s="47"/>
      <c r="Y20" s="47"/>
      <c r="Z20" s="47"/>
    </row>
    <row r="21" spans="1:26" s="48" customFormat="1" ht="20.100000000000001" customHeight="1" x14ac:dyDescent="0.25">
      <c r="A21" s="79">
        <v>404</v>
      </c>
      <c r="B21" s="147" t="s">
        <v>37</v>
      </c>
      <c r="C21" s="148"/>
      <c r="D21" s="81" t="s">
        <v>42</v>
      </c>
      <c r="E21" s="35">
        <f>'[1]September 1'!$D13</f>
        <v>5080.2</v>
      </c>
      <c r="F21" s="36">
        <f>'[1]September 1'!$E13</f>
        <v>46.480000787370578</v>
      </c>
      <c r="G21" s="37">
        <f t="shared" si="1"/>
        <v>236127.7</v>
      </c>
      <c r="H21" s="38">
        <f t="shared" si="0"/>
        <v>2.4721723422913735</v>
      </c>
      <c r="I21" s="39">
        <f>'Oct 21'!K21</f>
        <v>4064.16</v>
      </c>
      <c r="J21" s="40">
        <f>'[1]October 27'!$K13</f>
        <v>508.02000000000044</v>
      </c>
      <c r="K21" s="41">
        <f t="shared" si="2"/>
        <v>4572.18</v>
      </c>
      <c r="L21" s="42">
        <f t="shared" si="3"/>
        <v>188902.16</v>
      </c>
      <c r="M21" s="43">
        <f t="shared" si="4"/>
        <v>23612.770000000022</v>
      </c>
      <c r="N21" s="43">
        <f t="shared" si="5"/>
        <v>212514.93000000002</v>
      </c>
      <c r="O21" s="44">
        <f t="shared" si="6"/>
        <v>2.2249551080622365</v>
      </c>
      <c r="P21" s="45"/>
      <c r="Q21" s="46"/>
      <c r="R21" s="46"/>
      <c r="S21" s="46"/>
      <c r="T21" s="46"/>
      <c r="U21" s="46"/>
      <c r="V21" s="46"/>
      <c r="W21" s="46"/>
      <c r="X21" s="47"/>
      <c r="Y21" s="47"/>
      <c r="Z21" s="47"/>
    </row>
    <row r="22" spans="1:26" s="48" customFormat="1" ht="20.100000000000001" customHeight="1" x14ac:dyDescent="0.25">
      <c r="A22" s="79">
        <v>405</v>
      </c>
      <c r="B22" s="147" t="s">
        <v>38</v>
      </c>
      <c r="C22" s="148"/>
      <c r="D22" s="81" t="s">
        <v>14</v>
      </c>
      <c r="E22" s="35">
        <f>'[1]September 1'!$D14</f>
        <v>65.819999999999993</v>
      </c>
      <c r="F22" s="36">
        <f>'[1]September 1'!$E14</f>
        <v>6001.8898511090865</v>
      </c>
      <c r="G22" s="37">
        <f t="shared" si="1"/>
        <v>395044.39</v>
      </c>
      <c r="H22" s="38">
        <f t="shared" si="0"/>
        <v>4.1359730981810561</v>
      </c>
      <c r="I22" s="39">
        <f>'Oct 21'!K22</f>
        <v>52.655999999999992</v>
      </c>
      <c r="J22" s="40">
        <f>'[1]October 27'!$K14</f>
        <v>6.5820000000000007</v>
      </c>
      <c r="K22" s="41">
        <f t="shared" si="2"/>
        <v>59.237999999999992</v>
      </c>
      <c r="L22" s="42">
        <f t="shared" si="3"/>
        <v>316035.51199999999</v>
      </c>
      <c r="M22" s="43">
        <f t="shared" si="4"/>
        <v>39504.439000000013</v>
      </c>
      <c r="N22" s="43">
        <f t="shared" si="5"/>
        <v>355539.951</v>
      </c>
      <c r="O22" s="44">
        <f t="shared" si="6"/>
        <v>3.72237578836295</v>
      </c>
      <c r="P22" s="45"/>
      <c r="Q22" s="46"/>
      <c r="R22" s="46"/>
      <c r="S22" s="46"/>
      <c r="T22" s="46"/>
      <c r="U22" s="46"/>
      <c r="V22" s="46"/>
      <c r="W22" s="46"/>
      <c r="X22" s="47"/>
      <c r="Y22" s="47"/>
      <c r="Z22" s="47"/>
    </row>
    <row r="23" spans="1:26" s="48" customFormat="1" ht="20.100000000000001" customHeight="1" x14ac:dyDescent="0.25">
      <c r="A23" s="79">
        <v>505</v>
      </c>
      <c r="B23" s="147" t="s">
        <v>15</v>
      </c>
      <c r="C23" s="148"/>
      <c r="D23" s="81" t="s">
        <v>14</v>
      </c>
      <c r="E23" s="35">
        <f>'[1]September 1'!$D15</f>
        <v>682</v>
      </c>
      <c r="F23" s="36">
        <f>'[1]September 1'!$E15</f>
        <v>2606.6299999999997</v>
      </c>
      <c r="G23" s="37">
        <f t="shared" si="1"/>
        <v>1777721.6599999997</v>
      </c>
      <c r="H23" s="38">
        <f t="shared" si="0"/>
        <v>18.612108279309492</v>
      </c>
      <c r="I23" s="39">
        <f>'Oct 21'!K23</f>
        <v>259</v>
      </c>
      <c r="J23" s="40">
        <f>'[1]October 27'!$K15</f>
        <v>36.399999999999977</v>
      </c>
      <c r="K23" s="41">
        <f t="shared" si="2"/>
        <v>295.39999999999998</v>
      </c>
      <c r="L23" s="42">
        <f t="shared" si="3"/>
        <v>675117.16999999993</v>
      </c>
      <c r="M23" s="43">
        <f t="shared" si="4"/>
        <v>94881.331999999922</v>
      </c>
      <c r="N23" s="43">
        <f t="shared" si="5"/>
        <v>769998.50199999986</v>
      </c>
      <c r="O23" s="44">
        <f t="shared" si="6"/>
        <v>8.0616081901877195</v>
      </c>
      <c r="P23" s="45"/>
      <c r="Q23" s="46"/>
      <c r="R23" s="46"/>
      <c r="S23" s="46"/>
      <c r="T23" s="46"/>
      <c r="U23" s="46"/>
      <c r="V23" s="46"/>
      <c r="W23" s="46"/>
      <c r="X23" s="47"/>
      <c r="Y23" s="47"/>
      <c r="Z23" s="47"/>
    </row>
    <row r="24" spans="1:26" s="48" customFormat="1" ht="20.100000000000001" customHeight="1" x14ac:dyDescent="0.25">
      <c r="A24" s="80" t="s">
        <v>29</v>
      </c>
      <c r="B24" s="147" t="s">
        <v>39</v>
      </c>
      <c r="C24" s="148"/>
      <c r="D24" s="82" t="s">
        <v>43</v>
      </c>
      <c r="E24" s="35">
        <f>'[1]September 1'!$D16</f>
        <v>1</v>
      </c>
      <c r="F24" s="36">
        <f>'[1]September 1'!$E16</f>
        <v>4026.75</v>
      </c>
      <c r="G24" s="37">
        <f t="shared" si="1"/>
        <v>4026.75</v>
      </c>
      <c r="H24" s="38">
        <f t="shared" si="0"/>
        <v>4.2158628485018015E-2</v>
      </c>
      <c r="I24" s="39">
        <f>'Oct 21'!K24</f>
        <v>1</v>
      </c>
      <c r="J24" s="40">
        <f>'[1]October 27'!$K16</f>
        <v>0</v>
      </c>
      <c r="K24" s="41">
        <f t="shared" si="2"/>
        <v>1</v>
      </c>
      <c r="L24" s="42">
        <f t="shared" si="3"/>
        <v>4026.75</v>
      </c>
      <c r="M24" s="43">
        <f t="shared" si="4"/>
        <v>0</v>
      </c>
      <c r="N24" s="43">
        <f t="shared" si="5"/>
        <v>4026.75</v>
      </c>
      <c r="O24" s="44">
        <f t="shared" si="6"/>
        <v>4.2158628485018015E-2</v>
      </c>
      <c r="P24" s="45"/>
      <c r="Q24" s="46"/>
      <c r="R24" s="46"/>
      <c r="S24" s="46"/>
      <c r="T24" s="46"/>
      <c r="U24" s="46"/>
      <c r="V24" s="46"/>
      <c r="W24" s="46"/>
      <c r="X24" s="47"/>
      <c r="Y24" s="47"/>
      <c r="Z24" s="47"/>
    </row>
    <row r="25" spans="1:26" s="48" customFormat="1" ht="20.100000000000001" customHeight="1" x14ac:dyDescent="0.25">
      <c r="A25" s="80" t="s">
        <v>30</v>
      </c>
      <c r="B25" s="147" t="s">
        <v>40</v>
      </c>
      <c r="C25" s="148"/>
      <c r="D25" s="82" t="s">
        <v>43</v>
      </c>
      <c r="E25" s="35">
        <f>'[1]September 1'!$D17</f>
        <v>1</v>
      </c>
      <c r="F25" s="36">
        <f>'[1]September 1'!$E17</f>
        <v>7805.7</v>
      </c>
      <c r="G25" s="37">
        <f t="shared" si="1"/>
        <v>7805.7</v>
      </c>
      <c r="H25" s="38">
        <f t="shared" si="0"/>
        <v>8.1722879832496459E-2</v>
      </c>
      <c r="I25" s="39">
        <f>'Oct 21'!K25</f>
        <v>1</v>
      </c>
      <c r="J25" s="40">
        <f>'[1]October 27'!$K17</f>
        <v>0</v>
      </c>
      <c r="K25" s="41">
        <f t="shared" si="2"/>
        <v>1</v>
      </c>
      <c r="L25" s="42">
        <f t="shared" si="3"/>
        <v>7805.7</v>
      </c>
      <c r="M25" s="43">
        <f t="shared" si="4"/>
        <v>0</v>
      </c>
      <c r="N25" s="43">
        <f t="shared" si="5"/>
        <v>7805.7</v>
      </c>
      <c r="O25" s="44">
        <f t="shared" si="6"/>
        <v>8.1722879832496459E-2</v>
      </c>
      <c r="P25" s="45"/>
      <c r="Q25" s="46"/>
      <c r="R25" s="46"/>
      <c r="S25" s="46"/>
      <c r="T25" s="46"/>
      <c r="U25" s="46"/>
      <c r="V25" s="46"/>
      <c r="W25" s="46"/>
      <c r="X25" s="47"/>
      <c r="Y25" s="47"/>
      <c r="Z25" s="47"/>
    </row>
    <row r="26" spans="1:26" s="48" customFormat="1" ht="20.100000000000001" customHeight="1" x14ac:dyDescent="0.25">
      <c r="A26" s="80" t="s">
        <v>31</v>
      </c>
      <c r="B26" s="156" t="s">
        <v>41</v>
      </c>
      <c r="C26" s="157"/>
      <c r="D26" s="82" t="s">
        <v>44</v>
      </c>
      <c r="E26" s="35">
        <f>'[1]September 1'!$D18</f>
        <v>1</v>
      </c>
      <c r="F26" s="36">
        <f>'[1]September 1'!$E18</f>
        <v>51542.400000000001</v>
      </c>
      <c r="G26" s="37">
        <f t="shared" si="1"/>
        <v>51542.400000000001</v>
      </c>
      <c r="H26" s="38">
        <f t="shared" si="0"/>
        <v>0.53963044460823062</v>
      </c>
      <c r="I26" s="39">
        <f>'Oct 21'!K26</f>
        <v>1</v>
      </c>
      <c r="J26" s="40">
        <f>'[1]October 27'!$K18</f>
        <v>0</v>
      </c>
      <c r="K26" s="41">
        <f t="shared" si="2"/>
        <v>1</v>
      </c>
      <c r="L26" s="42">
        <f t="shared" si="3"/>
        <v>51542.400000000001</v>
      </c>
      <c r="M26" s="43">
        <f t="shared" si="4"/>
        <v>0</v>
      </c>
      <c r="N26" s="43">
        <f t="shared" si="5"/>
        <v>51542.400000000001</v>
      </c>
      <c r="O26" s="44">
        <f t="shared" si="6"/>
        <v>0.53963044460823062</v>
      </c>
      <c r="P26" s="45"/>
      <c r="Q26" s="46"/>
      <c r="R26" s="46"/>
      <c r="S26" s="46"/>
      <c r="T26" s="46"/>
      <c r="U26" s="46"/>
      <c r="V26" s="46"/>
      <c r="W26" s="46"/>
      <c r="X26" s="47"/>
      <c r="Y26" s="47"/>
      <c r="Z26" s="47"/>
    </row>
    <row r="27" spans="1:26" s="48" customFormat="1" ht="9.9499999999999993" customHeight="1" thickBot="1" x14ac:dyDescent="0.25">
      <c r="A27" s="49"/>
      <c r="B27" s="152"/>
      <c r="C27" s="152"/>
      <c r="D27" s="107"/>
      <c r="E27" s="51"/>
      <c r="F27" s="52"/>
      <c r="G27" s="53"/>
      <c r="H27" s="54"/>
      <c r="I27" s="55"/>
      <c r="J27" s="56"/>
      <c r="K27" s="57"/>
      <c r="L27" s="58"/>
      <c r="M27" s="59"/>
      <c r="N27" s="59"/>
      <c r="O27" s="60"/>
      <c r="P27" s="61"/>
    </row>
    <row r="28" spans="1:26" s="71" customFormat="1" ht="21.75" thickBot="1" x14ac:dyDescent="0.25">
      <c r="A28" s="153" t="s">
        <v>17</v>
      </c>
      <c r="B28" s="154"/>
      <c r="C28" s="154"/>
      <c r="D28" s="62"/>
      <c r="E28" s="63"/>
      <c r="F28" s="64"/>
      <c r="G28" s="63">
        <f>SUM(G15:G26)</f>
        <v>9551425.5199999996</v>
      </c>
      <c r="H28" s="65">
        <f>SUM(H15:H26)</f>
        <v>100</v>
      </c>
      <c r="I28" s="66"/>
      <c r="J28" s="66"/>
      <c r="K28" s="66"/>
      <c r="L28" s="67">
        <f>SUM(L15:L26)</f>
        <v>6150116.7799846428</v>
      </c>
      <c r="M28" s="68">
        <f>SUM(M15:M26)</f>
        <v>369819.38921031501</v>
      </c>
      <c r="N28" s="68">
        <f>SUM(N15:N26)</f>
        <v>6519936.1691949582</v>
      </c>
      <c r="O28" s="69">
        <f>SUM(O15:O26)</f>
        <v>68.261393606040059</v>
      </c>
      <c r="P28" s="103"/>
      <c r="Q28" s="72">
        <f>O28-'Oct 7'!O28</f>
        <v>11.638932506653518</v>
      </c>
      <c r="R28" s="72"/>
      <c r="S28" s="72"/>
      <c r="T28" s="72"/>
      <c r="U28" s="72"/>
      <c r="V28" s="72"/>
      <c r="W28" s="72"/>
    </row>
    <row r="29" spans="1:26" x14ac:dyDescent="0.25">
      <c r="A29" s="155"/>
      <c r="B29" s="155"/>
      <c r="C29" s="155"/>
      <c r="D29" s="155"/>
    </row>
    <row r="31" spans="1:26" x14ac:dyDescent="0.25">
      <c r="C31" t="s">
        <v>18</v>
      </c>
      <c r="H31" s="2" t="s">
        <v>19</v>
      </c>
    </row>
    <row r="32" spans="1:26" x14ac:dyDescent="0.25">
      <c r="D32" s="141" t="s">
        <v>20</v>
      </c>
      <c r="E32" s="141"/>
      <c r="F32" s="141"/>
      <c r="I32" s="142" t="s">
        <v>21</v>
      </c>
      <c r="J32" s="142"/>
      <c r="K32" s="142"/>
    </row>
    <row r="33" spans="1:14" s="73" customFormat="1" x14ac:dyDescent="0.25">
      <c r="D33" s="143" t="s">
        <v>22</v>
      </c>
      <c r="E33" s="143"/>
      <c r="F33" s="143"/>
      <c r="G33" s="75"/>
      <c r="I33" s="144" t="s">
        <v>23</v>
      </c>
      <c r="J33" s="144"/>
      <c r="K33" s="144"/>
      <c r="L33" s="75"/>
      <c r="M33" s="75"/>
      <c r="N33" s="75"/>
    </row>
    <row r="34" spans="1:14" x14ac:dyDescent="0.25">
      <c r="D34" s="151" t="s">
        <v>24</v>
      </c>
      <c r="E34" s="151"/>
      <c r="F34" s="151"/>
      <c r="I34" s="151" t="s">
        <v>45</v>
      </c>
      <c r="J34" s="151"/>
      <c r="K34" s="151"/>
    </row>
    <row r="35" spans="1:14" x14ac:dyDescent="0.25">
      <c r="A35" s="76" t="s">
        <v>25</v>
      </c>
    </row>
    <row r="36" spans="1:14" x14ac:dyDescent="0.25">
      <c r="A36" s="76" t="s">
        <v>26</v>
      </c>
    </row>
    <row r="38" spans="1:14" x14ac:dyDescent="0.25">
      <c r="K38" s="77"/>
    </row>
    <row r="39" spans="1:14" x14ac:dyDescent="0.25">
      <c r="K39" s="2">
        <f>E20-K20</f>
        <v>1503.4199999999992</v>
      </c>
    </row>
  </sheetData>
  <mergeCells count="36">
    <mergeCell ref="B15:C15"/>
    <mergeCell ref="A9:O9"/>
    <mergeCell ref="A10:O10"/>
    <mergeCell ref="A11:G11"/>
    <mergeCell ref="H11:O11"/>
    <mergeCell ref="A12:A13"/>
    <mergeCell ref="B12:C13"/>
    <mergeCell ref="D12:D13"/>
    <mergeCell ref="E12:E13"/>
    <mergeCell ref="F12:F13"/>
    <mergeCell ref="G12:G13"/>
    <mergeCell ref="H12:H13"/>
    <mergeCell ref="I12:K12"/>
    <mergeCell ref="L12:N12"/>
    <mergeCell ref="O12:O13"/>
    <mergeCell ref="B14:C14"/>
    <mergeCell ref="B27:C27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D34:F34"/>
    <mergeCell ref="I34:K34"/>
    <mergeCell ref="A28:C28"/>
    <mergeCell ref="A29:D29"/>
    <mergeCell ref="D32:F32"/>
    <mergeCell ref="I32:K32"/>
    <mergeCell ref="D33:F33"/>
    <mergeCell ref="I33:K33"/>
  </mergeCells>
  <printOptions horizontalCentered="1"/>
  <pageMargins left="0.7" right="0.7" top="0.75" bottom="0.75" header="0.3" footer="0.3"/>
  <pageSetup scale="63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5"/>
  <sheetViews>
    <sheetView topLeftCell="E1" workbookViewId="0">
      <selection activeCell="E15" sqref="A1:XFD1048576"/>
    </sheetView>
  </sheetViews>
  <sheetFormatPr defaultRowHeight="15" x14ac:dyDescent="0.25"/>
  <cols>
    <col min="1" max="1" width="8.7109375" customWidth="1"/>
    <col min="2" max="2" width="22.85546875" customWidth="1"/>
    <col min="3" max="3" width="14.7109375" customWidth="1"/>
    <col min="5" max="5" width="12.85546875" style="1" customWidth="1"/>
    <col min="6" max="6" width="11.7109375" style="1" customWidth="1"/>
    <col min="7" max="7" width="15.140625" style="1" customWidth="1"/>
    <col min="8" max="8" width="10.5703125" customWidth="1"/>
    <col min="9" max="9" width="11.28515625" style="2" customWidth="1"/>
    <col min="10" max="10" width="12" style="2" customWidth="1"/>
    <col min="11" max="11" width="11" style="2" customWidth="1"/>
    <col min="12" max="12" width="14.85546875" style="1" customWidth="1"/>
    <col min="13" max="14" width="13.42578125" style="1" customWidth="1"/>
    <col min="15" max="16" width="12" customWidth="1"/>
    <col min="17" max="17" width="10.42578125" customWidth="1"/>
    <col min="18" max="19" width="13.42578125" customWidth="1"/>
    <col min="20" max="22" width="13" customWidth="1"/>
    <col min="23" max="23" width="10.42578125" customWidth="1"/>
    <col min="24" max="25" width="12.85546875" customWidth="1"/>
    <col min="27" max="27" width="12" customWidth="1"/>
  </cols>
  <sheetData>
    <row r="1" spans="1:28" ht="15.75" thickBot="1" x14ac:dyDescent="0.3"/>
    <row r="2" spans="1:28" ht="15.75" thickTop="1" x14ac:dyDescent="0.25">
      <c r="B2" s="3"/>
      <c r="C2" s="4"/>
      <c r="D2" s="4"/>
      <c r="E2" s="5"/>
      <c r="F2" s="5"/>
      <c r="G2" s="5"/>
      <c r="H2" s="3"/>
      <c r="I2" s="6"/>
      <c r="J2" s="6"/>
      <c r="K2" s="6"/>
      <c r="L2" s="5"/>
      <c r="M2" s="5"/>
      <c r="N2" s="7"/>
    </row>
    <row r="3" spans="1:28" x14ac:dyDescent="0.25">
      <c r="B3" s="8"/>
      <c r="C3" s="9"/>
      <c r="D3" s="9"/>
      <c r="E3" s="10"/>
      <c r="F3" s="10"/>
      <c r="G3" s="10"/>
      <c r="H3" s="8"/>
      <c r="I3" s="11"/>
      <c r="J3" s="11"/>
      <c r="K3" s="11"/>
      <c r="L3" s="10"/>
      <c r="M3" s="10"/>
      <c r="N3" s="12"/>
    </row>
    <row r="4" spans="1:28" x14ac:dyDescent="0.25">
      <c r="B4" s="8"/>
      <c r="C4" s="9"/>
      <c r="D4" s="9"/>
      <c r="E4" s="10"/>
      <c r="F4" s="10"/>
      <c r="G4" s="10"/>
      <c r="H4" s="8"/>
      <c r="I4" s="11"/>
      <c r="J4" s="11"/>
      <c r="K4" s="11"/>
      <c r="L4" s="10"/>
      <c r="M4" s="10"/>
      <c r="N4" s="12"/>
    </row>
    <row r="5" spans="1:28" x14ac:dyDescent="0.25">
      <c r="B5" s="8"/>
      <c r="C5" s="9"/>
      <c r="D5" s="9"/>
      <c r="E5" s="10"/>
      <c r="F5" s="10"/>
      <c r="G5" s="10"/>
      <c r="H5" s="8"/>
      <c r="I5" s="11"/>
      <c r="J5" s="11"/>
      <c r="K5" s="11"/>
      <c r="L5" s="10"/>
      <c r="M5" s="10"/>
      <c r="N5" s="12"/>
    </row>
    <row r="6" spans="1:28" x14ac:dyDescent="0.25">
      <c r="B6" s="8"/>
      <c r="C6" s="9"/>
      <c r="D6" s="9"/>
      <c r="E6" s="10"/>
      <c r="F6" s="10"/>
      <c r="G6" s="10"/>
      <c r="H6" s="8"/>
      <c r="I6" s="11"/>
      <c r="J6" s="11"/>
      <c r="K6" s="11"/>
      <c r="L6" s="10"/>
      <c r="M6" s="10"/>
      <c r="N6" s="12"/>
    </row>
    <row r="7" spans="1:28" ht="15.75" thickBot="1" x14ac:dyDescent="0.3">
      <c r="B7" s="13"/>
      <c r="C7" s="14"/>
      <c r="D7" s="14"/>
      <c r="E7" s="15"/>
      <c r="F7" s="15"/>
      <c r="G7" s="15"/>
      <c r="H7" s="13"/>
      <c r="I7" s="16"/>
      <c r="J7" s="16"/>
      <c r="K7" s="16"/>
      <c r="L7" s="15"/>
      <c r="M7" s="15"/>
      <c r="N7" s="17"/>
    </row>
    <row r="8" spans="1:28" ht="15.75" thickTop="1" x14ac:dyDescent="0.25"/>
    <row r="9" spans="1:28" ht="23.25" x14ac:dyDescent="0.25">
      <c r="A9" s="139" t="s">
        <v>27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</row>
    <row r="10" spans="1:28" ht="21" customHeight="1" x14ac:dyDescent="0.25">
      <c r="A10" s="135" t="s">
        <v>28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</row>
    <row r="11" spans="1:28" ht="15.75" thickBot="1" x14ac:dyDescent="0.3">
      <c r="A11" s="149" t="s">
        <v>54</v>
      </c>
      <c r="B11" s="149"/>
      <c r="C11" s="149"/>
      <c r="D11" s="149"/>
      <c r="E11" s="149"/>
      <c r="F11" s="149"/>
      <c r="G11" s="149"/>
      <c r="H11" s="150"/>
      <c r="I11" s="150"/>
      <c r="J11" s="150"/>
      <c r="K11" s="150"/>
      <c r="L11" s="150"/>
      <c r="M11" s="150"/>
      <c r="N11" s="150"/>
      <c r="O11" s="150"/>
      <c r="P11" s="18"/>
    </row>
    <row r="12" spans="1:28" ht="15.75" thickBot="1" x14ac:dyDescent="0.3">
      <c r="A12" s="140" t="s">
        <v>0</v>
      </c>
      <c r="B12" s="140" t="s">
        <v>1</v>
      </c>
      <c r="C12" s="140"/>
      <c r="D12" s="140" t="s">
        <v>2</v>
      </c>
      <c r="E12" s="136" t="s">
        <v>3</v>
      </c>
      <c r="F12" s="136" t="s">
        <v>4</v>
      </c>
      <c r="G12" s="137" t="s">
        <v>5</v>
      </c>
      <c r="H12" s="140" t="s">
        <v>6</v>
      </c>
      <c r="I12" s="136" t="s">
        <v>7</v>
      </c>
      <c r="J12" s="136"/>
      <c r="K12" s="136"/>
      <c r="L12" s="136" t="s">
        <v>5</v>
      </c>
      <c r="M12" s="136"/>
      <c r="N12" s="136"/>
      <c r="O12" s="140" t="s">
        <v>8</v>
      </c>
      <c r="P12" s="19"/>
    </row>
    <row r="13" spans="1:28" ht="27" customHeight="1" thickBot="1" x14ac:dyDescent="0.3">
      <c r="A13" s="140"/>
      <c r="B13" s="140"/>
      <c r="C13" s="140"/>
      <c r="D13" s="140"/>
      <c r="E13" s="136"/>
      <c r="F13" s="136"/>
      <c r="G13" s="138"/>
      <c r="H13" s="140"/>
      <c r="I13" s="20" t="s">
        <v>9</v>
      </c>
      <c r="J13" s="21" t="s">
        <v>10</v>
      </c>
      <c r="K13" s="21" t="s">
        <v>11</v>
      </c>
      <c r="L13" s="111" t="s">
        <v>9</v>
      </c>
      <c r="M13" s="111" t="s">
        <v>12</v>
      </c>
      <c r="N13" s="111" t="s">
        <v>11</v>
      </c>
      <c r="O13" s="140"/>
      <c r="P13" s="19"/>
      <c r="Z13" s="110"/>
      <c r="AA13" s="110"/>
      <c r="AB13" s="110"/>
    </row>
    <row r="14" spans="1:28" s="33" customFormat="1" ht="9.9499999999999993" customHeight="1" x14ac:dyDescent="0.25">
      <c r="A14" s="24"/>
      <c r="B14" s="145"/>
      <c r="C14" s="146"/>
      <c r="D14" s="25"/>
      <c r="E14" s="26"/>
      <c r="F14" s="26"/>
      <c r="G14" s="26"/>
      <c r="H14" s="109"/>
      <c r="I14" s="28"/>
      <c r="J14" s="29"/>
      <c r="K14" s="30"/>
      <c r="L14" s="31"/>
      <c r="M14" s="26"/>
      <c r="N14" s="26"/>
      <c r="O14" s="32"/>
      <c r="P14" s="19"/>
      <c r="Z14" s="34"/>
      <c r="AA14" s="34"/>
      <c r="AB14" s="34"/>
    </row>
    <row r="15" spans="1:28" s="48" customFormat="1" ht="20.100000000000001" customHeight="1" x14ac:dyDescent="0.25">
      <c r="A15" s="78">
        <v>100</v>
      </c>
      <c r="B15" s="147" t="s">
        <v>32</v>
      </c>
      <c r="C15" s="148"/>
      <c r="D15" s="81" t="s">
        <v>16</v>
      </c>
      <c r="E15" s="35">
        <f>'[1]September 1'!$D7</f>
        <v>1758.8</v>
      </c>
      <c r="F15" s="36">
        <f>'[1]September 1'!$E7</f>
        <v>16.010001137138957</v>
      </c>
      <c r="G15" s="37">
        <f>F15*E15</f>
        <v>28158.389999999996</v>
      </c>
      <c r="H15" s="38">
        <f t="shared" ref="H15:H26" si="0">G15/G$28*100</f>
        <v>0.29480824554448282</v>
      </c>
      <c r="I15" s="39">
        <f>'Oct 27'!K15</f>
        <v>1389.66</v>
      </c>
      <c r="J15" s="40">
        <f>'[1]Nov 4'!$K7</f>
        <v>9.5399999999999636</v>
      </c>
      <c r="K15" s="41">
        <f>J15+I15</f>
        <v>1399.2</v>
      </c>
      <c r="L15" s="42">
        <f>I15*F15</f>
        <v>22248.458180236525</v>
      </c>
      <c r="M15" s="43">
        <f>J15*F15</f>
        <v>152.73541084830507</v>
      </c>
      <c r="N15" s="43">
        <f>M15+L15</f>
        <v>22401.19359108483</v>
      </c>
      <c r="O15" s="44">
        <f>N15/G$28*100</f>
        <v>0.23453246370584513</v>
      </c>
      <c r="P15" s="45"/>
      <c r="Q15" s="46"/>
      <c r="R15" s="46"/>
      <c r="S15" s="46"/>
      <c r="T15" s="46"/>
      <c r="U15" s="46"/>
      <c r="V15" s="46"/>
      <c r="W15" s="46"/>
      <c r="X15" s="46"/>
      <c r="Y15" s="46"/>
      <c r="Z15" s="47"/>
      <c r="AA15" s="47"/>
      <c r="AB15" s="47"/>
    </row>
    <row r="16" spans="1:28" s="48" customFormat="1" ht="20.100000000000001" customHeight="1" x14ac:dyDescent="0.25">
      <c r="A16" s="78">
        <v>103</v>
      </c>
      <c r="B16" s="147" t="s">
        <v>13</v>
      </c>
      <c r="C16" s="148"/>
      <c r="D16" s="81" t="s">
        <v>14</v>
      </c>
      <c r="E16" s="35">
        <f>'[1]September 1'!$D8</f>
        <v>272.8</v>
      </c>
      <c r="F16" s="36">
        <f>'[1]September 1'!$E8</f>
        <v>225.4100073313783</v>
      </c>
      <c r="G16" s="37">
        <f t="shared" ref="G16:G26" si="1">F16*E16</f>
        <v>61491.85</v>
      </c>
      <c r="H16" s="38">
        <f t="shared" si="0"/>
        <v>0.64379761818003478</v>
      </c>
      <c r="I16" s="39">
        <f>'Oct 27'!K16</f>
        <v>84.4</v>
      </c>
      <c r="J16" s="40">
        <f>'[1]Nov 4'!$K8</f>
        <v>24.400000000000006</v>
      </c>
      <c r="K16" s="41">
        <f t="shared" ref="K16:K26" si="2">J16+I16</f>
        <v>108.80000000000001</v>
      </c>
      <c r="L16" s="42">
        <f t="shared" ref="L16:L26" si="3">I16*F16</f>
        <v>19024.604618768328</v>
      </c>
      <c r="M16" s="43">
        <f t="shared" ref="M16:M26" si="4">J16*F16</f>
        <v>5500.0041788856315</v>
      </c>
      <c r="N16" s="43">
        <f t="shared" ref="N16:N26" si="5">M16+L16</f>
        <v>24524.60879765396</v>
      </c>
      <c r="O16" s="44">
        <f>N16/G$28*100</f>
        <v>0.25676385945010188</v>
      </c>
      <c r="P16" s="45"/>
      <c r="Q16" s="46"/>
      <c r="R16" s="46"/>
      <c r="S16" s="46"/>
      <c r="T16" s="46"/>
      <c r="U16" s="46"/>
      <c r="V16" s="46"/>
      <c r="W16" s="46"/>
      <c r="X16" s="46"/>
      <c r="Y16" s="46"/>
      <c r="Z16" s="47"/>
      <c r="AA16" s="47"/>
      <c r="AB16" s="47"/>
    </row>
    <row r="17" spans="1:28" s="48" customFormat="1" ht="20.100000000000001" customHeight="1" x14ac:dyDescent="0.25">
      <c r="A17" s="78">
        <v>105</v>
      </c>
      <c r="B17" s="147" t="s">
        <v>33</v>
      </c>
      <c r="C17" s="148"/>
      <c r="D17" s="81" t="s">
        <v>16</v>
      </c>
      <c r="E17" s="35">
        <f>'[1]September 1'!$D9</f>
        <v>6155.8</v>
      </c>
      <c r="F17" s="36">
        <f>'[1]September 1'!$E9</f>
        <v>15.110000324896845</v>
      </c>
      <c r="G17" s="37">
        <f t="shared" si="1"/>
        <v>93014.14</v>
      </c>
      <c r="H17" s="38">
        <f t="shared" si="0"/>
        <v>0.97382469041123831</v>
      </c>
      <c r="I17" s="39">
        <f>'Oct 27'!K17</f>
        <v>4863.8100000000004</v>
      </c>
      <c r="J17" s="40">
        <f>'[1]Nov 4'!$K9</f>
        <v>33.389999999999418</v>
      </c>
      <c r="K17" s="41">
        <f t="shared" si="2"/>
        <v>4897.2</v>
      </c>
      <c r="L17" s="42">
        <f t="shared" si="3"/>
        <v>73492.170680236522</v>
      </c>
      <c r="M17" s="43">
        <f t="shared" si="4"/>
        <v>504.52291084829687</v>
      </c>
      <c r="N17" s="43">
        <f t="shared" si="5"/>
        <v>73996.693591084826</v>
      </c>
      <c r="O17" s="44">
        <f>N17/G$28*100</f>
        <v>0.77471884627211995</v>
      </c>
      <c r="P17" s="45"/>
      <c r="Q17" s="46"/>
      <c r="R17" s="46"/>
      <c r="S17" s="46"/>
      <c r="T17" s="46"/>
      <c r="U17" s="46"/>
      <c r="V17" s="46"/>
      <c r="W17" s="46"/>
      <c r="X17" s="46"/>
      <c r="Y17" s="46"/>
      <c r="Z17" s="47"/>
      <c r="AA17" s="47"/>
      <c r="AB17" s="47"/>
    </row>
    <row r="18" spans="1:28" s="48" customFormat="1" ht="20.100000000000001" customHeight="1" x14ac:dyDescent="0.25">
      <c r="A18" s="79">
        <v>200</v>
      </c>
      <c r="B18" s="147" t="s">
        <v>34</v>
      </c>
      <c r="C18" s="148"/>
      <c r="D18" s="81" t="s">
        <v>14</v>
      </c>
      <c r="E18" s="35">
        <f>'[1]September 1'!$D10</f>
        <v>871</v>
      </c>
      <c r="F18" s="36">
        <f>'[1]September 1'!$E10</f>
        <v>618.07569460390357</v>
      </c>
      <c r="G18" s="37">
        <f t="shared" si="1"/>
        <v>538343.93000000005</v>
      </c>
      <c r="H18" s="38">
        <f t="shared" si="0"/>
        <v>5.6362678939677275</v>
      </c>
      <c r="I18" s="39">
        <f>'Oct 27'!K18</f>
        <v>688.19300659540602</v>
      </c>
      <c r="J18" s="40">
        <f>'[1]Nov 4'!$K10</f>
        <v>4.7244371162155403</v>
      </c>
      <c r="K18" s="41">
        <f t="shared" si="2"/>
        <v>692.91744371162156</v>
      </c>
      <c r="L18" s="42">
        <f t="shared" si="3"/>
        <v>425355.37057300436</v>
      </c>
      <c r="M18" s="43">
        <f t="shared" si="4"/>
        <v>2920.059752217383</v>
      </c>
      <c r="N18" s="43">
        <f t="shared" si="5"/>
        <v>428275.43032522174</v>
      </c>
      <c r="O18" s="44">
        <f>N18/G$28*100</f>
        <v>4.4838901735499457</v>
      </c>
      <c r="P18" s="45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</row>
    <row r="19" spans="1:28" s="48" customFormat="1" ht="20.100000000000001" customHeight="1" x14ac:dyDescent="0.25">
      <c r="A19" s="79">
        <v>201</v>
      </c>
      <c r="B19" s="147" t="s">
        <v>35</v>
      </c>
      <c r="C19" s="148"/>
      <c r="D19" s="81" t="s">
        <v>14</v>
      </c>
      <c r="E19" s="35">
        <f>'[1]September 1'!$D11</f>
        <v>581</v>
      </c>
      <c r="F19" s="36">
        <f>'[1]September 1'!$E11</f>
        <v>731.21654044750426</v>
      </c>
      <c r="G19" s="37">
        <f t="shared" si="1"/>
        <v>424836.81</v>
      </c>
      <c r="H19" s="38">
        <f t="shared" si="0"/>
        <v>4.4478890518532781</v>
      </c>
      <c r="I19" s="39">
        <f>'Oct 27'!K19</f>
        <v>459.05871048442123</v>
      </c>
      <c r="J19" s="40">
        <f>'[1]Nov 4'!$K11</f>
        <v>3.151432795087544</v>
      </c>
      <c r="K19" s="41">
        <f t="shared" si="2"/>
        <v>462.21014327950877</v>
      </c>
      <c r="L19" s="42">
        <f t="shared" si="3"/>
        <v>335671.32214271097</v>
      </c>
      <c r="M19" s="43">
        <f t="shared" si="4"/>
        <v>2304.3797858767225</v>
      </c>
      <c r="N19" s="43">
        <f t="shared" si="5"/>
        <v>337975.70192858769</v>
      </c>
      <c r="O19" s="44">
        <f t="shared" ref="O19:O26" si="6">N19/G$28*100</f>
        <v>3.5384843992228263</v>
      </c>
      <c r="P19" s="45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</row>
    <row r="20" spans="1:28" s="48" customFormat="1" ht="20.100000000000001" customHeight="1" x14ac:dyDescent="0.25">
      <c r="A20" s="79">
        <v>311</v>
      </c>
      <c r="B20" s="147" t="s">
        <v>36</v>
      </c>
      <c r="C20" s="148"/>
      <c r="D20" s="81" t="s">
        <v>16</v>
      </c>
      <c r="E20" s="35">
        <f>'[1]September 1'!$D12</f>
        <v>5276.4</v>
      </c>
      <c r="F20" s="36">
        <f>'[1]September 1'!$E12</f>
        <v>1124.5</v>
      </c>
      <c r="G20" s="37">
        <f t="shared" si="1"/>
        <v>5933311.7999999998</v>
      </c>
      <c r="H20" s="38">
        <f t="shared" si="0"/>
        <v>62.119646827335572</v>
      </c>
      <c r="I20" s="39">
        <f>'Oct 27'!K20</f>
        <v>3772.9800000000005</v>
      </c>
      <c r="J20" s="40">
        <f>'[1]Nov 4'!$K12</f>
        <v>64.619999999999891</v>
      </c>
      <c r="K20" s="41">
        <f t="shared" si="2"/>
        <v>3837.6000000000004</v>
      </c>
      <c r="L20" s="42">
        <f t="shared" si="3"/>
        <v>4242716.0100000007</v>
      </c>
      <c r="M20" s="43">
        <f t="shared" si="4"/>
        <v>72665.189999999871</v>
      </c>
      <c r="N20" s="43">
        <f t="shared" si="5"/>
        <v>4315381.2</v>
      </c>
      <c r="O20" s="44">
        <f t="shared" si="6"/>
        <v>45.180493644261809</v>
      </c>
      <c r="P20" s="45"/>
      <c r="Q20" s="46">
        <f>H20</f>
        <v>62.119646827335572</v>
      </c>
      <c r="R20" s="46">
        <f>O20</f>
        <v>45.180493644261809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</row>
    <row r="21" spans="1:28" s="48" customFormat="1" ht="20.100000000000001" customHeight="1" x14ac:dyDescent="0.25">
      <c r="A21" s="79">
        <v>404</v>
      </c>
      <c r="B21" s="147" t="s">
        <v>37</v>
      </c>
      <c r="C21" s="148"/>
      <c r="D21" s="81" t="s">
        <v>42</v>
      </c>
      <c r="E21" s="35">
        <f>'[1]September 1'!$D13</f>
        <v>5080.2</v>
      </c>
      <c r="F21" s="36">
        <f>'[1]September 1'!$E13</f>
        <v>46.480000787370578</v>
      </c>
      <c r="G21" s="37">
        <f t="shared" si="1"/>
        <v>236127.7</v>
      </c>
      <c r="H21" s="38">
        <f t="shared" si="0"/>
        <v>2.4721723422913735</v>
      </c>
      <c r="I21" s="39">
        <f>'Oct 27'!K21</f>
        <v>4572.18</v>
      </c>
      <c r="J21" s="40">
        <f>'[1]Nov 4'!$K13</f>
        <v>254.00999999999931</v>
      </c>
      <c r="K21" s="41">
        <f t="shared" si="2"/>
        <v>4826.1899999999996</v>
      </c>
      <c r="L21" s="42">
        <f t="shared" si="3"/>
        <v>212514.93000000002</v>
      </c>
      <c r="M21" s="43">
        <f t="shared" si="4"/>
        <v>11806.384999999969</v>
      </c>
      <c r="N21" s="43">
        <f t="shared" si="5"/>
        <v>224321.315</v>
      </c>
      <c r="O21" s="44">
        <f t="shared" si="6"/>
        <v>2.3485637251768052</v>
      </c>
      <c r="P21" s="45"/>
      <c r="Q21" s="46">
        <v>100</v>
      </c>
      <c r="R21" s="46">
        <f>Q21*R20/Q20</f>
        <v>72.731407778030473</v>
      </c>
      <c r="S21" s="46"/>
      <c r="T21" s="46"/>
      <c r="U21" s="46"/>
      <c r="V21" s="46"/>
      <c r="W21" s="46"/>
      <c r="X21" s="46"/>
      <c r="Y21" s="46"/>
      <c r="Z21" s="47"/>
      <c r="AA21" s="47"/>
      <c r="AB21" s="47"/>
    </row>
    <row r="22" spans="1:28" s="48" customFormat="1" ht="20.100000000000001" customHeight="1" x14ac:dyDescent="0.25">
      <c r="A22" s="79">
        <v>405</v>
      </c>
      <c r="B22" s="147" t="s">
        <v>38</v>
      </c>
      <c r="C22" s="148"/>
      <c r="D22" s="81" t="s">
        <v>14</v>
      </c>
      <c r="E22" s="35">
        <f>'[1]September 1'!$D14</f>
        <v>65.819999999999993</v>
      </c>
      <c r="F22" s="36">
        <f>'[1]September 1'!$E14</f>
        <v>6001.8898511090865</v>
      </c>
      <c r="G22" s="37">
        <f t="shared" si="1"/>
        <v>395044.39</v>
      </c>
      <c r="H22" s="38">
        <f t="shared" si="0"/>
        <v>4.1359730981810561</v>
      </c>
      <c r="I22" s="39">
        <f>'Oct 27'!K22</f>
        <v>59.237999999999992</v>
      </c>
      <c r="J22" s="40">
        <f>'[1]Nov 4'!$K14</f>
        <v>3.2909999999999968</v>
      </c>
      <c r="K22" s="41">
        <f t="shared" si="2"/>
        <v>62.528999999999989</v>
      </c>
      <c r="L22" s="42">
        <f t="shared" si="3"/>
        <v>355539.951</v>
      </c>
      <c r="M22" s="43">
        <f t="shared" si="4"/>
        <v>19752.219499999985</v>
      </c>
      <c r="N22" s="43">
        <f t="shared" si="5"/>
        <v>375292.17050000001</v>
      </c>
      <c r="O22" s="44">
        <f t="shared" si="6"/>
        <v>3.9291744432720028</v>
      </c>
      <c r="P22" s="45"/>
      <c r="Q22" s="46"/>
      <c r="R22" s="46"/>
      <c r="S22" s="46"/>
      <c r="T22" s="46"/>
      <c r="U22" s="46"/>
      <c r="V22" s="46"/>
      <c r="W22" s="46"/>
      <c r="X22" s="46"/>
      <c r="Y22" s="46"/>
      <c r="Z22" s="47"/>
      <c r="AA22" s="47"/>
      <c r="AB22" s="47"/>
    </row>
    <row r="23" spans="1:28" s="48" customFormat="1" ht="20.100000000000001" customHeight="1" x14ac:dyDescent="0.25">
      <c r="A23" s="79">
        <v>505</v>
      </c>
      <c r="B23" s="147" t="s">
        <v>15</v>
      </c>
      <c r="C23" s="148"/>
      <c r="D23" s="81" t="s">
        <v>14</v>
      </c>
      <c r="E23" s="35">
        <f>'[1]September 1'!$D15</f>
        <v>682</v>
      </c>
      <c r="F23" s="36">
        <f>'[1]September 1'!$E15</f>
        <v>2606.6299999999997</v>
      </c>
      <c r="G23" s="37">
        <f t="shared" si="1"/>
        <v>1777721.6599999997</v>
      </c>
      <c r="H23" s="38">
        <f t="shared" si="0"/>
        <v>18.612108279309492</v>
      </c>
      <c r="I23" s="39">
        <f>'Oct 27'!K23</f>
        <v>295.39999999999998</v>
      </c>
      <c r="J23" s="40">
        <f>'[1]Nov 4'!$K15</f>
        <v>85.399999999999977</v>
      </c>
      <c r="K23" s="41">
        <f t="shared" si="2"/>
        <v>380.79999999999995</v>
      </c>
      <c r="L23" s="42">
        <f t="shared" si="3"/>
        <v>769998.50199999986</v>
      </c>
      <c r="M23" s="43">
        <f t="shared" si="4"/>
        <v>222606.2019999999</v>
      </c>
      <c r="N23" s="43">
        <f t="shared" si="5"/>
        <v>992604.70399999979</v>
      </c>
      <c r="O23" s="44">
        <f t="shared" si="6"/>
        <v>10.392215297303599</v>
      </c>
      <c r="P23" s="45"/>
      <c r="Q23" s="46"/>
      <c r="R23" s="46"/>
      <c r="S23" s="46"/>
      <c r="T23" s="46"/>
      <c r="U23" s="46"/>
      <c r="V23" s="46"/>
      <c r="W23" s="46"/>
      <c r="X23" s="46"/>
      <c r="Y23" s="46"/>
      <c r="Z23" s="47"/>
      <c r="AA23" s="47"/>
      <c r="AB23" s="47"/>
    </row>
    <row r="24" spans="1:28" s="48" customFormat="1" ht="20.100000000000001" customHeight="1" x14ac:dyDescent="0.25">
      <c r="A24" s="80" t="s">
        <v>29</v>
      </c>
      <c r="B24" s="147" t="s">
        <v>39</v>
      </c>
      <c r="C24" s="148"/>
      <c r="D24" s="82" t="s">
        <v>43</v>
      </c>
      <c r="E24" s="35">
        <f>'[1]September 1'!$D16</f>
        <v>1</v>
      </c>
      <c r="F24" s="36">
        <f>'[1]September 1'!$E16</f>
        <v>4026.75</v>
      </c>
      <c r="G24" s="37">
        <f t="shared" si="1"/>
        <v>4026.75</v>
      </c>
      <c r="H24" s="38">
        <f t="shared" si="0"/>
        <v>4.2158628485018015E-2</v>
      </c>
      <c r="I24" s="39">
        <f>'Oct 27'!K24</f>
        <v>1</v>
      </c>
      <c r="J24" s="40">
        <f>'[1]Nov 4'!$K16</f>
        <v>0</v>
      </c>
      <c r="K24" s="41">
        <f t="shared" si="2"/>
        <v>1</v>
      </c>
      <c r="L24" s="42">
        <f t="shared" si="3"/>
        <v>4026.75</v>
      </c>
      <c r="M24" s="43">
        <f t="shared" si="4"/>
        <v>0</v>
      </c>
      <c r="N24" s="43">
        <f t="shared" si="5"/>
        <v>4026.75</v>
      </c>
      <c r="O24" s="44">
        <f t="shared" si="6"/>
        <v>4.2158628485018015E-2</v>
      </c>
      <c r="P24" s="45"/>
      <c r="Q24" s="46"/>
      <c r="R24" s="46"/>
      <c r="S24" s="46"/>
      <c r="T24" s="46"/>
      <c r="U24" s="46"/>
      <c r="V24" s="46"/>
      <c r="W24" s="46"/>
      <c r="X24" s="46"/>
      <c r="Y24" s="46"/>
      <c r="Z24" s="47"/>
      <c r="AA24" s="47"/>
      <c r="AB24" s="47"/>
    </row>
    <row r="25" spans="1:28" s="48" customFormat="1" ht="20.100000000000001" customHeight="1" x14ac:dyDescent="0.25">
      <c r="A25" s="80" t="s">
        <v>30</v>
      </c>
      <c r="B25" s="147" t="s">
        <v>40</v>
      </c>
      <c r="C25" s="148"/>
      <c r="D25" s="82" t="s">
        <v>43</v>
      </c>
      <c r="E25" s="35">
        <f>'[1]September 1'!$D17</f>
        <v>1</v>
      </c>
      <c r="F25" s="36">
        <f>'[1]September 1'!$E17</f>
        <v>7805.7</v>
      </c>
      <c r="G25" s="37">
        <f t="shared" si="1"/>
        <v>7805.7</v>
      </c>
      <c r="H25" s="38">
        <f t="shared" si="0"/>
        <v>8.1722879832496459E-2</v>
      </c>
      <c r="I25" s="39">
        <f>'Oct 27'!K25</f>
        <v>1</v>
      </c>
      <c r="J25" s="40">
        <f>'[1]Nov 4'!$K17</f>
        <v>0</v>
      </c>
      <c r="K25" s="41">
        <f t="shared" si="2"/>
        <v>1</v>
      </c>
      <c r="L25" s="42">
        <f t="shared" si="3"/>
        <v>7805.7</v>
      </c>
      <c r="M25" s="43">
        <f t="shared" si="4"/>
        <v>0</v>
      </c>
      <c r="N25" s="43">
        <f t="shared" si="5"/>
        <v>7805.7</v>
      </c>
      <c r="O25" s="44">
        <f t="shared" si="6"/>
        <v>8.1722879832496459E-2</v>
      </c>
      <c r="P25" s="45"/>
      <c r="Q25" s="46"/>
      <c r="R25" s="46"/>
      <c r="S25" s="46"/>
      <c r="T25" s="46"/>
      <c r="U25" s="46"/>
      <c r="V25" s="46"/>
      <c r="W25" s="46"/>
      <c r="X25" s="46"/>
      <c r="Y25" s="46"/>
      <c r="Z25" s="47"/>
      <c r="AA25" s="47"/>
      <c r="AB25" s="47"/>
    </row>
    <row r="26" spans="1:28" s="48" customFormat="1" ht="20.100000000000001" customHeight="1" x14ac:dyDescent="0.25">
      <c r="A26" s="80" t="s">
        <v>31</v>
      </c>
      <c r="B26" s="156" t="s">
        <v>41</v>
      </c>
      <c r="C26" s="157"/>
      <c r="D26" s="82" t="s">
        <v>44</v>
      </c>
      <c r="E26" s="35">
        <f>'[1]September 1'!$D18</f>
        <v>1</v>
      </c>
      <c r="F26" s="36">
        <f>'[1]September 1'!$E18</f>
        <v>51542.400000000001</v>
      </c>
      <c r="G26" s="37">
        <f t="shared" si="1"/>
        <v>51542.400000000001</v>
      </c>
      <c r="H26" s="38">
        <f t="shared" si="0"/>
        <v>0.53963044460823062</v>
      </c>
      <c r="I26" s="39">
        <f>'Oct 27'!K26</f>
        <v>1</v>
      </c>
      <c r="J26" s="40">
        <f>'[1]Nov 4'!$K18</f>
        <v>0</v>
      </c>
      <c r="K26" s="41">
        <f t="shared" si="2"/>
        <v>1</v>
      </c>
      <c r="L26" s="42">
        <f t="shared" si="3"/>
        <v>51542.400000000001</v>
      </c>
      <c r="M26" s="43">
        <f t="shared" si="4"/>
        <v>0</v>
      </c>
      <c r="N26" s="43">
        <f t="shared" si="5"/>
        <v>51542.400000000001</v>
      </c>
      <c r="O26" s="44">
        <f t="shared" si="6"/>
        <v>0.53963044460823062</v>
      </c>
      <c r="P26" s="45"/>
      <c r="Q26" s="46"/>
      <c r="R26" s="46"/>
      <c r="S26" s="46"/>
      <c r="T26" s="46"/>
      <c r="U26" s="46"/>
      <c r="V26" s="46"/>
      <c r="W26" s="46"/>
      <c r="X26" s="46"/>
      <c r="Y26" s="46"/>
      <c r="Z26" s="47"/>
      <c r="AA26" s="47"/>
      <c r="AB26" s="47"/>
    </row>
    <row r="27" spans="1:28" s="48" customFormat="1" ht="9.9499999999999993" customHeight="1" thickBot="1" x14ac:dyDescent="0.25">
      <c r="A27" s="49"/>
      <c r="B27" s="152"/>
      <c r="C27" s="152"/>
      <c r="D27" s="108"/>
      <c r="E27" s="51"/>
      <c r="F27" s="52"/>
      <c r="G27" s="53"/>
      <c r="H27" s="54"/>
      <c r="I27" s="55"/>
      <c r="J27" s="56"/>
      <c r="K27" s="57"/>
      <c r="L27" s="58"/>
      <c r="M27" s="59"/>
      <c r="N27" s="59"/>
      <c r="O27" s="60"/>
      <c r="P27" s="61"/>
    </row>
    <row r="28" spans="1:28" s="71" customFormat="1" ht="21.75" thickBot="1" x14ac:dyDescent="0.25">
      <c r="A28" s="153" t="s">
        <v>17</v>
      </c>
      <c r="B28" s="154"/>
      <c r="C28" s="154"/>
      <c r="D28" s="62"/>
      <c r="E28" s="63"/>
      <c r="F28" s="64"/>
      <c r="G28" s="63">
        <f>SUM(G15:G26)</f>
        <v>9551425.5199999996</v>
      </c>
      <c r="H28" s="65">
        <f>SUM(H15:H26)</f>
        <v>100</v>
      </c>
      <c r="I28" s="66"/>
      <c r="J28" s="66"/>
      <c r="K28" s="66"/>
      <c r="L28" s="67">
        <f>SUM(L15:L26)</f>
        <v>6519936.1691949582</v>
      </c>
      <c r="M28" s="68">
        <f>SUM(M15:M26)</f>
        <v>338211.69853867608</v>
      </c>
      <c r="N28" s="68">
        <f>SUM(N15:N26)</f>
        <v>6858147.8677336341</v>
      </c>
      <c r="O28" s="69">
        <f>SUM(O15:O26)</f>
        <v>71.802348805140795</v>
      </c>
      <c r="P28" s="103"/>
      <c r="Q28" s="72">
        <f>O28-'Oct 7'!O28</f>
        <v>15.179887705754254</v>
      </c>
      <c r="R28" s="72"/>
      <c r="S28" s="72"/>
      <c r="T28" s="72"/>
      <c r="U28" s="72"/>
      <c r="V28" s="72"/>
      <c r="W28" s="72"/>
      <c r="X28" s="72"/>
      <c r="Y28" s="72"/>
    </row>
    <row r="29" spans="1:28" x14ac:dyDescent="0.25">
      <c r="A29" s="155"/>
      <c r="B29" s="155"/>
      <c r="C29" s="155"/>
      <c r="D29" s="155"/>
    </row>
    <row r="31" spans="1:28" x14ac:dyDescent="0.25">
      <c r="C31" t="s">
        <v>18</v>
      </c>
      <c r="H31" s="2" t="s">
        <v>19</v>
      </c>
    </row>
    <row r="32" spans="1:28" x14ac:dyDescent="0.25">
      <c r="D32" s="141" t="s">
        <v>20</v>
      </c>
      <c r="E32" s="141"/>
      <c r="F32" s="141"/>
      <c r="I32" s="142" t="s">
        <v>21</v>
      </c>
      <c r="J32" s="142"/>
      <c r="K32" s="142"/>
    </row>
    <row r="33" spans="1:24" s="73" customFormat="1" x14ac:dyDescent="0.25">
      <c r="D33" s="143" t="s">
        <v>22</v>
      </c>
      <c r="E33" s="143"/>
      <c r="F33" s="143"/>
      <c r="G33" s="75"/>
      <c r="I33" s="144" t="s">
        <v>23</v>
      </c>
      <c r="J33" s="144"/>
      <c r="K33" s="144"/>
      <c r="L33" s="75"/>
      <c r="M33" s="75"/>
      <c r="N33" s="75"/>
    </row>
    <row r="34" spans="1:24" x14ac:dyDescent="0.25">
      <c r="D34" s="151" t="s">
        <v>24</v>
      </c>
      <c r="E34" s="151"/>
      <c r="F34" s="151"/>
      <c r="I34" s="151" t="s">
        <v>45</v>
      </c>
      <c r="J34" s="151"/>
      <c r="K34" s="151"/>
    </row>
    <row r="35" spans="1:24" x14ac:dyDescent="0.25">
      <c r="A35" s="76" t="s">
        <v>25</v>
      </c>
    </row>
    <row r="36" spans="1:24" x14ac:dyDescent="0.25">
      <c r="A36" s="76" t="s">
        <v>26</v>
      </c>
    </row>
    <row r="38" spans="1:24" x14ac:dyDescent="0.25">
      <c r="K38" s="77"/>
      <c r="R38" t="s">
        <v>55</v>
      </c>
      <c r="X38" t="s">
        <v>62</v>
      </c>
    </row>
    <row r="39" spans="1:24" x14ac:dyDescent="0.25">
      <c r="K39" s="2">
        <f>E20-K20</f>
        <v>1438.7999999999993</v>
      </c>
      <c r="R39" t="s">
        <v>56</v>
      </c>
      <c r="S39" t="s">
        <v>57</v>
      </c>
      <c r="T39" t="s">
        <v>58</v>
      </c>
      <c r="W39" t="s">
        <v>59</v>
      </c>
      <c r="X39" s="112">
        <v>42712</v>
      </c>
    </row>
    <row r="40" spans="1:24" x14ac:dyDescent="0.25">
      <c r="R40">
        <v>7.19</v>
      </c>
      <c r="S40">
        <v>39.4</v>
      </c>
      <c r="T40">
        <v>68.260000000000005</v>
      </c>
      <c r="W40">
        <v>71.8</v>
      </c>
    </row>
    <row r="41" spans="1:24" x14ac:dyDescent="0.25">
      <c r="R41">
        <f>R40</f>
        <v>7.19</v>
      </c>
      <c r="S41">
        <f>S40-R40</f>
        <v>32.21</v>
      </c>
      <c r="T41">
        <f>T40-S40</f>
        <v>28.860000000000007</v>
      </c>
      <c r="W41">
        <f>W40-T40</f>
        <v>3.539999999999992</v>
      </c>
    </row>
    <row r="43" spans="1:24" x14ac:dyDescent="0.25">
      <c r="Q43" s="114">
        <f>E15</f>
        <v>1758.8</v>
      </c>
      <c r="R43" s="114">
        <f>'September 1'!K15</f>
        <v>0</v>
      </c>
      <c r="S43" s="114">
        <f>'Sep 29'!K15</f>
        <v>847.6</v>
      </c>
      <c r="T43" s="114">
        <f>'Oct 27'!K15</f>
        <v>1389.66</v>
      </c>
      <c r="U43" s="114">
        <f>Q43-T43</f>
        <v>369.13999999999987</v>
      </c>
      <c r="V43" s="114">
        <f>(U43*F15)/G$28*100</f>
        <v>6.1874866818450287E-2</v>
      </c>
    </row>
    <row r="44" spans="1:24" x14ac:dyDescent="0.25">
      <c r="Q44" s="114">
        <f t="shared" ref="Q44:Q54" si="7">E16</f>
        <v>272.8</v>
      </c>
      <c r="R44" s="114">
        <f>'September 1'!K16</f>
        <v>0</v>
      </c>
      <c r="S44" s="114">
        <f>'Sep 29'!K16</f>
        <v>52.400000000000006</v>
      </c>
      <c r="T44" s="114">
        <f>'Oct 27'!K16</f>
        <v>84.4</v>
      </c>
      <c r="U44" s="114">
        <f t="shared" ref="U44:U54" si="8">Q44-T44</f>
        <v>188.4</v>
      </c>
      <c r="V44" s="114">
        <f t="shared" ref="V44:V54" si="9">(U44*F16)/G$28*100</f>
        <v>0.44461683015072789</v>
      </c>
    </row>
    <row r="45" spans="1:24" x14ac:dyDescent="0.25">
      <c r="Q45" s="114">
        <f t="shared" si="7"/>
        <v>6155.8</v>
      </c>
      <c r="R45" s="114">
        <f>'September 1'!K17</f>
        <v>945</v>
      </c>
      <c r="S45" s="114">
        <f>'Sep 29'!K17</f>
        <v>2966.6</v>
      </c>
      <c r="T45" s="114">
        <f>'Oct 27'!K17</f>
        <v>4863.8100000000004</v>
      </c>
      <c r="U45" s="114">
        <f t="shared" si="8"/>
        <v>1291.9899999999998</v>
      </c>
      <c r="V45" s="114">
        <f t="shared" si="9"/>
        <v>0.20438801809097359</v>
      </c>
    </row>
    <row r="46" spans="1:24" x14ac:dyDescent="0.25">
      <c r="Q46" s="114">
        <f t="shared" si="7"/>
        <v>871</v>
      </c>
      <c r="R46" s="114">
        <f>'September 1'!K18</f>
        <v>77.898737775756203</v>
      </c>
      <c r="S46" s="114">
        <f>'Sep 29'!K18</f>
        <v>419.75187627928136</v>
      </c>
      <c r="T46" s="114">
        <f>'Oct 27'!K18</f>
        <v>688.19300659540602</v>
      </c>
      <c r="U46" s="114">
        <f t="shared" si="8"/>
        <v>182.80699340459398</v>
      </c>
      <c r="V46" s="114">
        <f t="shared" si="9"/>
        <v>1.1829496988738037</v>
      </c>
    </row>
    <row r="47" spans="1:24" x14ac:dyDescent="0.25">
      <c r="Q47" s="114">
        <f t="shared" si="7"/>
        <v>581</v>
      </c>
      <c r="R47" s="114">
        <f>'September 1'!K19</f>
        <v>51.962303843529682</v>
      </c>
      <c r="S47" s="114">
        <f>'Sep 29'!K19</f>
        <v>279.99522401637478</v>
      </c>
      <c r="T47" s="114">
        <f>'Oct 27'!K19</f>
        <v>459.05871048442123</v>
      </c>
      <c r="U47" s="114">
        <f t="shared" si="8"/>
        <v>121.94128951557877</v>
      </c>
      <c r="V47" s="114">
        <f t="shared" si="9"/>
        <v>0.93353068262515271</v>
      </c>
    </row>
    <row r="48" spans="1:24" x14ac:dyDescent="0.25">
      <c r="Q48" s="114">
        <f t="shared" si="7"/>
        <v>5276.4</v>
      </c>
      <c r="R48" s="114">
        <f>'September 1'!K20</f>
        <v>471.90000000000003</v>
      </c>
      <c r="S48" s="114">
        <f>'Sep 29'!K20</f>
        <v>2542.8000000000002</v>
      </c>
      <c r="T48" s="114">
        <f>'Oct 27'!K20</f>
        <v>3772.9800000000005</v>
      </c>
      <c r="U48" s="114">
        <f t="shared" si="8"/>
        <v>1503.4199999999992</v>
      </c>
      <c r="V48" s="114">
        <f t="shared" si="9"/>
        <v>17.699931664231823</v>
      </c>
    </row>
    <row r="49" spans="17:24" x14ac:dyDescent="0.25">
      <c r="Q49" s="114">
        <f t="shared" si="7"/>
        <v>5080.2</v>
      </c>
      <c r="R49" s="114">
        <f>'September 1'!K21</f>
        <v>0</v>
      </c>
      <c r="S49" s="114">
        <f>'Sep 29'!K21</f>
        <v>0</v>
      </c>
      <c r="T49" s="114">
        <f>'Oct 27'!K21</f>
        <v>4572.18</v>
      </c>
      <c r="U49" s="114">
        <f t="shared" si="8"/>
        <v>508.01999999999953</v>
      </c>
      <c r="V49" s="114">
        <f t="shared" si="9"/>
        <v>0.24721723422913713</v>
      </c>
    </row>
    <row r="50" spans="17:24" x14ac:dyDescent="0.25">
      <c r="Q50" s="114">
        <f t="shared" si="7"/>
        <v>65.819999999999993</v>
      </c>
      <c r="R50" s="114">
        <f>'September 1'!K22</f>
        <v>0</v>
      </c>
      <c r="S50" s="114">
        <f>'Sep 29'!K22</f>
        <v>0</v>
      </c>
      <c r="T50" s="114">
        <f>'Oct 27'!K22</f>
        <v>59.237999999999992</v>
      </c>
      <c r="U50" s="114">
        <f t="shared" si="8"/>
        <v>6.5820000000000007</v>
      </c>
      <c r="V50" s="114">
        <f t="shared" si="9"/>
        <v>0.41359730981810572</v>
      </c>
    </row>
    <row r="51" spans="17:24" x14ac:dyDescent="0.25">
      <c r="Q51" s="114">
        <f t="shared" si="7"/>
        <v>682</v>
      </c>
      <c r="R51" s="114">
        <f>'September 1'!K23</f>
        <v>0</v>
      </c>
      <c r="S51" s="114">
        <f>'Sep 29'!K23</f>
        <v>117.4</v>
      </c>
      <c r="T51" s="114">
        <f>'Oct 27'!K23</f>
        <v>295.39999999999998</v>
      </c>
      <c r="U51" s="114">
        <f t="shared" si="8"/>
        <v>386.6</v>
      </c>
      <c r="V51" s="114">
        <f t="shared" si="9"/>
        <v>10.550500089121776</v>
      </c>
    </row>
    <row r="52" spans="17:24" x14ac:dyDescent="0.25">
      <c r="Q52" s="114">
        <f t="shared" si="7"/>
        <v>1</v>
      </c>
      <c r="R52" s="114">
        <f>'September 1'!K24</f>
        <v>1</v>
      </c>
      <c r="S52" s="114">
        <f>'Sep 29'!K24</f>
        <v>1</v>
      </c>
      <c r="T52" s="114">
        <f>'Oct 27'!K24</f>
        <v>1</v>
      </c>
      <c r="U52" s="114">
        <f t="shared" si="8"/>
        <v>0</v>
      </c>
      <c r="V52" s="114">
        <f t="shared" si="9"/>
        <v>0</v>
      </c>
    </row>
    <row r="53" spans="17:24" x14ac:dyDescent="0.25">
      <c r="Q53" s="114">
        <f t="shared" si="7"/>
        <v>1</v>
      </c>
      <c r="R53" s="114">
        <f>'September 1'!K25</f>
        <v>0</v>
      </c>
      <c r="S53" s="114">
        <f>'Sep 29'!K25</f>
        <v>1</v>
      </c>
      <c r="T53" s="114">
        <f>'Oct 27'!K25</f>
        <v>1</v>
      </c>
      <c r="U53" s="114">
        <f t="shared" si="8"/>
        <v>0</v>
      </c>
      <c r="V53" s="114">
        <f t="shared" si="9"/>
        <v>0</v>
      </c>
    </row>
    <row r="54" spans="17:24" x14ac:dyDescent="0.25">
      <c r="Q54" s="114">
        <f t="shared" si="7"/>
        <v>1</v>
      </c>
      <c r="R54" s="114">
        <f>'September 1'!K26</f>
        <v>1</v>
      </c>
      <c r="S54" s="114">
        <f>'Sep 29'!K26</f>
        <v>1</v>
      </c>
      <c r="T54" s="114">
        <f>'Oct 27'!K26</f>
        <v>1</v>
      </c>
      <c r="U54" s="114">
        <f t="shared" si="8"/>
        <v>0</v>
      </c>
      <c r="V54" s="114">
        <f t="shared" si="9"/>
        <v>0</v>
      </c>
    </row>
    <row r="55" spans="17:24" x14ac:dyDescent="0.25">
      <c r="V55" s="114">
        <f>SUM(V43:V54)</f>
        <v>31.738606393959948</v>
      </c>
    </row>
    <row r="56" spans="17:24" x14ac:dyDescent="0.25">
      <c r="V56" s="114">
        <f>V55+T40</f>
        <v>99.99860639395996</v>
      </c>
    </row>
    <row r="57" spans="17:24" x14ac:dyDescent="0.25">
      <c r="R57" t="s">
        <v>60</v>
      </c>
    </row>
    <row r="58" spans="17:24" x14ac:dyDescent="0.25">
      <c r="R58" t="s">
        <v>63</v>
      </c>
      <c r="S58" s="113">
        <v>42590</v>
      </c>
    </row>
    <row r="59" spans="17:24" x14ac:dyDescent="0.25">
      <c r="R59" t="s">
        <v>64</v>
      </c>
      <c r="S59" s="113">
        <v>42600</v>
      </c>
    </row>
    <row r="60" spans="17:24" x14ac:dyDescent="0.25">
      <c r="R60" t="s">
        <v>65</v>
      </c>
      <c r="S60" s="113">
        <v>42637</v>
      </c>
    </row>
    <row r="61" spans="17:24" x14ac:dyDescent="0.25">
      <c r="R61" t="s">
        <v>66</v>
      </c>
      <c r="S61" s="113">
        <v>42712</v>
      </c>
    </row>
    <row r="62" spans="17:24" x14ac:dyDescent="0.25">
      <c r="R62" t="s">
        <v>56</v>
      </c>
      <c r="S62" t="s">
        <v>57</v>
      </c>
      <c r="T62" t="s">
        <v>58</v>
      </c>
      <c r="W62" t="s">
        <v>59</v>
      </c>
      <c r="X62" t="s">
        <v>61</v>
      </c>
    </row>
    <row r="64" spans="17:24" x14ac:dyDescent="0.25">
      <c r="R64" s="114"/>
    </row>
    <row r="65" spans="18:18" x14ac:dyDescent="0.25">
      <c r="R65" s="114"/>
    </row>
  </sheetData>
  <mergeCells count="36">
    <mergeCell ref="D34:F34"/>
    <mergeCell ref="I34:K34"/>
    <mergeCell ref="A28:C28"/>
    <mergeCell ref="A29:D29"/>
    <mergeCell ref="D32:F32"/>
    <mergeCell ref="I32:K32"/>
    <mergeCell ref="D33:F33"/>
    <mergeCell ref="I33:K33"/>
    <mergeCell ref="B27:C27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15:C15"/>
    <mergeCell ref="A9:O9"/>
    <mergeCell ref="A10:O10"/>
    <mergeCell ref="A11:G11"/>
    <mergeCell ref="H11:O11"/>
    <mergeCell ref="A12:A13"/>
    <mergeCell ref="B12:C13"/>
    <mergeCell ref="D12:D13"/>
    <mergeCell ref="E12:E13"/>
    <mergeCell ref="F12:F13"/>
    <mergeCell ref="G12:G13"/>
    <mergeCell ref="H12:H13"/>
    <mergeCell ref="I12:K12"/>
    <mergeCell ref="L12:N12"/>
    <mergeCell ref="O12:O13"/>
    <mergeCell ref="B14:C14"/>
  </mergeCells>
  <printOptions horizontalCentered="1"/>
  <pageMargins left="0.7" right="0.7" top="0.75" bottom="0.75" header="0.3" footer="0.3"/>
  <pageSetup scale="63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September 1</vt:lpstr>
      <vt:lpstr>Sep 15</vt:lpstr>
      <vt:lpstr>Sep 22</vt:lpstr>
      <vt:lpstr>Sep 29</vt:lpstr>
      <vt:lpstr>Oct 7</vt:lpstr>
      <vt:lpstr>Oct 13</vt:lpstr>
      <vt:lpstr>Oct 21</vt:lpstr>
      <vt:lpstr>Oct 27</vt:lpstr>
      <vt:lpstr>Nov 4</vt:lpstr>
      <vt:lpstr>Nov 11</vt:lpstr>
      <vt:lpstr>Nov 18</vt:lpstr>
      <vt:lpstr>Nov 24</vt:lpstr>
      <vt:lpstr>Dec 1</vt:lpstr>
      <vt:lpstr>Dec 8</vt:lpstr>
      <vt:lpstr>'Dec 1'!Print_Area</vt:lpstr>
      <vt:lpstr>'Dec 8'!Print_Area</vt:lpstr>
      <vt:lpstr>'Nov 11'!Print_Area</vt:lpstr>
      <vt:lpstr>'Nov 18'!Print_Area</vt:lpstr>
      <vt:lpstr>'Nov 24'!Print_Area</vt:lpstr>
      <vt:lpstr>'Nov 4'!Print_Area</vt:lpstr>
      <vt:lpstr>'Oct 13'!Print_Area</vt:lpstr>
      <vt:lpstr>'Oct 21'!Print_Area</vt:lpstr>
      <vt:lpstr>'Oct 27'!Print_Area</vt:lpstr>
      <vt:lpstr>'Oct 7'!Print_Area</vt:lpstr>
      <vt:lpstr>'Sep 15'!Print_Area</vt:lpstr>
      <vt:lpstr>'Sep 22'!Print_Area</vt:lpstr>
      <vt:lpstr>'Sep 29'!Print_Area</vt:lpstr>
      <vt:lpstr>'September 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PersanPC</dc:creator>
  <cp:lastModifiedBy>beltran</cp:lastModifiedBy>
  <cp:lastPrinted>2016-12-09T01:01:11Z</cp:lastPrinted>
  <dcterms:created xsi:type="dcterms:W3CDTF">2016-09-02T05:17:18Z</dcterms:created>
  <dcterms:modified xsi:type="dcterms:W3CDTF">2017-10-03T17:31:14Z</dcterms:modified>
</cp:coreProperties>
</file>