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ladb\OneDrive\Desktop\ANALISI DATA\EPICODE\MODULO 1\"/>
    </mc:Choice>
  </mc:AlternateContent>
  <xr:revisionPtr revIDLastSave="0" documentId="13_ncr:1_{4E2FECC0-3199-4C07-9E5F-AA5A4F37E216}" xr6:coauthVersionLast="47" xr6:coauthVersionMax="47" xr10:uidLastSave="{00000000-0000-0000-0000-000000000000}"/>
  <bookViews>
    <workbookView xWindow="-108" yWindow="-108" windowWidth="23256" windowHeight="12456" xr2:uid="{E8CF36DA-95EB-4991-B485-2B17D9F27C55}"/>
  </bookViews>
  <sheets>
    <sheet name="Foglio1" sheetId="5" r:id="rId1"/>
    <sheet name="Foglio2" sheetId="2" r:id="rId2"/>
    <sheet name="Foglio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F16" i="5"/>
  <c r="F15" i="5"/>
  <c r="M5" i="4"/>
  <c r="M6" i="4"/>
  <c r="M7" i="4"/>
  <c r="M8" i="4"/>
  <c r="M4" i="4"/>
  <c r="L5" i="4"/>
  <c r="L6" i="4"/>
  <c r="L7" i="4"/>
  <c r="L8" i="4"/>
  <c r="L4" i="4"/>
  <c r="K5" i="4"/>
  <c r="K6" i="4"/>
  <c r="K7" i="4"/>
  <c r="K8" i="4"/>
  <c r="K4" i="4"/>
  <c r="AJ8" i="2"/>
  <c r="AJ7" i="2"/>
  <c r="AJ6" i="2"/>
  <c r="AG12" i="2"/>
  <c r="AF6" i="2"/>
  <c r="AC6" i="2"/>
  <c r="AA7" i="2"/>
  <c r="AA6" i="2"/>
  <c r="W7" i="2"/>
  <c r="W8" i="2"/>
  <c r="W6" i="2"/>
  <c r="V7" i="2"/>
  <c r="V8" i="2"/>
  <c r="V6" i="2"/>
  <c r="S7" i="2"/>
  <c r="S8" i="2"/>
  <c r="S9" i="2"/>
  <c r="S10" i="2"/>
  <c r="S11" i="2"/>
  <c r="S12" i="2"/>
  <c r="S13" i="2"/>
  <c r="S14" i="2"/>
  <c r="S6" i="2"/>
  <c r="R7" i="2"/>
  <c r="R8" i="2"/>
  <c r="R9" i="2"/>
  <c r="R10" i="2"/>
  <c r="R11" i="2"/>
  <c r="R12" i="2"/>
  <c r="R13" i="2"/>
  <c r="R14" i="2"/>
  <c r="R6" i="2"/>
  <c r="N7" i="2"/>
  <c r="N8" i="2"/>
  <c r="N9" i="2"/>
  <c r="N10" i="2"/>
  <c r="N11" i="2"/>
  <c r="N12" i="2"/>
  <c r="N13" i="2"/>
  <c r="N14" i="2"/>
  <c r="N6" i="2"/>
  <c r="M7" i="2"/>
  <c r="M8" i="2"/>
  <c r="M9" i="2"/>
  <c r="M10" i="2"/>
  <c r="M11" i="2"/>
  <c r="M12" i="2"/>
  <c r="M13" i="2"/>
  <c r="M14" i="2"/>
  <c r="M6" i="2"/>
  <c r="K7" i="2"/>
  <c r="K8" i="2"/>
  <c r="K9" i="2"/>
  <c r="K10" i="2"/>
  <c r="K11" i="2"/>
  <c r="K12" i="2"/>
  <c r="K13" i="2"/>
  <c r="K14" i="2"/>
  <c r="K6" i="2"/>
  <c r="G15" i="5"/>
  <c r="G4" i="5"/>
  <c r="G3" i="5"/>
  <c r="F4" i="5"/>
  <c r="F3" i="5"/>
  <c r="E4" i="5" l="1"/>
  <c r="E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F52F8C-D0B1-44C6-AB6B-D71F7ACE2A99}" keepAlive="1" name="Query - AdventureWorksDW2020" description="Connessione alla query 'AdventureWorksDW2020' nella cartella di lavoro." type="5" refreshedVersion="0" background="1">
    <dbPr connection="Provider=Microsoft.Mashup.OleDb.1;Data Source=$Workbook$;Location=AdventureWorksDW2020;Extended Properties=&quot;&quot;" command="SELECT * FROM [AdventureWorksDW2020]"/>
  </connection>
  <connection id="2" xr16:uid="{BCD0F776-DD01-4ED7-9C83-8B6E2232D135}" keepAlive="1" name="Query - AdventureWorksDW2020 (2)" description="Connessione alla query 'AdventureWorksDW2020 (2)' nella cartella di lavoro." type="5" refreshedVersion="0" background="1">
    <dbPr connection="Provider=Microsoft.Mashup.OleDb.1;Data Source=$Workbook$;Location=&quot;AdventureWorksDW2020 (2)&quot;;Extended Properties=&quot;&quot;" command="SELECT * FROM [AdventureWorksDW2020 (2)]"/>
  </connection>
</connections>
</file>

<file path=xl/sharedStrings.xml><?xml version="1.0" encoding="utf-8"?>
<sst xmlns="http://schemas.openxmlformats.org/spreadsheetml/2006/main" count="131" uniqueCount="72">
  <si>
    <t>ProductKey</t>
  </si>
  <si>
    <t>ProductAlternateKey</t>
  </si>
  <si>
    <t>EnglishProductName</t>
  </si>
  <si>
    <t>StandardCost</t>
  </si>
  <si>
    <t>FinishedGoodsFlag</t>
  </si>
  <si>
    <t>Color</t>
  </si>
  <si>
    <t>ListPrice</t>
  </si>
  <si>
    <t>Size</t>
  </si>
  <si>
    <t>AR-5381</t>
  </si>
  <si>
    <t>Adjustable Race</t>
  </si>
  <si>
    <t>NA</t>
  </si>
  <si>
    <t>BE-2349</t>
  </si>
  <si>
    <t>BB Ball Bearing</t>
  </si>
  <si>
    <t>Black</t>
  </si>
  <si>
    <t>CA-6738</t>
  </si>
  <si>
    <t>ML Crankarm</t>
  </si>
  <si>
    <t>Silver</t>
  </si>
  <si>
    <t>CN-6137</t>
  </si>
  <si>
    <t>Chainring Nut</t>
  </si>
  <si>
    <t>44</t>
  </si>
  <si>
    <t>48</t>
  </si>
  <si>
    <t>FR-M94S-42</t>
  </si>
  <si>
    <t>HL Mountain Frame - Silver, 42</t>
  </si>
  <si>
    <t>42</t>
  </si>
  <si>
    <t>FR-M94S-44</t>
  </si>
  <si>
    <t>HL Mountain Frame - Silver, 44</t>
  </si>
  <si>
    <t>FR-M94S-52</t>
  </si>
  <si>
    <t>FR-M94S-46</t>
  </si>
  <si>
    <t>HL Mountain Frame - Silver, 46</t>
  </si>
  <si>
    <t>46</t>
  </si>
  <si>
    <t>Descrizione 1</t>
  </si>
  <si>
    <t>Descrizione 2</t>
  </si>
  <si>
    <r>
      <t xml:space="preserve">se almeno uno tra </t>
    </r>
    <r>
      <rPr>
        <b/>
        <sz val="11"/>
        <color theme="1"/>
        <rFont val="Aptos Narrow"/>
        <family val="2"/>
        <scheme val="minor"/>
      </rPr>
      <t xml:space="preserve">StandardCost </t>
    </r>
    <r>
      <rPr>
        <sz val="11"/>
        <color theme="1"/>
        <rFont val="Aptos Narrow"/>
        <family val="2"/>
        <scheme val="minor"/>
      </rPr>
      <t xml:space="preserve">e </t>
    </r>
    <r>
      <rPr>
        <b/>
        <sz val="11"/>
        <color theme="1"/>
        <rFont val="Aptos Narrow"/>
        <family val="2"/>
        <scheme val="minor"/>
      </rPr>
      <t xml:space="preserve">ListPrice </t>
    </r>
    <r>
      <rPr>
        <sz val="11"/>
        <color theme="1"/>
        <rFont val="Aptos Narrow"/>
        <family val="2"/>
        <scheme val="minor"/>
      </rPr>
      <t xml:space="preserve">è valorizzato esponi il valore massimo tra i due. Se </t>
    </r>
    <r>
      <rPr>
        <b/>
        <sz val="11"/>
        <color theme="1"/>
        <rFont val="Aptos Narrow"/>
        <family val="2"/>
        <scheme val="minor"/>
      </rPr>
      <t xml:space="preserve">ListPrice </t>
    </r>
    <r>
      <rPr>
        <sz val="11"/>
        <color theme="1"/>
        <rFont val="Aptos Narrow"/>
        <family val="2"/>
        <scheme val="minor"/>
      </rPr>
      <t xml:space="preserve">non è vuoto esponi </t>
    </r>
    <r>
      <rPr>
        <b/>
        <sz val="11"/>
        <color theme="1"/>
        <rFont val="Aptos Narrow"/>
        <family val="2"/>
        <scheme val="minor"/>
      </rPr>
      <t>Listprice</t>
    </r>
    <r>
      <rPr>
        <sz val="11"/>
        <color theme="1"/>
        <rFont val="Aptos Narrow"/>
        <family val="2"/>
        <scheme val="minor"/>
      </rPr>
      <t xml:space="preserve">, se entrambi sono vuoti esponi la descrizione </t>
    </r>
    <r>
      <rPr>
        <i/>
        <sz val="11"/>
        <color theme="1"/>
        <rFont val="Aptos Narrow"/>
        <family val="2"/>
        <scheme val="minor"/>
      </rPr>
      <t>Valorizzare List Price.</t>
    </r>
  </si>
  <si>
    <t>Descrizione 3</t>
  </si>
  <si>
    <t>Count</t>
  </si>
  <si>
    <t>PFCount</t>
  </si>
  <si>
    <t>Giacenza</t>
  </si>
  <si>
    <t>HL Road Frame - Silver, 48</t>
  </si>
  <si>
    <t>Road</t>
  </si>
  <si>
    <t>Model</t>
  </si>
  <si>
    <t>conta il numero di prodotti per modello (il modello è parte del nome prodotto)</t>
  </si>
  <si>
    <t>Mountain</t>
  </si>
  <si>
    <r>
      <t xml:space="preserve">conta il numero di prodotti il cui nome ha la lettera </t>
    </r>
    <r>
      <rPr>
        <i/>
        <sz val="11"/>
        <color theme="1"/>
        <rFont val="Aptos Narrow"/>
        <family val="2"/>
        <scheme val="minor"/>
      </rPr>
      <t xml:space="preserve">M </t>
    </r>
    <r>
      <rPr>
        <sz val="11"/>
        <color theme="1"/>
        <rFont val="Aptos Narrow"/>
        <family val="2"/>
        <scheme val="minor"/>
      </rPr>
      <t>in terza posizione</t>
    </r>
  </si>
  <si>
    <t>conta il numero di prodotti il cui prezzo di listino è superiore a 1300</t>
  </si>
  <si>
    <t>Soglia</t>
  </si>
  <si>
    <t>approccio dinamico</t>
  </si>
  <si>
    <t>Totale</t>
  </si>
  <si>
    <t>Prodotti finiti</t>
  </si>
  <si>
    <t>somma la giacenza di magazzino di tutti i prodotti e poi la giacenza totale dei prodotti con almeno 100 pezzi in magazzino. Somma infine la giacenza dei soli prodotti finiti.</t>
  </si>
  <si>
    <t>Prodotti &gt;100 pzz</t>
  </si>
  <si>
    <t>Order</t>
  </si>
  <si>
    <t>OrderLine</t>
  </si>
  <si>
    <t>OrderDate</t>
  </si>
  <si>
    <t>UnitPrice</t>
  </si>
  <si>
    <t>Quantity</t>
  </si>
  <si>
    <t>SO-100</t>
  </si>
  <si>
    <t>SO-101</t>
  </si>
  <si>
    <t>SO-102</t>
  </si>
  <si>
    <t>CERCA.VERT</t>
  </si>
  <si>
    <t>CERCA.X</t>
  </si>
  <si>
    <r>
      <t xml:space="preserve">concatenare i valori di </t>
    </r>
    <r>
      <rPr>
        <b/>
        <sz val="10"/>
        <color theme="1"/>
        <rFont val="Aptos Narrow"/>
        <family val="2"/>
        <scheme val="minor"/>
      </rPr>
      <t>ProductKey</t>
    </r>
    <r>
      <rPr>
        <sz val="10"/>
        <color theme="1"/>
        <rFont val="Aptos Narrow"/>
        <family val="2"/>
        <scheme val="minor"/>
      </rPr>
      <t xml:space="preserve"> e la descrizone '</t>
    </r>
    <r>
      <rPr>
        <i/>
        <sz val="10"/>
        <color theme="1"/>
        <rFont val="Aptos Narrow"/>
        <family val="2"/>
        <scheme val="minor"/>
      </rPr>
      <t>Prodotto finito</t>
    </r>
    <r>
      <rPr>
        <sz val="10"/>
        <color theme="1"/>
        <rFont val="Aptos Narrow"/>
        <family val="2"/>
        <scheme val="minor"/>
      </rPr>
      <t xml:space="preserve">' se il campo </t>
    </r>
    <r>
      <rPr>
        <b/>
        <sz val="10"/>
        <color theme="1"/>
        <rFont val="Aptos Narrow"/>
        <family val="2"/>
        <scheme val="minor"/>
      </rPr>
      <t>FinishedGoodFlag</t>
    </r>
    <r>
      <rPr>
        <sz val="10"/>
        <color theme="1"/>
        <rFont val="Aptos Narrow"/>
        <family val="2"/>
        <scheme val="minor"/>
      </rPr>
      <t xml:space="preserve"> è VERO, altrimenti concatenare i valori di </t>
    </r>
    <r>
      <rPr>
        <b/>
        <sz val="10"/>
        <color theme="1"/>
        <rFont val="Aptos Narrow"/>
        <family val="2"/>
        <scheme val="minor"/>
      </rPr>
      <t>ProductKey</t>
    </r>
    <r>
      <rPr>
        <sz val="10"/>
        <color theme="1"/>
        <rFont val="Aptos Narrow"/>
        <family val="2"/>
        <scheme val="minor"/>
      </rPr>
      <t xml:space="preserve"> e la descrizione '</t>
    </r>
    <r>
      <rPr>
        <i/>
        <sz val="10"/>
        <color theme="1"/>
        <rFont val="Aptos Narrow"/>
        <family val="2"/>
        <scheme val="minor"/>
      </rPr>
      <t>Componente</t>
    </r>
    <r>
      <rPr>
        <sz val="10"/>
        <color theme="1"/>
        <rFont val="Aptos Narrow"/>
        <family val="2"/>
        <scheme val="minor"/>
      </rPr>
      <t>'.</t>
    </r>
  </si>
  <si>
    <r>
      <t>ottenere la descrizione '</t>
    </r>
    <r>
      <rPr>
        <i/>
        <sz val="11"/>
        <color theme="1"/>
        <rFont val="Aptos Narrow"/>
        <family val="2"/>
        <scheme val="minor"/>
      </rPr>
      <t>dati incompleti'</t>
    </r>
    <r>
      <rPr>
        <sz val="11"/>
        <color theme="1"/>
        <rFont val="Aptos Narrow"/>
        <family val="2"/>
        <scheme val="minor"/>
      </rPr>
      <t xml:space="preserve"> se almeno uno tra i campi </t>
    </r>
    <r>
      <rPr>
        <b/>
        <sz val="11"/>
        <color theme="1"/>
        <rFont val="Aptos Narrow"/>
        <family val="2"/>
        <scheme val="minor"/>
      </rPr>
      <t>ListPrice</t>
    </r>
    <r>
      <rPr>
        <sz val="11"/>
        <color theme="1"/>
        <rFont val="Aptos Narrow"/>
        <family val="2"/>
        <scheme val="minor"/>
      </rPr>
      <t xml:space="preserve"> e </t>
    </r>
    <r>
      <rPr>
        <b/>
        <sz val="11"/>
        <color theme="1"/>
        <rFont val="Aptos Narrow"/>
        <family val="2"/>
        <scheme val="minor"/>
      </rPr>
      <t xml:space="preserve">StandardCost </t>
    </r>
    <r>
      <rPr>
        <sz val="11"/>
        <color theme="1"/>
        <rFont val="Aptos Narrow"/>
        <family val="2"/>
        <scheme val="minor"/>
      </rPr>
      <t>è vuoto, altrimenti ottenere la descrizione '</t>
    </r>
    <r>
      <rPr>
        <i/>
        <sz val="11"/>
        <color theme="1"/>
        <rFont val="Aptos Narrow"/>
        <family val="2"/>
        <scheme val="minor"/>
      </rPr>
      <t>dati completi'</t>
    </r>
  </si>
  <si>
    <t>Descrizione 3 (approccio 2)</t>
  </si>
  <si>
    <r>
      <t xml:space="preserve">conta il numero di tutti i prodotti per colore. Conta il numero dei soli prodotti finiti (queli per i quali il campo </t>
    </r>
    <r>
      <rPr>
        <b/>
        <sz val="11"/>
        <color theme="1"/>
        <rFont val="Aptos Narrow"/>
        <family val="2"/>
        <scheme val="minor"/>
      </rPr>
      <t xml:space="preserve">FinishedGoodsFlag </t>
    </r>
    <r>
      <rPr>
        <sz val="11"/>
        <color theme="1"/>
        <rFont val="Aptos Narrow"/>
        <family val="2"/>
        <scheme val="minor"/>
      </rPr>
      <t>è VERO) per colore.</t>
    </r>
  </si>
  <si>
    <t>ANAGRAFICA PRODOTTI</t>
  </si>
  <si>
    <t>TRANSAZIONI DI VENDITA</t>
  </si>
  <si>
    <t>Discount1</t>
  </si>
  <si>
    <t>Price</t>
  </si>
  <si>
    <t>SalesAmount</t>
  </si>
  <si>
    <t>SO-B909-M</t>
  </si>
  <si>
    <t>HL-U509</t>
  </si>
  <si>
    <t>Discount2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</si>
</sst>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top"/>
    </xf>
    <xf numFmtId="0" fontId="1" fillId="0" borderId="1" xfId="0" applyFont="1" applyBorder="1"/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2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6" borderId="1" xfId="0" applyFill="1" applyBorder="1"/>
    <xf numFmtId="0" fontId="7" fillId="7" borderId="1" xfId="0" applyFont="1" applyFill="1" applyBorder="1"/>
    <xf numFmtId="10" fontId="1" fillId="0" borderId="1" xfId="0" applyNumberFormat="1" applyFont="1" applyBorder="1"/>
    <xf numFmtId="0" fontId="7" fillId="7" borderId="1" xfId="0" applyFont="1" applyFill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0" fillId="5" borderId="2" xfId="0" applyFill="1" applyBorder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6" borderId="1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203835</xdr:colOff>
      <xdr:row>18</xdr:row>
      <xdr:rowOff>133350</xdr:rowOff>
    </xdr:from>
    <xdr:to>
      <xdr:col>9</xdr:col>
      <xdr:colOff>498385</xdr:colOff>
      <xdr:row>25</xdr:row>
      <xdr:rowOff>123825</xdr:rowOff>
    </xdr:to>
    <xdr:sp macro="" textlink="">
      <xdr:nvSpPr>
        <xdr:cNvPr id="2" name="TextBox 15">
          <a:extLst>
            <a:ext uri="{FF2B5EF4-FFF2-40B4-BE49-F238E27FC236}">
              <a16:creationId xmlns:a16="http://schemas.microsoft.com/office/drawing/2014/main" id="{868FB452-DAD2-4BAD-83A6-402B3C8E9584}"/>
            </a:ext>
          </a:extLst>
        </xdr:cNvPr>
        <xdr:cNvSpPr txBox="1"/>
      </xdr:nvSpPr>
      <xdr:spPr>
        <a:xfrm>
          <a:off x="203835" y="3425190"/>
          <a:ext cx="6901090" cy="127063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relativo significa che il contenuto cambia man mano che l'espressione della cella è "trascinata" su altre celle cioè man mano che l'espressione è copiata in un'altra posizione del foglio di lavoro.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riferimento è assoluto quando il contenuto di riferimento non cambia mano mano che l'espressione è copiata in un'altra posizione del foglio di lavoro</a:t>
          </a:r>
          <a:endParaRPr lang="en-GB" sz="1100"/>
        </a:p>
      </xdr:txBody>
    </xdr:sp>
    <xdr:clientData/>
  </xdr:twoCellAnchor>
  <xdr:twoCellAnchor>
    <xdr:from>
      <xdr:col>7</xdr:col>
      <xdr:colOff>180974</xdr:colOff>
      <xdr:row>0</xdr:row>
      <xdr:rowOff>95250</xdr:rowOff>
    </xdr:from>
    <xdr:to>
      <xdr:col>16</xdr:col>
      <xdr:colOff>403859</xdr:colOff>
      <xdr:row>3</xdr:row>
      <xdr:rowOff>180144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A189F5-49C8-4208-9F5B-FDAE8E1D39A6}"/>
            </a:ext>
          </a:extLst>
        </xdr:cNvPr>
        <xdr:cNvSpPr txBox="1"/>
      </xdr:nvSpPr>
      <xdr:spPr>
        <a:xfrm>
          <a:off x="5568314" y="95250"/>
          <a:ext cx="5709285" cy="63353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Importo scontato</a:t>
          </a:r>
          <a:r>
            <a:rPr lang="en-GB" sz="1100" baseline="0"/>
            <a:t> = </a:t>
          </a:r>
          <a:r>
            <a:rPr lang="en-GB" sz="1100"/>
            <a:t>importo</a:t>
          </a:r>
          <a:r>
            <a:rPr lang="en-GB" sz="1100" baseline="0"/>
            <a:t> - importo * sconto = importo * (1 - sconto)</a:t>
          </a:r>
          <a:endParaRPr lang="en-GB" sz="1100"/>
        </a:p>
      </xdr:txBody>
    </xdr:sp>
    <xdr:clientData/>
  </xdr:twoCellAnchor>
  <xdr:twoCellAnchor>
    <xdr:from>
      <xdr:col>11</xdr:col>
      <xdr:colOff>575310</xdr:colOff>
      <xdr:row>5</xdr:row>
      <xdr:rowOff>135254</xdr:rowOff>
    </xdr:from>
    <xdr:to>
      <xdr:col>19</xdr:col>
      <xdr:colOff>7620</xdr:colOff>
      <xdr:row>11</xdr:row>
      <xdr:rowOff>175259</xdr:rowOff>
    </xdr:to>
    <xdr:sp macro="" textlink="">
      <xdr:nvSpPr>
        <xdr:cNvPr id="4" name="Callout: Line 5">
          <a:extLst>
            <a:ext uri="{FF2B5EF4-FFF2-40B4-BE49-F238E27FC236}">
              <a16:creationId xmlns:a16="http://schemas.microsoft.com/office/drawing/2014/main" id="{6A9E7AD6-0906-4331-9C52-E147366E299F}"/>
            </a:ext>
          </a:extLst>
        </xdr:cNvPr>
        <xdr:cNvSpPr/>
      </xdr:nvSpPr>
      <xdr:spPr>
        <a:xfrm>
          <a:off x="8401050" y="1049654"/>
          <a:ext cx="4309110" cy="1137285"/>
        </a:xfrm>
        <a:prstGeom prst="borderCallout1">
          <a:avLst>
            <a:gd name="adj1" fmla="val 18750"/>
            <a:gd name="adj2" fmla="val -8333"/>
            <a:gd name="adj3" fmla="val -24722"/>
            <a:gd name="adj4" fmla="val -819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/>
            <a:t>Esercizio 1</a:t>
          </a:r>
        </a:p>
        <a:p>
          <a:pPr algn="l"/>
          <a:r>
            <a:rPr lang="en-GB" sz="1400"/>
            <a:t>Calcolare l'importo</a:t>
          </a:r>
          <a:r>
            <a:rPr lang="en-GB" sz="1400" baseline="0"/>
            <a:t> totale (</a:t>
          </a:r>
          <a:r>
            <a:rPr lang="en-GB" sz="1400" b="1" baseline="0"/>
            <a:t>SalesAmount</a:t>
          </a:r>
          <a:r>
            <a:rPr lang="en-GB" sz="1400" baseline="0"/>
            <a:t>) e l'importo scontato (</a:t>
          </a:r>
          <a:r>
            <a:rPr lang="en-GB" sz="1400" b="1" baseline="0"/>
            <a:t>Discount</a:t>
          </a:r>
          <a:r>
            <a:rPr lang="en-GB" sz="1400" baseline="0"/>
            <a:t>).</a:t>
          </a:r>
        </a:p>
        <a:p>
          <a:pPr algn="l"/>
          <a:r>
            <a:rPr lang="en-GB" sz="1400" baseline="0"/>
            <a:t>Utilizza entrambe le formule indicate per il calcolo dell'importo scontato se vuoi</a:t>
          </a:r>
          <a:endParaRPr lang="en-GB" sz="1400"/>
        </a:p>
      </xdr:txBody>
    </xdr:sp>
    <xdr:clientData/>
  </xdr:twoCellAnchor>
  <xdr:twoCellAnchor>
    <xdr:from>
      <xdr:col>12</xdr:col>
      <xdr:colOff>32385</xdr:colOff>
      <xdr:row>15</xdr:row>
      <xdr:rowOff>133350</xdr:rowOff>
    </xdr:from>
    <xdr:to>
      <xdr:col>18</xdr:col>
      <xdr:colOff>569082</xdr:colOff>
      <xdr:row>22</xdr:row>
      <xdr:rowOff>49233</xdr:rowOff>
    </xdr:to>
    <xdr:sp macro="" textlink="">
      <xdr:nvSpPr>
        <xdr:cNvPr id="5" name="Callout: Line 1">
          <a:extLst>
            <a:ext uri="{FF2B5EF4-FFF2-40B4-BE49-F238E27FC236}">
              <a16:creationId xmlns:a16="http://schemas.microsoft.com/office/drawing/2014/main" id="{DD036E07-747F-4747-8442-2E248BAB5DA0}"/>
            </a:ext>
          </a:extLst>
        </xdr:cNvPr>
        <xdr:cNvSpPr/>
      </xdr:nvSpPr>
      <xdr:spPr>
        <a:xfrm>
          <a:off x="8467725" y="2876550"/>
          <a:ext cx="4194297" cy="1196043"/>
        </a:xfrm>
        <a:prstGeom prst="borderCallout1">
          <a:avLst>
            <a:gd name="adj1" fmla="val 18750"/>
            <a:gd name="adj2" fmla="val -8333"/>
            <a:gd name="adj3" fmla="val 14195"/>
            <a:gd name="adj4" fmla="val -783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400" baseline="0"/>
            <a:t>Esercizio 2</a:t>
          </a:r>
        </a:p>
        <a:p>
          <a:pPr algn="l"/>
          <a:r>
            <a:rPr lang="en-GB" sz="1400" baseline="0"/>
            <a:t>Dato l'importo (SalesAmount) determinare il valore dell'importo in funzione delle diverse tipologie di sconto (Discount1 5%) e (Discount2 10%)</a:t>
          </a:r>
          <a:endParaRPr lang="en-GB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16</xdr:row>
      <xdr:rowOff>60960</xdr:rowOff>
    </xdr:from>
    <xdr:to>
      <xdr:col>8</xdr:col>
      <xdr:colOff>152400</xdr:colOff>
      <xdr:row>25</xdr:row>
      <xdr:rowOff>99060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104BCB2-1D8C-DE44-9AF5-00A9B110B2CD}"/>
            </a:ext>
          </a:extLst>
        </xdr:cNvPr>
        <xdr:cNvSpPr txBox="1"/>
      </xdr:nvSpPr>
      <xdr:spPr>
        <a:xfrm>
          <a:off x="251460" y="2987040"/>
          <a:ext cx="7498080" cy="168402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 funzione </a:t>
          </a:r>
          <a:r>
            <a:rPr lang="it-IT" sz="1100" b="1"/>
            <a:t>SE</a:t>
          </a:r>
          <a:r>
            <a:rPr lang="it-IT" sz="1100"/>
            <a:t> consente di eseguire un </a:t>
          </a:r>
          <a:r>
            <a:rPr lang="it-IT" sz="1100" u="sng"/>
            <a:t>confronto logico </a:t>
          </a:r>
          <a:r>
            <a:rPr lang="it-IT" sz="1100"/>
            <a:t>tra un valore e un risultato previsto.  L'istruzione SE puo' avere due risultati: il primo se il confronto è VERO e il secondo se il confronto è FALSO.   </a:t>
          </a:r>
        </a:p>
        <a:p>
          <a:endParaRPr lang="it-IT" sz="1100"/>
        </a:p>
        <a:p>
          <a:r>
            <a:rPr lang="it-IT" sz="1100"/>
            <a:t>Confronti</a:t>
          </a:r>
          <a:r>
            <a:rPr lang="it-IT" sz="1100" baseline="0"/>
            <a:t> logici: restituiscono vero se</a:t>
          </a:r>
        </a:p>
        <a:p>
          <a:r>
            <a:rPr lang="it-IT" sz="1100" b="1" baseline="0"/>
            <a:t>E</a:t>
          </a:r>
          <a:r>
            <a:rPr lang="it-IT" sz="1100" b="0" baseline="0"/>
            <a:t>: tutte le condizioni del test devono essere vere</a:t>
          </a:r>
          <a:endParaRPr lang="it-IT" sz="1100" b="1" baseline="0"/>
        </a:p>
        <a:p>
          <a:r>
            <a:rPr lang="it-IT" sz="1100" b="1" baseline="0"/>
            <a:t>O</a:t>
          </a:r>
          <a:r>
            <a:rPr lang="it-IT" sz="1100" b="0" baseline="0"/>
            <a:t>: almeno una delle condizioni è vera (o tutte)</a:t>
          </a:r>
          <a:endParaRPr lang="it-IT" sz="1100" b="1" baseline="0"/>
        </a:p>
        <a:p>
          <a:r>
            <a:rPr lang="it-IT" sz="1100" b="1" baseline="0"/>
            <a:t>XOR</a:t>
          </a:r>
          <a:r>
            <a:rPr lang="it-IT" sz="1100" b="0" baseline="0"/>
            <a:t>: almeno una condizione logica (ma non tutte) sono vere</a:t>
          </a:r>
          <a:endParaRPr lang="it-IT" sz="1100" b="1" baseline="0"/>
        </a:p>
        <a:p>
          <a:r>
            <a:rPr lang="it-IT" sz="1100" b="1" baseline="0"/>
            <a:t>NON</a:t>
          </a:r>
          <a:r>
            <a:rPr lang="it-IT" sz="1100" b="0" baseline="0"/>
            <a:t>: se la condizione logica non coincide (negazione)</a:t>
          </a:r>
          <a:endParaRPr lang="it-IT" sz="1100" b="1" baseline="0"/>
        </a:p>
      </xdr:txBody>
    </xdr:sp>
    <xdr:clientData/>
  </xdr:twoCellAnchor>
  <xdr:twoCellAnchor>
    <xdr:from>
      <xdr:col>0</xdr:col>
      <xdr:colOff>266700</xdr:colOff>
      <xdr:row>27</xdr:row>
      <xdr:rowOff>129540</xdr:rowOff>
    </xdr:from>
    <xdr:to>
      <xdr:col>8</xdr:col>
      <xdr:colOff>167640</xdr:colOff>
      <xdr:row>33</xdr:row>
      <xdr:rowOff>129540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8C560F8F-E4C9-4F87-87D9-B18EE7F86B48}"/>
            </a:ext>
          </a:extLst>
        </xdr:cNvPr>
        <xdr:cNvSpPr txBox="1"/>
      </xdr:nvSpPr>
      <xdr:spPr>
        <a:xfrm>
          <a:off x="266700" y="5067300"/>
          <a:ext cx="7498080" cy="10972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 funzione </a:t>
          </a:r>
          <a:r>
            <a:rPr lang="it-IT" sz="1100" b="1"/>
            <a:t>CONTA.SE</a:t>
          </a:r>
          <a:r>
            <a:rPr lang="it-IT" sz="1100" b="1" baseline="0"/>
            <a:t> </a:t>
          </a:r>
          <a:r>
            <a:rPr lang="it-IT" sz="1100" b="0" baseline="0"/>
            <a:t>è una funziona statistica utile per contare il numero di celle che soddisfano un determinato criterio.</a:t>
          </a:r>
        </a:p>
        <a:p>
          <a:r>
            <a:rPr lang="it-IT" sz="1100" b="0" baseline="0"/>
            <a:t>La funziona </a:t>
          </a:r>
          <a:r>
            <a:rPr lang="it-IT" sz="1100" b="1" baseline="0"/>
            <a:t>CONTA.SE </a:t>
          </a:r>
          <a:r>
            <a:rPr lang="it-IT" sz="1100" b="0" baseline="0"/>
            <a:t>richiede due argomenti che consentono di indicare </a:t>
          </a:r>
          <a:r>
            <a:rPr lang="it-IT" sz="1100" b="1" baseline="0"/>
            <a:t>dove si vuole cercare </a:t>
          </a:r>
          <a:r>
            <a:rPr lang="it-IT" sz="1100" b="0" baseline="0"/>
            <a:t>(l'intervallo di valori dove si vuole cercare e contare) e </a:t>
          </a:r>
          <a:r>
            <a:rPr lang="it-IT" sz="1100" b="1" baseline="0"/>
            <a:t>cosa si vuole cercare </a:t>
          </a:r>
          <a:r>
            <a:rPr lang="it-IT" sz="1100" b="0" baseline="0"/>
            <a:t>(il criterio di ricerca).</a:t>
          </a:r>
        </a:p>
        <a:p>
          <a:br>
            <a:rPr lang="it-IT" sz="1100" b="1" baseline="0"/>
          </a:br>
          <a:r>
            <a:rPr lang="it-IT" sz="1100" b="1" baseline="0"/>
            <a:t>=CONTA.SE(Dove si vuole cercare?; Cosa si vuole cercare?)</a:t>
          </a:r>
        </a:p>
      </xdr:txBody>
    </xdr:sp>
    <xdr:clientData/>
  </xdr:twoCellAnchor>
  <xdr:twoCellAnchor>
    <xdr:from>
      <xdr:col>0</xdr:col>
      <xdr:colOff>284018</xdr:colOff>
      <xdr:row>37</xdr:row>
      <xdr:rowOff>0</xdr:rowOff>
    </xdr:from>
    <xdr:to>
      <xdr:col>8</xdr:col>
      <xdr:colOff>184958</xdr:colOff>
      <xdr:row>44</xdr:row>
      <xdr:rowOff>103909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D3813ECF-8FAC-4043-819E-B1C72A93D531}"/>
            </a:ext>
          </a:extLst>
        </xdr:cNvPr>
        <xdr:cNvSpPr txBox="1"/>
      </xdr:nvSpPr>
      <xdr:spPr>
        <a:xfrm>
          <a:off x="284018" y="6664036"/>
          <a:ext cx="7500158" cy="136467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 funzione </a:t>
          </a:r>
          <a:r>
            <a:rPr lang="it-IT" sz="1100" b="1"/>
            <a:t>SOMMA.SE</a:t>
          </a:r>
          <a:r>
            <a:rPr lang="it-IT" sz="1100" b="1" baseline="0"/>
            <a:t> </a:t>
          </a:r>
          <a:r>
            <a:rPr lang="it-IT" sz="1100" b="0" baseline="0"/>
            <a:t>è una funziona statistica utile per sommare i valori di un intervallo che soddisfano i criteri specificati. </a:t>
          </a:r>
        </a:p>
        <a:p>
          <a:r>
            <a:rPr lang="it-IT" sz="1100" b="0" baseline="0"/>
            <a:t>La funziona </a:t>
          </a:r>
          <a:r>
            <a:rPr lang="it-IT" sz="1100" b="1" baseline="0"/>
            <a:t>SOMMA.SE </a:t>
          </a:r>
          <a:r>
            <a:rPr lang="it-IT" sz="1100" b="0" baseline="0"/>
            <a:t>richiede tre argomenti:</a:t>
          </a:r>
          <a:br>
            <a:rPr lang="it-IT" sz="1100" b="0" baseline="0"/>
          </a:br>
          <a:r>
            <a:rPr lang="it-IT" sz="1100" b="1" baseline="0"/>
            <a:t>intervallo</a:t>
          </a:r>
          <a:r>
            <a:rPr lang="it-IT" sz="1100" b="0" baseline="0"/>
            <a:t>: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Obbligatorio. Intervallo di celle da valutare in base ai criteri.</a:t>
          </a:r>
        </a:p>
        <a:p>
          <a:r>
            <a:rPr lang="it-IT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criteri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Obbligatorio. Consente di indicare il criterio di ricerca in base al quale sommare.</a:t>
          </a:r>
        </a:p>
        <a:p>
          <a:r>
            <a:rPr lang="it-IT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int_somma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Facoltativo. Celle effettivamente da sommare, se si vogliono sommare celle diverse da quelle specificate nell'argomento intervallo. Se l'argomento int_somma è omesso, verranno sommate le celle specificate nell'argomento intervallo, ovvero le stesse celle a cui vengono applicati i criteri.</a:t>
          </a:r>
          <a:br>
            <a:rPr lang="it-IT" sz="1100" b="0" baseline="0"/>
          </a:br>
          <a:endParaRPr lang="it-IT" sz="1100" b="1" baseline="0"/>
        </a:p>
      </xdr:txBody>
    </xdr:sp>
    <xdr:clientData/>
  </xdr:twoCellAnchor>
  <xdr:twoCellAnchor>
    <xdr:from>
      <xdr:col>24</xdr:col>
      <xdr:colOff>353292</xdr:colOff>
      <xdr:row>9</xdr:row>
      <xdr:rowOff>48490</xdr:rowOff>
    </xdr:from>
    <xdr:to>
      <xdr:col>28</xdr:col>
      <xdr:colOff>159328</xdr:colOff>
      <xdr:row>14</xdr:row>
      <xdr:rowOff>41564</xdr:rowOff>
    </xdr:to>
    <xdr:sp macro="" textlink="">
      <xdr:nvSpPr>
        <xdr:cNvPr id="3" name="Callout: linea 2">
          <a:extLst>
            <a:ext uri="{FF2B5EF4-FFF2-40B4-BE49-F238E27FC236}">
              <a16:creationId xmlns:a16="http://schemas.microsoft.com/office/drawing/2014/main" id="{0EE7511E-AB58-E5C6-E77D-9E73828D4532}"/>
            </a:ext>
          </a:extLst>
        </xdr:cNvPr>
        <xdr:cNvSpPr/>
      </xdr:nvSpPr>
      <xdr:spPr>
        <a:xfrm>
          <a:off x="23171728" y="1669472"/>
          <a:ext cx="2230582" cy="893619"/>
        </a:xfrm>
        <a:prstGeom prst="borderCallout1">
          <a:avLst>
            <a:gd name="adj1" fmla="val 18750"/>
            <a:gd name="adj2" fmla="val -8333"/>
            <a:gd name="adj3" fmla="val -43361"/>
            <a:gd name="adj4" fmla="val 928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b="0" i="0" baseline="0"/>
            <a:t>tip: conta tutti i prodotti che contengono le parole </a:t>
          </a:r>
          <a:r>
            <a:rPr lang="it-IT" sz="1100" b="0" i="1" baseline="0"/>
            <a:t>Road e Frame </a:t>
          </a:r>
          <a:r>
            <a:rPr lang="it-IT" sz="1100" b="0" i="0" baseline="0"/>
            <a:t>nel campo </a:t>
          </a:r>
          <a:r>
            <a:rPr lang="it-IT" sz="1100" b="1" i="0" baseline="0"/>
            <a:t>EnglishProductName.</a:t>
          </a:r>
          <a:endParaRPr lang="it-IT" sz="1100"/>
        </a:p>
      </xdr:txBody>
    </xdr:sp>
    <xdr:clientData/>
  </xdr:twoCellAnchor>
  <xdr:twoCellAnchor>
    <xdr:from>
      <xdr:col>33</xdr:col>
      <xdr:colOff>117763</xdr:colOff>
      <xdr:row>11</xdr:row>
      <xdr:rowOff>166255</xdr:rowOff>
    </xdr:from>
    <xdr:to>
      <xdr:col>36</xdr:col>
      <xdr:colOff>27709</xdr:colOff>
      <xdr:row>14</xdr:row>
      <xdr:rowOff>48492</xdr:rowOff>
    </xdr:to>
    <xdr:sp macro="" textlink="">
      <xdr:nvSpPr>
        <xdr:cNvPr id="5" name="Callout: linea 4">
          <a:extLst>
            <a:ext uri="{FF2B5EF4-FFF2-40B4-BE49-F238E27FC236}">
              <a16:creationId xmlns:a16="http://schemas.microsoft.com/office/drawing/2014/main" id="{A4CDB155-7789-4C2E-B4D3-9EBD2F2D9E0E}"/>
            </a:ext>
          </a:extLst>
        </xdr:cNvPr>
        <xdr:cNvSpPr/>
      </xdr:nvSpPr>
      <xdr:spPr>
        <a:xfrm>
          <a:off x="28401818" y="2147455"/>
          <a:ext cx="2230582" cy="422564"/>
        </a:xfrm>
        <a:prstGeom prst="borderCallout1">
          <a:avLst>
            <a:gd name="adj1" fmla="val 18750"/>
            <a:gd name="adj2" fmla="val -8333"/>
            <a:gd name="adj3" fmla="val -6177"/>
            <a:gd name="adj4" fmla="val -404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b="0" i="0" baseline="0"/>
            <a:t>utilizza il convalida dati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13</xdr:row>
      <xdr:rowOff>144780</xdr:rowOff>
    </xdr:from>
    <xdr:to>
      <xdr:col>10</xdr:col>
      <xdr:colOff>1615440</xdr:colOff>
      <xdr:row>17</xdr:row>
      <xdr:rowOff>22860</xdr:rowOff>
    </xdr:to>
    <xdr:sp macro="" textlink="">
      <xdr:nvSpPr>
        <xdr:cNvPr id="2" name="Callout: linea 1">
          <a:extLst>
            <a:ext uri="{FF2B5EF4-FFF2-40B4-BE49-F238E27FC236}">
              <a16:creationId xmlns:a16="http://schemas.microsoft.com/office/drawing/2014/main" id="{BA8EDC58-E4DC-4318-96F4-60B8382043EA}"/>
            </a:ext>
          </a:extLst>
        </xdr:cNvPr>
        <xdr:cNvSpPr/>
      </xdr:nvSpPr>
      <xdr:spPr>
        <a:xfrm>
          <a:off x="7551420" y="2522220"/>
          <a:ext cx="2727960" cy="609600"/>
        </a:xfrm>
        <a:prstGeom prst="borderCallout1">
          <a:avLst>
            <a:gd name="adj1" fmla="val 18750"/>
            <a:gd name="adj2" fmla="val -8333"/>
            <a:gd name="adj3" fmla="val -173369"/>
            <a:gd name="adj4" fmla="val 58310"/>
          </a:avLst>
        </a:prstGeom>
        <a:solidFill>
          <a:schemeClr val="tx2">
            <a:lumMod val="10000"/>
            <a:lumOff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b="0" i="0" baseline="0">
              <a:solidFill>
                <a:sysClr val="windowText" lastClr="000000"/>
              </a:solidFill>
            </a:rPr>
            <a:t>arricchisci l'elenco delle transazioni di vendita del nome prodotto (utilizza il cerca.vert)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1013460</xdr:colOff>
      <xdr:row>14</xdr:row>
      <xdr:rowOff>144780</xdr:rowOff>
    </xdr:from>
    <xdr:to>
      <xdr:col>13</xdr:col>
      <xdr:colOff>556260</xdr:colOff>
      <xdr:row>18</xdr:row>
      <xdr:rowOff>22860</xdr:rowOff>
    </xdr:to>
    <xdr:sp macro="" textlink="">
      <xdr:nvSpPr>
        <xdr:cNvPr id="3" name="Callout: linea 2">
          <a:extLst>
            <a:ext uri="{FF2B5EF4-FFF2-40B4-BE49-F238E27FC236}">
              <a16:creationId xmlns:a16="http://schemas.microsoft.com/office/drawing/2014/main" id="{46E20A99-14AD-4DEF-8EF2-A7D3F0B6D374}"/>
            </a:ext>
          </a:extLst>
        </xdr:cNvPr>
        <xdr:cNvSpPr/>
      </xdr:nvSpPr>
      <xdr:spPr>
        <a:xfrm>
          <a:off x="11422380" y="2705100"/>
          <a:ext cx="2727960" cy="609600"/>
        </a:xfrm>
        <a:prstGeom prst="borderCallout1">
          <a:avLst>
            <a:gd name="adj1" fmla="val 18750"/>
            <a:gd name="adj2" fmla="val -8333"/>
            <a:gd name="adj3" fmla="val -188369"/>
            <a:gd name="adj4" fmla="val 15293"/>
          </a:avLst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b="0" i="0" baseline="0">
              <a:solidFill>
                <a:sysClr val="windowText" lastClr="000000"/>
              </a:solidFill>
            </a:rPr>
            <a:t>arricchisci l'elenco delle transazioni di vendita del nome prodotto e del codice alterbativo (utilizza il cerca.x)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F803-77A2-471D-BA5F-16E04A00B4C1}">
  <dimension ref="A1:G16"/>
  <sheetViews>
    <sheetView tabSelected="1" workbookViewId="0">
      <selection activeCell="I14" sqref="I14"/>
    </sheetView>
  </sheetViews>
  <sheetFormatPr defaultColWidth="8.88671875" defaultRowHeight="14.4" x14ac:dyDescent="0.3"/>
  <cols>
    <col min="1" max="1" width="12" bestFit="1" customWidth="1"/>
    <col min="2" max="2" width="19.88671875" bestFit="1" customWidth="1"/>
    <col min="3" max="3" width="8.6640625" bestFit="1" customWidth="1"/>
    <col min="4" max="4" width="6" bestFit="1" customWidth="1"/>
    <col min="5" max="5" width="12.6640625" bestFit="1" customWidth="1"/>
    <col min="6" max="7" width="9.6640625" bestFit="1" customWidth="1"/>
  </cols>
  <sheetData>
    <row r="1" spans="1:7" x14ac:dyDescent="0.3">
      <c r="A1" s="28" t="s">
        <v>65</v>
      </c>
      <c r="B1" s="28"/>
      <c r="C1" s="28"/>
      <c r="D1" s="28"/>
      <c r="E1" s="28"/>
      <c r="F1" s="26" t="s">
        <v>66</v>
      </c>
      <c r="G1" s="26" t="s">
        <v>66</v>
      </c>
    </row>
    <row r="2" spans="1:7" x14ac:dyDescent="0.3">
      <c r="A2" s="3" t="s">
        <v>0</v>
      </c>
      <c r="B2" s="3" t="s">
        <v>1</v>
      </c>
      <c r="C2" s="3" t="s">
        <v>54</v>
      </c>
      <c r="D2" s="3" t="s">
        <v>67</v>
      </c>
      <c r="E2" s="3" t="s">
        <v>68</v>
      </c>
      <c r="F2" s="27">
        <v>0.05</v>
      </c>
      <c r="G2" s="27">
        <v>0.05</v>
      </c>
    </row>
    <row r="3" spans="1:7" x14ac:dyDescent="0.3">
      <c r="A3" s="2">
        <v>218</v>
      </c>
      <c r="B3" s="2" t="s">
        <v>69</v>
      </c>
      <c r="C3" s="2">
        <v>6</v>
      </c>
      <c r="D3" s="2">
        <v>5.7</v>
      </c>
      <c r="E3" s="2">
        <f>C3*D3</f>
        <v>34.200000000000003</v>
      </c>
      <c r="F3" s="2">
        <f>E3-(E3*$F$2)</f>
        <v>32.49</v>
      </c>
      <c r="G3" s="2">
        <f>E3*(1-$G$2)</f>
        <v>32.49</v>
      </c>
    </row>
    <row r="4" spans="1:7" x14ac:dyDescent="0.3">
      <c r="A4" s="2">
        <v>215</v>
      </c>
      <c r="B4" s="2" t="s">
        <v>70</v>
      </c>
      <c r="C4" s="2">
        <v>5</v>
      </c>
      <c r="D4" s="2">
        <v>20.2</v>
      </c>
      <c r="E4" s="2">
        <f>C4*D4</f>
        <v>101</v>
      </c>
      <c r="F4" s="2">
        <f>E4-(E4*$F$2)</f>
        <v>95.95</v>
      </c>
      <c r="G4" s="2">
        <f>E4*(1-$G$2)</f>
        <v>95.949999999999989</v>
      </c>
    </row>
    <row r="13" spans="1:7" x14ac:dyDescent="0.3">
      <c r="A13" s="28" t="s">
        <v>65</v>
      </c>
      <c r="B13" s="28"/>
      <c r="C13" s="28"/>
      <c r="D13" s="28"/>
      <c r="E13" s="28"/>
      <c r="F13" s="24" t="s">
        <v>66</v>
      </c>
      <c r="G13" s="24" t="s">
        <v>71</v>
      </c>
    </row>
    <row r="14" spans="1:7" x14ac:dyDescent="0.3">
      <c r="A14" s="11" t="s">
        <v>0</v>
      </c>
      <c r="B14" s="11" t="s">
        <v>1</v>
      </c>
      <c r="C14" s="11" t="s">
        <v>54</v>
      </c>
      <c r="D14" s="11" t="s">
        <v>67</v>
      </c>
      <c r="E14" s="11" t="s">
        <v>68</v>
      </c>
      <c r="F14" s="25">
        <v>0.05</v>
      </c>
      <c r="G14" s="25">
        <v>0.1</v>
      </c>
    </row>
    <row r="15" spans="1:7" x14ac:dyDescent="0.3">
      <c r="A15" s="12">
        <v>218</v>
      </c>
      <c r="B15" s="12" t="s">
        <v>69</v>
      </c>
      <c r="C15" s="12">
        <v>6</v>
      </c>
      <c r="D15" s="12">
        <v>5.7</v>
      </c>
      <c r="E15" s="12">
        <v>34.200000000000003</v>
      </c>
      <c r="F15" s="12">
        <f>$E$15*(1-F14)</f>
        <v>32.49</v>
      </c>
      <c r="G15" s="12">
        <f>$E$15*(1-G14)</f>
        <v>30.780000000000005</v>
      </c>
    </row>
    <row r="16" spans="1:7" x14ac:dyDescent="0.3">
      <c r="A16" s="12">
        <v>215</v>
      </c>
      <c r="B16" s="12" t="s">
        <v>70</v>
      </c>
      <c r="C16" s="12">
        <v>5</v>
      </c>
      <c r="D16" s="12">
        <v>20.190000000000001</v>
      </c>
      <c r="E16" s="12">
        <v>100.95</v>
      </c>
      <c r="F16" s="12">
        <f>$E$16*(1-F14)</f>
        <v>95.902500000000003</v>
      </c>
      <c r="G16" s="12">
        <f>$E$16*(1-G14)</f>
        <v>90.855000000000004</v>
      </c>
    </row>
  </sheetData>
  <mergeCells count="4">
    <mergeCell ref="A1:C1"/>
    <mergeCell ref="D1:E1"/>
    <mergeCell ref="A13:C13"/>
    <mergeCell ref="D13:E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6500-56EA-46DB-A2BA-04C553F2116A}">
  <dimension ref="A1:AL18"/>
  <sheetViews>
    <sheetView zoomScale="110" zoomScaleNormal="110" workbookViewId="0">
      <pane xSplit="9" ySplit="16" topLeftCell="R17" activePane="bottomRight" state="frozen"/>
      <selection pane="topRight" activeCell="J1" sqref="J1"/>
      <selection pane="bottomLeft" activeCell="A17" sqref="A17"/>
      <selection pane="bottomRight" activeCell="AJ9" sqref="AJ9"/>
    </sheetView>
  </sheetViews>
  <sheetFormatPr defaultRowHeight="14.4" x14ac:dyDescent="0.3"/>
  <cols>
    <col min="1" max="1" width="10.5546875" style="16" bestFit="1" customWidth="1"/>
    <col min="2" max="2" width="18.44140625" style="16" bestFit="1" customWidth="1"/>
    <col min="3" max="3" width="25.6640625" style="16" bestFit="1" customWidth="1"/>
    <col min="4" max="4" width="12.44140625" style="16" bestFit="1" customWidth="1"/>
    <col min="5" max="5" width="17" style="16" bestFit="1" customWidth="1"/>
    <col min="6" max="9" width="8.88671875" style="16"/>
    <col min="10" max="10" width="4.21875" customWidth="1"/>
    <col min="11" max="11" width="38.5546875" customWidth="1"/>
    <col min="12" max="12" width="8.77734375" customWidth="1"/>
    <col min="13" max="13" width="22.6640625" customWidth="1"/>
    <col min="14" max="14" width="12.88671875" bestFit="1" customWidth="1"/>
    <col min="16" max="16" width="8.77734375" customWidth="1"/>
    <col min="17" max="17" width="25.109375" customWidth="1"/>
    <col min="18" max="18" width="19" customWidth="1"/>
    <col min="19" max="19" width="23.77734375" customWidth="1"/>
    <col min="20" max="20" width="8.77734375" customWidth="1"/>
    <col min="25" max="25" width="8.77734375" customWidth="1"/>
    <col min="28" max="28" width="8.77734375" customWidth="1"/>
    <col min="31" max="31" width="8.77734375" customWidth="1"/>
    <col min="34" max="34" width="8.77734375" customWidth="1"/>
    <col min="35" max="35" width="15.88671875" customWidth="1"/>
    <col min="36" max="36" width="9.21875" bestFit="1" customWidth="1"/>
    <col min="39" max="39" width="8.77734375" customWidth="1"/>
  </cols>
  <sheetData>
    <row r="1" spans="1:38" ht="14.4" customHeight="1" x14ac:dyDescent="0.3">
      <c r="A1"/>
      <c r="B1"/>
      <c r="C1"/>
      <c r="D1"/>
      <c r="E1"/>
      <c r="F1"/>
      <c r="G1"/>
      <c r="H1"/>
      <c r="I1" s="8"/>
      <c r="K1" s="31" t="s">
        <v>60</v>
      </c>
      <c r="M1" s="29" t="s">
        <v>61</v>
      </c>
      <c r="N1" s="29"/>
      <c r="O1" s="29"/>
      <c r="Q1" s="29" t="s">
        <v>32</v>
      </c>
      <c r="R1" s="29"/>
      <c r="S1" s="29"/>
      <c r="T1" s="10"/>
      <c r="U1" s="29" t="s">
        <v>63</v>
      </c>
      <c r="V1" s="29"/>
      <c r="W1" s="29"/>
      <c r="X1" s="29"/>
      <c r="Z1" s="29" t="s">
        <v>40</v>
      </c>
      <c r="AA1" s="29"/>
      <c r="AC1" s="29" t="s">
        <v>42</v>
      </c>
      <c r="AD1" s="29"/>
      <c r="AF1" s="29" t="s">
        <v>43</v>
      </c>
      <c r="AG1" s="29"/>
      <c r="AI1" s="29" t="s">
        <v>48</v>
      </c>
      <c r="AJ1" s="29"/>
      <c r="AK1" s="29"/>
      <c r="AL1" s="29"/>
    </row>
    <row r="2" spans="1:38" ht="14.4" customHeight="1" x14ac:dyDescent="0.3">
      <c r="A2"/>
      <c r="B2"/>
      <c r="C2"/>
      <c r="D2"/>
      <c r="E2"/>
      <c r="F2"/>
      <c r="G2"/>
      <c r="H2"/>
      <c r="I2" s="8"/>
      <c r="K2" s="31"/>
      <c r="L2" s="6"/>
      <c r="M2" s="29"/>
      <c r="N2" s="29"/>
      <c r="O2" s="29"/>
      <c r="P2" s="6"/>
      <c r="Q2" s="29"/>
      <c r="R2" s="29"/>
      <c r="S2" s="29"/>
      <c r="T2" s="10"/>
      <c r="U2" s="29"/>
      <c r="V2" s="29"/>
      <c r="W2" s="29"/>
      <c r="X2" s="29"/>
      <c r="Z2" s="29"/>
      <c r="AA2" s="29"/>
      <c r="AC2" s="29"/>
      <c r="AD2" s="29"/>
      <c r="AF2" s="29"/>
      <c r="AG2" s="29"/>
      <c r="AI2" s="29"/>
      <c r="AJ2" s="29"/>
      <c r="AK2" s="29"/>
      <c r="AL2" s="29"/>
    </row>
    <row r="3" spans="1:38" ht="14.4" customHeight="1" x14ac:dyDescent="0.3">
      <c r="A3"/>
      <c r="B3"/>
      <c r="C3"/>
      <c r="D3"/>
      <c r="E3"/>
      <c r="F3"/>
      <c r="G3"/>
      <c r="H3"/>
      <c r="I3" s="8"/>
      <c r="K3" s="31"/>
      <c r="L3" s="6"/>
      <c r="M3" s="29"/>
      <c r="N3" s="29"/>
      <c r="O3" s="29"/>
      <c r="P3" s="6"/>
      <c r="Q3" s="29"/>
      <c r="R3" s="29"/>
      <c r="S3" s="29"/>
      <c r="T3" s="10"/>
      <c r="U3" s="29"/>
      <c r="V3" s="29"/>
      <c r="W3" s="29"/>
      <c r="X3" s="29"/>
      <c r="Z3" s="29"/>
      <c r="AA3" s="29"/>
      <c r="AC3" s="29"/>
      <c r="AD3" s="29"/>
      <c r="AF3" s="29"/>
      <c r="AG3" s="29"/>
      <c r="AI3" s="29"/>
      <c r="AJ3" s="29"/>
      <c r="AK3" s="29"/>
      <c r="AL3" s="29"/>
    </row>
    <row r="4" spans="1:38" x14ac:dyDescent="0.3">
      <c r="A4"/>
      <c r="B4"/>
      <c r="C4"/>
      <c r="D4"/>
      <c r="E4"/>
      <c r="F4"/>
      <c r="G4"/>
      <c r="H4"/>
      <c r="I4" s="8"/>
      <c r="K4" s="31"/>
      <c r="L4" s="6"/>
      <c r="M4" s="29"/>
      <c r="N4" s="29"/>
      <c r="O4" s="29"/>
      <c r="P4" s="6"/>
      <c r="Q4" s="29"/>
      <c r="R4" s="29"/>
      <c r="S4" s="29"/>
      <c r="T4" s="10"/>
      <c r="U4" s="29"/>
      <c r="V4" s="29"/>
      <c r="W4" s="29"/>
      <c r="X4" s="29"/>
      <c r="Z4" s="30"/>
      <c r="AA4" s="30"/>
      <c r="AC4" s="29"/>
      <c r="AD4" s="29"/>
      <c r="AF4" s="29"/>
      <c r="AG4" s="29"/>
      <c r="AI4" s="29"/>
      <c r="AJ4" s="29"/>
      <c r="AK4" s="29"/>
      <c r="AL4" s="29"/>
    </row>
    <row r="5" spans="1:38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36</v>
      </c>
      <c r="J5" s="5"/>
      <c r="K5" s="11" t="s">
        <v>30</v>
      </c>
      <c r="M5" s="11" t="s">
        <v>31</v>
      </c>
      <c r="Q5" s="1"/>
      <c r="R5" s="3" t="s">
        <v>33</v>
      </c>
      <c r="S5" s="11" t="s">
        <v>62</v>
      </c>
      <c r="U5" s="3" t="s">
        <v>5</v>
      </c>
      <c r="V5" s="3" t="s">
        <v>34</v>
      </c>
      <c r="W5" s="3" t="s">
        <v>35</v>
      </c>
      <c r="X5" s="5"/>
      <c r="Z5" s="3" t="s">
        <v>39</v>
      </c>
      <c r="AA5" s="11" t="s">
        <v>34</v>
      </c>
      <c r="AB5" s="9"/>
      <c r="AC5" s="3" t="s">
        <v>34</v>
      </c>
      <c r="AF5" s="3" t="s">
        <v>34</v>
      </c>
      <c r="AI5" s="12"/>
      <c r="AJ5" s="11" t="s">
        <v>34</v>
      </c>
    </row>
    <row r="6" spans="1:38" x14ac:dyDescent="0.3">
      <c r="A6" s="2">
        <v>1</v>
      </c>
      <c r="B6" s="2" t="s">
        <v>8</v>
      </c>
      <c r="C6" s="2" t="s">
        <v>9</v>
      </c>
      <c r="D6" s="2"/>
      <c r="E6" s="2" t="b">
        <v>0</v>
      </c>
      <c r="F6" s="2" t="s">
        <v>10</v>
      </c>
      <c r="G6" s="2"/>
      <c r="H6" s="2"/>
      <c r="I6" s="17">
        <v>100</v>
      </c>
      <c r="J6" s="1"/>
      <c r="K6" s="12" t="str">
        <f>IF(E6=TRUE,CONCATENATE(A6," ","Prodotto finito"),CONCATENATE(A6," ","Componente"))</f>
        <v>1 Componente</v>
      </c>
      <c r="M6" s="12" t="str">
        <f>IF(OR(G6="",D6=""),"dati incompleti","dati completi")</f>
        <v>dati incompleti</v>
      </c>
      <c r="N6" t="str">
        <f>IF(OR(ISBLANK(D6),ISBLANK(G6)),"dati incompleti","dati completi")</f>
        <v>dati incompleti</v>
      </c>
      <c r="Q6" s="1"/>
      <c r="R6" s="2" t="str">
        <f>IF(_xlfn.XOR(D6="",G6=""), MAX(D6,G6), IF(NOT(G6=""), G6, "Valorizzare List Price"))</f>
        <v>Valorizzare List Price</v>
      </c>
      <c r="S6" s="2" t="str">
        <f>IF(AND(D6="",G6=""),"Valorizzare List Price",MAX(D6,G6))</f>
        <v>Valorizzare List Price</v>
      </c>
      <c r="U6" s="2" t="s">
        <v>10</v>
      </c>
      <c r="V6" s="2">
        <f>COUNTIF($F$6:$F$14,U6)</f>
        <v>2</v>
      </c>
      <c r="W6" s="2">
        <f>COUNTIFS($E$6:$E$14,TRUE,$F$6:$F$14,U6)</f>
        <v>0</v>
      </c>
      <c r="X6" s="1"/>
      <c r="Z6" s="12" t="s">
        <v>38</v>
      </c>
      <c r="AA6" s="12">
        <f>COUNTIF(C$6:C$14,"*Road*")</f>
        <v>1</v>
      </c>
      <c r="AC6" s="2">
        <f>COUNTIF(C6:C14,"??M*")</f>
        <v>0</v>
      </c>
      <c r="AF6" s="2">
        <f>COUNTIF(G6:G14,"&gt;1300")</f>
        <v>2</v>
      </c>
      <c r="AI6" s="11" t="s">
        <v>46</v>
      </c>
      <c r="AJ6" s="12">
        <f>SUM(I6:I14)</f>
        <v>1120</v>
      </c>
    </row>
    <row r="7" spans="1:38" x14ac:dyDescent="0.3">
      <c r="A7" s="2">
        <v>3</v>
      </c>
      <c r="B7" s="2" t="s">
        <v>11</v>
      </c>
      <c r="C7" s="2" t="s">
        <v>12</v>
      </c>
      <c r="D7" s="2"/>
      <c r="E7" s="2" t="b">
        <v>0</v>
      </c>
      <c r="F7" s="2" t="s">
        <v>10</v>
      </c>
      <c r="G7" s="2"/>
      <c r="H7" s="2"/>
      <c r="I7" s="17">
        <v>150</v>
      </c>
      <c r="J7" s="1"/>
      <c r="K7" s="12" t="str">
        <f t="shared" ref="K7:K14" si="0">IF(E7=TRUE,CONCATENATE(A7," ","Prodotto finito"),CONCATENATE(A7," ","Componente"))</f>
        <v>3 Componente</v>
      </c>
      <c r="M7" s="12" t="str">
        <f t="shared" ref="M7:M14" si="1">IF(OR(G7="",D7=""),"dati incompleti","dati completi")</f>
        <v>dati incompleti</v>
      </c>
      <c r="N7" t="str">
        <f t="shared" ref="N7:N14" si="2">IF(OR(ISBLANK(D7),ISBLANK(G7)),"dati incompleti","dati completi")</f>
        <v>dati incompleti</v>
      </c>
      <c r="Q7" s="1"/>
      <c r="R7" s="2" t="str">
        <f t="shared" ref="R7:R14" si="3">IF(_xlfn.XOR(D7="",G7=""), MAX(D7,G7), IF(NOT(G7=""), G7, "Valorizzare List Price"))</f>
        <v>Valorizzare List Price</v>
      </c>
      <c r="S7" s="2" t="str">
        <f t="shared" ref="S7:S14" si="4">IF(AND(D7="",G7=""),"Valorizzare List Price",MAX(D7,G7))</f>
        <v>Valorizzare List Price</v>
      </c>
      <c r="U7" s="2" t="s">
        <v>13</v>
      </c>
      <c r="V7" s="2">
        <f t="shared" ref="V7:V8" si="5">COUNTIF($F$6:$F$14,U7)</f>
        <v>1</v>
      </c>
      <c r="W7" s="2">
        <f t="shared" ref="W7:W8" si="6">COUNTIFS($E$6:$E$14,TRUE,$F$6:$F$14,U7)</f>
        <v>0</v>
      </c>
      <c r="X7" s="1"/>
      <c r="Z7" s="12" t="s">
        <v>41</v>
      </c>
      <c r="AA7" s="12">
        <f>COUNTIF(C$6:C$14,"*Mountain*")</f>
        <v>4</v>
      </c>
      <c r="AI7" s="11" t="s">
        <v>49</v>
      </c>
      <c r="AJ7" s="12">
        <f>SUMIF(I6:I14,"&gt;100")</f>
        <v>620</v>
      </c>
    </row>
    <row r="8" spans="1:38" x14ac:dyDescent="0.3">
      <c r="A8" s="2">
        <v>7</v>
      </c>
      <c r="B8" s="2" t="s">
        <v>14</v>
      </c>
      <c r="C8" s="2" t="s">
        <v>15</v>
      </c>
      <c r="D8" s="2"/>
      <c r="E8" s="2" t="b">
        <v>0</v>
      </c>
      <c r="F8" s="2" t="s">
        <v>13</v>
      </c>
      <c r="G8" s="2"/>
      <c r="H8" s="2"/>
      <c r="I8" s="17">
        <v>150</v>
      </c>
      <c r="J8" s="1"/>
      <c r="K8" s="12" t="str">
        <f t="shared" si="0"/>
        <v>7 Componente</v>
      </c>
      <c r="M8" s="12" t="str">
        <f t="shared" si="1"/>
        <v>dati incompleti</v>
      </c>
      <c r="N8" t="str">
        <f t="shared" si="2"/>
        <v>dati incompleti</v>
      </c>
      <c r="Q8" s="1"/>
      <c r="R8" s="2" t="str">
        <f t="shared" si="3"/>
        <v>Valorizzare List Price</v>
      </c>
      <c r="S8" s="2" t="str">
        <f t="shared" si="4"/>
        <v>Valorizzare List Price</v>
      </c>
      <c r="U8" s="2" t="s">
        <v>16</v>
      </c>
      <c r="V8" s="2">
        <f t="shared" si="5"/>
        <v>5</v>
      </c>
      <c r="W8" s="2">
        <f t="shared" si="6"/>
        <v>4</v>
      </c>
      <c r="X8" s="1"/>
      <c r="AI8" s="11" t="s">
        <v>47</v>
      </c>
      <c r="AJ8" s="12">
        <f>SUMIF(E6:E14,"VERO",I6:I14)</f>
        <v>520</v>
      </c>
    </row>
    <row r="9" spans="1:38" x14ac:dyDescent="0.3">
      <c r="A9" s="2">
        <v>10</v>
      </c>
      <c r="B9" s="2" t="s">
        <v>17</v>
      </c>
      <c r="C9" s="2" t="s">
        <v>18</v>
      </c>
      <c r="D9" s="2"/>
      <c r="E9" s="2" t="b">
        <v>0</v>
      </c>
      <c r="F9" s="2" t="s">
        <v>16</v>
      </c>
      <c r="G9" s="2"/>
      <c r="H9" s="2"/>
      <c r="I9" s="17">
        <v>200</v>
      </c>
      <c r="J9" s="1"/>
      <c r="K9" s="12" t="str">
        <f t="shared" si="0"/>
        <v>10 Componente</v>
      </c>
      <c r="M9" s="12" t="str">
        <f t="shared" si="1"/>
        <v>dati incompleti</v>
      </c>
      <c r="N9" t="str">
        <f t="shared" si="2"/>
        <v>dati incompleti</v>
      </c>
      <c r="Q9" s="1"/>
      <c r="R9" s="2" t="str">
        <f t="shared" si="3"/>
        <v>Valorizzare List Price</v>
      </c>
      <c r="S9" s="2" t="str">
        <f t="shared" si="4"/>
        <v>Valorizzare List Price</v>
      </c>
      <c r="AF9" s="32" t="s">
        <v>45</v>
      </c>
      <c r="AG9" s="32"/>
    </row>
    <row r="10" spans="1:38" x14ac:dyDescent="0.3">
      <c r="A10" s="2">
        <v>290</v>
      </c>
      <c r="B10" s="2" t="s">
        <v>21</v>
      </c>
      <c r="C10" s="2" t="s">
        <v>22</v>
      </c>
      <c r="D10" s="2">
        <v>747.2</v>
      </c>
      <c r="E10" s="2" t="b">
        <v>1</v>
      </c>
      <c r="F10" s="2" t="s">
        <v>16</v>
      </c>
      <c r="G10" s="4"/>
      <c r="H10" s="2" t="s">
        <v>23</v>
      </c>
      <c r="I10" s="17">
        <v>100</v>
      </c>
      <c r="J10" s="1"/>
      <c r="K10" s="12" t="str">
        <f t="shared" si="0"/>
        <v>290 Prodotto finito</v>
      </c>
      <c r="M10" s="12" t="str">
        <f t="shared" si="1"/>
        <v>dati incompleti</v>
      </c>
      <c r="N10" t="str">
        <f t="shared" si="2"/>
        <v>dati incompleti</v>
      </c>
      <c r="Q10" s="1"/>
      <c r="R10" s="2">
        <f t="shared" si="3"/>
        <v>747.2</v>
      </c>
      <c r="S10" s="2">
        <f t="shared" si="4"/>
        <v>747.2</v>
      </c>
    </row>
    <row r="11" spans="1:38" x14ac:dyDescent="0.3">
      <c r="A11" s="2">
        <v>291</v>
      </c>
      <c r="B11" s="2" t="s">
        <v>24</v>
      </c>
      <c r="C11" s="2" t="s">
        <v>25</v>
      </c>
      <c r="D11" s="2">
        <v>706.81</v>
      </c>
      <c r="E11" s="2" t="b">
        <v>1</v>
      </c>
      <c r="F11" s="2"/>
      <c r="G11" s="4">
        <v>1364.5</v>
      </c>
      <c r="H11" s="2" t="s">
        <v>19</v>
      </c>
      <c r="I11" s="17">
        <v>100</v>
      </c>
      <c r="J11" s="1"/>
      <c r="K11" s="12" t="str">
        <f t="shared" si="0"/>
        <v>291 Prodotto finito</v>
      </c>
      <c r="M11" s="12" t="str">
        <f t="shared" si="1"/>
        <v>dati completi</v>
      </c>
      <c r="N11" t="str">
        <f t="shared" si="2"/>
        <v>dati completi</v>
      </c>
      <c r="Q11" s="1"/>
      <c r="R11" s="2">
        <f t="shared" si="3"/>
        <v>1364.5</v>
      </c>
      <c r="S11" s="2">
        <f t="shared" si="4"/>
        <v>1364.5</v>
      </c>
      <c r="AF11" s="11" t="s">
        <v>44</v>
      </c>
      <c r="AG11" s="11" t="s">
        <v>34</v>
      </c>
    </row>
    <row r="12" spans="1:38" x14ac:dyDescent="0.3">
      <c r="A12" s="2">
        <v>292</v>
      </c>
      <c r="B12" s="2" t="s">
        <v>26</v>
      </c>
      <c r="C12" s="2" t="s">
        <v>37</v>
      </c>
      <c r="D12" s="2"/>
      <c r="E12" s="2" t="b">
        <v>1</v>
      </c>
      <c r="F12" s="2" t="s">
        <v>16</v>
      </c>
      <c r="G12" s="4">
        <v>1364.5</v>
      </c>
      <c r="H12" s="2" t="s">
        <v>20</v>
      </c>
      <c r="I12" s="17">
        <v>120</v>
      </c>
      <c r="J12" s="1"/>
      <c r="K12" s="12" t="str">
        <f t="shared" si="0"/>
        <v>292 Prodotto finito</v>
      </c>
      <c r="M12" s="12" t="str">
        <f t="shared" si="1"/>
        <v>dati incompleti</v>
      </c>
      <c r="N12" t="str">
        <f t="shared" si="2"/>
        <v>dati incompleti</v>
      </c>
      <c r="Q12" s="1"/>
      <c r="R12" s="2">
        <f t="shared" si="3"/>
        <v>1364.5</v>
      </c>
      <c r="S12" s="2">
        <f t="shared" si="4"/>
        <v>1364.5</v>
      </c>
      <c r="AF12" s="18" t="s">
        <v>37</v>
      </c>
      <c r="AG12" s="12">
        <f>COUNTIFS(C6:C14,AF12,G6:G14,"&gt;1300")</f>
        <v>1</v>
      </c>
    </row>
    <row r="13" spans="1:38" x14ac:dyDescent="0.3">
      <c r="A13" s="2">
        <v>293</v>
      </c>
      <c r="B13" s="2" t="s">
        <v>27</v>
      </c>
      <c r="C13" s="2" t="s">
        <v>28</v>
      </c>
      <c r="D13" s="2">
        <v>623.84</v>
      </c>
      <c r="E13" s="2" t="b">
        <v>1</v>
      </c>
      <c r="F13" s="2" t="s">
        <v>16</v>
      </c>
      <c r="G13" s="4">
        <v>1204.32</v>
      </c>
      <c r="H13" s="2" t="s">
        <v>29</v>
      </c>
      <c r="I13" s="17">
        <v>100</v>
      </c>
      <c r="J13" s="1"/>
      <c r="K13" s="12" t="str">
        <f t="shared" si="0"/>
        <v>293 Prodotto finito</v>
      </c>
      <c r="M13" s="12" t="str">
        <f t="shared" si="1"/>
        <v>dati completi</v>
      </c>
      <c r="N13" t="str">
        <f t="shared" si="2"/>
        <v>dati completi</v>
      </c>
      <c r="Q13" s="1"/>
      <c r="R13" s="2">
        <f t="shared" si="3"/>
        <v>1204.32</v>
      </c>
      <c r="S13" s="2">
        <f t="shared" si="4"/>
        <v>1204.32</v>
      </c>
    </row>
    <row r="14" spans="1:38" x14ac:dyDescent="0.3">
      <c r="A14" s="2">
        <v>294</v>
      </c>
      <c r="B14" s="2" t="s">
        <v>27</v>
      </c>
      <c r="C14" s="2" t="s">
        <v>28</v>
      </c>
      <c r="D14" s="2">
        <v>660.91</v>
      </c>
      <c r="E14" s="2" t="b">
        <v>1</v>
      </c>
      <c r="F14" s="2" t="s">
        <v>16</v>
      </c>
      <c r="G14" s="4">
        <v>1240.45</v>
      </c>
      <c r="H14" s="2" t="s">
        <v>29</v>
      </c>
      <c r="I14" s="17">
        <v>100</v>
      </c>
      <c r="J14" s="1"/>
      <c r="K14" s="12" t="str">
        <f t="shared" si="0"/>
        <v>294 Prodotto finito</v>
      </c>
      <c r="M14" s="12" t="str">
        <f t="shared" si="1"/>
        <v>dati completi</v>
      </c>
      <c r="N14" t="str">
        <f t="shared" si="2"/>
        <v>dati completi</v>
      </c>
      <c r="Q14" s="1"/>
      <c r="R14" s="2">
        <f t="shared" si="3"/>
        <v>1240.45</v>
      </c>
      <c r="S14" s="2">
        <f t="shared" si="4"/>
        <v>1240.45</v>
      </c>
    </row>
    <row r="15" spans="1:38" x14ac:dyDescent="0.3">
      <c r="A15" s="1"/>
      <c r="B15" s="1"/>
      <c r="C15" s="1"/>
      <c r="D15" s="1"/>
      <c r="E15" s="1"/>
      <c r="F15" s="1"/>
      <c r="G15" s="7"/>
      <c r="H15" s="1"/>
      <c r="I15" s="8"/>
      <c r="J15" s="1"/>
    </row>
    <row r="16" spans="1:38" x14ac:dyDescent="0.3">
      <c r="A16" s="1"/>
      <c r="B16" s="1"/>
      <c r="C16" s="1"/>
      <c r="D16" s="1"/>
      <c r="E16" s="1"/>
      <c r="F16" s="1"/>
      <c r="G16" s="7"/>
      <c r="H16" s="1"/>
      <c r="I16" s="8"/>
      <c r="J16" s="1"/>
    </row>
    <row r="17" spans="1:10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"/>
    </row>
    <row r="18" spans="1:10" x14ac:dyDescent="0.3">
      <c r="A18" s="14"/>
      <c r="B18" s="14"/>
      <c r="C18" s="14"/>
      <c r="D18" s="14"/>
      <c r="E18" s="14"/>
      <c r="F18" s="14"/>
      <c r="G18" s="15"/>
      <c r="H18" s="14"/>
      <c r="I18" s="14"/>
      <c r="J18" s="1"/>
    </row>
  </sheetData>
  <mergeCells count="9">
    <mergeCell ref="K1:K4"/>
    <mergeCell ref="AF1:AG4"/>
    <mergeCell ref="AF9:AG9"/>
    <mergeCell ref="AI1:AL4"/>
    <mergeCell ref="Z1:AA4"/>
    <mergeCell ref="AC1:AD4"/>
    <mergeCell ref="U1:X4"/>
    <mergeCell ref="M1:O4"/>
    <mergeCell ref="Q1:S4"/>
  </mergeCells>
  <dataValidations count="1">
    <dataValidation type="list" allowBlank="1" showInputMessage="1" showErrorMessage="1" sqref="AF12" xr:uid="{DA6257D0-78B4-428F-AF5B-3E9217D8B2A6}">
      <formula1>$C$6:$C$14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E6F3-6F00-4CC1-8C18-E60849CA9DB8}">
  <dimension ref="A2:M22"/>
  <sheetViews>
    <sheetView workbookViewId="0">
      <selection activeCell="M12" sqref="M12"/>
    </sheetView>
  </sheetViews>
  <sheetFormatPr defaultRowHeight="14.4" x14ac:dyDescent="0.3"/>
  <cols>
    <col min="1" max="1" width="10.5546875" bestFit="1" customWidth="1"/>
    <col min="2" max="2" width="18.44140625" bestFit="1" customWidth="1"/>
    <col min="3" max="3" width="25.5546875" bestFit="1" customWidth="1"/>
    <col min="5" max="5" width="11.44140625" customWidth="1"/>
    <col min="6" max="6" width="9.21875" bestFit="1" customWidth="1"/>
    <col min="7" max="7" width="12" customWidth="1"/>
    <col min="8" max="8" width="10.5546875" bestFit="1" customWidth="1"/>
    <col min="9" max="9" width="10.77734375" customWidth="1"/>
    <col min="11" max="11" width="25.44140625" customWidth="1"/>
    <col min="12" max="12" width="20.21875" customWidth="1"/>
    <col min="13" max="13" width="26.21875" customWidth="1"/>
  </cols>
  <sheetData>
    <row r="2" spans="1:13" x14ac:dyDescent="0.3">
      <c r="A2" s="28" t="s">
        <v>64</v>
      </c>
      <c r="B2" s="28"/>
      <c r="C2" s="28"/>
      <c r="E2" s="28" t="s">
        <v>65</v>
      </c>
      <c r="F2" s="28"/>
      <c r="G2" s="28"/>
      <c r="H2" s="28"/>
      <c r="I2" s="28"/>
      <c r="J2" s="28"/>
      <c r="K2" s="20" t="s">
        <v>58</v>
      </c>
      <c r="L2" s="33" t="s">
        <v>59</v>
      </c>
      <c r="M2" s="33"/>
    </row>
    <row r="3" spans="1:13" x14ac:dyDescent="0.3">
      <c r="A3" s="3" t="s">
        <v>0</v>
      </c>
      <c r="B3" s="3" t="s">
        <v>1</v>
      </c>
      <c r="C3" s="3" t="s">
        <v>2</v>
      </c>
      <c r="E3" s="3" t="s">
        <v>50</v>
      </c>
      <c r="F3" s="3" t="s">
        <v>51</v>
      </c>
      <c r="G3" s="3" t="s">
        <v>52</v>
      </c>
      <c r="H3" s="3" t="s">
        <v>0</v>
      </c>
      <c r="I3" s="3" t="s">
        <v>53</v>
      </c>
      <c r="J3" s="3" t="s">
        <v>54</v>
      </c>
      <c r="K3" s="21" t="s">
        <v>2</v>
      </c>
      <c r="L3" s="22" t="s">
        <v>1</v>
      </c>
      <c r="M3" s="22" t="s">
        <v>2</v>
      </c>
    </row>
    <row r="4" spans="1:13" x14ac:dyDescent="0.3">
      <c r="A4" s="2">
        <v>1</v>
      </c>
      <c r="B4" s="2" t="s">
        <v>8</v>
      </c>
      <c r="C4" s="2" t="s">
        <v>9</v>
      </c>
      <c r="E4" s="12" t="s">
        <v>55</v>
      </c>
      <c r="F4" s="12">
        <v>1</v>
      </c>
      <c r="G4" s="19">
        <v>45931</v>
      </c>
      <c r="H4" s="12">
        <v>291</v>
      </c>
      <c r="I4" s="12">
        <v>1364.5</v>
      </c>
      <c r="J4" s="12">
        <v>1</v>
      </c>
      <c r="K4" s="20" t="str">
        <f>VLOOKUP(H4,$A$4:$C$12,3)</f>
        <v>HL Mountain Frame - Silver, 44</v>
      </c>
      <c r="L4" s="23" t="str">
        <f>_xlfn.XLOOKUP(H4,$A$4:$A$12,$B$4:$B$12)</f>
        <v>FR-M94S-44</v>
      </c>
      <c r="M4" s="23" t="str">
        <f>_xlfn.XLOOKUP(H4,$A$4:$A$12,$C$4:$C$12)</f>
        <v>HL Mountain Frame - Silver, 44</v>
      </c>
    </row>
    <row r="5" spans="1:13" x14ac:dyDescent="0.3">
      <c r="A5" s="2">
        <v>3</v>
      </c>
      <c r="B5" s="2" t="s">
        <v>11</v>
      </c>
      <c r="C5" s="2" t="s">
        <v>12</v>
      </c>
      <c r="E5" s="12" t="s">
        <v>55</v>
      </c>
      <c r="F5" s="12">
        <v>2</v>
      </c>
      <c r="G5" s="19">
        <v>45931</v>
      </c>
      <c r="H5" s="12">
        <v>292</v>
      </c>
      <c r="I5" s="12">
        <v>1364.5</v>
      </c>
      <c r="J5" s="12">
        <v>1</v>
      </c>
      <c r="K5" s="20" t="str">
        <f t="shared" ref="K5:K8" si="0">VLOOKUP(H5,$A$4:$C$12,3)</f>
        <v>HL Road Frame - Silver, 48</v>
      </c>
      <c r="L5" s="23" t="str">
        <f t="shared" ref="L5:L8" si="1">_xlfn.XLOOKUP(H5,$A$4:$A$12,$B$4:$B$12)</f>
        <v>FR-M94S-52</v>
      </c>
      <c r="M5" s="23" t="str">
        <f t="shared" ref="M5:M8" si="2">_xlfn.XLOOKUP(H5,$A$4:$A$12,$C$4:$C$12)</f>
        <v>HL Road Frame - Silver, 48</v>
      </c>
    </row>
    <row r="6" spans="1:13" x14ac:dyDescent="0.3">
      <c r="A6" s="2">
        <v>7</v>
      </c>
      <c r="B6" s="2" t="s">
        <v>14</v>
      </c>
      <c r="C6" s="2" t="s">
        <v>15</v>
      </c>
      <c r="E6" s="12" t="s">
        <v>55</v>
      </c>
      <c r="F6" s="12">
        <v>3</v>
      </c>
      <c r="G6" s="19">
        <v>45931</v>
      </c>
      <c r="H6" s="12">
        <v>293</v>
      </c>
      <c r="I6" s="12">
        <v>1204.32</v>
      </c>
      <c r="J6" s="12">
        <v>1</v>
      </c>
      <c r="K6" s="20" t="str">
        <f t="shared" si="0"/>
        <v>HL Mountain Frame - Silver, 46</v>
      </c>
      <c r="L6" s="23" t="str">
        <f t="shared" si="1"/>
        <v>FR-M94S-46</v>
      </c>
      <c r="M6" s="23" t="str">
        <f t="shared" si="2"/>
        <v>HL Mountain Frame - Silver, 46</v>
      </c>
    </row>
    <row r="7" spans="1:13" x14ac:dyDescent="0.3">
      <c r="A7" s="2">
        <v>10</v>
      </c>
      <c r="B7" s="2" t="s">
        <v>17</v>
      </c>
      <c r="C7" s="2" t="s">
        <v>18</v>
      </c>
      <c r="E7" s="12" t="s">
        <v>56</v>
      </c>
      <c r="F7" s="12">
        <v>1</v>
      </c>
      <c r="G7" s="19">
        <v>45931</v>
      </c>
      <c r="H7" s="12">
        <v>291</v>
      </c>
      <c r="I7" s="12">
        <v>1364.5</v>
      </c>
      <c r="J7" s="12">
        <v>2</v>
      </c>
      <c r="K7" s="20" t="str">
        <f t="shared" si="0"/>
        <v>HL Mountain Frame - Silver, 44</v>
      </c>
      <c r="L7" s="23" t="str">
        <f t="shared" si="1"/>
        <v>FR-M94S-44</v>
      </c>
      <c r="M7" s="23" t="str">
        <f t="shared" si="2"/>
        <v>HL Mountain Frame - Silver, 44</v>
      </c>
    </row>
    <row r="8" spans="1:13" x14ac:dyDescent="0.3">
      <c r="A8" s="2">
        <v>290</v>
      </c>
      <c r="B8" s="2" t="s">
        <v>21</v>
      </c>
      <c r="C8" s="2" t="s">
        <v>22</v>
      </c>
      <c r="E8" s="12" t="s">
        <v>57</v>
      </c>
      <c r="F8" s="12">
        <v>1</v>
      </c>
      <c r="G8" s="19">
        <v>45931</v>
      </c>
      <c r="H8" s="12">
        <v>291</v>
      </c>
      <c r="I8" s="12">
        <v>1364.5</v>
      </c>
      <c r="J8" s="12">
        <v>1</v>
      </c>
      <c r="K8" s="20" t="str">
        <f t="shared" si="0"/>
        <v>HL Mountain Frame - Silver, 44</v>
      </c>
      <c r="L8" s="23" t="str">
        <f t="shared" si="1"/>
        <v>FR-M94S-44</v>
      </c>
      <c r="M8" s="23" t="str">
        <f t="shared" si="2"/>
        <v>HL Mountain Frame - Silver, 44</v>
      </c>
    </row>
    <row r="9" spans="1:13" x14ac:dyDescent="0.3">
      <c r="A9" s="2">
        <v>291</v>
      </c>
      <c r="B9" s="2" t="s">
        <v>24</v>
      </c>
      <c r="C9" s="2" t="s">
        <v>25</v>
      </c>
    </row>
    <row r="10" spans="1:13" x14ac:dyDescent="0.3">
      <c r="A10" s="2">
        <v>292</v>
      </c>
      <c r="B10" s="2" t="s">
        <v>26</v>
      </c>
      <c r="C10" s="2" t="s">
        <v>37</v>
      </c>
    </row>
    <row r="11" spans="1:13" x14ac:dyDescent="0.3">
      <c r="A11" s="2">
        <v>293</v>
      </c>
      <c r="B11" s="2" t="s">
        <v>27</v>
      </c>
      <c r="C11" s="2" t="s">
        <v>28</v>
      </c>
    </row>
    <row r="12" spans="1:13" x14ac:dyDescent="0.3">
      <c r="A12" s="2">
        <v>294</v>
      </c>
      <c r="B12" s="2" t="s">
        <v>27</v>
      </c>
      <c r="C12" s="2" t="s">
        <v>28</v>
      </c>
    </row>
    <row r="19" spans="3:7" x14ac:dyDescent="0.3">
      <c r="C19" s="1"/>
      <c r="D19" s="1"/>
      <c r="E19" s="1"/>
      <c r="F19" s="1"/>
      <c r="G19" s="7"/>
    </row>
    <row r="20" spans="3:7" x14ac:dyDescent="0.3">
      <c r="C20" s="1"/>
      <c r="D20" s="1"/>
      <c r="E20" s="1"/>
      <c r="F20" s="1"/>
      <c r="G20" s="7"/>
    </row>
    <row r="21" spans="3:7" x14ac:dyDescent="0.3">
      <c r="C21" s="1"/>
      <c r="D21" s="1"/>
      <c r="E21" s="1"/>
      <c r="F21" s="1"/>
      <c r="G21" s="7"/>
    </row>
    <row r="22" spans="3:7" x14ac:dyDescent="0.3">
      <c r="C22" s="1"/>
      <c r="D22" s="1"/>
      <c r="E22" s="1"/>
      <c r="F22" s="1"/>
      <c r="G22" s="7"/>
    </row>
  </sheetData>
  <mergeCells count="4">
    <mergeCell ref="L2:M2"/>
    <mergeCell ref="A2:C2"/>
    <mergeCell ref="E2:G2"/>
    <mergeCell ref="H2:J2"/>
  </mergeCells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5 4 5 6 b 2 - d f 7 0 - 4 8 1 e - a 7 c 3 - 6 2 1 d 2 c 7 6 2 9 4 9 "   x m l n s = " h t t p : / / s c h e m a s . m i c r o s o f t . c o m / D a t a M a s h u p " > A A A A A H Y E A A B Q S w M E F A A C A A g A 7 H A 9 W d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O x w P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c D 1 Z G N 4 Z P G 8 B A A B a B g A A E w A c A E Z v c m 1 1 b G F z L 1 N l Y 3 R p b 2 4 x L m 0 g o h g A K K A U A A A A A A A A A A A A A A A A A A A A A A A A A A A A 7 Z P f S s M w F M b v C 3 2 H k N 2 0 U M Y a / x b p x d i c i K J j F X Z R h m T t Y Q 2 m C S a Z o m P v b s q q 0 y 1 7 A t e b J r + e 8 3 3 n H H o 0 F I Z J g b L N O 7 7 y P d / T F V V Q o n 7 5 B s I s F U y l e t H D K e m R H k o R B + N 7 y D 6 P i i 2 Y A I u y V 9 4 d U k P n V I M O 8 P 0 A h 9 E m Z l c j t t F t 3 i p / o D W k 2 G W D Z + u 8 E Z y 1 M u V c P g 9 Z P V a y X B b G a u z p r v K s q K C m K b a x O L o 1 U K d 4 m 7 I r 2 M E T V k u t A V F u F K B C c i k E Y C v 9 R O c c u h l w O 5 K B 5 M t a 6 O C v f 7 T C 7 e k O P n C E v m 9 9 b k A J a q D F 1 2 L B m a 7 a r 0 2 3 D c 0 M F S V V 5 U B q 0 9 x H T N g g K G + k L P W I 0 0 U D r b F U z e G e a T N W r N i k s k / A 6 / C n h x G z x V s / Z C d a 7 R U / k e 8 6 O N R o h I A W F Q r y b S c z m x 8 j q d A O O 3 G w C w e L e w 5 I E j d 1 G Z G E O K m r A J K c O u m Z k 5 4 7 q a s J k l y G o e 8 x c W D G v x e k 4 / x 3 U U B C f N y T 4 5 7 8 7 z 3 5 A l B L A Q I t A B Q A A g A I A O x w P V n X 8 w o 5 p Q A A A P Y A A A A S A A A A A A A A A A A A A A A A A A A A A A B D b 2 5 m a W c v U G F j a 2 F n Z S 5 4 b W x Q S w E C L Q A U A A I A C A D s c D 1 Z D 8 r p q 6 Q A A A D p A A A A E w A A A A A A A A A A A A A A A A D x A A A A W 0 N v b n R l b n R f V H l w Z X N d L n h t b F B L A Q I t A B Q A A g A I A O x w P V k Y 3 h k 8 b w E A A F o G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d A A A A A A A A g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k d m V u d H V y Z V d v c m t z R F c y M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1 M z R k Z T A t M m Q 4 M i 0 0 Y 2 V k L W J l Z m M t N D M 1 Y W F l Y T U 5 N j d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Z W 5 0 d X J l V 2 9 y a 3 N E V z I w M j A v Q X V 0 b 1 J l b W 9 2 Z W R D b 2 x 1 b W 5 z M S 5 7 U H J v Z H V j d E t l e S w w f S Z x d W 9 0 O y w m c X V v d D t T Z W N 0 a W 9 u M S 9 B Z H Z l b n R 1 c m V X b 3 J r c 0 R X M j A y M C 9 B d X R v U m V t b 3 Z l Z E N v b H V t b n M x L n t Q c m 9 k d W N 0 Q W x 0 Z X J u Y X R l S 2 V 5 L D F 9 J n F 1 b 3 Q 7 L C Z x d W 9 0 O 1 N l Y 3 R p b 2 4 x L 0 F k d m V u d H V y Z V d v c m t z R F c y M D I w L 0 F 1 d G 9 S Z W 1 v d m V k Q 2 9 s d W 1 u c z E u e 0 V u Z 2 x p c 2 h Q c m 9 k d W N 0 T m F t Z S w y f S Z x d W 9 0 O y w m c X V v d D t T Z W N 0 a W 9 u M S 9 B Z H Z l b n R 1 c m V X b 3 J r c 0 R X M j A y M C 9 B d X R v U m V t b 3 Z l Z E N v b H V t b n M x L n t T d G F u Z G F y Z E N v c 3 Q s M 3 0 m c X V v d D s s J n F 1 b 3 Q 7 U 2 V j d G l v b j E v Q W R 2 Z W 5 0 d X J l V 2 9 y a 3 N E V z I w M j A v Q X V 0 b 1 J l b W 9 2 Z W R D b 2 x 1 b W 5 z M S 5 7 R m l u a X N o Z W R H b 2 9 k c 0 Z s Y W c s N H 0 m c X V v d D s s J n F 1 b 3 Q 7 U 2 V j d G l v b j E v Q W R 2 Z W 5 0 d X J l V 2 9 y a 3 N E V z I w M j A v Q X V 0 b 1 J l b W 9 2 Z W R D b 2 x 1 b W 5 z M S 5 7 Q 2 9 s b 3 I s N X 0 m c X V v d D s s J n F 1 b 3 Q 7 U 2 V j d G l v b j E v Q W R 2 Z W 5 0 d X J l V 2 9 y a 3 N E V z I w M j A v Q X V 0 b 1 J l b W 9 2 Z W R D b 2 x 1 b W 5 z M S 5 7 T G l z d F B y a W N l L D Z 9 J n F 1 b 3 Q 7 L C Z x d W 9 0 O 1 N l Y 3 R p b 2 4 x L 0 F k d m V u d H V y Z V d v c m t z R F c y M D I w L 0 F 1 d G 9 S Z W 1 v d m V k Q 2 9 s d W 1 u c z E u e 1 N p e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R 2 Z W 5 0 d X J l V 2 9 y a 3 N E V z I w M j A v Q X V 0 b 1 J l b W 9 2 Z W R D b 2 x 1 b W 5 z M S 5 7 U H J v Z H V j d E t l e S w w f S Z x d W 9 0 O y w m c X V v d D t T Z W N 0 a W 9 u M S 9 B Z H Z l b n R 1 c m V X b 3 J r c 0 R X M j A y M C 9 B d X R v U m V t b 3 Z l Z E N v b H V t b n M x L n t Q c m 9 k d W N 0 Q W x 0 Z X J u Y X R l S 2 V 5 L D F 9 J n F 1 b 3 Q 7 L C Z x d W 9 0 O 1 N l Y 3 R p b 2 4 x L 0 F k d m V u d H V y Z V d v c m t z R F c y M D I w L 0 F 1 d G 9 S Z W 1 v d m V k Q 2 9 s d W 1 u c z E u e 0 V u Z 2 x p c 2 h Q c m 9 k d W N 0 T m F t Z S w y f S Z x d W 9 0 O y w m c X V v d D t T Z W N 0 a W 9 u M S 9 B Z H Z l b n R 1 c m V X b 3 J r c 0 R X M j A y M C 9 B d X R v U m V t b 3 Z l Z E N v b H V t b n M x L n t T d G F u Z G F y Z E N v c 3 Q s M 3 0 m c X V v d D s s J n F 1 b 3 Q 7 U 2 V j d G l v b j E v Q W R 2 Z W 5 0 d X J l V 2 9 y a 3 N E V z I w M j A v Q X V 0 b 1 J l b W 9 2 Z W R D b 2 x 1 b W 5 z M S 5 7 R m l u a X N o Z W R H b 2 9 k c 0 Z s Y W c s N H 0 m c X V v d D s s J n F 1 b 3 Q 7 U 2 V j d G l v b j E v Q W R 2 Z W 5 0 d X J l V 2 9 y a 3 N E V z I w M j A v Q X V 0 b 1 J l b W 9 2 Z W R D b 2 x 1 b W 5 z M S 5 7 Q 2 9 s b 3 I s N X 0 m c X V v d D s s J n F 1 b 3 Q 7 U 2 V j d G l v b j E v Q W R 2 Z W 5 0 d X J l V 2 9 y a 3 N E V z I w M j A v Q X V 0 b 1 J l b W 9 2 Z W R D b 2 x 1 b W 5 z M S 5 7 T G l z d F B y a W N l L D Z 9 J n F 1 b 3 Q 7 L C Z x d W 9 0 O 1 N l Y 3 R p b 2 4 x L 0 F k d m V u d H V y Z V d v c m t z R F c y M D I w L 0 F 1 d G 9 S Z W 1 v d m V k Q 2 9 s d W 1 u c z E u e 1 N p e m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L Z X k m c X V v d D s s J n F 1 b 3 Q 7 U H J v Z H V j d E F s d G V y b m F 0 Z U t l e S Z x d W 9 0 O y w m c X V v d D t F b m d s a X N o U H J v Z H V j d E 5 h b W U m c X V v d D s s J n F 1 b 3 Q 7 U 3 R h b m R h c m R D b 3 N 0 J n F 1 b 3 Q 7 L C Z x d W 9 0 O 0 Z p b m l z a G V k R 2 9 v Z H N G b G F n J n F 1 b 3 Q 7 L C Z x d W 9 0 O 0 N v b G 9 y J n F 1 b 3 Q 7 L C Z x d W 9 0 O 0 x p c 3 R Q c m l j Z S Z x d W 9 0 O y w m c X V v d D t T a X p l J n F 1 b 3 Q 7 X S I g L z 4 8 R W 5 0 c n k g V H l w Z T 0 i R m l s b E N v b H V t b l R 5 c G V z I i B W Y W x 1 Z T 0 i c 0 F n W U d F U U V H R V F Z P S I g L z 4 8 R W 5 0 c n k g V H l w Z T 0 i R m l s b E x h c 3 R V c G R h d G V k I i B W Y W x 1 Z T 0 i Z D I w M j Q t M D k t M j l U M T I 6 M D Y 6 M D c u M T A w N D Q 5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d m V u d H V y Z V d v c m t z R F c y M D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M j A y M C 9 B Z H Z l b n R 1 c m V X b 3 J r c 0 R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H V y Z V d v c m t z R F c y M D I w L 2 R i b 1 9 E a W 1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z I w M j A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H V y Z V d v c m t z R F c y M D I w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M j A y M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3 N z g 1 M 2 M 1 L T g 1 Y 2 U t N D k z O C 0 5 N z R l L T I w O G J m O W N k N z B l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E y O j A 2 O j M 5 L j k 0 O T g 4 M j h a I i A v P j x F b n R y e S B U e X B l P S J G a W x s Q 2 9 s d W 1 u V H l w Z X M i I F Z h b H V l P S J z Q W d Z R 0 V R R U d F U V k 9 I i A v P j x F b n R y e S B U e X B l P S J G a W x s Q 2 9 s d W 1 u T m F t Z X M i I F Z h b H V l P S J z W y Z x d W 9 0 O 1 B y b 2 R 1 Y 3 R L Z X k m c X V v d D s s J n F 1 b 3 Q 7 U H J v Z H V j d E F s d G V y b m F 0 Z U t l e S Z x d W 9 0 O y w m c X V v d D t F b m d s a X N o U H J v Z H V j d E 5 h b W U m c X V v d D s s J n F 1 b 3 Q 7 U 3 R h b m R h c m R D b 3 N 0 J n F 1 b 3 Q 7 L C Z x d W 9 0 O 0 Z p b m l z a G V k R 2 9 v Z H N G b G F n J n F 1 b 3 Q 7 L C Z x d W 9 0 O 0 N v b G 9 y J n F 1 b 3 Q 7 L C Z x d W 9 0 O 0 x p c 3 R Q c m l j Z S Z x d W 9 0 O y w m c X V v d D t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Z W 5 0 d X J l V 2 9 y a 3 N E V z I w M j A g K D I p L 0 F 1 d G 9 S Z W 1 v d m V k Q 2 9 s d W 1 u c z E u e 1 B y b 2 R 1 Y 3 R L Z X k s M H 0 m c X V v d D s s J n F 1 b 3 Q 7 U 2 V j d G l v b j E v Q W R 2 Z W 5 0 d X J l V 2 9 y a 3 N E V z I w M j A g K D I p L 0 F 1 d G 9 S Z W 1 v d m V k Q 2 9 s d W 1 u c z E u e 1 B y b 2 R 1 Y 3 R B b H R l c m 5 h d G V L Z X k s M X 0 m c X V v d D s s J n F 1 b 3 Q 7 U 2 V j d G l v b j E v Q W R 2 Z W 5 0 d X J l V 2 9 y a 3 N E V z I w M j A g K D I p L 0 F 1 d G 9 S Z W 1 v d m V k Q 2 9 s d W 1 u c z E u e 0 V u Z 2 x p c 2 h Q c m 9 k d W N 0 T m F t Z S w y f S Z x d W 9 0 O y w m c X V v d D t T Z W N 0 a W 9 u M S 9 B Z H Z l b n R 1 c m V X b 3 J r c 0 R X M j A y M C A o M i k v Q X V 0 b 1 J l b W 9 2 Z W R D b 2 x 1 b W 5 z M S 5 7 U 3 R h b m R h c m R D b 3 N 0 L D N 9 J n F 1 b 3 Q 7 L C Z x d W 9 0 O 1 N l Y 3 R p b 2 4 x L 0 F k d m V u d H V y Z V d v c m t z R F c y M D I w I C g y K S 9 B d X R v U m V t b 3 Z l Z E N v b H V t b n M x L n t G a W 5 p c 2 h l Z E d v b 2 R z R m x h Z y w 0 f S Z x d W 9 0 O y w m c X V v d D t T Z W N 0 a W 9 u M S 9 B Z H Z l b n R 1 c m V X b 3 J r c 0 R X M j A y M C A o M i k v Q X V 0 b 1 J l b W 9 2 Z W R D b 2 x 1 b W 5 z M S 5 7 Q 2 9 s b 3 I s N X 0 m c X V v d D s s J n F 1 b 3 Q 7 U 2 V j d G l v b j E v Q W R 2 Z W 5 0 d X J l V 2 9 y a 3 N E V z I w M j A g K D I p L 0 F 1 d G 9 S Z W 1 v d m V k Q 2 9 s d W 1 u c z E u e 0 x p c 3 R Q c m l j Z S w 2 f S Z x d W 9 0 O y w m c X V v d D t T Z W N 0 a W 9 u M S 9 B Z H Z l b n R 1 c m V X b 3 J r c 0 R X M j A y M C A o M i k v Q X V 0 b 1 J l b W 9 2 Z W R D b 2 x 1 b W 5 z M S 5 7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Z H Z l b n R 1 c m V X b 3 J r c 0 R X M j A y M C A o M i k v Q X V 0 b 1 J l b W 9 2 Z W R D b 2 x 1 b W 5 z M S 5 7 U H J v Z H V j d E t l e S w w f S Z x d W 9 0 O y w m c X V v d D t T Z W N 0 a W 9 u M S 9 B Z H Z l b n R 1 c m V X b 3 J r c 0 R X M j A y M C A o M i k v Q X V 0 b 1 J l b W 9 2 Z W R D b 2 x 1 b W 5 z M S 5 7 U H J v Z H V j d E F s d G V y b m F 0 Z U t l e S w x f S Z x d W 9 0 O y w m c X V v d D t T Z W N 0 a W 9 u M S 9 B Z H Z l b n R 1 c m V X b 3 J r c 0 R X M j A y M C A o M i k v Q X V 0 b 1 J l b W 9 2 Z W R D b 2 x 1 b W 5 z M S 5 7 R W 5 n b G l z a F B y b 2 R 1 Y 3 R O Y W 1 l L D J 9 J n F 1 b 3 Q 7 L C Z x d W 9 0 O 1 N l Y 3 R p b 2 4 x L 0 F k d m V u d H V y Z V d v c m t z R F c y M D I w I C g y K S 9 B d X R v U m V t b 3 Z l Z E N v b H V t b n M x L n t T d G F u Z G F y Z E N v c 3 Q s M 3 0 m c X V v d D s s J n F 1 b 3 Q 7 U 2 V j d G l v b j E v Q W R 2 Z W 5 0 d X J l V 2 9 y a 3 N E V z I w M j A g K D I p L 0 F 1 d G 9 S Z W 1 v d m V k Q 2 9 s d W 1 u c z E u e 0 Z p b m l z a G V k R 2 9 v Z H N G b G F n L D R 9 J n F 1 b 3 Q 7 L C Z x d W 9 0 O 1 N l Y 3 R p b 2 4 x L 0 F k d m V u d H V y Z V d v c m t z R F c y M D I w I C g y K S 9 B d X R v U m V t b 3 Z l Z E N v b H V t b n M x L n t D b 2 x v c i w 1 f S Z x d W 9 0 O y w m c X V v d D t T Z W N 0 a W 9 u M S 9 B Z H Z l b n R 1 c m V X b 3 J r c 0 R X M j A y M C A o M i k v Q X V 0 b 1 J l b W 9 2 Z W R D b 2 x 1 b W 5 z M S 5 7 T G l z d F B y a W N l L D Z 9 J n F 1 b 3 Q 7 L C Z x d W 9 0 O 1 N l Y 3 R p b 2 4 x L 0 F k d m V u d H V y Z V d v c m t z R F c y M D I w I C g y K S 9 B d X R v U m V t b 3 Z l Z E N v b H V t b n M x L n t T a X p l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2 Z W 5 0 d X J l V 2 9 y a 3 N E V z I w M j A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V u d H V y Z V d v c m t z R F c y M D I w J T I w K D I p L 0 F k d m V u d H V y Z V d v c m t z R F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z I w M j A l M j A o M i k v Z G J v X 0 R p b V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b n R 1 c m V X b 3 J r c 0 R X M j A y M C U y M C g y K S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W 5 0 d X J l V 2 9 y a 3 N E V z I w M j A l M j A o M i k v R m l s d H J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Q B A N W Z F T R a p Q k v F z 5 r c 4 A A A A A A I A A A A A A B B m A A A A A Q A A I A A A A G 8 h N f 5 O z F 6 d C v L Y H B Z J j D T 9 B L 2 X m a + q z u 0 x y a T z f q d t A A A A A A 6 A A A A A A g A A I A A A A G j k I S P w 3 X Z U B t g E 6 Y 3 g Q 7 N P O c R G E y 6 7 c 5 H U r q y 0 3 e O v U A A A A B y P e 3 3 t l s 4 a Z r e s M f e f g Q p b c Y i R A z Q o k 3 0 W L y M f + J a 9 L F 7 T x d z Q X L v Q r z j l a W 6 R j u m N A N Q U r 2 D O k L f e / 5 c H + s p Z l I 8 I e U h 6 / I T h f w C g x l i r Q A A A A M 4 8 a I x t V p 9 G S W x Z J Z Z s h M Q D c z a 2 y M 2 U t 7 T t o l Q n p k U / E N j H 9 L F g f 7 T + 5 E O 1 G C d T B B T P d g s j t Z q I K i A T G A 5 3 n p Y = < / D a t a M a s h u p > 
</file>

<file path=customXml/itemProps1.xml><?xml version="1.0" encoding="utf-8"?>
<ds:datastoreItem xmlns:ds="http://schemas.openxmlformats.org/officeDocument/2006/customXml" ds:itemID="{BF121A42-43B5-4338-86D1-9BECF4139B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Canonico</dc:creator>
  <cp:lastModifiedBy>vlad bendo</cp:lastModifiedBy>
  <dcterms:created xsi:type="dcterms:W3CDTF">2024-09-29T11:59:30Z</dcterms:created>
  <dcterms:modified xsi:type="dcterms:W3CDTF">2024-10-07T11:32:15Z</dcterms:modified>
</cp:coreProperties>
</file>