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l_bacco2_studenti_unisa_it/Documents/GPS/Management/Planning/Risk Management/"/>
    </mc:Choice>
  </mc:AlternateContent>
  <xr:revisionPtr revIDLastSave="458" documentId="8_{2475B4A5-EC27-4C80-A5EE-2EBC6633AFAE}" xr6:coauthVersionLast="47" xr6:coauthVersionMax="47" xr10:uidLastSave="{2AF3AC1B-0890-4651-AB60-17366B20E26F}"/>
  <bookViews>
    <workbookView xWindow="-108" yWindow="-108" windowWidth="23256" windowHeight="12456" xr2:uid="{00000000-000D-0000-FFFF-FFFF00000000}"/>
  </bookViews>
  <sheets>
    <sheet name="RiskRegister" sheetId="5" r:id="rId1"/>
    <sheet name="Rapporto Probabilità e Impatto" sheetId="6" r:id="rId2"/>
  </sheets>
  <definedNames>
    <definedName name="_xlnm._FilterDatabase" localSheetId="1" hidden="1">'Rapporto Probabilità e Impatto'!$A$5:$E$8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5" l="1"/>
  <c r="P18" i="5"/>
  <c r="B6" i="6"/>
  <c r="B8" i="6"/>
  <c r="C8" i="6"/>
  <c r="B7" i="6"/>
  <c r="C7" i="6"/>
  <c r="D7" i="6"/>
  <c r="D6" i="6"/>
  <c r="D8" i="6"/>
  <c r="E7" i="6"/>
  <c r="E8" i="6"/>
  <c r="E6" i="6"/>
  <c r="C6" i="6"/>
  <c r="P16" i="5"/>
  <c r="P14" i="5"/>
  <c r="P13" i="5"/>
  <c r="P7" i="5"/>
  <c r="P11" i="5"/>
  <c r="P6" i="5"/>
  <c r="P10" i="5"/>
  <c r="P9" i="5"/>
  <c r="B18" i="6"/>
  <c r="B17" i="6"/>
  <c r="C9" i="6" l="1"/>
  <c r="E9" i="6"/>
  <c r="D9" i="6"/>
  <c r="F8" i="6"/>
  <c r="F7" i="6"/>
  <c r="B9" i="6"/>
  <c r="F6" i="6"/>
  <c r="F9" i="6" l="1"/>
</calcChain>
</file>

<file path=xl/sharedStrings.xml><?xml version="1.0" encoding="utf-8"?>
<sst xmlns="http://schemas.openxmlformats.org/spreadsheetml/2006/main" count="235" uniqueCount="146">
  <si>
    <t>ID</t>
  </si>
  <si>
    <t>Categoria</t>
  </si>
  <si>
    <t>Descrizione</t>
  </si>
  <si>
    <t>Probabilità</t>
  </si>
  <si>
    <t>Impatto</t>
  </si>
  <si>
    <t>Piano di prevenzione</t>
  </si>
  <si>
    <t>Piano di contingenza</t>
  </si>
  <si>
    <t>Data individuazione</t>
  </si>
  <si>
    <t>Status</t>
  </si>
  <si>
    <t>R1</t>
  </si>
  <si>
    <t>Requisiti</t>
  </si>
  <si>
    <t>Incomprensioni nei requisiti raccolti</t>
  </si>
  <si>
    <t>Media</t>
  </si>
  <si>
    <t>Grave</t>
  </si>
  <si>
    <t>• Conduzione di sessioni di chiarimento con gli stakeholder
• Creazione di documentazione dettagliata per i requisiti
• Workshop per coinvolgere i membri del team</t>
  </si>
  <si>
    <t>• Rielaborazione dei requisiti ambigui
• Coinvolgimento di esperti per chiarimenti
• Revisione con stakeholder chiave</t>
  </si>
  <si>
    <t>R2</t>
  </si>
  <si>
    <t>Organizzative</t>
  </si>
  <si>
    <t>Bassa</t>
  </si>
  <si>
    <t>• Pianificazione di scadenze realistiche
• Assegnazione delle attività ai membri più esperti
• Uso di strumenti di project management per monitorare i progressi</t>
  </si>
  <si>
    <t>• Ridistribuzione dei task critici
• Incremento delle risorse temporanee per supporto
• Comunicazione tempestiva con gli stakeholder</t>
  </si>
  <si>
    <t>R8</t>
  </si>
  <si>
    <t>Persone</t>
  </si>
  <si>
    <t>Assenza di coordinamento tra i team</t>
  </si>
  <si>
    <t>• Escalation al project manager
• Organizzazione di sessioni di team building
• Revisione dei piani di comunicazione interna</t>
  </si>
  <si>
    <t>R3</t>
  </si>
  <si>
    <t>Tecnologie</t>
  </si>
  <si>
    <t>Scelta errata di design pattern</t>
  </si>
  <si>
    <t>Catastrofico</t>
  </si>
  <si>
    <t>• Revisione delle scelte tecniche con esperti
• Analisi comparativa di design pattern prima dell'implementazione
• Organizzazione di un workshop sul design del sistema</t>
  </si>
  <si>
    <t>• Ristrutturazione del design
• Coinvolgimento di consulenti esterni
• Revisione dei requisiti tecnici</t>
  </si>
  <si>
    <t>R4</t>
  </si>
  <si>
    <t>Assenza di un membro chiave</t>
  </si>
  <si>
    <t>• Documentazione approfondita del lavoro svolto
• Affiancamento con un collega per conoscenze condivise
• Backup delle competenze critiche</t>
  </si>
  <si>
    <t>• Redistribuzione del carico di lavoro
• Assunzione temporanea di esperti esterni
• Revisione delle scadenze e comunicazione con il cliente</t>
  </si>
  <si>
    <t>R9</t>
  </si>
  <si>
    <t>Ambiguità nei dettagli dei requisiti tecnici</t>
  </si>
  <si>
    <t>Alta</t>
  </si>
  <si>
    <t>• Revisione continua con gli stakeholder
• Definizione di checklist per validare i requisiti tecnici
• Conduzione di workshop tecnici</t>
  </si>
  <si>
    <t>• Chiarimenti puntuali con gli stakeholder
• Documentazione dettagliata dei requisiti mancanti</t>
  </si>
  <si>
    <t>R5</t>
  </si>
  <si>
    <t>Stime di progetto</t>
  </si>
  <si>
    <t>Sottovalutazione della complessità</t>
  </si>
  <si>
    <t>• Coinvolgimento di esperti nella stima iniziale
• Creazione di prototipi rapidi per verificare ipotesi
• Pianificazione di revisioni regolari</t>
  </si>
  <si>
    <t>• Rinegoziazione delle scadenze
• Redistribuzione delle attività
• Aumento del budget per risorse aggiuntive</t>
  </si>
  <si>
    <t>R10</t>
  </si>
  <si>
    <t>Problemi di coordinamento tra moduli</t>
  </si>
  <si>
    <t>• Pianificazione dettagliata delle interfacce
• Test incrementali tra i moduli
• Riunioni regolari tra team di sviluppo</t>
  </si>
  <si>
    <t>• Revisione delle integrazioni
• Rifattorizzazione dei moduli critici</t>
  </si>
  <si>
    <t>R11</t>
  </si>
  <si>
    <t>Problemi di compatibilità tra framework</t>
  </si>
  <si>
    <t>• Selezione di framework standardizzati
• Test di compatibilità iniziali
• Creazione di wrapper per gestire le incompatibilità</t>
  </si>
  <si>
    <t>• Adattamento dei framework non compatibili
• Coinvolgimento di consulenti tecnici</t>
  </si>
  <si>
    <t>R6</t>
  </si>
  <si>
    <t>Bug critici nel codice</t>
  </si>
  <si>
    <t>• Prioritizzazione dei bug critici
• Task force dedicata per il debugging
• Coinvolgimento del lead developer</t>
  </si>
  <si>
    <t>R12</t>
  </si>
  <si>
    <t>Carenza di competenze nel team</t>
  </si>
  <si>
    <t>• Reclutamento temporaneo di esperti esterni
• Riassegnazione dei task a membri qualificati</t>
  </si>
  <si>
    <t>R13</t>
  </si>
  <si>
    <t>Sforamento delle scadenze</t>
  </si>
  <si>
    <t>• Monitoraggio continuo dei progressi
• Uso di buffer temporali nelle scadenze
• Report settimanali sui task in corso</t>
  </si>
  <si>
    <t>• Ridistribuzione delle attività critiche
• Comunicazione tempestiva con gli stakeholder</t>
  </si>
  <si>
    <t>R7</t>
  </si>
  <si>
    <t>Casi di test insufficienti</t>
  </si>
  <si>
    <t>• Revisione del piano di test con esperti QA
• Organizzazione di test esplorativi
• Incremento dei casi di test automatizzati</t>
  </si>
  <si>
    <t>• Introduzione di ulteriori test funzionali
• Revisione manuale di funzionalità critiche
• Creazione di un piano di test esteso</t>
  </si>
  <si>
    <t>R14</t>
  </si>
  <si>
    <t>Ritardi nell'esecuzione dei test</t>
  </si>
  <si>
    <t>• Pianificazione dettagliata delle attività di test
• Creazione di un ambiente di test stabile
• Allocazione di risorse aggiuntive</t>
  </si>
  <si>
    <t>• Incremento del numero di tester disponibili
• Riduzione dei task meno prioritari</t>
  </si>
  <si>
    <t>R15</t>
  </si>
  <si>
    <t>Ambiente di test instabile</t>
  </si>
  <si>
    <t>• Test regolari per la validazione dell'ambiente
• Creazione di snapshot per ripristinare rapidamente le configurazioni
• Uso di ambienti di test isolati</t>
  </si>
  <si>
    <t>• Creazione di un ambiente di test alternativo
• Coinvolgimento di esperti per il ripristino</t>
  </si>
  <si>
    <t>Ritardo nella stesura dei documenti</t>
  </si>
  <si>
    <t>Molto bassa</t>
  </si>
  <si>
    <t>Totale complessivo</t>
  </si>
  <si>
    <t>Tollerabile</t>
  </si>
  <si>
    <t>Rango</t>
  </si>
  <si>
    <t>Molto Bassa</t>
  </si>
  <si>
    <t>• Riunioni periodiche di sincronizzazione
• Creazione di un RACI chart per responsabilità chiare
• Uso di strumenti collaborativi come Trello</t>
  </si>
  <si>
    <t>• Implementazione di testing automatico
• Revisioni del codice in pair programming</t>
  </si>
  <si>
    <t>• Organizzazione di corsi di formazione
• Creazione di documentazione dettagliata</t>
  </si>
  <si>
    <t>Chiuso</t>
  </si>
  <si>
    <t>Valore Monetario</t>
  </si>
  <si>
    <t>Cause Radice</t>
  </si>
  <si>
    <t>Inneschi</t>
  </si>
  <si>
    <t>Comunicazione inefficace con gli stakeholder.
Mancanza di un processo strutturato di raccolta dei requisiti</t>
  </si>
  <si>
    <t>Requisiti ambigui o non documentati chiaramente.
Cambiamenti frequenti nelle richieste.</t>
  </si>
  <si>
    <t>Priorità mal definite o sovraccarico di lavoro.
Mancanza di risorse dedicate.</t>
  </si>
  <si>
    <t>Deadlines non rispettate.
Revisione tardiva dei documenti.</t>
  </si>
  <si>
    <t>Mancanza di un leader per la gestione dei team.
Processi di comunicazione inadeguati.</t>
  </si>
  <si>
    <t>Duplicazione del lavoro o conflitti tra attività.
Ritardi nella consegna di output condivisi.</t>
  </si>
  <si>
    <t>Mancanza di competenze tecniche o analisi superficiale delle esigenze.</t>
  </si>
  <si>
    <t>Cambiamenti frequenti nel codice.
Inefficienza o scarsa scalabilità del sistema.</t>
  </si>
  <si>
    <t>Residui</t>
  </si>
  <si>
    <t>Dipendenza da risorse chiave senza piani di backup.</t>
  </si>
  <si>
    <t>Interdipendenza</t>
  </si>
  <si>
    <t>Malattie, dimissioni o trasferimenti imprevisti.</t>
  </si>
  <si>
    <t>Anche con rielaborazioni e chiarimenti, alcune aree dei requisiti potrebbero rimanere non ben definite, influendo su design, sviluppo e test.</t>
  </si>
  <si>
    <t>Documentazione insufficiente o mancata validazione tecnica.</t>
  </si>
  <si>
    <t>Errori nell'implementazione.
Requisiti soggetti a interpretazioni errate.</t>
  </si>
  <si>
    <t>Pianificazione frettolosa o analisi superficiale.</t>
  </si>
  <si>
    <t>Sovraccarico di lavoro o sforamento delle scadenze.</t>
  </si>
  <si>
    <t>Assenza di un piano di integrazione chiaro.
Team che lavorano in isolamento.</t>
  </si>
  <si>
    <t>Moduli incompatibili o difficoltà nell'integrazione.</t>
  </si>
  <si>
    <t>I bug risolti potrebbero aver lasciato debiti tecnici (e.g., soluzioni rapide non ottimizzate) o introdotto nuovi errori.</t>
  </si>
  <si>
    <t>Scelta inadeguata di tecnologie non interoperabili.</t>
  </si>
  <si>
    <t>Fallimento dei test di integrazione.
Necessità di riscrivere componenti.</t>
  </si>
  <si>
    <t>Mancanza di test sufficienti o sviluppatori inesperti.</t>
  </si>
  <si>
    <t>Le risorse allocate per recuperare il ritardo potrebbero aver causato stress e qualità inferiore in altre aree del progetto.</t>
  </si>
  <si>
    <t>Crash del sistema in fase di utilizzo.
Rework frequenti.</t>
  </si>
  <si>
    <t>Anche con la creazione di ambienti alternativi, eventuali instabilità non completamente identificate potrebbero influire sul debugging e sulla verifica.</t>
  </si>
  <si>
    <t>Mancanza di formazione adeguata o di personale qualificato.</t>
  </si>
  <si>
    <t>Lavoro di bassa qualità o rallentamenti nello sviluppo.</t>
  </si>
  <si>
    <t>Stime di tempo irrealistiche.
Interruzioni non pianificate.</t>
  </si>
  <si>
    <t>Ritardi nelle milestone o scadenze non rispettate.</t>
  </si>
  <si>
    <t>Mancanza di risorse per il testing o di esperienza nella progettazione dei test.</t>
  </si>
  <si>
    <t>Scoperta tardiva di bug.
Errori in ambienti di produzione.</t>
  </si>
  <si>
    <t>Mancanza di automazione o problemi nell'ambiente di test.</t>
  </si>
  <si>
    <t>Test incompleti o mal eseguiti.</t>
  </si>
  <si>
    <t>Setup inadeguato o infrastruttura non ottimale.</t>
  </si>
  <si>
    <t>Test falliti per motivi non legati al codice.</t>
  </si>
  <si>
    <t>Valore Percentuale</t>
  </si>
  <si>
    <t>R5(Sottovalutazione della complessità), R8(Assenza di coordinamento tra team)</t>
  </si>
  <si>
    <t>R15(Ambiente di test instabile)</t>
  </si>
  <si>
    <t>R6(Bug Critici), R10(Problemi di coordinamento tra i moduli)</t>
  </si>
  <si>
    <t>R1(Incomprensioni nei requisti raccolti)</t>
  </si>
  <si>
    <t>R7(Casi di test insufficienti)</t>
  </si>
  <si>
    <t>EMV</t>
  </si>
  <si>
    <t>Funzionalità non disponibili o a pagamento</t>
  </si>
  <si>
    <t>Mancata verifica tempestiva dei vincoli imposti dalle tecnologie utilizzate.
Mancata pianificazione dei costi extra per servizi a pagamento.</t>
  </si>
  <si>
    <t>Segnalazioni da parte del team tecnico riguardanti messaggi di errore legati a funzionalità bloccate.
Necessità di completare le funzionalità entro la deadline stabilita.</t>
  </si>
  <si>
    <t>• Utilizzare il piano gratuito che offre un periodo di prova limitato.
• Transizione temporanea verso una tecnologia alternativa open-source o con costi inferiori.
• Riduzione della qualità delle immagini per minimizzare l’uso della memoria.
• Richiesta di approvazione di un budget aggiuntivo per sbloccare le funzionalità</t>
  </si>
  <si>
    <t>R16</t>
  </si>
  <si>
    <t>Owner</t>
  </si>
  <si>
    <t>PM</t>
  </si>
  <si>
    <t>• Analizzare le limitazioni e i costi delle tecnologie selezionate in fase di pianificazione.
• Includere un buffer economico per servizi a pagamento imprevisti.
• Valutare servizi simili che offrano funzionalità gratuite.
• Implementare una fase di test delle tecnologie scelte per individuare limiti nascosti.</t>
  </si>
  <si>
    <t>R17</t>
  </si>
  <si>
    <t>Conflitti interni al team</t>
  </si>
  <si>
    <t>Problemi di comunicazione e mancanza di leadership</t>
  </si>
  <si>
    <t xml:space="preserve"> Conflitti irrisolti tra i membri del team;
Mancanza di collaborazione e scarsa motivazione;
Discussioni frequenti su priorità e decisioni tecniche.</t>
  </si>
  <si>
    <t>• Implementare attività di team-building.
• Designare un mediatore per risolvere i conflitti.
• Facilitare sessioni di comunicazione trasparente con il team.</t>
  </si>
  <si>
    <t>R5(Sottovalutazione della complessità), R12(Mancanza di competenze tra team)</t>
  </si>
  <si>
    <t>• Riunioni periodiche di allineamento per garantire chiarezza sugli obiettivi, responsabilità e scadenze, favorendo una comunicazione continua e trasparente.
• Utilizzo di strumenti collaborativi (es. Slack, Trello, Jira) per centralizzare le comunicazioni, monitorare i progressi e tracciare le attività in modo efficace.
• Organizzazione di attività di team-building regolari per migliorare la coesione del team, promuovere fiducia reciproca e rafforzare il senso di appartenenza.
• Formazione dei responsabili di team sulla gestione dei conflitti e sulla leadership collaborativa, per creare un ambiente di lavoro aperto e costruttivo.
• Definizione chiara dei ruoli e delle responsabilità per ridurre ambiguità operative e sovrapposizioni che potrebbero generare incomprensioni.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</si>
</sst>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2" fillId="3" borderId="0" xfId="0" applyFont="1" applyFill="1"/>
    <xf numFmtId="0" fontId="3" fillId="2" borderId="2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2" xfId="0" applyFont="1" applyFill="1" applyBorder="1"/>
    <xf numFmtId="0" fontId="0" fillId="5" borderId="14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164" fontId="0" fillId="5" borderId="15" xfId="0" applyNumberFormat="1" applyFill="1" applyBorder="1"/>
    <xf numFmtId="164" fontId="0" fillId="6" borderId="15" xfId="0" applyNumberFormat="1" applyFill="1" applyBorder="1"/>
    <xf numFmtId="14" fontId="0" fillId="0" borderId="6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9" fontId="0" fillId="5" borderId="15" xfId="1" applyFont="1" applyFill="1" applyBorder="1"/>
    <xf numFmtId="9" fontId="0" fillId="6" borderId="15" xfId="1" applyFont="1" applyFill="1" applyBorder="1"/>
    <xf numFmtId="165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</cellXfs>
  <cellStyles count="2">
    <cellStyle name="Normale" xfId="0" builtinId="0"/>
    <cellStyle name="Percentuale" xfId="1" builtinId="5"/>
  </cellStyles>
  <dxfs count="21">
    <dxf>
      <alignment horizontal="left" vertical="bottom" textRotation="0" wrapText="0" indent="0" justifyLastLine="0" shrinkToFit="0" readingOrder="0"/>
    </dxf>
    <dxf>
      <numFmt numFmtId="165" formatCode="_-* #,##0.00\ [$€-410]_-;\-* #,##0.00\ [$€-410]_-;_-* &quot;-&quot;??\ [$€-410]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'Rapporto Probabilità e Impatto'!$B$4:$B$5</c:f>
              <c:strCache>
                <c:ptCount val="2"/>
                <c:pt idx="0">
                  <c:v>Probabilità</c:v>
                </c:pt>
                <c:pt idx="1">
                  <c:v>Molto bassa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Impatto'!$A$6:$A$8</c:f>
              <c:strCache>
                <c:ptCount val="3"/>
                <c:pt idx="0">
                  <c:v>Tollerabile</c:v>
                </c:pt>
                <c:pt idx="1">
                  <c:v>Grave</c:v>
                </c:pt>
                <c:pt idx="2">
                  <c:v>Catastrofico</c:v>
                </c:pt>
              </c:strCache>
            </c:strRef>
          </c:cat>
          <c:val>
            <c:numRef>
              <c:f>'Rapporto Probabilità e Impatto'!$B$6:$B$8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B-4132-8446-D6D3F8337FA1}"/>
            </c:ext>
          </c:extLst>
        </c:ser>
        <c:ser>
          <c:idx val="1"/>
          <c:order val="1"/>
          <c:tx>
            <c:strRef>
              <c:f>'Rapporto Probabilità e Impatto'!$C$4:$C$5</c:f>
              <c:strCache>
                <c:ptCount val="2"/>
                <c:pt idx="0">
                  <c:v>Probabilità</c:v>
                </c:pt>
                <c:pt idx="1">
                  <c:v>Bassa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Impatto'!$A$6:$A$8</c:f>
              <c:strCache>
                <c:ptCount val="3"/>
                <c:pt idx="0">
                  <c:v>Tollerabile</c:v>
                </c:pt>
                <c:pt idx="1">
                  <c:v>Grave</c:v>
                </c:pt>
                <c:pt idx="2">
                  <c:v>Catastrofico</c:v>
                </c:pt>
              </c:strCache>
            </c:strRef>
          </c:cat>
          <c:val>
            <c:numRef>
              <c:f>'Rapporto Probabilità e Impatto'!$C$6:$C$8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B-4132-8446-D6D3F8337FA1}"/>
            </c:ext>
          </c:extLst>
        </c:ser>
        <c:ser>
          <c:idx val="2"/>
          <c:order val="2"/>
          <c:tx>
            <c:strRef>
              <c:f>'Rapporto Probabilità e Impatto'!$D$4:$D$5</c:f>
              <c:strCache>
                <c:ptCount val="2"/>
                <c:pt idx="0">
                  <c:v>Probabilità</c:v>
                </c:pt>
                <c:pt idx="1">
                  <c:v>Media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Impatto'!$A$6:$A$8</c:f>
              <c:strCache>
                <c:ptCount val="3"/>
                <c:pt idx="0">
                  <c:v>Tollerabile</c:v>
                </c:pt>
                <c:pt idx="1">
                  <c:v>Grave</c:v>
                </c:pt>
                <c:pt idx="2">
                  <c:v>Catastrofico</c:v>
                </c:pt>
              </c:strCache>
            </c:strRef>
          </c:cat>
          <c:val>
            <c:numRef>
              <c:f>'Rapporto Probabilità e Impatto'!$D$6:$D$8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6B-4132-8446-D6D3F8337FA1}"/>
            </c:ext>
          </c:extLst>
        </c:ser>
        <c:ser>
          <c:idx val="3"/>
          <c:order val="3"/>
          <c:tx>
            <c:strRef>
              <c:f>'Rapporto Probabilità e Impatto'!$E$4:$E$5</c:f>
              <c:strCache>
                <c:ptCount val="2"/>
                <c:pt idx="0">
                  <c:v>Probabilità</c:v>
                </c:pt>
                <c:pt idx="1">
                  <c:v>Alta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Impatto'!$A$6:$A$8</c:f>
              <c:strCache>
                <c:ptCount val="3"/>
                <c:pt idx="0">
                  <c:v>Tollerabile</c:v>
                </c:pt>
                <c:pt idx="1">
                  <c:v>Grave</c:v>
                </c:pt>
                <c:pt idx="2">
                  <c:v>Catastrofico</c:v>
                </c:pt>
              </c:strCache>
            </c:strRef>
          </c:cat>
          <c:val>
            <c:numRef>
              <c:f>'Rapporto Probabilità e Impatto'!$E$6:$E$8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6B-4132-8446-D6D3F833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5273888"/>
        <c:axId val="945271968"/>
      </c:barChart>
      <c:catAx>
        <c:axId val="94527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5271968"/>
        <c:crosses val="autoZero"/>
        <c:auto val="1"/>
        <c:lblAlgn val="ctr"/>
        <c:lblOffset val="100"/>
        <c:noMultiLvlLbl val="0"/>
      </c:catAx>
      <c:valAx>
        <c:axId val="9452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527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148590</xdr:rowOff>
    </xdr:from>
    <xdr:to>
      <xdr:col>14</xdr:col>
      <xdr:colOff>457200</xdr:colOff>
      <xdr:row>17</xdr:row>
      <xdr:rowOff>133350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D4E5D36-E30D-60C6-FBE0-72800321F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FB18A4-4440-4124-A6BB-CE6EE7806E91}" name="Tabella4" displayName="Tabella4" ref="A1:P18" totalsRowShown="0" headerRowDxfId="20" headerRowBorderDxfId="19" tableBorderDxfId="18" totalsRowBorderDxfId="17">
  <autoFilter ref="A1:P18" xr:uid="{3BFB18A4-4440-4124-A6BB-CE6EE7806E91}"/>
  <sortState xmlns:xlrd2="http://schemas.microsoft.com/office/spreadsheetml/2017/richdata2" ref="A2:P17">
    <sortCondition ref="B1:B17"/>
  </sortState>
  <tableColumns count="16">
    <tableColumn id="1" xr3:uid="{07F28411-9522-4687-BB37-0F87B78ECEFD}" name="ID" dataDxfId="16"/>
    <tableColumn id="12" xr3:uid="{BF9D6CF6-6575-4241-8992-17EDE7DF845A}" name="Rango" dataDxfId="15"/>
    <tableColumn id="2" xr3:uid="{C2BBF7D0-BFE7-461B-A858-255FCD36394A}" name="Categoria" dataDxfId="14"/>
    <tableColumn id="3" xr3:uid="{72E4E7A4-9F51-490A-9E89-40911B2FDD23}" name="Descrizione" dataDxfId="13"/>
    <tableColumn id="17" xr3:uid="{D751BA51-D2FC-435C-9842-B9BE0AA5A494}" name="Owner" dataDxfId="12"/>
    <tableColumn id="10" xr3:uid="{2E98A8CC-D49B-40E8-B4FC-D5DC2EBAD46D}" name="Cause Radice" dataDxfId="11"/>
    <tableColumn id="11" xr3:uid="{206F0DA0-284F-4144-A028-3D3F03A172C5}" name="Inneschi" dataDxfId="10"/>
    <tableColumn id="4" xr3:uid="{ED9D30E6-C5C3-43CB-9885-E0F044E2CCFF}" name="Probabilità" dataDxfId="9"/>
    <tableColumn id="5" xr3:uid="{12311600-A09B-43EF-A491-B74956CCD50A}" name="Impatto" dataDxfId="8"/>
    <tableColumn id="6" xr3:uid="{0D9C8781-44FA-4483-BC83-A490E1EF0B12}" name="Piano di prevenzione" dataDxfId="7"/>
    <tableColumn id="7" xr3:uid="{2FC6A2C6-BA82-41E8-AC00-AF8C6B859B94}" name="Piano di contingenza" dataDxfId="6"/>
    <tableColumn id="8" xr3:uid="{4346DF35-2670-4476-8B56-9842EBDA2B95}" name="Data individuazione" dataDxfId="5"/>
    <tableColumn id="13" xr3:uid="{5C6A245C-887C-47CF-89BF-68F3EAE48529}" name="Residui" dataDxfId="4"/>
    <tableColumn id="14" xr3:uid="{1DA22595-63E6-47B3-9455-2338DC56A4F6}" name="Interdipendenza" dataDxfId="3"/>
    <tableColumn id="9" xr3:uid="{56536000-2FAB-4D2E-B638-4A217A58E4F4}" name="Status" dataDxfId="2"/>
    <tableColumn id="15" xr3:uid="{B702A78C-C4A3-448A-A8EC-36C913D8A3DA}" name="EMV" dataDxfId="1">
      <calculatedColumnFormula>'Rapporto Probabilità e Impatto'!B17*'Rapporto Probabilità e Impatto'!B24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EB37FD-F6AB-4D26-BA94-9CC320CFB0CB}" name="Tabella5" displayName="Tabella5" ref="A5:F9" totalsRowShown="0">
  <autoFilter ref="A5:F9" xr:uid="{89EB37FD-F6AB-4D26-BA94-9CC320CFB0CB}"/>
  <tableColumns count="6">
    <tableColumn id="1" xr3:uid="{D3C04886-6EC4-425A-83ED-E35F0BC7E97E}" name="Impatto" dataDxfId="0"/>
    <tableColumn id="2" xr3:uid="{3BC69AE6-139D-4637-B6FD-A9AB70E9B269}" name="Molto bassa"/>
    <tableColumn id="3" xr3:uid="{C93A160A-85F0-448A-AD96-5BA2593313B3}" name="Bassa"/>
    <tableColumn id="4" xr3:uid="{2149C971-F52F-4B82-9336-C2854073E91C}" name="Media"/>
    <tableColumn id="5" xr3:uid="{0C309A92-FB85-4403-BDD7-95A348A87375}" name="Alta"/>
    <tableColumn id="6" xr3:uid="{626D4C44-3B38-488A-A9CA-317933C477CC}" name="Totale complessivo">
      <calculatedColumnFormula>SUM(B6:E6)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tabSelected="1" topLeftCell="A13" zoomScale="61" workbookViewId="0">
      <selection activeCell="F18" sqref="F18"/>
    </sheetView>
  </sheetViews>
  <sheetFormatPr defaultRowHeight="14.4" x14ac:dyDescent="0.3"/>
  <cols>
    <col min="1" max="1" width="8.88671875" customWidth="1"/>
    <col min="2" max="2" width="22.6640625" customWidth="1"/>
    <col min="3" max="3" width="38.88671875" customWidth="1"/>
    <col min="4" max="4" width="43.33203125" customWidth="1"/>
    <col min="5" max="5" width="24.5546875" customWidth="1"/>
    <col min="6" max="6" width="32.6640625" customWidth="1"/>
    <col min="7" max="7" width="37.44140625" customWidth="1"/>
    <col min="8" max="8" width="30" customWidth="1"/>
    <col min="9" max="9" width="26.88671875" customWidth="1"/>
    <col min="10" max="11" width="29.33203125" customWidth="1"/>
    <col min="12" max="12" width="23" customWidth="1"/>
    <col min="13" max="13" width="21" customWidth="1"/>
    <col min="14" max="14" width="15" customWidth="1"/>
    <col min="15" max="16" width="19" customWidth="1"/>
    <col min="17" max="17" width="11.5546875" bestFit="1" customWidth="1"/>
    <col min="19" max="19" width="11" bestFit="1" customWidth="1"/>
  </cols>
  <sheetData>
    <row r="1" spans="1:19" x14ac:dyDescent="0.3">
      <c r="A1" s="9" t="s">
        <v>0</v>
      </c>
      <c r="B1" s="17" t="s">
        <v>79</v>
      </c>
      <c r="C1" s="10" t="s">
        <v>1</v>
      </c>
      <c r="D1" s="10" t="s">
        <v>2</v>
      </c>
      <c r="E1" s="10" t="s">
        <v>136</v>
      </c>
      <c r="F1" s="10" t="s">
        <v>86</v>
      </c>
      <c r="G1" s="10" t="s">
        <v>87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1" t="s">
        <v>96</v>
      </c>
      <c r="N1" s="11" t="s">
        <v>98</v>
      </c>
      <c r="O1" s="11" t="s">
        <v>8</v>
      </c>
      <c r="P1" s="10" t="s">
        <v>130</v>
      </c>
    </row>
    <row r="2" spans="1:19" ht="100.8" x14ac:dyDescent="0.3">
      <c r="A2" s="8" t="s">
        <v>9</v>
      </c>
      <c r="B2" s="8">
        <v>6</v>
      </c>
      <c r="C2" s="1" t="s">
        <v>10</v>
      </c>
      <c r="D2" s="1" t="s">
        <v>11</v>
      </c>
      <c r="E2" s="1" t="s">
        <v>137</v>
      </c>
      <c r="F2" s="3" t="s">
        <v>88</v>
      </c>
      <c r="G2" s="3" t="s">
        <v>89</v>
      </c>
      <c r="H2" s="1" t="s">
        <v>12</v>
      </c>
      <c r="I2" s="1" t="s">
        <v>13</v>
      </c>
      <c r="J2" s="3" t="s">
        <v>14</v>
      </c>
      <c r="K2" s="3" t="s">
        <v>15</v>
      </c>
      <c r="L2" s="2">
        <v>45579</v>
      </c>
      <c r="M2" s="24" t="s">
        <v>100</v>
      </c>
      <c r="N2" s="24"/>
      <c r="O2" s="1" t="s">
        <v>84</v>
      </c>
      <c r="P2" s="29">
        <f>'Rapporto Probabilità e Impatto'!B17*'Rapporto Probabilità e Impatto'!B23</f>
        <v>570.24</v>
      </c>
      <c r="S2" s="28"/>
    </row>
    <row r="3" spans="1:19" ht="100.8" x14ac:dyDescent="0.3">
      <c r="A3" s="12" t="s">
        <v>16</v>
      </c>
      <c r="B3" s="12">
        <v>17</v>
      </c>
      <c r="C3" s="13" t="s">
        <v>17</v>
      </c>
      <c r="D3" s="13" t="s">
        <v>75</v>
      </c>
      <c r="E3" s="1" t="s">
        <v>137</v>
      </c>
      <c r="F3" s="14" t="s">
        <v>90</v>
      </c>
      <c r="G3" s="14" t="s">
        <v>91</v>
      </c>
      <c r="H3" s="13" t="s">
        <v>18</v>
      </c>
      <c r="I3" s="13" t="s">
        <v>78</v>
      </c>
      <c r="J3" s="14" t="s">
        <v>19</v>
      </c>
      <c r="K3" s="14" t="s">
        <v>20</v>
      </c>
      <c r="L3" s="15">
        <v>45581</v>
      </c>
      <c r="M3" s="25"/>
      <c r="N3" s="25"/>
      <c r="O3" s="1" t="s">
        <v>84</v>
      </c>
      <c r="P3" s="29"/>
    </row>
    <row r="4" spans="1:19" ht="100.8" x14ac:dyDescent="0.3">
      <c r="A4" s="8" t="s">
        <v>25</v>
      </c>
      <c r="B4" s="8">
        <v>14</v>
      </c>
      <c r="C4" s="1" t="s">
        <v>26</v>
      </c>
      <c r="D4" s="1" t="s">
        <v>27</v>
      </c>
      <c r="E4" s="1" t="s">
        <v>137</v>
      </c>
      <c r="F4" s="3" t="s">
        <v>94</v>
      </c>
      <c r="G4" s="3" t="s">
        <v>95</v>
      </c>
      <c r="H4" s="1" t="s">
        <v>18</v>
      </c>
      <c r="I4" s="1" t="s">
        <v>28</v>
      </c>
      <c r="J4" s="3" t="s">
        <v>29</v>
      </c>
      <c r="K4" s="3" t="s">
        <v>30</v>
      </c>
      <c r="L4" s="2">
        <v>45585</v>
      </c>
      <c r="M4" s="24"/>
      <c r="N4" s="24" t="s">
        <v>127</v>
      </c>
      <c r="O4" s="1" t="s">
        <v>84</v>
      </c>
      <c r="P4" s="29"/>
    </row>
    <row r="5" spans="1:19" ht="86.4" x14ac:dyDescent="0.3">
      <c r="A5" s="8" t="s">
        <v>31</v>
      </c>
      <c r="B5" s="8">
        <v>16</v>
      </c>
      <c r="C5" s="1" t="s">
        <v>22</v>
      </c>
      <c r="D5" s="1" t="s">
        <v>32</v>
      </c>
      <c r="E5" s="1" t="s">
        <v>137</v>
      </c>
      <c r="F5" s="3" t="s">
        <v>97</v>
      </c>
      <c r="G5" s="3" t="s">
        <v>99</v>
      </c>
      <c r="H5" s="1" t="s">
        <v>80</v>
      </c>
      <c r="I5" s="1" t="s">
        <v>13</v>
      </c>
      <c r="J5" s="3" t="s">
        <v>33</v>
      </c>
      <c r="K5" s="3" t="s">
        <v>34</v>
      </c>
      <c r="L5" s="2">
        <v>45585</v>
      </c>
      <c r="M5" s="24"/>
      <c r="N5" s="24"/>
      <c r="O5" s="1" t="s">
        <v>84</v>
      </c>
      <c r="P5" s="29"/>
    </row>
    <row r="6" spans="1:19" ht="86.4" x14ac:dyDescent="0.3">
      <c r="A6" s="8" t="s">
        <v>40</v>
      </c>
      <c r="B6" s="8">
        <v>8</v>
      </c>
      <c r="C6" s="1" t="s">
        <v>41</v>
      </c>
      <c r="D6" s="1" t="s">
        <v>42</v>
      </c>
      <c r="E6" s="1" t="s">
        <v>137</v>
      </c>
      <c r="F6" s="3" t="s">
        <v>103</v>
      </c>
      <c r="G6" s="3" t="s">
        <v>104</v>
      </c>
      <c r="H6" s="1" t="s">
        <v>12</v>
      </c>
      <c r="I6" s="1" t="s">
        <v>13</v>
      </c>
      <c r="J6" s="3" t="s">
        <v>43</v>
      </c>
      <c r="K6" s="3" t="s">
        <v>44</v>
      </c>
      <c r="L6" s="2">
        <v>45585</v>
      </c>
      <c r="M6" s="24"/>
      <c r="N6" s="24"/>
      <c r="O6" s="1" t="s">
        <v>84</v>
      </c>
      <c r="P6" s="29">
        <f>'Rapporto Probabilità e Impatto'!B17*'Rapporto Probabilità e Impatto'!B23</f>
        <v>570.24</v>
      </c>
    </row>
    <row r="7" spans="1:19" ht="86.4" x14ac:dyDescent="0.3">
      <c r="A7" s="8" t="s">
        <v>53</v>
      </c>
      <c r="B7" s="8">
        <v>1</v>
      </c>
      <c r="C7" s="1" t="s">
        <v>26</v>
      </c>
      <c r="D7" s="1" t="s">
        <v>54</v>
      </c>
      <c r="E7" s="1" t="s">
        <v>137</v>
      </c>
      <c r="F7" s="3" t="s">
        <v>110</v>
      </c>
      <c r="G7" s="3" t="s">
        <v>112</v>
      </c>
      <c r="H7" s="1" t="s">
        <v>37</v>
      </c>
      <c r="I7" s="1" t="s">
        <v>28</v>
      </c>
      <c r="J7" s="3" t="s">
        <v>82</v>
      </c>
      <c r="K7" s="3" t="s">
        <v>55</v>
      </c>
      <c r="L7" s="2">
        <v>45608</v>
      </c>
      <c r="M7" s="24" t="s">
        <v>107</v>
      </c>
      <c r="N7" s="24"/>
      <c r="O7" s="1" t="s">
        <v>84</v>
      </c>
      <c r="P7" s="29">
        <f>'Rapporto Probabilità e Impatto'!B18*'Rapporto Probabilità e Impatto'!B24</f>
        <v>1584</v>
      </c>
      <c r="R7" s="28"/>
    </row>
    <row r="8" spans="1:19" ht="86.4" x14ac:dyDescent="0.3">
      <c r="A8" s="8" t="s">
        <v>63</v>
      </c>
      <c r="B8" s="8">
        <v>11</v>
      </c>
      <c r="C8" s="1" t="s">
        <v>26</v>
      </c>
      <c r="D8" s="1" t="s">
        <v>64</v>
      </c>
      <c r="E8" s="1" t="s">
        <v>137</v>
      </c>
      <c r="F8" s="3" t="s">
        <v>118</v>
      </c>
      <c r="G8" s="3" t="s">
        <v>119</v>
      </c>
      <c r="H8" s="1" t="s">
        <v>12</v>
      </c>
      <c r="I8" s="1" t="s">
        <v>13</v>
      </c>
      <c r="J8" s="3" t="s">
        <v>65</v>
      </c>
      <c r="K8" s="3" t="s">
        <v>66</v>
      </c>
      <c r="L8" s="2">
        <v>45608</v>
      </c>
      <c r="M8" s="24"/>
      <c r="N8" s="24"/>
      <c r="O8" s="1" t="s">
        <v>84</v>
      </c>
      <c r="P8" s="29"/>
    </row>
    <row r="9" spans="1:19" ht="86.4" x14ac:dyDescent="0.3">
      <c r="A9" s="8" t="s">
        <v>21</v>
      </c>
      <c r="B9" s="8">
        <v>7</v>
      </c>
      <c r="C9" s="1" t="s">
        <v>22</v>
      </c>
      <c r="D9" s="1" t="s">
        <v>23</v>
      </c>
      <c r="E9" s="1" t="s">
        <v>137</v>
      </c>
      <c r="F9" s="3" t="s">
        <v>92</v>
      </c>
      <c r="G9" s="3" t="s">
        <v>93</v>
      </c>
      <c r="H9" s="1" t="s">
        <v>12</v>
      </c>
      <c r="I9" s="1" t="s">
        <v>13</v>
      </c>
      <c r="J9" s="3" t="s">
        <v>81</v>
      </c>
      <c r="K9" s="3" t="s">
        <v>24</v>
      </c>
      <c r="L9" s="2">
        <v>45614</v>
      </c>
      <c r="M9" s="24"/>
      <c r="N9" s="24"/>
      <c r="O9" s="1" t="s">
        <v>84</v>
      </c>
      <c r="P9" s="29">
        <f>'Rapporto Probabilità e Impatto'!B17*'Rapporto Probabilità e Impatto'!B23</f>
        <v>570.24</v>
      </c>
    </row>
    <row r="10" spans="1:19" ht="72" x14ac:dyDescent="0.3">
      <c r="A10" s="8" t="s">
        <v>35</v>
      </c>
      <c r="B10" s="8">
        <v>5</v>
      </c>
      <c r="C10" s="1" t="s">
        <v>10</v>
      </c>
      <c r="D10" s="1" t="s">
        <v>36</v>
      </c>
      <c r="E10" s="1" t="s">
        <v>137</v>
      </c>
      <c r="F10" s="3" t="s">
        <v>101</v>
      </c>
      <c r="G10" s="3" t="s">
        <v>102</v>
      </c>
      <c r="H10" s="1" t="s">
        <v>37</v>
      </c>
      <c r="I10" s="1" t="s">
        <v>13</v>
      </c>
      <c r="J10" s="3" t="s">
        <v>38</v>
      </c>
      <c r="K10" s="3" t="s">
        <v>39</v>
      </c>
      <c r="L10" s="2">
        <v>45616</v>
      </c>
      <c r="M10" s="24"/>
      <c r="N10" s="24" t="s">
        <v>128</v>
      </c>
      <c r="O10" s="1" t="s">
        <v>84</v>
      </c>
      <c r="P10" s="29">
        <f>'Rapporto Probabilità e Impatto'!B17*'Rapporto Probabilità e Impatto'!B24</f>
        <v>760.32</v>
      </c>
    </row>
    <row r="11" spans="1:19" ht="72" x14ac:dyDescent="0.3">
      <c r="A11" s="8" t="s">
        <v>45</v>
      </c>
      <c r="B11" s="8">
        <v>9</v>
      </c>
      <c r="C11" s="1" t="s">
        <v>17</v>
      </c>
      <c r="D11" s="1" t="s">
        <v>46</v>
      </c>
      <c r="E11" s="1" t="s">
        <v>137</v>
      </c>
      <c r="F11" s="3" t="s">
        <v>105</v>
      </c>
      <c r="G11" s="3" t="s">
        <v>106</v>
      </c>
      <c r="H11" s="1" t="s">
        <v>12</v>
      </c>
      <c r="I11" s="1" t="s">
        <v>13</v>
      </c>
      <c r="J11" s="3" t="s">
        <v>47</v>
      </c>
      <c r="K11" s="3" t="s">
        <v>48</v>
      </c>
      <c r="L11" s="2">
        <v>45618</v>
      </c>
      <c r="M11" s="24"/>
      <c r="N11" s="24" t="s">
        <v>129</v>
      </c>
      <c r="O11" s="1" t="s">
        <v>84</v>
      </c>
      <c r="P11" s="29">
        <f>'Rapporto Probabilità e Impatto'!B23*'Rapporto Probabilità e Impatto'!B17</f>
        <v>570.24</v>
      </c>
    </row>
    <row r="12" spans="1:19" ht="72" x14ac:dyDescent="0.3">
      <c r="A12" s="8" t="s">
        <v>49</v>
      </c>
      <c r="B12" s="8">
        <v>15</v>
      </c>
      <c r="C12" s="1" t="s">
        <v>26</v>
      </c>
      <c r="D12" s="1" t="s">
        <v>50</v>
      </c>
      <c r="E12" s="1" t="s">
        <v>137</v>
      </c>
      <c r="F12" s="3" t="s">
        <v>108</v>
      </c>
      <c r="G12" s="3" t="s">
        <v>109</v>
      </c>
      <c r="H12" s="1" t="s">
        <v>18</v>
      </c>
      <c r="I12" s="1" t="s">
        <v>13</v>
      </c>
      <c r="J12" s="3" t="s">
        <v>51</v>
      </c>
      <c r="K12" s="3" t="s">
        <v>52</v>
      </c>
      <c r="L12" s="2">
        <v>45618</v>
      </c>
      <c r="M12" s="24"/>
      <c r="N12" s="24"/>
      <c r="O12" s="1" t="s">
        <v>84</v>
      </c>
      <c r="P12" s="29"/>
    </row>
    <row r="13" spans="1:19" ht="86.4" x14ac:dyDescent="0.3">
      <c r="A13" s="8" t="s">
        <v>56</v>
      </c>
      <c r="B13" s="8">
        <v>10</v>
      </c>
      <c r="C13" s="1" t="s">
        <v>22</v>
      </c>
      <c r="D13" s="1" t="s">
        <v>57</v>
      </c>
      <c r="E13" s="1" t="s">
        <v>137</v>
      </c>
      <c r="F13" s="3" t="s">
        <v>114</v>
      </c>
      <c r="G13" s="3" t="s">
        <v>115</v>
      </c>
      <c r="H13" s="1" t="s">
        <v>12</v>
      </c>
      <c r="I13" s="1" t="s">
        <v>13</v>
      </c>
      <c r="J13" s="3" t="s">
        <v>83</v>
      </c>
      <c r="K13" s="3" t="s">
        <v>58</v>
      </c>
      <c r="L13" s="2">
        <v>45618</v>
      </c>
      <c r="M13" s="24"/>
      <c r="N13" s="24" t="s">
        <v>125</v>
      </c>
      <c r="O13" s="1" t="s">
        <v>84</v>
      </c>
      <c r="P13" s="29">
        <f>'Rapporto Probabilità e Impatto'!B17*'Rapporto Probabilità e Impatto'!B23</f>
        <v>570.24</v>
      </c>
    </row>
    <row r="14" spans="1:19" ht="86.4" x14ac:dyDescent="0.3">
      <c r="A14" s="8" t="s">
        <v>59</v>
      </c>
      <c r="B14" s="8">
        <v>4</v>
      </c>
      <c r="C14" s="1" t="s">
        <v>41</v>
      </c>
      <c r="D14" s="1" t="s">
        <v>60</v>
      </c>
      <c r="E14" s="1" t="s">
        <v>137</v>
      </c>
      <c r="F14" s="3" t="s">
        <v>116</v>
      </c>
      <c r="G14" s="3" t="s">
        <v>117</v>
      </c>
      <c r="H14" s="1" t="s">
        <v>37</v>
      </c>
      <c r="I14" s="1" t="s">
        <v>13</v>
      </c>
      <c r="J14" s="3" t="s">
        <v>61</v>
      </c>
      <c r="K14" s="3" t="s">
        <v>62</v>
      </c>
      <c r="L14" s="2">
        <v>45618</v>
      </c>
      <c r="M14" s="24" t="s">
        <v>111</v>
      </c>
      <c r="N14" s="24"/>
      <c r="O14" s="1" t="s">
        <v>84</v>
      </c>
      <c r="P14" s="29">
        <f>'Rapporto Probabilità e Impatto'!B17*'Rapporto Probabilità e Impatto'!B24</f>
        <v>760.32</v>
      </c>
    </row>
    <row r="15" spans="1:19" ht="72" x14ac:dyDescent="0.3">
      <c r="A15" s="8" t="s">
        <v>67</v>
      </c>
      <c r="B15" s="8">
        <v>12</v>
      </c>
      <c r="C15" s="1" t="s">
        <v>17</v>
      </c>
      <c r="D15" s="1" t="s">
        <v>68</v>
      </c>
      <c r="E15" s="1" t="s">
        <v>137</v>
      </c>
      <c r="F15" s="3" t="s">
        <v>120</v>
      </c>
      <c r="G15" s="3" t="s">
        <v>121</v>
      </c>
      <c r="H15" s="1" t="s">
        <v>12</v>
      </c>
      <c r="I15" s="1" t="s">
        <v>13</v>
      </c>
      <c r="J15" s="3" t="s">
        <v>69</v>
      </c>
      <c r="K15" s="3" t="s">
        <v>70</v>
      </c>
      <c r="L15" s="2">
        <v>45993</v>
      </c>
      <c r="M15" s="24"/>
      <c r="N15" s="24" t="s">
        <v>126</v>
      </c>
      <c r="O15" s="1" t="s">
        <v>84</v>
      </c>
      <c r="P15" s="29"/>
    </row>
    <row r="16" spans="1:19" ht="100.8" x14ac:dyDescent="0.3">
      <c r="A16" s="8" t="s">
        <v>71</v>
      </c>
      <c r="B16" s="8">
        <v>2</v>
      </c>
      <c r="C16" s="1" t="s">
        <v>26</v>
      </c>
      <c r="D16" s="1" t="s">
        <v>72</v>
      </c>
      <c r="E16" s="1" t="s">
        <v>137</v>
      </c>
      <c r="F16" s="3" t="s">
        <v>122</v>
      </c>
      <c r="G16" s="3" t="s">
        <v>123</v>
      </c>
      <c r="H16" s="1" t="s">
        <v>37</v>
      </c>
      <c r="I16" s="1" t="s">
        <v>28</v>
      </c>
      <c r="J16" s="3" t="s">
        <v>73</v>
      </c>
      <c r="K16" s="3" t="s">
        <v>74</v>
      </c>
      <c r="L16" s="2">
        <v>45628</v>
      </c>
      <c r="M16" s="24" t="s">
        <v>113</v>
      </c>
      <c r="N16" s="24"/>
      <c r="O16" s="1" t="s">
        <v>84</v>
      </c>
      <c r="P16" s="29">
        <f>'Rapporto Probabilità e Impatto'!B18*'Rapporto Probabilità e Impatto'!B24</f>
        <v>1584</v>
      </c>
    </row>
    <row r="17" spans="1:16" ht="158.4" x14ac:dyDescent="0.3">
      <c r="A17" s="12" t="s">
        <v>135</v>
      </c>
      <c r="B17" s="12">
        <v>13</v>
      </c>
      <c r="C17" s="13" t="s">
        <v>26</v>
      </c>
      <c r="D17" s="13" t="s">
        <v>131</v>
      </c>
      <c r="E17" s="1" t="s">
        <v>137</v>
      </c>
      <c r="F17" s="14" t="s">
        <v>132</v>
      </c>
      <c r="G17" s="14" t="s">
        <v>133</v>
      </c>
      <c r="H17" s="13" t="s">
        <v>37</v>
      </c>
      <c r="I17" s="13" t="s">
        <v>78</v>
      </c>
      <c r="J17" s="14" t="s">
        <v>138</v>
      </c>
      <c r="K17" s="14" t="s">
        <v>134</v>
      </c>
      <c r="L17" s="15">
        <v>45628</v>
      </c>
      <c r="M17" s="25"/>
      <c r="N17" s="25" t="s">
        <v>144</v>
      </c>
      <c r="O17" s="1" t="s">
        <v>84</v>
      </c>
      <c r="P17" s="29"/>
    </row>
    <row r="18" spans="1:16" ht="157.19999999999999" customHeight="1" x14ac:dyDescent="0.3">
      <c r="A18" s="8" t="s">
        <v>139</v>
      </c>
      <c r="B18" s="8">
        <v>3</v>
      </c>
      <c r="C18" s="1" t="s">
        <v>22</v>
      </c>
      <c r="D18" s="1" t="s">
        <v>140</v>
      </c>
      <c r="E18" s="1" t="s">
        <v>137</v>
      </c>
      <c r="F18" s="3" t="s">
        <v>141</v>
      </c>
      <c r="G18" s="3" t="s">
        <v>142</v>
      </c>
      <c r="H18" s="1" t="s">
        <v>37</v>
      </c>
      <c r="I18" s="1" t="s">
        <v>13</v>
      </c>
      <c r="J18" s="3" t="s">
        <v>145</v>
      </c>
      <c r="K18" s="3" t="s">
        <v>143</v>
      </c>
      <c r="L18" s="2">
        <v>45628</v>
      </c>
      <c r="M18" s="30"/>
      <c r="N18" s="31"/>
      <c r="O18" s="1" t="s">
        <v>84</v>
      </c>
      <c r="P18" s="29">
        <f>'Rapporto Probabilità e Impatto'!B24*'Rapporto Probabilità e Impatto'!B17</f>
        <v>760.32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FD68-8967-45A0-9842-DD6555EFDC41}">
  <dimension ref="A4:F24"/>
  <sheetViews>
    <sheetView topLeftCell="A2" zoomScaleNormal="100" workbookViewId="0">
      <selection activeCell="B7" sqref="B7"/>
    </sheetView>
  </sheetViews>
  <sheetFormatPr defaultRowHeight="14.4" x14ac:dyDescent="0.3"/>
  <cols>
    <col min="1" max="1" width="15.44140625" customWidth="1"/>
    <col min="2" max="2" width="18.44140625" customWidth="1"/>
    <col min="3" max="3" width="9.21875" bestFit="1" customWidth="1"/>
    <col min="6" max="6" width="18.88671875" customWidth="1"/>
    <col min="18" max="18" width="20.33203125" bestFit="1" customWidth="1"/>
    <col min="19" max="19" width="14.6640625" bestFit="1" customWidth="1"/>
    <col min="20" max="20" width="15.33203125" bestFit="1" customWidth="1"/>
    <col min="21" max="21" width="13.33203125" bestFit="1" customWidth="1"/>
  </cols>
  <sheetData>
    <row r="4" spans="1:6" x14ac:dyDescent="0.3">
      <c r="B4" s="16" t="s">
        <v>3</v>
      </c>
      <c r="C4" s="16"/>
      <c r="D4" s="16"/>
      <c r="E4" s="16"/>
      <c r="F4" s="16"/>
    </row>
    <row r="5" spans="1:6" x14ac:dyDescent="0.3">
      <c r="A5" s="4" t="s">
        <v>4</v>
      </c>
      <c r="B5" t="s">
        <v>76</v>
      </c>
      <c r="C5" t="s">
        <v>18</v>
      </c>
      <c r="D5" t="s">
        <v>12</v>
      </c>
      <c r="E5" t="s">
        <v>37</v>
      </c>
      <c r="F5" t="s">
        <v>77</v>
      </c>
    </row>
    <row r="6" spans="1:6" ht="15" thickBot="1" x14ac:dyDescent="0.35">
      <c r="A6" s="5" t="s">
        <v>78</v>
      </c>
      <c r="B6">
        <f>COUNTIFS(RiskRegister!H2:H18,"Molto Bassa",RiskRegister!I2:I18,"Tollerabile")</f>
        <v>0</v>
      </c>
      <c r="C6">
        <f>COUNTIFS(RiskRegister!H2:H18,"Bassa",RiskRegister!I2:I18,"Tollerabile")</f>
        <v>1</v>
      </c>
      <c r="D6">
        <f>COUNTIFS(RiskRegister!H2:H18,"Media",RiskRegister!I2:I18,"Tollerabile")</f>
        <v>0</v>
      </c>
      <c r="E6">
        <f>COUNTIFS(RiskRegister!H2:H18,"Alta",RiskRegister!I2:I18,"Tollerabile")</f>
        <v>1</v>
      </c>
      <c r="F6">
        <f t="shared" ref="F6:F8" si="0">SUM(B6:E6)</f>
        <v>2</v>
      </c>
    </row>
    <row r="7" spans="1:6" ht="15" thickBot="1" x14ac:dyDescent="0.35">
      <c r="A7" s="5" t="s">
        <v>13</v>
      </c>
      <c r="B7">
        <f>COUNTIFS(RiskRegister!H2:H18,"Molto Bassa",RiskRegister!I2:I18,"Grave")</f>
        <v>1</v>
      </c>
      <c r="C7">
        <f>COUNTIFS(RiskRegister!H2:H18,"Bassa",RiskRegister!I2:I18,"Grave")</f>
        <v>1</v>
      </c>
      <c r="D7" s="6">
        <f>COUNTIFS(RiskRegister!H2:H18,"Media",RiskRegister!I2:I18,"Grave")</f>
        <v>7</v>
      </c>
      <c r="E7" s="7">
        <f>COUNTIFS(RiskRegister!H2:H18,"Alta",RiskRegister!I2:I18,"Grave")</f>
        <v>3</v>
      </c>
      <c r="F7">
        <f>SUM(B7:E7)</f>
        <v>12</v>
      </c>
    </row>
    <row r="8" spans="1:6" x14ac:dyDescent="0.3">
      <c r="A8" s="5" t="s">
        <v>28</v>
      </c>
      <c r="B8">
        <f>COUNTIFS(RiskRegister!H2:H18,"Molto Bassa",RiskRegister!I2:I18,"Catastrofico")</f>
        <v>0</v>
      </c>
      <c r="C8">
        <f>COUNTIFS(RiskRegister!H2:H18,"Bassa",RiskRegister!I2:I18,"Catastrofico")</f>
        <v>1</v>
      </c>
      <c r="D8">
        <f>COUNTIFS(RiskRegister!H2:H18,"Media",RiskRegister!I2:I18,"Catastrofico")</f>
        <v>0</v>
      </c>
      <c r="E8">
        <f>COUNTIFS(RiskRegister!H2:H18,"Alta",RiskRegister!I2:I18,"Catastrofico")</f>
        <v>2</v>
      </c>
      <c r="F8">
        <f t="shared" si="0"/>
        <v>3</v>
      </c>
    </row>
    <row r="9" spans="1:6" x14ac:dyDescent="0.3">
      <c r="A9" s="5" t="s">
        <v>77</v>
      </c>
      <c r="B9">
        <f>SUM(B6:B8)</f>
        <v>1</v>
      </c>
      <c r="C9">
        <f>SUM(C6:C8)</f>
        <v>3</v>
      </c>
      <c r="D9">
        <f>SUM(D6:D8)</f>
        <v>7</v>
      </c>
      <c r="E9">
        <f>SUM(E6:E8)</f>
        <v>6</v>
      </c>
      <c r="F9">
        <f>SUM(B9:E9)</f>
        <v>17</v>
      </c>
    </row>
    <row r="15" spans="1:6" ht="15" thickBot="1" x14ac:dyDescent="0.35">
      <c r="A15" s="19" t="s">
        <v>4</v>
      </c>
      <c r="B15" s="18" t="s">
        <v>85</v>
      </c>
    </row>
    <row r="16" spans="1:6" ht="15" thickTop="1" x14ac:dyDescent="0.3">
      <c r="A16" s="20" t="s">
        <v>78</v>
      </c>
      <c r="B16" s="22">
        <v>0</v>
      </c>
    </row>
    <row r="17" spans="1:2" x14ac:dyDescent="0.3">
      <c r="A17" s="21" t="s">
        <v>13</v>
      </c>
      <c r="B17" s="23">
        <f>0.012*79200</f>
        <v>950.4</v>
      </c>
    </row>
    <row r="18" spans="1:2" x14ac:dyDescent="0.3">
      <c r="A18" s="20" t="s">
        <v>28</v>
      </c>
      <c r="B18" s="22">
        <f>0.025*79200</f>
        <v>1980</v>
      </c>
    </row>
    <row r="20" spans="1:2" ht="15" thickBot="1" x14ac:dyDescent="0.35">
      <c r="A20" s="19" t="s">
        <v>3</v>
      </c>
      <c r="B20" s="18" t="s">
        <v>124</v>
      </c>
    </row>
    <row r="21" spans="1:2" ht="15" thickTop="1" x14ac:dyDescent="0.3">
      <c r="A21" s="20" t="s">
        <v>76</v>
      </c>
      <c r="B21" s="26">
        <v>0.2</v>
      </c>
    </row>
    <row r="22" spans="1:2" x14ac:dyDescent="0.3">
      <c r="A22" s="21" t="s">
        <v>18</v>
      </c>
      <c r="B22" s="27">
        <v>0.4</v>
      </c>
    </row>
    <row r="23" spans="1:2" x14ac:dyDescent="0.3">
      <c r="A23" s="20" t="s">
        <v>12</v>
      </c>
      <c r="B23" s="26">
        <v>0.6</v>
      </c>
    </row>
    <row r="24" spans="1:2" x14ac:dyDescent="0.3">
      <c r="A24" s="21" t="s">
        <v>37</v>
      </c>
      <c r="B24" s="27">
        <v>0.8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RiskRegister</vt:lpstr>
      <vt:lpstr>Rapporto Probabilità e Impatto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LUIGI BACCO</cp:lastModifiedBy>
  <dcterms:created xsi:type="dcterms:W3CDTF">2024-11-20T11:23:52Z</dcterms:created>
  <dcterms:modified xsi:type="dcterms:W3CDTF">2024-12-17T15:01:43Z</dcterms:modified>
</cp:coreProperties>
</file>