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1840" windowHeight="7425"/>
  </bookViews>
  <sheets>
    <sheet name="model 8-3" sheetId="2" r:id="rId1"/>
  </sheets>
  <calcPr calcId="125725"/>
</workbook>
</file>

<file path=xl/calcChain.xml><?xml version="1.0" encoding="utf-8"?>
<calcChain xmlns="http://schemas.openxmlformats.org/spreadsheetml/2006/main">
  <c r="C37" i="2"/>
  <c r="B2"/>
  <c r="C34"/>
  <c r="C33"/>
  <c r="B33"/>
  <c r="C32"/>
  <c r="C31"/>
  <c r="C30"/>
  <c r="C29"/>
  <c r="C28"/>
  <c r="C27"/>
  <c r="C10"/>
  <c r="G20"/>
  <c r="F20"/>
  <c r="E20"/>
  <c r="D20"/>
  <c r="G19"/>
  <c r="F19"/>
  <c r="E19"/>
  <c r="D19"/>
  <c r="C20"/>
  <c r="C19"/>
  <c r="G13"/>
  <c r="G14" s="1"/>
  <c r="F13"/>
  <c r="F14" s="1"/>
  <c r="D13"/>
  <c r="D14" s="1"/>
  <c r="E13"/>
  <c r="E14" s="1"/>
  <c r="G11"/>
  <c r="F11"/>
  <c r="E11"/>
  <c r="D11"/>
  <c r="C11"/>
  <c r="C14" s="1"/>
  <c r="G10"/>
  <c r="F10"/>
  <c r="D10"/>
  <c r="E10"/>
  <c r="C13"/>
  <c r="G9"/>
  <c r="G8"/>
  <c r="G7"/>
  <c r="F8"/>
  <c r="F7"/>
  <c r="F6"/>
  <c r="E9"/>
  <c r="D7"/>
  <c r="D6"/>
  <c r="F21" l="1"/>
  <c r="E21"/>
  <c r="D21"/>
  <c r="G21"/>
  <c r="C21"/>
</calcChain>
</file>

<file path=xl/sharedStrings.xml><?xml version="1.0" encoding="utf-8"?>
<sst xmlns="http://schemas.openxmlformats.org/spreadsheetml/2006/main" count="28" uniqueCount="27">
  <si>
    <t>Moderate</t>
  </si>
  <si>
    <t>Severe</t>
  </si>
  <si>
    <t>Urgent</t>
  </si>
  <si>
    <t>Routine</t>
  </si>
  <si>
    <t>Proportion</t>
  </si>
  <si>
    <t>Sign-in</t>
  </si>
  <si>
    <t>Registration</t>
  </si>
  <si>
    <t>Trauma</t>
  </si>
  <si>
    <t>Exam</t>
  </si>
  <si>
    <t>Treatment</t>
  </si>
  <si>
    <t>Arrival Rate</t>
  </si>
  <si>
    <r>
      <t xml:space="preserve">Arr rate, </t>
    </r>
    <r>
      <rPr>
        <i/>
        <sz val="11"/>
        <color theme="1"/>
        <rFont val="Symbol"/>
        <family val="1"/>
        <charset val="2"/>
      </rPr>
      <t>l</t>
    </r>
  </si>
  <si>
    <r>
      <t xml:space="preserve">Num servers, </t>
    </r>
    <r>
      <rPr>
        <i/>
        <sz val="11"/>
        <color theme="1"/>
        <rFont val="Calibri"/>
        <family val="2"/>
        <scheme val="minor"/>
      </rPr>
      <t>c</t>
    </r>
  </si>
  <si>
    <t>Avg Service Time</t>
  </si>
  <si>
    <r>
      <t xml:space="preserve">Service rate, </t>
    </r>
    <r>
      <rPr>
        <i/>
        <sz val="11"/>
        <color theme="1"/>
        <rFont val="Symbol"/>
        <family val="1"/>
        <charset val="2"/>
      </rPr>
      <t>m</t>
    </r>
  </si>
  <si>
    <r>
      <t xml:space="preserve">Utilization, </t>
    </r>
    <r>
      <rPr>
        <i/>
        <sz val="11"/>
        <color theme="1"/>
        <rFont val="Symbol"/>
        <family val="1"/>
        <charset val="2"/>
      </rPr>
      <t>r</t>
    </r>
  </si>
  <si>
    <t>ScheduledUtilization</t>
  </si>
  <si>
    <t>h</t>
  </si>
  <si>
    <t>patients/hr</t>
  </si>
  <si>
    <t>Patient type</t>
  </si>
  <si>
    <t>Station</t>
  </si>
  <si>
    <t>w/in expectation</t>
  </si>
  <si>
    <t>patients/hour</t>
  </si>
  <si>
    <t>patients/day</t>
  </si>
  <si>
    <t xml:space="preserve"> 10 reps, 110 days w/10 day warmup</t>
  </si>
  <si>
    <t>run length (hours)</t>
  </si>
  <si>
    <t>expected arrivals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</si>
</sst>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G37"/>
  <sheetViews>
    <sheetView tabSelected="1" workbookViewId="0">
      <selection activeCell="L23" sqref="L23"/>
    </sheetView>
  </sheetViews>
  <sheetFormatPr defaultRowHeight="15"/>
  <cols>
    <col min="1" max="1" width="11.85546875" customWidth="1"/>
    <col min="2" max="2" width="19.7109375" bestFit="1" customWidth="1"/>
    <col min="4" max="4" width="11.7109375" bestFit="1" customWidth="1"/>
    <col min="7" max="7" width="10.28515625" bestFit="1" customWidth="1"/>
  </cols>
  <sheetData>
    <row r="2" spans="1:7">
      <c r="A2" t="s">
        <v>10</v>
      </c>
      <c r="B2">
        <f>C34</f>
        <v>11.833333333333334</v>
      </c>
      <c r="C2" t="s">
        <v>18</v>
      </c>
    </row>
    <row r="4" spans="1:7">
      <c r="C4" s="10" t="s">
        <v>20</v>
      </c>
      <c r="D4" s="10"/>
      <c r="E4" s="10"/>
      <c r="F4" s="10"/>
      <c r="G4" s="10"/>
    </row>
    <row r="5" spans="1:7">
      <c r="A5" s="5" t="s">
        <v>19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</row>
    <row r="6" spans="1:7">
      <c r="A6" t="s">
        <v>3</v>
      </c>
      <c r="B6" s="1">
        <v>0.4</v>
      </c>
      <c r="C6" s="1">
        <v>2</v>
      </c>
      <c r="D6" s="1">
        <f>(3+7)/2</f>
        <v>5</v>
      </c>
      <c r="E6" s="1"/>
      <c r="F6" s="1">
        <f>(5+10+15)/3</f>
        <v>10</v>
      </c>
      <c r="G6" s="1"/>
    </row>
    <row r="7" spans="1:7">
      <c r="A7" t="s">
        <v>0</v>
      </c>
      <c r="B7" s="1">
        <v>0.31</v>
      </c>
      <c r="C7" s="1">
        <v>2</v>
      </c>
      <c r="D7" s="1">
        <f>(3+7)/2</f>
        <v>5</v>
      </c>
      <c r="E7" s="1"/>
      <c r="F7" s="1">
        <f>(10+15+20)/3</f>
        <v>15</v>
      </c>
      <c r="G7" s="1">
        <f>(5+8+10)/3</f>
        <v>7.666666666666667</v>
      </c>
    </row>
    <row r="8" spans="1:7">
      <c r="A8" t="s">
        <v>1</v>
      </c>
      <c r="B8" s="1">
        <v>0.24</v>
      </c>
      <c r="C8" s="1">
        <v>1</v>
      </c>
      <c r="D8" s="1">
        <v>2</v>
      </c>
      <c r="E8" s="1"/>
      <c r="F8" s="1">
        <f>(15+20+25)/3</f>
        <v>20</v>
      </c>
      <c r="G8" s="1">
        <f>(15+20+25)/3</f>
        <v>20</v>
      </c>
    </row>
    <row r="9" spans="1:7">
      <c r="A9" t="s">
        <v>2</v>
      </c>
      <c r="B9" s="1">
        <v>0.05</v>
      </c>
      <c r="C9" s="1">
        <v>0.5</v>
      </c>
      <c r="D9" s="1"/>
      <c r="E9" s="1">
        <f>(15+25+35)/3</f>
        <v>25</v>
      </c>
      <c r="F9" s="1"/>
      <c r="G9" s="1">
        <f>(15+45+90)/3</f>
        <v>50</v>
      </c>
    </row>
    <row r="10" spans="1:7">
      <c r="B10" s="4" t="s">
        <v>13</v>
      </c>
      <c r="C10" s="1">
        <f>C6*$B6+C7*$B7+C8*$B8+C9*$B9</f>
        <v>1.6849999999999998</v>
      </c>
      <c r="D10" s="1">
        <f>D6*($B6/SUM($B6:$B8))+D7*($B7/SUM($B6:$B8))+D8*($B8/SUM($B6:$B8))</f>
        <v>4.242105263157895</v>
      </c>
      <c r="E10" s="1">
        <f>E9</f>
        <v>25</v>
      </c>
      <c r="F10" s="1">
        <f>F6*($B6/SUM($B6:$B8))+F7*($B7/SUM($B6:$B8))+F8*($B8/SUM($B6:$B8))</f>
        <v>14.157894736842106</v>
      </c>
      <c r="G10" s="1">
        <f>G7*(B7/SUM(B7:B9))+G8*(B8/SUM(B7:B9))+G9*(B9/SUM(B7:B9))</f>
        <v>16.127777777777773</v>
      </c>
    </row>
    <row r="11" spans="1:7">
      <c r="B11" s="4" t="s">
        <v>14</v>
      </c>
      <c r="C11" s="1">
        <f>60/C10</f>
        <v>35.60830860534125</v>
      </c>
      <c r="D11" s="1">
        <f t="shared" ref="D11:G11" si="0">60/D10</f>
        <v>14.143920595533498</v>
      </c>
      <c r="E11" s="1">
        <f t="shared" si="0"/>
        <v>2.4</v>
      </c>
      <c r="F11" s="1">
        <f t="shared" si="0"/>
        <v>4.2379182156133828</v>
      </c>
      <c r="G11" s="1">
        <f t="shared" si="0"/>
        <v>3.7202893558387884</v>
      </c>
    </row>
    <row r="12" spans="1:7">
      <c r="B12" s="2" t="s">
        <v>12</v>
      </c>
      <c r="C12">
        <v>1</v>
      </c>
      <c r="D12">
        <v>3</v>
      </c>
      <c r="E12">
        <v>2</v>
      </c>
      <c r="F12">
        <v>6</v>
      </c>
      <c r="G12">
        <v>6</v>
      </c>
    </row>
    <row r="13" spans="1:7">
      <c r="B13" s="2" t="s">
        <v>11</v>
      </c>
      <c r="C13" s="1">
        <f>B2</f>
        <v>11.833333333333334</v>
      </c>
      <c r="D13" s="1">
        <f>$B2*SUM($B6:$B8)</f>
        <v>11.241666666666667</v>
      </c>
      <c r="E13" s="1">
        <f>B2*B9</f>
        <v>0.59166666666666667</v>
      </c>
      <c r="F13" s="1">
        <f>$B2*SUM($B6:$B8)</f>
        <v>11.241666666666667</v>
      </c>
      <c r="G13" s="1">
        <f>B2*SUM(B7:B9)</f>
        <v>7.1000000000000014</v>
      </c>
    </row>
    <row r="14" spans="1:7">
      <c r="B14" s="2" t="s">
        <v>15</v>
      </c>
      <c r="C14" s="7">
        <f>C13/(C12*C11)</f>
        <v>0.33231944444444445</v>
      </c>
      <c r="D14" s="7">
        <f t="shared" ref="D14:G14" si="1">D13/(D12*D11)</f>
        <v>0.26493518518518522</v>
      </c>
      <c r="E14" s="7">
        <f t="shared" si="1"/>
        <v>0.1232638888888889</v>
      </c>
      <c r="F14" s="7">
        <f t="shared" si="1"/>
        <v>0.44210648148148152</v>
      </c>
      <c r="G14" s="7">
        <f t="shared" si="1"/>
        <v>0.31807561728395062</v>
      </c>
    </row>
    <row r="16" spans="1:7">
      <c r="A16" t="s">
        <v>24</v>
      </c>
    </row>
    <row r="17" spans="1:7">
      <c r="B17" s="2" t="s">
        <v>16</v>
      </c>
      <c r="C17" s="3"/>
      <c r="D17" s="3"/>
      <c r="E17" s="3"/>
      <c r="F17" s="3"/>
      <c r="G17" s="3"/>
    </row>
    <row r="18" spans="1:7">
      <c r="B18" s="2" t="s">
        <v>17</v>
      </c>
      <c r="C18" s="3"/>
      <c r="D18" s="3"/>
      <c r="E18" s="3"/>
      <c r="F18" s="3"/>
      <c r="G18" s="3"/>
    </row>
    <row r="19" spans="1:7">
      <c r="C19" s="8">
        <f>C17-C18</f>
        <v>0</v>
      </c>
      <c r="D19" s="8">
        <f t="shared" ref="D19:G19" si="2">D17-D18</f>
        <v>0</v>
      </c>
      <c r="E19" s="8">
        <f t="shared" si="2"/>
        <v>0</v>
      </c>
      <c r="F19" s="8">
        <f t="shared" si="2"/>
        <v>0</v>
      </c>
      <c r="G19" s="8">
        <f t="shared" si="2"/>
        <v>0</v>
      </c>
    </row>
    <row r="20" spans="1:7">
      <c r="C20" s="8">
        <f>C17+C18</f>
        <v>0</v>
      </c>
      <c r="D20" s="8">
        <f t="shared" ref="D20:G20" si="3">D17+D18</f>
        <v>0</v>
      </c>
      <c r="E20" s="8">
        <f t="shared" si="3"/>
        <v>0</v>
      </c>
      <c r="F20" s="8">
        <f t="shared" si="3"/>
        <v>0</v>
      </c>
      <c r="G20" s="8">
        <f t="shared" si="3"/>
        <v>0</v>
      </c>
    </row>
    <row r="21" spans="1:7">
      <c r="B21" s="2" t="s">
        <v>21</v>
      </c>
      <c r="C21" s="9" t="str">
        <f>IF(C19&lt;=C14,IF(C20&gt;=C14,"Y","N"),"N")</f>
        <v>N</v>
      </c>
      <c r="D21" s="9" t="str">
        <f t="shared" ref="D21:G21" si="4">IF(D19&lt;=D14,IF(D20&gt;=D14,"Y","N"),"N")</f>
        <v>N</v>
      </c>
      <c r="E21" s="9" t="str">
        <f t="shared" si="4"/>
        <v>N</v>
      </c>
      <c r="F21" s="9" t="str">
        <f t="shared" si="4"/>
        <v>N</v>
      </c>
      <c r="G21" s="9" t="str">
        <f t="shared" si="4"/>
        <v>N</v>
      </c>
    </row>
    <row r="26" spans="1:7">
      <c r="A26" t="s">
        <v>10</v>
      </c>
    </row>
    <row r="27" spans="1:7">
      <c r="A27">
        <v>12.25</v>
      </c>
      <c r="B27">
        <v>4</v>
      </c>
      <c r="C27">
        <f>A27*B27</f>
        <v>49</v>
      </c>
    </row>
    <row r="28" spans="1:7">
      <c r="A28">
        <v>7.75</v>
      </c>
      <c r="B28">
        <v>4</v>
      </c>
      <c r="C28">
        <f t="shared" ref="C28:C32" si="5">A28*B28</f>
        <v>31</v>
      </c>
    </row>
    <row r="29" spans="1:7">
      <c r="A29">
        <v>9.5</v>
      </c>
      <c r="B29">
        <v>4</v>
      </c>
      <c r="C29">
        <f t="shared" si="5"/>
        <v>38</v>
      </c>
    </row>
    <row r="30" spans="1:7">
      <c r="A30">
        <v>9</v>
      </c>
      <c r="B30">
        <v>4</v>
      </c>
      <c r="C30">
        <f t="shared" si="5"/>
        <v>36</v>
      </c>
    </row>
    <row r="31" spans="1:7">
      <c r="A31">
        <v>15</v>
      </c>
      <c r="B31">
        <v>4</v>
      </c>
      <c r="C31">
        <f t="shared" si="5"/>
        <v>60</v>
      </c>
    </row>
    <row r="32" spans="1:7">
      <c r="A32">
        <v>17.5</v>
      </c>
      <c r="B32">
        <v>4</v>
      </c>
      <c r="C32">
        <f t="shared" si="5"/>
        <v>70</v>
      </c>
    </row>
    <row r="33" spans="2:4">
      <c r="B33">
        <f>SUM(B27:B32)</f>
        <v>24</v>
      </c>
      <c r="C33">
        <f>SUM(C27:C32)</f>
        <v>284</v>
      </c>
      <c r="D33" t="s">
        <v>23</v>
      </c>
    </row>
    <row r="34" spans="2:4">
      <c r="C34">
        <f>C33/B33</f>
        <v>11.833333333333334</v>
      </c>
      <c r="D34" t="s">
        <v>22</v>
      </c>
    </row>
    <row r="36" spans="2:4">
      <c r="C36">
        <v>520</v>
      </c>
      <c r="D36" t="s">
        <v>25</v>
      </c>
    </row>
    <row r="37" spans="2:4">
      <c r="C37">
        <f>C36*C34</f>
        <v>6153.3333333333339</v>
      </c>
      <c r="D37" t="s">
        <v>26</v>
      </c>
    </row>
  </sheetData>
  <mergeCells count="1">
    <mergeCell ref="C4:G4"/>
  </mergeCells>
  <conditionalFormatting sqref="C21:G21">
    <cfRule type="cellIs" dxfId="1" priority="2" stopIfTrue="1" operator="equal">
      <formula>"Y"</formula>
    </cfRule>
    <cfRule type="cellIs" dxfId="0" priority="1" stopIfTrue="1" operator="equal">
      <formula>"N"</formula>
    </cfRule>
  </conditionalFormatting>
  <printOptions gridLines="1"/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8-3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Smith</dc:creator>
  <cp:lastModifiedBy>Jeff Smith</cp:lastModifiedBy>
  <cp:lastPrinted>2010-08-05T14:47:53Z</cp:lastPrinted>
  <dcterms:created xsi:type="dcterms:W3CDTF">2010-08-03T18:32:43Z</dcterms:created>
  <dcterms:modified xsi:type="dcterms:W3CDTF">2010-09-10T12:01:53Z</dcterms:modified>
</cp:coreProperties>
</file>