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840" windowHeight="7425" activeTab="1"/>
  </bookViews>
  <sheets>
    <sheet name="model 7-1" sheetId="1" r:id="rId1"/>
    <sheet name="model 7-2" sheetId="2" r:id="rId2"/>
  </sheets>
  <calcPr calcId="125725"/>
</workbook>
</file>

<file path=xl/calcChain.xml><?xml version="1.0" encoding="utf-8"?>
<calcChain xmlns="http://schemas.openxmlformats.org/spreadsheetml/2006/main">
  <c r="C10" i="2"/>
  <c r="G20"/>
  <c r="F20"/>
  <c r="E20"/>
  <c r="D20"/>
  <c r="G19"/>
  <c r="G21" s="1"/>
  <c r="F19"/>
  <c r="F21" s="1"/>
  <c r="E19"/>
  <c r="E21" s="1"/>
  <c r="D19"/>
  <c r="D21" s="1"/>
  <c r="C20"/>
  <c r="C19"/>
  <c r="G14"/>
  <c r="F14"/>
  <c r="E14"/>
  <c r="D14"/>
  <c r="G13"/>
  <c r="F13"/>
  <c r="D13"/>
  <c r="E13"/>
  <c r="G11"/>
  <c r="F11"/>
  <c r="E11"/>
  <c r="D11"/>
  <c r="C11"/>
  <c r="C14" s="1"/>
  <c r="G10"/>
  <c r="F10"/>
  <c r="D10"/>
  <c r="E10"/>
  <c r="C13"/>
  <c r="B2"/>
  <c r="G9"/>
  <c r="G8"/>
  <c r="G7"/>
  <c r="F8"/>
  <c r="F7"/>
  <c r="F6"/>
  <c r="E9"/>
  <c r="D7"/>
  <c r="D6"/>
  <c r="B17" i="1"/>
  <c r="B13"/>
  <c r="B12"/>
  <c r="B11"/>
  <c r="H8"/>
  <c r="H7"/>
  <c r="H6"/>
  <c r="H5"/>
  <c r="G8"/>
  <c r="G7"/>
  <c r="G6"/>
  <c r="G5"/>
  <c r="F8"/>
  <c r="F7"/>
  <c r="F6"/>
  <c r="F5"/>
  <c r="B9"/>
  <c r="B2"/>
  <c r="C21" i="2" l="1"/>
</calcChain>
</file>

<file path=xl/sharedStrings.xml><?xml version="1.0" encoding="utf-8"?>
<sst xmlns="http://schemas.openxmlformats.org/spreadsheetml/2006/main" count="41" uniqueCount="38">
  <si>
    <t>arrival rate</t>
  </si>
  <si>
    <t>hr</t>
  </si>
  <si>
    <t>minute</t>
  </si>
  <si>
    <t>Regular</t>
  </si>
  <si>
    <t>Moderate</t>
  </si>
  <si>
    <t>Severe</t>
  </si>
  <si>
    <t>Urgent</t>
  </si>
  <si>
    <t>prop</t>
  </si>
  <si>
    <t>triangular parameters</t>
  </si>
  <si>
    <t>Mean</t>
  </si>
  <si>
    <t>Rate(hr)</t>
  </si>
  <si>
    <t>Rate(min)</t>
  </si>
  <si>
    <t>weighted average time</t>
  </si>
  <si>
    <t>minutes</t>
  </si>
  <si>
    <t>mu (hr)</t>
  </si>
  <si>
    <t>mu (min)</t>
  </si>
  <si>
    <t>Num Servers</t>
  </si>
  <si>
    <t>Expected util</t>
  </si>
  <si>
    <t>Routine</t>
  </si>
  <si>
    <t>Proportion</t>
  </si>
  <si>
    <t>Sign-in</t>
  </si>
  <si>
    <t>Registration</t>
  </si>
  <si>
    <t>Trauma</t>
  </si>
  <si>
    <t>Exam</t>
  </si>
  <si>
    <t>Treatment</t>
  </si>
  <si>
    <t>Arrival Rate</t>
  </si>
  <si>
    <r>
      <t xml:space="preserve">Arr rate, </t>
    </r>
    <r>
      <rPr>
        <i/>
        <sz val="11"/>
        <color theme="1"/>
        <rFont val="Symbol"/>
        <family val="1"/>
        <charset val="2"/>
      </rPr>
      <t>l</t>
    </r>
  </si>
  <si>
    <r>
      <t xml:space="preserve">Num servers, </t>
    </r>
    <r>
      <rPr>
        <i/>
        <sz val="11"/>
        <color theme="1"/>
        <rFont val="Calibri"/>
        <family val="2"/>
        <scheme val="minor"/>
      </rPr>
      <t>c</t>
    </r>
  </si>
  <si>
    <t>Avg Service Time</t>
  </si>
  <si>
    <r>
      <t xml:space="preserve">Service rate, </t>
    </r>
    <r>
      <rPr>
        <i/>
        <sz val="11"/>
        <color theme="1"/>
        <rFont val="Symbol"/>
        <family val="1"/>
        <charset val="2"/>
      </rPr>
      <t>m</t>
    </r>
  </si>
  <si>
    <r>
      <t xml:space="preserve">Utilization, </t>
    </r>
    <r>
      <rPr>
        <i/>
        <sz val="11"/>
        <color theme="1"/>
        <rFont val="Symbol"/>
        <family val="1"/>
        <charset val="2"/>
      </rPr>
      <t>r</t>
    </r>
  </si>
  <si>
    <t>ScheduledUtilization</t>
  </si>
  <si>
    <t>h</t>
  </si>
  <si>
    <t>patients/hr</t>
  </si>
  <si>
    <t>Patient type</t>
  </si>
  <si>
    <t>Station</t>
  </si>
  <si>
    <t>25 reps, 1100 days w/100 day warmup</t>
  </si>
  <si>
    <t>w/in expectation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</si>
</sst>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12" sqref="C12"/>
    </sheetView>
  </sheetViews>
  <sheetFormatPr defaultRowHeight="15"/>
  <cols>
    <col min="1" max="1" width="21.42578125" customWidth="1"/>
    <col min="2" max="2" width="9.5703125" bestFit="1" customWidth="1"/>
    <col min="8" max="8" width="10.5703125" customWidth="1"/>
  </cols>
  <sheetData>
    <row r="1" spans="1:8">
      <c r="A1" t="s">
        <v>0</v>
      </c>
      <c r="B1">
        <v>15</v>
      </c>
      <c r="C1" t="s">
        <v>1</v>
      </c>
    </row>
    <row r="2" spans="1:8">
      <c r="B2">
        <f>B1/60</f>
        <v>0.25</v>
      </c>
      <c r="C2" t="s">
        <v>2</v>
      </c>
    </row>
    <row r="4" spans="1:8">
      <c r="B4" s="2" t="s">
        <v>7</v>
      </c>
      <c r="C4" s="11" t="s">
        <v>8</v>
      </c>
      <c r="D4" s="11"/>
      <c r="E4" s="11"/>
      <c r="F4" s="2" t="s">
        <v>9</v>
      </c>
      <c r="G4" s="2" t="s">
        <v>10</v>
      </c>
      <c r="H4" s="2" t="s">
        <v>11</v>
      </c>
    </row>
    <row r="5" spans="1:8">
      <c r="A5" t="s">
        <v>3</v>
      </c>
      <c r="B5" s="1">
        <v>0.4</v>
      </c>
      <c r="C5">
        <v>3</v>
      </c>
      <c r="D5">
        <v>5</v>
      </c>
      <c r="E5">
        <v>10</v>
      </c>
      <c r="F5" s="3">
        <f>SUM(C5:E5)/3</f>
        <v>6</v>
      </c>
      <c r="G5" s="3">
        <f>60/F5</f>
        <v>10</v>
      </c>
      <c r="H5" s="3">
        <f>G5/60</f>
        <v>0.16666666666666666</v>
      </c>
    </row>
    <row r="6" spans="1:8">
      <c r="A6" t="s">
        <v>4</v>
      </c>
      <c r="B6" s="1">
        <v>0.31</v>
      </c>
      <c r="C6">
        <v>4</v>
      </c>
      <c r="D6">
        <v>8</v>
      </c>
      <c r="E6">
        <v>25</v>
      </c>
      <c r="F6" s="3">
        <f t="shared" ref="F6:F8" si="0">SUM(C6:E6)/3</f>
        <v>12.333333333333334</v>
      </c>
      <c r="G6" s="3">
        <f t="shared" ref="G6:G8" si="1">60/F6</f>
        <v>4.8648648648648649</v>
      </c>
      <c r="H6" s="3">
        <f t="shared" ref="H6:H8" si="2">G6/60</f>
        <v>8.1081081081081086E-2</v>
      </c>
    </row>
    <row r="7" spans="1:8">
      <c r="A7" t="s">
        <v>5</v>
      </c>
      <c r="B7" s="1">
        <v>0.24</v>
      </c>
      <c r="C7">
        <v>10</v>
      </c>
      <c r="D7">
        <v>15</v>
      </c>
      <c r="E7">
        <v>30</v>
      </c>
      <c r="F7" s="3">
        <f t="shared" si="0"/>
        <v>18.333333333333332</v>
      </c>
      <c r="G7" s="3">
        <f t="shared" si="1"/>
        <v>3.2727272727272729</v>
      </c>
      <c r="H7" s="3">
        <f t="shared" si="2"/>
        <v>5.454545454545455E-2</v>
      </c>
    </row>
    <row r="8" spans="1:8">
      <c r="A8" t="s">
        <v>6</v>
      </c>
      <c r="B8" s="1">
        <v>0.05</v>
      </c>
      <c r="C8">
        <v>15</v>
      </c>
      <c r="D8">
        <v>25</v>
      </c>
      <c r="E8">
        <v>40</v>
      </c>
      <c r="F8" s="3">
        <f t="shared" si="0"/>
        <v>26.666666666666668</v>
      </c>
      <c r="G8" s="3">
        <f t="shared" si="1"/>
        <v>2.25</v>
      </c>
      <c r="H8" s="3">
        <f t="shared" si="2"/>
        <v>3.7499999999999999E-2</v>
      </c>
    </row>
    <row r="9" spans="1:8">
      <c r="B9" s="1">
        <f>SUM(B5:B8)</f>
        <v>1</v>
      </c>
    </row>
    <row r="11" spans="1:8">
      <c r="A11" t="s">
        <v>12</v>
      </c>
      <c r="B11" s="3">
        <f>B5*F5+B6*F6+B7*F7+B8*F8</f>
        <v>11.956666666666669</v>
      </c>
      <c r="C11" t="s">
        <v>13</v>
      </c>
    </row>
    <row r="12" spans="1:8">
      <c r="A12" t="s">
        <v>14</v>
      </c>
      <c r="B12" s="3">
        <f>60/B11</f>
        <v>5.0181209924728174</v>
      </c>
    </row>
    <row r="13" spans="1:8">
      <c r="A13" t="s">
        <v>15</v>
      </c>
      <c r="B13" s="3">
        <f>B12/60</f>
        <v>8.363534987454696E-2</v>
      </c>
    </row>
    <row r="15" spans="1:8">
      <c r="A15" t="s">
        <v>16</v>
      </c>
      <c r="B15">
        <v>3</v>
      </c>
    </row>
    <row r="17" spans="1:2">
      <c r="A17" t="s">
        <v>17</v>
      </c>
      <c r="B17" s="4">
        <f>B1/(B15*B12)</f>
        <v>0.9963888888888891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21"/>
  <sheetViews>
    <sheetView tabSelected="1" workbookViewId="0">
      <selection activeCell="D41" sqref="D41"/>
    </sheetView>
  </sheetViews>
  <sheetFormatPr defaultRowHeight="15"/>
  <cols>
    <col min="1" max="1" width="11.85546875" customWidth="1"/>
    <col min="2" max="2" width="19.7109375" bestFit="1" customWidth="1"/>
    <col min="4" max="4" width="11.7109375" bestFit="1" customWidth="1"/>
    <col min="7" max="7" width="10.28515625" bestFit="1" customWidth="1"/>
  </cols>
  <sheetData>
    <row r="2" spans="1:7">
      <c r="A2" t="s">
        <v>25</v>
      </c>
      <c r="B2">
        <f>60/4</f>
        <v>15</v>
      </c>
      <c r="C2" t="s">
        <v>33</v>
      </c>
    </row>
    <row r="4" spans="1:7">
      <c r="C4" s="12" t="s">
        <v>35</v>
      </c>
      <c r="D4" s="12"/>
      <c r="E4" s="12"/>
      <c r="F4" s="12"/>
      <c r="G4" s="12"/>
    </row>
    <row r="5" spans="1:7">
      <c r="A5" s="6" t="s">
        <v>34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</row>
    <row r="6" spans="1:7">
      <c r="A6" t="s">
        <v>18</v>
      </c>
      <c r="B6" s="1">
        <v>0.4</v>
      </c>
      <c r="C6" s="1">
        <v>2</v>
      </c>
      <c r="D6" s="1">
        <f>(3+7)/2</f>
        <v>5</v>
      </c>
      <c r="E6" s="1"/>
      <c r="F6" s="1">
        <f>(5+10+15)/3</f>
        <v>10</v>
      </c>
      <c r="G6" s="1"/>
    </row>
    <row r="7" spans="1:7">
      <c r="A7" t="s">
        <v>4</v>
      </c>
      <c r="B7" s="1">
        <v>0.31</v>
      </c>
      <c r="C7" s="1">
        <v>2</v>
      </c>
      <c r="D7" s="1">
        <f>(3+7)/2</f>
        <v>5</v>
      </c>
      <c r="E7" s="1"/>
      <c r="F7" s="1">
        <f>(10+15+20)/3</f>
        <v>15</v>
      </c>
      <c r="G7" s="1">
        <f>(5+8+10)/3</f>
        <v>7.666666666666667</v>
      </c>
    </row>
    <row r="8" spans="1:7">
      <c r="A8" t="s">
        <v>5</v>
      </c>
      <c r="B8" s="1">
        <v>0.24</v>
      </c>
      <c r="C8" s="1">
        <v>1</v>
      </c>
      <c r="D8" s="1">
        <v>2</v>
      </c>
      <c r="E8" s="1"/>
      <c r="F8" s="1">
        <f>(15+20+25)/3</f>
        <v>20</v>
      </c>
      <c r="G8" s="1">
        <f>(15+20+25)/3</f>
        <v>20</v>
      </c>
    </row>
    <row r="9" spans="1:7">
      <c r="A9" t="s">
        <v>6</v>
      </c>
      <c r="B9" s="1">
        <v>0.05</v>
      </c>
      <c r="C9" s="1">
        <v>0.5</v>
      </c>
      <c r="D9" s="1"/>
      <c r="E9" s="1">
        <f>(15+25+35)/3</f>
        <v>25</v>
      </c>
      <c r="F9" s="1"/>
      <c r="G9" s="1">
        <f>(15+45+90)/3</f>
        <v>50</v>
      </c>
    </row>
    <row r="10" spans="1:7">
      <c r="B10" s="5" t="s">
        <v>28</v>
      </c>
      <c r="C10" s="1">
        <f>C6*$B6+C7*$B7+C8*$B8+C9*$B9</f>
        <v>1.6849999999999998</v>
      </c>
      <c r="D10" s="1">
        <f>D6*($B6/SUM($B6:$B8))+D7*($B7/SUM($B6:$B8))+D8*($B8/SUM($B6:$B8))</f>
        <v>4.242105263157895</v>
      </c>
      <c r="E10" s="1">
        <f>E9</f>
        <v>25</v>
      </c>
      <c r="F10" s="1">
        <f>F6*($B6/SUM($B6:$B8))+F7*($B7/SUM($B6:$B8))+F8*($B8/SUM($B6:$B8))</f>
        <v>14.157894736842106</v>
      </c>
      <c r="G10" s="1">
        <f>G7*(B7/SUM(B7:B9))+G8*(B8/SUM(B7:B9))+G9*(B9/SUM(B7:B9))</f>
        <v>16.127777777777773</v>
      </c>
    </row>
    <row r="11" spans="1:7">
      <c r="B11" s="5" t="s">
        <v>29</v>
      </c>
      <c r="C11" s="1">
        <f>60/C10</f>
        <v>35.60830860534125</v>
      </c>
      <c r="D11" s="1">
        <f t="shared" ref="D11:G11" si="0">60/D10</f>
        <v>14.143920595533498</v>
      </c>
      <c r="E11" s="1">
        <f t="shared" si="0"/>
        <v>2.4</v>
      </c>
      <c r="F11" s="1">
        <f t="shared" si="0"/>
        <v>4.2379182156133828</v>
      </c>
      <c r="G11" s="1">
        <f t="shared" si="0"/>
        <v>3.7202893558387884</v>
      </c>
    </row>
    <row r="12" spans="1:7">
      <c r="B12" s="2" t="s">
        <v>27</v>
      </c>
      <c r="C12">
        <v>1</v>
      </c>
      <c r="D12">
        <v>3</v>
      </c>
      <c r="E12">
        <v>2</v>
      </c>
      <c r="F12">
        <v>6</v>
      </c>
      <c r="G12">
        <v>6</v>
      </c>
    </row>
    <row r="13" spans="1:7">
      <c r="B13" s="2" t="s">
        <v>26</v>
      </c>
      <c r="C13" s="1">
        <f>B2</f>
        <v>15</v>
      </c>
      <c r="D13" s="1">
        <f>$B2*SUM($B6:$B8)</f>
        <v>14.25</v>
      </c>
      <c r="E13" s="1">
        <f>B2*B9</f>
        <v>0.75</v>
      </c>
      <c r="F13" s="1">
        <f>$B2*SUM($B6:$B8)</f>
        <v>14.25</v>
      </c>
      <c r="G13" s="1">
        <f>B2*SUM(B7:B9)</f>
        <v>9.0000000000000018</v>
      </c>
    </row>
    <row r="14" spans="1:7">
      <c r="B14" s="2" t="s">
        <v>30</v>
      </c>
      <c r="C14" s="8">
        <f>C13/(C12*C11)</f>
        <v>0.42124999999999996</v>
      </c>
      <c r="D14" s="8">
        <f t="shared" ref="D14:G14" si="1">D13/(D12*D11)</f>
        <v>0.33583333333333337</v>
      </c>
      <c r="E14" s="8">
        <f t="shared" si="1"/>
        <v>0.15625</v>
      </c>
      <c r="F14" s="8">
        <f t="shared" si="1"/>
        <v>0.56041666666666667</v>
      </c>
      <c r="G14" s="8">
        <f t="shared" si="1"/>
        <v>0.40319444444444447</v>
      </c>
    </row>
    <row r="16" spans="1:7">
      <c r="A16" t="s">
        <v>36</v>
      </c>
    </row>
    <row r="17" spans="2:7">
      <c r="B17" s="2" t="s">
        <v>31</v>
      </c>
      <c r="C17" s="3">
        <v>0.4214</v>
      </c>
      <c r="D17" s="3">
        <v>0.33600000000000002</v>
      </c>
      <c r="E17" s="3">
        <v>0.15679999999999999</v>
      </c>
      <c r="F17" s="3">
        <v>0.56330000000000002</v>
      </c>
      <c r="G17" s="3">
        <v>0.40329999999999999</v>
      </c>
    </row>
    <row r="18" spans="2:7">
      <c r="B18" s="2" t="s">
        <v>32</v>
      </c>
      <c r="C18" s="3">
        <v>3.7100000000000001E-2</v>
      </c>
      <c r="D18" s="3">
        <v>3.0700000000000002E-2</v>
      </c>
      <c r="E18" s="3">
        <v>4.4299999999999999E-2</v>
      </c>
      <c r="F18" s="3">
        <v>5.0999999999999997E-2</v>
      </c>
      <c r="G18" s="3">
        <v>5.6000000000000001E-2</v>
      </c>
    </row>
    <row r="19" spans="2:7">
      <c r="C19" s="9">
        <f>C17-C18</f>
        <v>0.38429999999999997</v>
      </c>
      <c r="D19" s="9">
        <f t="shared" ref="D19:G19" si="2">D17-D18</f>
        <v>0.30530000000000002</v>
      </c>
      <c r="E19" s="9">
        <f t="shared" si="2"/>
        <v>0.11249999999999999</v>
      </c>
      <c r="F19" s="9">
        <f t="shared" si="2"/>
        <v>0.51229999999999998</v>
      </c>
      <c r="G19" s="9">
        <f t="shared" si="2"/>
        <v>0.3473</v>
      </c>
    </row>
    <row r="20" spans="2:7">
      <c r="C20" s="9">
        <f>C17+C18</f>
        <v>0.45850000000000002</v>
      </c>
      <c r="D20" s="9">
        <f t="shared" ref="D20:G20" si="3">D17+D18</f>
        <v>0.36670000000000003</v>
      </c>
      <c r="E20" s="9">
        <f t="shared" si="3"/>
        <v>0.2011</v>
      </c>
      <c r="F20" s="9">
        <f t="shared" si="3"/>
        <v>0.61430000000000007</v>
      </c>
      <c r="G20" s="9">
        <f t="shared" si="3"/>
        <v>0.45929999999999999</v>
      </c>
    </row>
    <row r="21" spans="2:7">
      <c r="B21" s="2" t="s">
        <v>37</v>
      </c>
      <c r="C21" s="10" t="str">
        <f>IF(C19&lt;=C14,IF(C20&gt;=C14,"Y","N"),"N")</f>
        <v>Y</v>
      </c>
      <c r="D21" s="10" t="str">
        <f t="shared" ref="D21:G21" si="4">IF(D19&lt;=D14,IF(D20&gt;=D14,"Y","N"),"N")</f>
        <v>Y</v>
      </c>
      <c r="E21" s="10" t="str">
        <f t="shared" si="4"/>
        <v>Y</v>
      </c>
      <c r="F21" s="10" t="str">
        <f t="shared" si="4"/>
        <v>Y</v>
      </c>
      <c r="G21" s="10" t="str">
        <f t="shared" si="4"/>
        <v>Y</v>
      </c>
    </row>
  </sheetData>
  <mergeCells count="1">
    <mergeCell ref="C4:G4"/>
  </mergeCells>
  <conditionalFormatting sqref="C21:G21">
    <cfRule type="cellIs" dxfId="1" priority="2" stopIfTrue="1" operator="equal">
      <formula>"Y"</formula>
    </cfRule>
    <cfRule type="cellIs" dxfId="0" priority="1" stopIfTrue="1" operator="equal">
      <formula>"N"</formula>
    </cfRule>
  </conditionalFormatting>
  <printOptions gridLines="1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7-1</vt:lpstr>
      <vt:lpstr>model 7-2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cp:lastPrinted>2010-08-05T14:47:53Z</cp:lastPrinted>
  <dcterms:created xsi:type="dcterms:W3CDTF">2010-08-03T18:32:43Z</dcterms:created>
  <dcterms:modified xsi:type="dcterms:W3CDTF">2010-09-10T11:59:47Z</dcterms:modified>
</cp:coreProperties>
</file>