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"/>
    </mc:Choice>
  </mc:AlternateContent>
  <bookViews>
    <workbookView xWindow="0" yWindow="0" windowWidth="11265" windowHeight="7245"/>
  </bookViews>
  <sheets>
    <sheet name="TwoPqAndOnePvNodeDifferentOrder" sheetId="1" r:id="rId1"/>
    <sheet name="TwoPqN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D20" i="2"/>
  <c r="F19" i="2"/>
  <c r="E19" i="2"/>
  <c r="D19" i="2"/>
  <c r="A19" i="2"/>
  <c r="B18" i="2"/>
  <c r="B19" i="2"/>
  <c r="A18" i="2"/>
  <c r="A15" i="2"/>
  <c r="B14" i="2"/>
  <c r="B15" i="2"/>
  <c r="A14" i="2"/>
  <c r="C11" i="2"/>
  <c r="E11" i="2"/>
  <c r="E10" i="2"/>
  <c r="C10" i="2"/>
  <c r="A11" i="2"/>
  <c r="A10" i="2"/>
  <c r="C7" i="2"/>
  <c r="E7" i="2"/>
  <c r="E6" i="2"/>
  <c r="C6" i="2"/>
  <c r="A7" i="2"/>
  <c r="A6" i="2"/>
  <c r="G3" i="2"/>
  <c r="H3" i="2"/>
  <c r="H2" i="2"/>
  <c r="G2" i="2"/>
  <c r="D3" i="2"/>
  <c r="E3" i="2"/>
  <c r="E2" i="2"/>
  <c r="D2" i="2"/>
  <c r="B3" i="2"/>
  <c r="A3" i="2"/>
  <c r="B2" i="2"/>
  <c r="A2" i="2"/>
  <c r="E23" i="1"/>
  <c r="D23" i="1"/>
  <c r="G22" i="1"/>
  <c r="F22" i="1"/>
  <c r="E22" i="1"/>
  <c r="D22" i="1"/>
  <c r="A22" i="1"/>
  <c r="A23" i="1" l="1"/>
  <c r="B22" i="1"/>
  <c r="B23" i="1"/>
  <c r="A19" i="1"/>
  <c r="B19" i="1"/>
  <c r="A18" i="1"/>
  <c r="C18" i="1"/>
  <c r="C17" i="1"/>
  <c r="B17" i="1"/>
  <c r="C19" i="1"/>
  <c r="B18" i="1"/>
  <c r="A17" i="1"/>
  <c r="C13" i="1"/>
  <c r="E13" i="1"/>
  <c r="C14" i="1"/>
  <c r="E14" i="1"/>
  <c r="E12" i="1"/>
  <c r="C12" i="1"/>
  <c r="C8" i="1"/>
  <c r="E8" i="1"/>
  <c r="C9" i="1"/>
  <c r="E9" i="1"/>
  <c r="E7" i="1"/>
  <c r="C7" i="1"/>
  <c r="I3" i="1"/>
  <c r="J3" i="1"/>
  <c r="K3" i="1"/>
  <c r="I4" i="1"/>
  <c r="J4" i="1"/>
  <c r="K4" i="1"/>
  <c r="J2" i="1"/>
  <c r="K2" i="1"/>
  <c r="I2" i="1"/>
  <c r="E3" i="1"/>
  <c r="F3" i="1"/>
  <c r="G3" i="1"/>
  <c r="E4" i="1"/>
  <c r="F4" i="1"/>
  <c r="G4" i="1"/>
  <c r="F2" i="1"/>
  <c r="G2" i="1"/>
  <c r="E2" i="1"/>
  <c r="A9" i="1"/>
  <c r="A8" i="1"/>
  <c r="A7" i="1"/>
  <c r="A14" i="1"/>
  <c r="A13" i="1"/>
  <c r="A12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<sst xmlns="http://schemas.openxmlformats.org/spreadsheetml/2006/main" count="22" uniqueCount="7">
  <si>
    <t>currents</t>
  </si>
  <si>
    <t>admittances</t>
  </si>
  <si>
    <t>voltages</t>
  </si>
  <si>
    <t>magnitudes</t>
  </si>
  <si>
    <t>angles</t>
  </si>
  <si>
    <t>real power by angle</t>
  </si>
  <si>
    <t>imaginary power by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</si>
</sst>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:B3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1</v>
      </c>
      <c r="E1" t="s">
        <v>3</v>
      </c>
      <c r="I1" t="s">
        <v>4</v>
      </c>
    </row>
    <row r="2" spans="1:11" x14ac:dyDescent="0.25">
      <c r="A2" t="str">
        <f>COMPLEX(1, 2)</f>
        <v>1+2i</v>
      </c>
      <c r="B2" t="str">
        <f>COMPLEX(3, 4)</f>
        <v>3+4i</v>
      </c>
      <c r="C2" t="str">
        <f>COMPLEX(5, 6)</f>
        <v>5+6i</v>
      </c>
      <c r="E2">
        <f>IMABS(A2)</f>
        <v>2.2360679774997898</v>
      </c>
      <c r="F2">
        <f t="shared" ref="F2:G2" si="0">IMABS(B2)</f>
        <v>5</v>
      </c>
      <c r="G2">
        <f t="shared" si="0"/>
        <v>7.8102496759066558</v>
      </c>
      <c r="I2">
        <f>IMARGUMENT(A2)</f>
        <v>1.1071487177940904</v>
      </c>
      <c r="J2">
        <f t="shared" ref="J2:K2" si="1">IMARGUMENT(B2)</f>
        <v>0.92729521800161219</v>
      </c>
      <c r="K2">
        <f t="shared" si="1"/>
        <v>0.87605805059819342</v>
      </c>
    </row>
    <row r="3" spans="1:11" x14ac:dyDescent="0.25">
      <c r="A3" t="str">
        <f>COMPLEX(7, 8)</f>
        <v>7+8i</v>
      </c>
      <c r="B3" t="str">
        <f>COMPLEX(9,10)</f>
        <v>9+10i</v>
      </c>
      <c r="C3" t="str">
        <f>COMPLEX(11,12)</f>
        <v>11+12i</v>
      </c>
      <c r="E3">
        <f t="shared" ref="E3:E4" si="2">IMABS(A3)</f>
        <v>10.63014581273465</v>
      </c>
      <c r="F3">
        <f t="shared" ref="F3:F4" si="3">IMABS(B3)</f>
        <v>13.453624047073712</v>
      </c>
      <c r="G3">
        <f t="shared" ref="G3:G4" si="4">IMABS(C3)</f>
        <v>16.278820596099706</v>
      </c>
      <c r="I3">
        <f t="shared" ref="I3:I4" si="5">IMARGUMENT(A3)</f>
        <v>0.85196632717327203</v>
      </c>
      <c r="J3">
        <f t="shared" ref="J3:J4" si="6">IMARGUMENT(B3)</f>
        <v>0.83798122500839001</v>
      </c>
      <c r="K3">
        <f t="shared" ref="K3:K4" si="7">IMARGUMENT(C3)</f>
        <v>0.82884905878897908</v>
      </c>
    </row>
    <row r="4" spans="1:11" x14ac:dyDescent="0.25">
      <c r="A4" t="str">
        <f>COMPLEX(13, 14)</f>
        <v>13+14i</v>
      </c>
      <c r="B4" t="str">
        <f>COMPLEX(15,16)</f>
        <v>15+16i</v>
      </c>
      <c r="C4" t="str">
        <f>COMPLEX(17, 18)</f>
        <v>17+18i</v>
      </c>
      <c r="E4">
        <f t="shared" si="2"/>
        <v>19.104973174542799</v>
      </c>
      <c r="F4">
        <f t="shared" si="3"/>
        <v>21.931712199461309</v>
      </c>
      <c r="G4">
        <f t="shared" si="4"/>
        <v>24.758836806279895</v>
      </c>
      <c r="I4">
        <f t="shared" si="5"/>
        <v>0.82241827927137834</v>
      </c>
      <c r="J4">
        <f t="shared" si="6"/>
        <v>0.81764504583270226</v>
      </c>
      <c r="K4">
        <f t="shared" si="7"/>
        <v>0.8139618212362083</v>
      </c>
    </row>
    <row r="6" spans="1:11" x14ac:dyDescent="0.25">
      <c r="A6" t="s">
        <v>2</v>
      </c>
      <c r="C6" t="s">
        <v>3</v>
      </c>
      <c r="E6" t="s">
        <v>4</v>
      </c>
    </row>
    <row r="7" spans="1:11" x14ac:dyDescent="0.25">
      <c r="A7" t="str">
        <f>COMPLEX(19,20)</f>
        <v>19+20i</v>
      </c>
      <c r="C7">
        <f>IMABS(A7)</f>
        <v>27.586228448267441</v>
      </c>
      <c r="E7">
        <f>IMARGUMENT(A7)</f>
        <v>0.81103357191912573</v>
      </c>
    </row>
    <row r="8" spans="1:11" x14ac:dyDescent="0.25">
      <c r="A8" t="str">
        <f>COMPLEX(21,22)</f>
        <v>21+22i</v>
      </c>
      <c r="C8">
        <f t="shared" ref="C8:C9" si="8">IMABS(A8)</f>
        <v>30.413812651491099</v>
      </c>
      <c r="E8">
        <f t="shared" ref="E8:E9" si="9">IMARGUMENT(A8)</f>
        <v>0.80864978620791128</v>
      </c>
    </row>
    <row r="9" spans="1:11" x14ac:dyDescent="0.25">
      <c r="A9" t="str">
        <f>COMPLEX(23,24)</f>
        <v>23+24i</v>
      </c>
      <c r="C9">
        <f t="shared" si="8"/>
        <v>33.241540277189323</v>
      </c>
      <c r="E9">
        <f t="shared" si="9"/>
        <v>0.80667154942150954</v>
      </c>
    </row>
    <row r="11" spans="1:11" x14ac:dyDescent="0.25">
      <c r="A11" t="s">
        <v>0</v>
      </c>
      <c r="C11" t="s">
        <v>3</v>
      </c>
      <c r="E11" t="s">
        <v>4</v>
      </c>
    </row>
    <row r="12" spans="1:11" x14ac:dyDescent="0.25">
      <c r="A12" t="str">
        <f>COMPLEX(25,26)</f>
        <v>25+26i</v>
      </c>
      <c r="C12">
        <f>IMABS(A12)</f>
        <v>36.069377593742871</v>
      </c>
      <c r="E12">
        <f>IMARGUMENT(A12)</f>
        <v>0.80500349425465301</v>
      </c>
    </row>
    <row r="13" spans="1:11" x14ac:dyDescent="0.25">
      <c r="A13" t="str">
        <f>COMPLEX(27,28)</f>
        <v>27+28i</v>
      </c>
      <c r="C13">
        <f t="shared" ref="C13:C14" si="10">IMABS(A13)</f>
        <v>38.897300677553446</v>
      </c>
      <c r="E13">
        <f t="shared" ref="E13:E14" si="11">IMARGUMENT(A13)</f>
        <v>0.80357797847042656</v>
      </c>
    </row>
    <row r="14" spans="1:11" x14ac:dyDescent="0.25">
      <c r="A14" t="str">
        <f>COMPLEX(29,30)</f>
        <v>29+30i</v>
      </c>
      <c r="C14">
        <f t="shared" si="10"/>
        <v>41.725292090050125</v>
      </c>
      <c r="E14">
        <f t="shared" si="11"/>
        <v>0.80234569320385329</v>
      </c>
    </row>
    <row r="16" spans="1:11" x14ac:dyDescent="0.25">
      <c r="A16" t="s">
        <v>5</v>
      </c>
    </row>
    <row r="17" spans="1:7" x14ac:dyDescent="0.25">
      <c r="A17">
        <f>(-1)*C7*F2*C8*SIN(E7-J2-E8)-C7*G2*C9*SIN(E7-K2-E9)+C12*C7*SIN(E7-E12)</f>
        <v>8838</v>
      </c>
      <c r="B17">
        <f>C7*F2*C8*SIN(E7-J2-E8)</f>
        <v>-3349.9999999999995</v>
      </c>
      <c r="C17">
        <f>C7*G2*C9*SIN(E7-K2-E9)</f>
        <v>-5482.0000000000009</v>
      </c>
    </row>
    <row r="18" spans="1:7" x14ac:dyDescent="0.25">
      <c r="A18">
        <f>C8*E3*C7*SIN(E8-I3-E7)</f>
        <v>-6725.9999999999982</v>
      </c>
      <c r="B18">
        <f>(-1)*C8*E3*C7*SIN(E8-I3-E7)-C8*G3*C9*SIN(E8-K3-E9)+C13*C8*SIN(E8-E13)</f>
        <v>18841.999999999996</v>
      </c>
      <c r="C18">
        <f>C8*G3*C9*SIN(E8-K3-E9)</f>
        <v>-12109.999999999998</v>
      </c>
    </row>
    <row r="19" spans="1:7" x14ac:dyDescent="0.25">
      <c r="A19">
        <f>C9*E4*C7*SIN(E9-I4-E7)</f>
        <v>-12889.999999999996</v>
      </c>
      <c r="B19">
        <f>C9*F4*C8*SIN(E9-J4-E8)</f>
        <v>-16206.000000000002</v>
      </c>
      <c r="C19">
        <f>(-1)*C9*E4*C7*SIN(E9-I4-E7)-C9*F4*C8*SIN(E9-J4-E8)+C14*C9*SIN(E9-E14)</f>
        <v>29102</v>
      </c>
    </row>
    <row r="21" spans="1:7" x14ac:dyDescent="0.25">
      <c r="A21" t="s">
        <v>6</v>
      </c>
    </row>
    <row r="22" spans="1:7" x14ac:dyDescent="0.25">
      <c r="A22">
        <f>($F$2*$C$8*SIN($E$7-$J$2-$E$8)+$G$2*$C$9*SIN($E$7-$K$2-$E$9))-2*$E$2*$C$7*SIN($I$2)-$C$12*SIN($E$7-$E$12)</f>
        <v>-430.72216349844126</v>
      </c>
      <c r="B22">
        <f>C7*F2*SIN(E7-J2-E8)</f>
        <v>-110.14732149458938</v>
      </c>
      <c r="D22">
        <f>($F$2*$C$8*SIN($E$7-$J$2-$E$8))</f>
        <v>-121.43740512706432</v>
      </c>
      <c r="E22">
        <f>$G$2*$C$9*SIN($E$7-$K$2-$E$9)</f>
        <v>-198.72234474822886</v>
      </c>
      <c r="F22">
        <f>-2*$E$2*$C$7*SIN($I$2)</f>
        <v>-110.34491379306976</v>
      </c>
      <c r="G22">
        <f>-$C$12*SIN($E$7-$E$12)</f>
        <v>-0.21749983007832158</v>
      </c>
    </row>
    <row r="23" spans="1:7" x14ac:dyDescent="0.25">
      <c r="A23">
        <f>C8*E3*SIN(E8-I3-E7)</f>
        <v>-243.81730951780131</v>
      </c>
      <c r="B23">
        <f>E3*C7*SIN(E8-I3-E7)+G3*C9*SIN(E8-K3-E9)-2*F3*C8*SIN(J3)-C13*SIN(E8-E13)</f>
        <v>-1227.7973967913306</v>
      </c>
      <c r="D23">
        <f>D22+F22</f>
        <v>-231.78231892013409</v>
      </c>
      <c r="E23">
        <f>D23+G22</f>
        <v>-231.9998187502124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1" sqref="E21"/>
    </sheetView>
  </sheetViews>
  <sheetFormatPr defaultRowHeight="15" x14ac:dyDescent="0.25"/>
  <sheetData>
    <row r="1" spans="1:8" x14ac:dyDescent="0.25">
      <c r="A1" t="s">
        <v>1</v>
      </c>
      <c r="D1" t="s">
        <v>3</v>
      </c>
      <c r="G1" t="s">
        <v>4</v>
      </c>
    </row>
    <row r="2" spans="1:8" x14ac:dyDescent="0.25">
      <c r="A2" t="str">
        <f>COMPLEX(1, 2)</f>
        <v>1+2i</v>
      </c>
      <c r="B2" t="str">
        <f>COMPLEX(3, 4)</f>
        <v>3+4i</v>
      </c>
      <c r="D2">
        <f>IMABS(A2)</f>
        <v>2.2360679774997898</v>
      </c>
      <c r="E2">
        <f>IMABS(B2)</f>
        <v>5</v>
      </c>
      <c r="G2">
        <f>IMARGUMENT(A2)</f>
        <v>1.1071487177940904</v>
      </c>
      <c r="H2">
        <f>IMARGUMENT(B2)</f>
        <v>0.92729521800161219</v>
      </c>
    </row>
    <row r="3" spans="1:8" x14ac:dyDescent="0.25">
      <c r="A3" t="str">
        <f>COMPLEX(5, 6)</f>
        <v>5+6i</v>
      </c>
      <c r="B3" t="str">
        <f>COMPLEX(7,8)</f>
        <v>7+8i</v>
      </c>
      <c r="D3">
        <f>IMABS(A3)</f>
        <v>7.8102496759066558</v>
      </c>
      <c r="E3">
        <f>IMABS(B3)</f>
        <v>10.63014581273465</v>
      </c>
      <c r="G3">
        <f>IMARGUMENT(A3)</f>
        <v>0.87605805059819342</v>
      </c>
      <c r="H3">
        <f>IMARGUMENT(B3)</f>
        <v>0.85196632717327203</v>
      </c>
    </row>
    <row r="5" spans="1:8" x14ac:dyDescent="0.25">
      <c r="A5" t="s">
        <v>2</v>
      </c>
      <c r="C5" t="s">
        <v>3</v>
      </c>
      <c r="E5" t="s">
        <v>4</v>
      </c>
    </row>
    <row r="6" spans="1:8" x14ac:dyDescent="0.25">
      <c r="A6" t="str">
        <f>COMPLEX(9,10)</f>
        <v>9+10i</v>
      </c>
      <c r="C6">
        <f>IMABS(A6)</f>
        <v>13.453624047073712</v>
      </c>
      <c r="E6">
        <f>IMARGUMENT(A6)</f>
        <v>0.83798122500839001</v>
      </c>
    </row>
    <row r="7" spans="1:8" x14ac:dyDescent="0.25">
      <c r="A7" t="str">
        <f>COMPLEX(11,12)</f>
        <v>11+12i</v>
      </c>
      <c r="C7">
        <f>IMABS(A7)</f>
        <v>16.278820596099706</v>
      </c>
      <c r="E7">
        <f>IMARGUMENT(A7)</f>
        <v>0.82884905878897908</v>
      </c>
    </row>
    <row r="9" spans="1:8" x14ac:dyDescent="0.25">
      <c r="A9" t="s">
        <v>0</v>
      </c>
      <c r="C9" t="s">
        <v>3</v>
      </c>
      <c r="E9" t="s">
        <v>4</v>
      </c>
    </row>
    <row r="10" spans="1:8" x14ac:dyDescent="0.25">
      <c r="A10" t="str">
        <f>COMPLEX(13,14)</f>
        <v>13+14i</v>
      </c>
      <c r="C10">
        <f>IMABS(A10)</f>
        <v>19.104973174542799</v>
      </c>
      <c r="E10">
        <f>IMARGUMENT(A10)</f>
        <v>0.82241827927137834</v>
      </c>
    </row>
    <row r="11" spans="1:8" x14ac:dyDescent="0.25">
      <c r="A11" t="str">
        <f>COMPLEX(15,16)</f>
        <v>15+16i</v>
      </c>
      <c r="C11">
        <f>IMABS(A11)</f>
        <v>21.931712199461309</v>
      </c>
      <c r="E11">
        <f>IMARGUMENT(A11)</f>
        <v>0.81764504583270226</v>
      </c>
    </row>
    <row r="13" spans="1:8" x14ac:dyDescent="0.25">
      <c r="A13" t="s">
        <v>5</v>
      </c>
    </row>
    <row r="14" spans="1:8" x14ac:dyDescent="0.25">
      <c r="A14">
        <f>-C6*E2*C7*SIN(E6-H2-E7)+C10*C6*SIN(E6-E10)</f>
        <v>873.99999999999989</v>
      </c>
      <c r="B14">
        <f>C6*E2*C7*SIN(E6-H2-E7)</f>
        <v>-869.99999999999989</v>
      </c>
    </row>
    <row r="15" spans="1:8" x14ac:dyDescent="0.25">
      <c r="A15">
        <f>C6*D3*C7*SIN(E7-G3-E6)</f>
        <v>-1324.0000000000005</v>
      </c>
      <c r="B15">
        <f>-C7*D3*C6*SIN(E7-G3-E6)+C11*C7*SIN(E7-E11)</f>
        <v>1328.0000000000005</v>
      </c>
    </row>
    <row r="17" spans="1:6" x14ac:dyDescent="0.25">
      <c r="A17" t="s">
        <v>6</v>
      </c>
    </row>
    <row r="18" spans="1:6" x14ac:dyDescent="0.25">
      <c r="A18" s="1">
        <f>E2*C7*SIN(E6-H2-E7)-2*D2*C6*SIN(G2)-C10*SIN(E6-E10)</f>
        <v>-118.77840457029718</v>
      </c>
      <c r="B18">
        <f>C6*E2*SIN(E6-H2-E7)</f>
        <v>-53.443675164553753</v>
      </c>
    </row>
    <row r="19" spans="1:6" x14ac:dyDescent="0.25">
      <c r="A19">
        <f>C7*D3*SIN(E7-G3-E6)</f>
        <v>-98.412144963124845</v>
      </c>
      <c r="B19" s="1">
        <f>D3*C6*SIN(E7-G3-E6)-2*E3*C7*SIN(H3)-C11*SIN(E7-E11)</f>
        <v>-342.03952105314409</v>
      </c>
      <c r="D19">
        <f>D3*C6*SIN(E7-G3-E6)</f>
        <v>-81.332673468815159</v>
      </c>
      <c r="E19">
        <f>-2*E3*C7*SIN(H3)</f>
        <v>-260.4611295375953</v>
      </c>
      <c r="F19">
        <f>-C11*SIN(E7-E11)</f>
        <v>-0.24571804673357825</v>
      </c>
    </row>
    <row r="20" spans="1:6" x14ac:dyDescent="0.25">
      <c r="D20" s="1">
        <f>D19+E19</f>
        <v>-341.79380300641049</v>
      </c>
      <c r="E20" s="1">
        <f>D20+F19</f>
        <v>-342.03952105314409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TwoPqAndOnePvNodeDifferentOrder</vt:lpstr>
      <vt:lpstr>TwoPqNodes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2014-11-28T08:44:02Z</dcterms:created>
  <dcterms:modified xsi:type="dcterms:W3CDTF">2014-11-28T14:06:59Z</dcterms:modified>
</cp:coreProperties>
</file>