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ibk\Entwicklung\Loadflow\dev\documents\"/>
    </mc:Choice>
  </mc:AlternateContent>
  <bookViews>
    <workbookView xWindow="0" yWindow="0" windowWidth="11265" windowHeight="7245" firstSheet="2" activeTab="4"/>
  </bookViews>
  <sheets>
    <sheet name="TwoPqAndOnePvNodeDifferentOrder" sheetId="1" r:id="rId1"/>
    <sheet name="TwoPqNodes" sheetId="2" r:id="rId2"/>
    <sheet name="ThreePqNodes" sheetId="3" r:id="rId3"/>
    <sheet name="TwoPqAndOnePvNodeDifferentOrde2" sheetId="4" r:id="rId4"/>
    <sheet name="OnePvAndOnePqNod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5" l="1"/>
  <c r="I15" i="5"/>
  <c r="I14" i="5"/>
  <c r="E15" i="5"/>
  <c r="A15" i="5"/>
  <c r="E18" i="5"/>
  <c r="A18" i="5"/>
  <c r="E14" i="5"/>
  <c r="A14" i="5"/>
  <c r="I11" i="5"/>
  <c r="G11" i="5"/>
  <c r="E11" i="5"/>
  <c r="C11" i="5"/>
  <c r="I10" i="5"/>
  <c r="G10" i="5"/>
  <c r="E10" i="5"/>
  <c r="C10" i="5"/>
  <c r="C7" i="5"/>
  <c r="E7" i="5"/>
  <c r="G7" i="5"/>
  <c r="I7" i="5"/>
  <c r="I6" i="5"/>
  <c r="G6" i="5"/>
  <c r="E6" i="5"/>
  <c r="C6" i="5"/>
  <c r="M3" i="5"/>
  <c r="N3" i="5"/>
  <c r="N2" i="5"/>
  <c r="M2" i="5"/>
  <c r="J3" i="5"/>
  <c r="K3" i="5"/>
  <c r="K2" i="5"/>
  <c r="J2" i="5"/>
  <c r="G3" i="5"/>
  <c r="H3" i="5"/>
  <c r="H2" i="5"/>
  <c r="G2" i="5"/>
  <c r="D3" i="5"/>
  <c r="E3" i="5"/>
  <c r="E2" i="5"/>
  <c r="D2" i="5"/>
  <c r="A11" i="5"/>
  <c r="A10" i="5"/>
  <c r="A7" i="5"/>
  <c r="A6" i="5"/>
  <c r="B3" i="5"/>
  <c r="A3" i="5"/>
  <c r="B2" i="5"/>
  <c r="A2" i="5"/>
  <c r="L19" i="4" l="1"/>
  <c r="K19" i="4"/>
  <c r="J19" i="4"/>
  <c r="G19" i="4"/>
  <c r="D19" i="4" l="1"/>
  <c r="K17" i="4"/>
  <c r="L18" i="4"/>
  <c r="M17" i="4"/>
  <c r="L17" i="4"/>
  <c r="J17" i="4"/>
  <c r="A17" i="4"/>
  <c r="G23" i="4"/>
  <c r="G22" i="4"/>
  <c r="E19" i="4"/>
  <c r="B19" i="4"/>
  <c r="A19" i="4"/>
  <c r="G18" i="4"/>
  <c r="G17" i="4"/>
  <c r="D23" i="4"/>
  <c r="E22" i="4"/>
  <c r="B22" i="4"/>
  <c r="D18" i="4"/>
  <c r="E17" i="4"/>
  <c r="A18" i="4"/>
  <c r="B17" i="4"/>
  <c r="E23" i="4"/>
  <c r="B23" i="4"/>
  <c r="D22" i="4"/>
  <c r="E18" i="4"/>
  <c r="D17" i="4"/>
  <c r="B18" i="4"/>
  <c r="I13" i="4"/>
  <c r="I14" i="4"/>
  <c r="I12" i="4"/>
  <c r="G13" i="4"/>
  <c r="G14" i="4"/>
  <c r="G12" i="4"/>
  <c r="I8" i="4"/>
  <c r="I9" i="4"/>
  <c r="I7" i="4"/>
  <c r="G8" i="4"/>
  <c r="G9" i="4"/>
  <c r="G7" i="4"/>
  <c r="Q3" i="4"/>
  <c r="R3" i="4"/>
  <c r="S3" i="4"/>
  <c r="Q4" i="4"/>
  <c r="R4" i="4"/>
  <c r="S4" i="4"/>
  <c r="R2" i="4"/>
  <c r="S2" i="4"/>
  <c r="Q2" i="4"/>
  <c r="M3" i="4"/>
  <c r="N3" i="4"/>
  <c r="O3" i="4"/>
  <c r="M4" i="4"/>
  <c r="N4" i="4"/>
  <c r="O4" i="4"/>
  <c r="N2" i="4"/>
  <c r="O2" i="4"/>
  <c r="M2" i="4"/>
  <c r="C14" i="4"/>
  <c r="A14" i="4"/>
  <c r="E14" i="4" s="1"/>
  <c r="A13" i="4"/>
  <c r="C13" i="4" s="1"/>
  <c r="C12" i="4"/>
  <c r="A12" i="4"/>
  <c r="E12" i="4" s="1"/>
  <c r="A9" i="4"/>
  <c r="C9" i="4" s="1"/>
  <c r="C8" i="4"/>
  <c r="A8" i="4"/>
  <c r="E8" i="4" s="1"/>
  <c r="A7" i="4"/>
  <c r="C7" i="4" s="1"/>
  <c r="K4" i="4"/>
  <c r="F4" i="4"/>
  <c r="C4" i="4"/>
  <c r="G4" i="4" s="1"/>
  <c r="B4" i="4"/>
  <c r="J4" i="4" s="1"/>
  <c r="A4" i="4"/>
  <c r="E4" i="4" s="1"/>
  <c r="G3" i="4"/>
  <c r="E3" i="4"/>
  <c r="C3" i="4"/>
  <c r="K3" i="4" s="1"/>
  <c r="B3" i="4"/>
  <c r="F3" i="4" s="1"/>
  <c r="A3" i="4"/>
  <c r="I3" i="4" s="1"/>
  <c r="F2" i="4"/>
  <c r="C2" i="4"/>
  <c r="G2" i="4" s="1"/>
  <c r="B2" i="4"/>
  <c r="J2" i="4" s="1"/>
  <c r="A2" i="4"/>
  <c r="E2" i="4" s="1"/>
  <c r="E7" i="4" l="1"/>
  <c r="E9" i="4"/>
  <c r="E13" i="4"/>
  <c r="I2" i="4"/>
  <c r="K2" i="4"/>
  <c r="J3" i="4"/>
  <c r="I4" i="4"/>
  <c r="G24" i="3"/>
  <c r="F23" i="3"/>
  <c r="E22" i="3"/>
  <c r="C24" i="3"/>
  <c r="B23" i="3"/>
  <c r="A22" i="3"/>
  <c r="K18" i="3" l="1"/>
  <c r="J18" i="3"/>
  <c r="M17" i="3"/>
  <c r="L17" i="3"/>
  <c r="K17" i="3"/>
  <c r="J17" i="3"/>
  <c r="A17" i="3"/>
  <c r="E23" i="3" l="1"/>
  <c r="E24" i="3"/>
  <c r="F24" i="3"/>
  <c r="G23" i="3"/>
  <c r="G22" i="3"/>
  <c r="F22" i="3"/>
  <c r="B24" i="3"/>
  <c r="A23" i="3"/>
  <c r="A24" i="3"/>
  <c r="C23" i="3"/>
  <c r="C22" i="3"/>
  <c r="B22" i="3"/>
  <c r="F19" i="3"/>
  <c r="E19" i="3"/>
  <c r="E18" i="3"/>
  <c r="G18" i="3"/>
  <c r="G17" i="3"/>
  <c r="F17" i="3"/>
  <c r="G19" i="3"/>
  <c r="F18" i="3"/>
  <c r="E17" i="3"/>
  <c r="C19" i="3"/>
  <c r="B18" i="3"/>
  <c r="B19" i="3"/>
  <c r="A19" i="3"/>
  <c r="A18" i="3"/>
  <c r="C18" i="3"/>
  <c r="C17" i="3"/>
  <c r="B17" i="3"/>
  <c r="E20" i="2" l="1"/>
  <c r="D20" i="2"/>
  <c r="F19" i="2"/>
  <c r="E19" i="2"/>
  <c r="D19" i="2"/>
  <c r="A19" i="2"/>
  <c r="B18" i="2"/>
  <c r="B19" i="2"/>
  <c r="A18" i="2"/>
  <c r="A15" i="2"/>
  <c r="B14" i="2"/>
  <c r="B15" i="2"/>
  <c r="A14" i="2"/>
  <c r="C11" i="2"/>
  <c r="E11" i="2"/>
  <c r="E10" i="2"/>
  <c r="C10" i="2"/>
  <c r="A11" i="2"/>
  <c r="A10" i="2"/>
  <c r="C7" i="2"/>
  <c r="E7" i="2"/>
  <c r="E6" i="2"/>
  <c r="C6" i="2"/>
  <c r="A7" i="2"/>
  <c r="A6" i="2"/>
  <c r="G3" i="2"/>
  <c r="H3" i="2"/>
  <c r="H2" i="2"/>
  <c r="G2" i="2"/>
  <c r="D3" i="2"/>
  <c r="E3" i="2"/>
  <c r="E2" i="2"/>
  <c r="D2" i="2"/>
  <c r="B3" i="2"/>
  <c r="A3" i="2"/>
  <c r="B2" i="2"/>
  <c r="A2" i="2"/>
  <c r="E23" i="1"/>
  <c r="D23" i="1"/>
  <c r="G22" i="1"/>
  <c r="F22" i="1"/>
  <c r="E22" i="1"/>
  <c r="D22" i="1"/>
  <c r="A22" i="1"/>
  <c r="A23" i="1" l="1"/>
  <c r="B22" i="1"/>
  <c r="B23" i="1"/>
  <c r="A19" i="1"/>
  <c r="B19" i="1"/>
  <c r="A18" i="1"/>
  <c r="C18" i="1"/>
  <c r="C17" i="1"/>
  <c r="B17" i="1"/>
  <c r="C19" i="1"/>
  <c r="B18" i="1"/>
  <c r="A17" i="1"/>
  <c r="C13" i="1"/>
  <c r="E13" i="1"/>
  <c r="C14" i="1"/>
  <c r="E14" i="1"/>
  <c r="E12" i="1"/>
  <c r="C12" i="1"/>
  <c r="C8" i="1"/>
  <c r="E8" i="1"/>
  <c r="C9" i="1"/>
  <c r="E9" i="1"/>
  <c r="E7" i="1"/>
  <c r="C7" i="1"/>
  <c r="I3" i="1"/>
  <c r="J3" i="1"/>
  <c r="K3" i="1"/>
  <c r="I4" i="1"/>
  <c r="J4" i="1"/>
  <c r="K4" i="1"/>
  <c r="J2" i="1"/>
  <c r="K2" i="1"/>
  <c r="I2" i="1"/>
  <c r="E3" i="1"/>
  <c r="F3" i="1"/>
  <c r="G3" i="1"/>
  <c r="E4" i="1"/>
  <c r="F4" i="1"/>
  <c r="G4" i="1"/>
  <c r="F2" i="1"/>
  <c r="G2" i="1"/>
  <c r="E2" i="1"/>
  <c r="A9" i="1"/>
  <c r="A8" i="1"/>
  <c r="A7" i="1"/>
  <c r="A14" i="1"/>
  <c r="A13" i="1"/>
  <c r="A12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<sst xmlns="http://schemas.openxmlformats.org/spreadsheetml/2006/main" count="74" uniqueCount="26">
  <si>
    <t>currents</t>
  </si>
  <si>
    <t>admittances</t>
  </si>
  <si>
    <t>voltages</t>
  </si>
  <si>
    <t>magnitudes</t>
  </si>
  <si>
    <t>angles</t>
  </si>
  <si>
    <t>real power by angle</t>
  </si>
  <si>
    <t>imaginary power by amplitude</t>
  </si>
  <si>
    <t>admittances, real</t>
  </si>
  <si>
    <t>admittances, imaginary</t>
  </si>
  <si>
    <t>voltages, real</t>
  </si>
  <si>
    <t>voltages, imaginary</t>
  </si>
  <si>
    <t>currents, real</t>
  </si>
  <si>
    <t>currents, imaginary</t>
  </si>
  <si>
    <t>real power by real</t>
  </si>
  <si>
    <t>real power by imaginary</t>
  </si>
  <si>
    <t>imaginary power by real</t>
  </si>
  <si>
    <t>imaginary power by imaginary</t>
  </si>
  <si>
    <t>real</t>
  </si>
  <si>
    <t>imaginary</t>
  </si>
  <si>
    <t>imaginary power by angle</t>
  </si>
  <si>
    <t>magnitude</t>
  </si>
  <si>
    <t>phase</t>
  </si>
  <si>
    <t>real power by real part</t>
  </si>
  <si>
    <t>real power by imaginary part</t>
  </si>
  <si>
    <t>imaginary power by real part</t>
  </si>
  <si>
    <t>imaginary power by imaginary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</si>
</sst>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6" sqref="A6:E14"/>
    </sheetView>
  </sheetViews>
  <sheetFormatPr defaultRowHeight="15" x14ac:dyDescent="0.25"/>
  <cols>
    <col min="1" max="1" width="12.140625" bestFit="1" customWidth="1"/>
  </cols>
  <sheetData>
    <row r="1" spans="1:11" x14ac:dyDescent="0.25">
      <c r="A1" t="s">
        <v>1</v>
      </c>
      <c r="E1" t="s">
        <v>3</v>
      </c>
      <c r="I1" t="s">
        <v>4</v>
      </c>
    </row>
    <row r="2" spans="1:11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2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2" si="1">IMARGUMENT(B2)</f>
        <v>0.92729521800161219</v>
      </c>
      <c r="K2">
        <f t="shared" si="1"/>
        <v>0.87605805059819342</v>
      </c>
    </row>
    <row r="3" spans="1:11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2">IMABS(A3)</f>
        <v>10.63014581273465</v>
      </c>
      <c r="F3">
        <f t="shared" ref="F3:F4" si="3">IMABS(B3)</f>
        <v>13.453624047073712</v>
      </c>
      <c r="G3">
        <f t="shared" ref="G3:G4" si="4">IMABS(C3)</f>
        <v>16.278820596099706</v>
      </c>
      <c r="I3">
        <f t="shared" ref="I3:I4" si="5">IMARGUMENT(A3)</f>
        <v>0.85196632717327203</v>
      </c>
      <c r="J3">
        <f t="shared" ref="J3:J4" si="6">IMARGUMENT(B3)</f>
        <v>0.83798122500839001</v>
      </c>
      <c r="K3">
        <f t="shared" ref="K3:K4" si="7">IMARGUMENT(C3)</f>
        <v>0.82884905878897908</v>
      </c>
    </row>
    <row r="4" spans="1:11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2"/>
        <v>19.104973174542799</v>
      </c>
      <c r="F4">
        <f t="shared" si="3"/>
        <v>21.931712199461309</v>
      </c>
      <c r="G4">
        <f t="shared" si="4"/>
        <v>24.758836806279895</v>
      </c>
      <c r="I4">
        <f t="shared" si="5"/>
        <v>0.82241827927137834</v>
      </c>
      <c r="J4">
        <f t="shared" si="6"/>
        <v>0.81764504583270226</v>
      </c>
      <c r="K4">
        <f t="shared" si="7"/>
        <v>0.8139618212362083</v>
      </c>
    </row>
    <row r="6" spans="1:11" x14ac:dyDescent="0.25">
      <c r="A6" t="s">
        <v>2</v>
      </c>
      <c r="C6" t="s">
        <v>3</v>
      </c>
      <c r="E6" t="s">
        <v>4</v>
      </c>
    </row>
    <row r="7" spans="1:11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</row>
    <row r="8" spans="1:11" x14ac:dyDescent="0.25">
      <c r="A8" t="str">
        <f>COMPLEX(21,22)</f>
        <v>21+22i</v>
      </c>
      <c r="C8">
        <f t="shared" ref="C8:C9" si="8">IMABS(A8)</f>
        <v>30.413812651491099</v>
      </c>
      <c r="E8">
        <f t="shared" ref="E8:E9" si="9">IMARGUMENT(A8)</f>
        <v>0.80864978620791128</v>
      </c>
    </row>
    <row r="9" spans="1:11" x14ac:dyDescent="0.25">
      <c r="A9" t="str">
        <f>COMPLEX(23,24)</f>
        <v>23+24i</v>
      </c>
      <c r="C9">
        <f t="shared" si="8"/>
        <v>33.241540277189323</v>
      </c>
      <c r="E9">
        <f t="shared" si="9"/>
        <v>0.80667154942150954</v>
      </c>
    </row>
    <row r="11" spans="1:11" x14ac:dyDescent="0.25">
      <c r="A11" t="s">
        <v>0</v>
      </c>
      <c r="C11" t="s">
        <v>3</v>
      </c>
      <c r="E11" t="s">
        <v>4</v>
      </c>
    </row>
    <row r="12" spans="1:11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</row>
    <row r="13" spans="1:11" x14ac:dyDescent="0.25">
      <c r="A13" t="str">
        <f>COMPLEX(27,28)</f>
        <v>27+28i</v>
      </c>
      <c r="C13">
        <f t="shared" ref="C13:C14" si="10">IMABS(A13)</f>
        <v>38.897300677553446</v>
      </c>
      <c r="E13">
        <f t="shared" ref="E13:E14" si="11">IMARGUMENT(A13)</f>
        <v>0.80357797847042656</v>
      </c>
    </row>
    <row r="14" spans="1:11" x14ac:dyDescent="0.25">
      <c r="A14" t="str">
        <f>COMPLEX(29,30)</f>
        <v>29+30i</v>
      </c>
      <c r="C14">
        <f t="shared" si="10"/>
        <v>41.725292090050125</v>
      </c>
      <c r="E14">
        <f t="shared" si="11"/>
        <v>0.80234569320385329</v>
      </c>
    </row>
    <row r="16" spans="1:11" x14ac:dyDescent="0.25">
      <c r="A16" t="s">
        <v>5</v>
      </c>
    </row>
    <row r="17" spans="1:7" x14ac:dyDescent="0.25">
      <c r="A17">
        <f>(-1)*C7*F2*C8*SIN(E7-J2-E8)-C7*G2*C9*SIN(E7-K2-E9)+C12*C7*SIN(E7-E12)</f>
        <v>8838</v>
      </c>
      <c r="B17">
        <f>C7*F2*C8*SIN(E7-J2-E8)</f>
        <v>-3349.9999999999995</v>
      </c>
      <c r="C17">
        <f>C7*G2*C9*SIN(E7-K2-E9)</f>
        <v>-5482.0000000000009</v>
      </c>
    </row>
    <row r="18" spans="1:7" x14ac:dyDescent="0.25">
      <c r="A18">
        <f>C8*E3*C7*SIN(E8-I3-E7)</f>
        <v>-6725.9999999999982</v>
      </c>
      <c r="B18">
        <f>(-1)*C8*E3*C7*SIN(E8-I3-E7)-C8*G3*C9*SIN(E8-K3-E9)+C13*C8*SIN(E8-E13)</f>
        <v>18841.999999999996</v>
      </c>
      <c r="C18">
        <f>C8*G3*C9*SIN(E8-K3-E9)</f>
        <v>-12109.999999999998</v>
      </c>
    </row>
    <row r="19" spans="1:7" x14ac:dyDescent="0.25">
      <c r="A19">
        <f>C9*E4*C7*SIN(E9-I4-E7)</f>
        <v>-12889.999999999996</v>
      </c>
      <c r="B19">
        <f>C9*F4*C8*SIN(E9-J4-E8)</f>
        <v>-16206.000000000002</v>
      </c>
      <c r="C19">
        <f>(-1)*C9*E4*C7*SIN(E9-I4-E7)-C9*F4*C8*SIN(E9-J4-E8)+C14*C9*SIN(E9-E14)</f>
        <v>29102</v>
      </c>
    </row>
    <row r="21" spans="1:7" x14ac:dyDescent="0.25">
      <c r="A21" t="s">
        <v>6</v>
      </c>
    </row>
    <row r="22" spans="1:7" x14ac:dyDescent="0.25">
      <c r="A22">
        <f>($F$2*$C$8*SIN($E$7-$J$2-$E$8)+$G$2*$C$9*SIN($E$7-$K$2-$E$9))-2*$E$2*$C$7*SIN($I$2)-$C$12*SIN($E$7-$E$12)</f>
        <v>-430.72216349844126</v>
      </c>
      <c r="B22">
        <f>C7*F2*SIN(E7-J2-E8)</f>
        <v>-110.14732149458938</v>
      </c>
      <c r="D22">
        <f>($F$2*$C$8*SIN($E$7-$J$2-$E$8))</f>
        <v>-121.43740512706432</v>
      </c>
      <c r="E22">
        <f>$G$2*$C$9*SIN($E$7-$K$2-$E$9)</f>
        <v>-198.72234474822886</v>
      </c>
      <c r="F22">
        <f>-2*$E$2*$C$7*SIN($I$2)</f>
        <v>-110.34491379306976</v>
      </c>
      <c r="G22">
        <f>-$C$12*SIN($E$7-$E$12)</f>
        <v>-0.21749983007832158</v>
      </c>
    </row>
    <row r="23" spans="1:7" x14ac:dyDescent="0.25">
      <c r="A23">
        <f>C8*E3*SIN(E8-I3-E7)</f>
        <v>-243.81730951780131</v>
      </c>
      <c r="B23">
        <f>E3*C7*SIN(E8-I3-E7)+G3*C9*SIN(E8-K3-E9)-2*F3*C8*SIN(J3)-C13*SIN(E8-E13)</f>
        <v>-1227.7973967913306</v>
      </c>
      <c r="D23">
        <f>D22+F22</f>
        <v>-231.78231892013409</v>
      </c>
      <c r="E23">
        <f>D23+G22</f>
        <v>-231.9998187502124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1" sqref="E21"/>
    </sheetView>
  </sheetViews>
  <sheetFormatPr defaultRowHeight="15" x14ac:dyDescent="0.25"/>
  <sheetData>
    <row r="1" spans="1:8" x14ac:dyDescent="0.25">
      <c r="A1" t="s">
        <v>1</v>
      </c>
      <c r="D1" t="s">
        <v>3</v>
      </c>
      <c r="G1" t="s">
        <v>4</v>
      </c>
    </row>
    <row r="2" spans="1:8" x14ac:dyDescent="0.25">
      <c r="A2" t="str">
        <f>COMPLEX(1, 2)</f>
        <v>1+2i</v>
      </c>
      <c r="B2" t="str">
        <f>COMPLEX(3, 4)</f>
        <v>3+4i</v>
      </c>
      <c r="D2">
        <f>IMABS(A2)</f>
        <v>2.2360679774997898</v>
      </c>
      <c r="E2">
        <f>IMABS(B2)</f>
        <v>5</v>
      </c>
      <c r="G2">
        <f>IMARGUMENT(A2)</f>
        <v>1.1071487177940904</v>
      </c>
      <c r="H2">
        <f>IMARGUMENT(B2)</f>
        <v>0.92729521800161219</v>
      </c>
    </row>
    <row r="3" spans="1:8" x14ac:dyDescent="0.25">
      <c r="A3" t="str">
        <f>COMPLEX(5, 6)</f>
        <v>5+6i</v>
      </c>
      <c r="B3" t="str">
        <f>COMPLEX(7,8)</f>
        <v>7+8i</v>
      </c>
      <c r="D3">
        <f>IMABS(A3)</f>
        <v>7.8102496759066558</v>
      </c>
      <c r="E3">
        <f>IMABS(B3)</f>
        <v>10.63014581273465</v>
      </c>
      <c r="G3">
        <f>IMARGUMENT(A3)</f>
        <v>0.87605805059819342</v>
      </c>
      <c r="H3">
        <f>IMARGUMENT(B3)</f>
        <v>0.85196632717327203</v>
      </c>
    </row>
    <row r="5" spans="1:8" x14ac:dyDescent="0.25">
      <c r="A5" t="s">
        <v>2</v>
      </c>
      <c r="C5" t="s">
        <v>3</v>
      </c>
      <c r="E5" t="s">
        <v>4</v>
      </c>
    </row>
    <row r="6" spans="1:8" x14ac:dyDescent="0.25">
      <c r="A6" t="str">
        <f>COMPLEX(9,10)</f>
        <v>9+10i</v>
      </c>
      <c r="C6">
        <f>IMABS(A6)</f>
        <v>13.453624047073712</v>
      </c>
      <c r="E6">
        <f>IMARGUMENT(A6)</f>
        <v>0.83798122500839001</v>
      </c>
    </row>
    <row r="7" spans="1:8" x14ac:dyDescent="0.25">
      <c r="A7" t="str">
        <f>COMPLEX(11,12)</f>
        <v>11+12i</v>
      </c>
      <c r="C7">
        <f>IMABS(A7)</f>
        <v>16.278820596099706</v>
      </c>
      <c r="E7">
        <f>IMARGUMENT(A7)</f>
        <v>0.82884905878897908</v>
      </c>
    </row>
    <row r="9" spans="1:8" x14ac:dyDescent="0.25">
      <c r="A9" t="s">
        <v>0</v>
      </c>
      <c r="C9" t="s">
        <v>3</v>
      </c>
      <c r="E9" t="s">
        <v>4</v>
      </c>
    </row>
    <row r="10" spans="1:8" x14ac:dyDescent="0.25">
      <c r="A10" t="str">
        <f>COMPLEX(13,14)</f>
        <v>13+14i</v>
      </c>
      <c r="C10">
        <f>IMABS(A10)</f>
        <v>19.104973174542799</v>
      </c>
      <c r="E10">
        <f>IMARGUMENT(A10)</f>
        <v>0.82241827927137834</v>
      </c>
    </row>
    <row r="11" spans="1:8" x14ac:dyDescent="0.25">
      <c r="A11" t="str">
        <f>COMPLEX(15,16)</f>
        <v>15+16i</v>
      </c>
      <c r="C11">
        <f>IMABS(A11)</f>
        <v>21.931712199461309</v>
      </c>
      <c r="E11">
        <f>IMARGUMENT(A11)</f>
        <v>0.81764504583270226</v>
      </c>
    </row>
    <row r="13" spans="1:8" x14ac:dyDescent="0.25">
      <c r="A13" t="s">
        <v>5</v>
      </c>
    </row>
    <row r="14" spans="1:8" x14ac:dyDescent="0.25">
      <c r="A14">
        <f>-C6*E2*C7*SIN(E6-H2-E7)+C10*C6*SIN(E6-E10)</f>
        <v>873.99999999999989</v>
      </c>
      <c r="B14">
        <f>C6*E2*C7*SIN(E6-H2-E7)</f>
        <v>-869.99999999999989</v>
      </c>
    </row>
    <row r="15" spans="1:8" x14ac:dyDescent="0.25">
      <c r="A15">
        <f>C6*D3*C7*SIN(E7-G3-E6)</f>
        <v>-1324.0000000000005</v>
      </c>
      <c r="B15">
        <f>-C7*D3*C6*SIN(E7-G3-E6)+C11*C7*SIN(E7-E11)</f>
        <v>1328.0000000000005</v>
      </c>
    </row>
    <row r="17" spans="1:6" x14ac:dyDescent="0.25">
      <c r="A17" t="s">
        <v>6</v>
      </c>
    </row>
    <row r="18" spans="1:6" x14ac:dyDescent="0.25">
      <c r="A18" s="1">
        <f>E2*C7*SIN(E6-H2-E7)-2*D2*C6*SIN(G2)-C10*SIN(E6-E10)</f>
        <v>-118.77840457029718</v>
      </c>
      <c r="B18">
        <f>C6*E2*SIN(E6-H2-E7)</f>
        <v>-53.443675164553753</v>
      </c>
    </row>
    <row r="19" spans="1:6" x14ac:dyDescent="0.25">
      <c r="A19">
        <f>C7*D3*SIN(E7-G3-E6)</f>
        <v>-98.412144963124845</v>
      </c>
      <c r="B19" s="1">
        <f>D3*C6*SIN(E7-G3-E6)-2*E3*C7*SIN(H3)-C11*SIN(E7-E11)</f>
        <v>-342.03952105314409</v>
      </c>
      <c r="D19">
        <f>D3*C6*SIN(E7-G3-E6)</f>
        <v>-81.332673468815159</v>
      </c>
      <c r="E19">
        <f>-2*E3*C7*SIN(H3)</f>
        <v>-260.4611295375953</v>
      </c>
      <c r="F19">
        <f>-C11*SIN(E7-E11)</f>
        <v>-0.24571804673357825</v>
      </c>
    </row>
    <row r="20" spans="1:6" x14ac:dyDescent="0.25">
      <c r="D20" s="1">
        <f>D19+E19</f>
        <v>-341.79380300641049</v>
      </c>
      <c r="E20" s="1">
        <f>D20+F19</f>
        <v>-342.03952105314409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activeCell="H24" sqref="H24"/>
    </sheetView>
  </sheetViews>
  <sheetFormatPr defaultRowHeight="15" x14ac:dyDescent="0.25"/>
  <sheetData>
    <row r="1" spans="1:7" x14ac:dyDescent="0.25">
      <c r="A1" t="s">
        <v>7</v>
      </c>
      <c r="E1" t="s">
        <v>8</v>
      </c>
    </row>
    <row r="2" spans="1:7" x14ac:dyDescent="0.25">
      <c r="A2">
        <v>1</v>
      </c>
      <c r="B2">
        <v>3</v>
      </c>
      <c r="C2">
        <v>5</v>
      </c>
      <c r="E2">
        <v>2</v>
      </c>
      <c r="F2">
        <v>4</v>
      </c>
      <c r="G2">
        <v>6</v>
      </c>
    </row>
    <row r="3" spans="1:7" x14ac:dyDescent="0.25">
      <c r="A3">
        <v>7</v>
      </c>
      <c r="B3">
        <v>9</v>
      </c>
      <c r="C3">
        <v>11</v>
      </c>
      <c r="E3">
        <v>8</v>
      </c>
      <c r="F3">
        <v>10</v>
      </c>
      <c r="G3">
        <v>12</v>
      </c>
    </row>
    <row r="4" spans="1:7" x14ac:dyDescent="0.25">
      <c r="A4">
        <v>13</v>
      </c>
      <c r="B4">
        <v>15</v>
      </c>
      <c r="C4">
        <v>17</v>
      </c>
      <c r="E4">
        <v>14</v>
      </c>
      <c r="F4">
        <v>16</v>
      </c>
      <c r="G4">
        <v>18</v>
      </c>
    </row>
    <row r="6" spans="1:7" x14ac:dyDescent="0.25">
      <c r="A6" t="s">
        <v>9</v>
      </c>
      <c r="C6" t="s">
        <v>10</v>
      </c>
    </row>
    <row r="7" spans="1:7" x14ac:dyDescent="0.25">
      <c r="A7">
        <v>19</v>
      </c>
      <c r="C7">
        <v>20</v>
      </c>
    </row>
    <row r="8" spans="1:7" x14ac:dyDescent="0.25">
      <c r="A8">
        <v>21</v>
      </c>
      <c r="C8">
        <v>22</v>
      </c>
    </row>
    <row r="9" spans="1:7" x14ac:dyDescent="0.25">
      <c r="A9">
        <v>23</v>
      </c>
      <c r="C9">
        <v>24</v>
      </c>
    </row>
    <row r="11" spans="1:7" x14ac:dyDescent="0.25">
      <c r="A11" t="s">
        <v>11</v>
      </c>
      <c r="C11" t="s">
        <v>12</v>
      </c>
    </row>
    <row r="12" spans="1:7" x14ac:dyDescent="0.25">
      <c r="A12">
        <v>25</v>
      </c>
      <c r="C12">
        <v>26</v>
      </c>
    </row>
    <row r="13" spans="1:7" x14ac:dyDescent="0.25">
      <c r="A13">
        <v>27</v>
      </c>
      <c r="C13">
        <v>28</v>
      </c>
    </row>
    <row r="14" spans="1:7" x14ac:dyDescent="0.25">
      <c r="A14">
        <v>29</v>
      </c>
      <c r="C14">
        <v>30</v>
      </c>
    </row>
    <row r="16" spans="1:7" x14ac:dyDescent="0.25">
      <c r="A16" t="s">
        <v>13</v>
      </c>
      <c r="E16" t="s">
        <v>14</v>
      </c>
    </row>
    <row r="17" spans="1:13" x14ac:dyDescent="0.25">
      <c r="A17">
        <f>($B$2*$A$8-$F$2*$C$8)+($C$2*$A$9-$G$2*$C$9)+2*$A$2*$A$7-$A$12</f>
        <v>-41</v>
      </c>
      <c r="B17">
        <f>A7*B2+C7*F2</f>
        <v>137</v>
      </c>
      <c r="C17">
        <f>A7*C2+C7*G2</f>
        <v>215</v>
      </c>
      <c r="E17">
        <f>(F2*A8+B2*C8)+(G2*A9+C2*C9)+2*A2*C7-C12</f>
        <v>422</v>
      </c>
      <c r="F17">
        <f>$C7*B2-$A7*F2</f>
        <v>-16</v>
      </c>
      <c r="G17">
        <f>$C7*C2-$A7*G2</f>
        <v>-14</v>
      </c>
      <c r="J17">
        <f>($B$2*$A$8-$F$2*$C$8)</f>
        <v>-25</v>
      </c>
      <c r="K17">
        <f>($C$2*$A$9-$G$2*$C$9)</f>
        <v>-29</v>
      </c>
      <c r="L17">
        <f>2*$A$2*$A$7</f>
        <v>38</v>
      </c>
      <c r="M17">
        <f>-$A$12</f>
        <v>-25</v>
      </c>
    </row>
    <row r="18" spans="1:13" x14ac:dyDescent="0.25">
      <c r="A18">
        <f>A8*A3+C8*E3</f>
        <v>323</v>
      </c>
      <c r="B18">
        <f>(A3*A7-E3*C7)+(C3*A9-G3*C9)+2*B3*A8-A13</f>
        <v>289</v>
      </c>
      <c r="C18">
        <f>A8*C3+C8*G3</f>
        <v>495</v>
      </c>
      <c r="E18">
        <f>$C8*A3-$A8*E3</f>
        <v>-14</v>
      </c>
      <c r="F18">
        <f>(E3*A7+A3*C7)+(G3*A9+C3*C9)+2*B3*C8-C13</f>
        <v>1200</v>
      </c>
      <c r="G18">
        <f>$C8*C3-$A8*G3</f>
        <v>-10</v>
      </c>
      <c r="J18">
        <f>L17+J17</f>
        <v>13</v>
      </c>
      <c r="K18">
        <f>J18+K17</f>
        <v>-16</v>
      </c>
    </row>
    <row r="19" spans="1:13" x14ac:dyDescent="0.25">
      <c r="A19">
        <f>A9*A4+C9*E4</f>
        <v>635</v>
      </c>
      <c r="B19">
        <f>A9*B4+C9*F4</f>
        <v>729</v>
      </c>
      <c r="C19">
        <f>(A4*A7-E4*C7)+(B4*A8-F4*C8)+2*C4*A9-A14</f>
        <v>683</v>
      </c>
      <c r="E19">
        <f>$C9*A4-$A9*E4</f>
        <v>-10</v>
      </c>
      <c r="F19">
        <f>$C9*B4-$A9*F4</f>
        <v>-8</v>
      </c>
      <c r="G19">
        <f>(E4*A7+A4*C7)+(F4*A8+B4*C8)+2*C4*C9-C14</f>
        <v>1978</v>
      </c>
    </row>
    <row r="21" spans="1:13" x14ac:dyDescent="0.25">
      <c r="A21" t="s">
        <v>15</v>
      </c>
      <c r="E21" t="s">
        <v>16</v>
      </c>
    </row>
    <row r="22" spans="1:13" x14ac:dyDescent="0.25">
      <c r="A22">
        <f>(-F2*A8-B2*C8)+(-G2*A9-C2*C9)-2*E2*A7+C12</f>
        <v>-458</v>
      </c>
      <c r="B22">
        <f>$C7*B2-$A7*F2</f>
        <v>-16</v>
      </c>
      <c r="C22">
        <f>$C7*C2-$A7*G2</f>
        <v>-14</v>
      </c>
      <c r="E22">
        <f>(B2*A8-F2*C8)+(C2*A9-G2*C9)-2*E2*C7-A12</f>
        <v>-159</v>
      </c>
      <c r="F22">
        <f>-$A7*B2-$C7*F2</f>
        <v>-137</v>
      </c>
      <c r="G22">
        <f>-$A7*C2-$C7*G2</f>
        <v>-215</v>
      </c>
    </row>
    <row r="23" spans="1:13" x14ac:dyDescent="0.25">
      <c r="A23">
        <f>$C8*A3-$A8*E3</f>
        <v>-14</v>
      </c>
      <c r="B23">
        <f>(-E3*A7-A3*C7)+(-G3*A9-C3*C9)-2*F3*A8+C13</f>
        <v>-1224</v>
      </c>
      <c r="C23">
        <f>$C8*C3-$A8*G3</f>
        <v>-10</v>
      </c>
      <c r="E23">
        <f>-$A8*A3-$C8*E3</f>
        <v>-323</v>
      </c>
      <c r="F23">
        <f>(A3*A7-E3*C7)+(C3*A9-G3*C9)-2*F3*C8-A13</f>
        <v>-529</v>
      </c>
      <c r="G23">
        <f>-$A8*C3-$C8*G3</f>
        <v>-495</v>
      </c>
    </row>
    <row r="24" spans="1:13" x14ac:dyDescent="0.25">
      <c r="A24">
        <f>$C9*A4-$A9*E4</f>
        <v>-10</v>
      </c>
      <c r="B24">
        <f>$C9*B4-$A9*F4</f>
        <v>-8</v>
      </c>
      <c r="C24">
        <f>(-E4*A7-A4*C7)+(-F4*A8-B4*C8)-2*G4*A9+C14</f>
        <v>-1990</v>
      </c>
      <c r="E24">
        <f>-$A9*A4-$C9*E4</f>
        <v>-635</v>
      </c>
      <c r="F24">
        <f>-$A9*B4-$C9*F4</f>
        <v>-729</v>
      </c>
      <c r="G24">
        <f>(A4*A7-E4*C7)+(B4*A8-F4*C8)-2*G4*C9-A14</f>
        <v>-963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A7" workbookViewId="0">
      <selection activeCell="A22" sqref="A22:A23"/>
    </sheetView>
  </sheetViews>
  <sheetFormatPr defaultRowHeight="15" x14ac:dyDescent="0.25"/>
  <sheetData>
    <row r="1" spans="1:19" x14ac:dyDescent="0.25">
      <c r="A1" t="s">
        <v>1</v>
      </c>
      <c r="E1" t="s">
        <v>3</v>
      </c>
      <c r="I1" t="s">
        <v>4</v>
      </c>
      <c r="M1" t="s">
        <v>17</v>
      </c>
      <c r="Q1" t="s">
        <v>18</v>
      </c>
    </row>
    <row r="2" spans="1:19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4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4" si="1">IMARGUMENT(B2)</f>
        <v>0.92729521800161219</v>
      </c>
      <c r="K2">
        <f t="shared" si="1"/>
        <v>0.87605805059819342</v>
      </c>
      <c r="M2">
        <f>IMREAL(A2)</f>
        <v>1</v>
      </c>
      <c r="N2">
        <f t="shared" ref="N2:O2" si="2">IMREAL(B2)</f>
        <v>3</v>
      </c>
      <c r="O2">
        <f t="shared" si="2"/>
        <v>5</v>
      </c>
      <c r="Q2">
        <f>IMAGINARY(A2)</f>
        <v>2</v>
      </c>
      <c r="R2">
        <f t="shared" ref="R2:S2" si="3">IMAGINARY(B2)</f>
        <v>4</v>
      </c>
      <c r="S2">
        <f t="shared" si="3"/>
        <v>6</v>
      </c>
    </row>
    <row r="3" spans="1:19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4">IMABS(A3)</f>
        <v>10.63014581273465</v>
      </c>
      <c r="F3">
        <f t="shared" si="0"/>
        <v>13.453624047073712</v>
      </c>
      <c r="G3">
        <f t="shared" si="0"/>
        <v>16.278820596099706</v>
      </c>
      <c r="I3">
        <f t="shared" ref="I3:I4" si="5">IMARGUMENT(A3)</f>
        <v>0.85196632717327203</v>
      </c>
      <c r="J3">
        <f t="shared" si="1"/>
        <v>0.83798122500839001</v>
      </c>
      <c r="K3">
        <f t="shared" si="1"/>
        <v>0.82884905878897908</v>
      </c>
      <c r="M3">
        <f t="shared" ref="M3:M4" si="6">IMREAL(A3)</f>
        <v>7</v>
      </c>
      <c r="N3">
        <f t="shared" ref="N3:N4" si="7">IMREAL(B3)</f>
        <v>9</v>
      </c>
      <c r="O3">
        <f t="shared" ref="O3:O4" si="8">IMREAL(C3)</f>
        <v>11</v>
      </c>
      <c r="Q3">
        <f t="shared" ref="Q3:Q4" si="9">IMAGINARY(A3)</f>
        <v>8</v>
      </c>
      <c r="R3">
        <f t="shared" ref="R3:R4" si="10">IMAGINARY(B3)</f>
        <v>10</v>
      </c>
      <c r="S3">
        <f t="shared" ref="S3:S4" si="11">IMAGINARY(C3)</f>
        <v>12</v>
      </c>
    </row>
    <row r="4" spans="1:19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4"/>
        <v>19.104973174542799</v>
      </c>
      <c r="F4">
        <f t="shared" si="0"/>
        <v>21.931712199461309</v>
      </c>
      <c r="G4">
        <f t="shared" si="0"/>
        <v>24.758836806279895</v>
      </c>
      <c r="I4">
        <f t="shared" si="5"/>
        <v>0.82241827927137834</v>
      </c>
      <c r="J4">
        <f t="shared" si="1"/>
        <v>0.81764504583270226</v>
      </c>
      <c r="K4">
        <f t="shared" si="1"/>
        <v>0.8139618212362083</v>
      </c>
      <c r="M4">
        <f t="shared" si="6"/>
        <v>13</v>
      </c>
      <c r="N4">
        <f t="shared" si="7"/>
        <v>15</v>
      </c>
      <c r="O4">
        <f t="shared" si="8"/>
        <v>17</v>
      </c>
      <c r="Q4">
        <f t="shared" si="9"/>
        <v>14</v>
      </c>
      <c r="R4">
        <f t="shared" si="10"/>
        <v>16</v>
      </c>
      <c r="S4">
        <f t="shared" si="11"/>
        <v>18</v>
      </c>
    </row>
    <row r="6" spans="1:19" x14ac:dyDescent="0.25">
      <c r="A6" t="s">
        <v>2</v>
      </c>
      <c r="C6" t="s">
        <v>3</v>
      </c>
      <c r="E6" t="s">
        <v>4</v>
      </c>
      <c r="G6" t="s">
        <v>17</v>
      </c>
      <c r="I6" t="s">
        <v>18</v>
      </c>
    </row>
    <row r="7" spans="1:19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  <c r="G7">
        <f>IMREAL(A7)</f>
        <v>19</v>
      </c>
      <c r="I7">
        <f>IMAGINARY(A7)</f>
        <v>20</v>
      </c>
    </row>
    <row r="8" spans="1:19" x14ac:dyDescent="0.25">
      <c r="A8" t="str">
        <f>COMPLEX(21,22)</f>
        <v>21+22i</v>
      </c>
      <c r="C8">
        <f t="shared" ref="C8:C9" si="12">IMABS(A8)</f>
        <v>30.413812651491099</v>
      </c>
      <c r="E8">
        <f t="shared" ref="E8:E9" si="13">IMARGUMENT(A8)</f>
        <v>0.80864978620791128</v>
      </c>
      <c r="G8">
        <f t="shared" ref="G8:G9" si="14">IMREAL(A8)</f>
        <v>21</v>
      </c>
      <c r="I8">
        <f t="shared" ref="I8:I9" si="15">IMAGINARY(A8)</f>
        <v>22</v>
      </c>
    </row>
    <row r="9" spans="1:19" x14ac:dyDescent="0.25">
      <c r="A9" t="str">
        <f>COMPLEX(23,24)</f>
        <v>23+24i</v>
      </c>
      <c r="C9">
        <f t="shared" si="12"/>
        <v>33.241540277189323</v>
      </c>
      <c r="E9">
        <f t="shared" si="13"/>
        <v>0.80667154942150954</v>
      </c>
      <c r="G9">
        <f t="shared" si="14"/>
        <v>23</v>
      </c>
      <c r="I9">
        <f t="shared" si="15"/>
        <v>24</v>
      </c>
    </row>
    <row r="11" spans="1:19" x14ac:dyDescent="0.25">
      <c r="A11" t="s">
        <v>0</v>
      </c>
      <c r="C11" t="s">
        <v>3</v>
      </c>
      <c r="E11" t="s">
        <v>4</v>
      </c>
      <c r="G11" t="s">
        <v>17</v>
      </c>
      <c r="I11" t="s">
        <v>18</v>
      </c>
    </row>
    <row r="12" spans="1:19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  <c r="G12">
        <f>IMREAL(A12)</f>
        <v>25</v>
      </c>
      <c r="I12">
        <f>IMAGINARY(A12)</f>
        <v>26</v>
      </c>
    </row>
    <row r="13" spans="1:19" x14ac:dyDescent="0.25">
      <c r="A13" t="str">
        <f>COMPLEX(27,28)</f>
        <v>27+28i</v>
      </c>
      <c r="C13">
        <f t="shared" ref="C13:C14" si="16">IMABS(A13)</f>
        <v>38.897300677553446</v>
      </c>
      <c r="E13">
        <f t="shared" ref="E13:E14" si="17">IMARGUMENT(A13)</f>
        <v>0.80357797847042656</v>
      </c>
      <c r="G13">
        <f t="shared" ref="G13:G14" si="18">IMREAL(A13)</f>
        <v>27</v>
      </c>
      <c r="I13">
        <f t="shared" ref="I13:I14" si="19">IMAGINARY(A13)</f>
        <v>28</v>
      </c>
    </row>
    <row r="14" spans="1:19" x14ac:dyDescent="0.25">
      <c r="A14" t="str">
        <f>COMPLEX(29,30)</f>
        <v>29+30i</v>
      </c>
      <c r="C14">
        <f t="shared" si="16"/>
        <v>41.725292090050125</v>
      </c>
      <c r="E14">
        <f t="shared" si="17"/>
        <v>0.80234569320385329</v>
      </c>
      <c r="G14">
        <f t="shared" si="18"/>
        <v>29</v>
      </c>
      <c r="I14">
        <f t="shared" si="19"/>
        <v>30</v>
      </c>
    </row>
    <row r="16" spans="1:19" x14ac:dyDescent="0.25">
      <c r="A16" t="s">
        <v>13</v>
      </c>
      <c r="D16" t="s">
        <v>14</v>
      </c>
      <c r="G16" t="s">
        <v>5</v>
      </c>
    </row>
    <row r="17" spans="1:13" x14ac:dyDescent="0.25">
      <c r="A17">
        <f>($N$2*$G$8-$R$2*$I$8)+($O$2*$G$9-$S$2*$I$9)+2*$M$2*$G$7-$G$12</f>
        <v>-41</v>
      </c>
      <c r="B17">
        <f>$G7*N2+$I7*R2</f>
        <v>137</v>
      </c>
      <c r="D17">
        <f>(R2*G8+N2*I8)+(S2*G9+O2*I9)+2*M2*I7-I12</f>
        <v>422</v>
      </c>
      <c r="E17">
        <f>$I7*N2-$G7*R2</f>
        <v>-16</v>
      </c>
      <c r="G17" s="3">
        <f>C7*G2*C9*SIN(E7-K2-E9)</f>
        <v>-5482.0000000000009</v>
      </c>
      <c r="J17">
        <f>($N$2*$G$8-$R$2*$I$8)</f>
        <v>-25</v>
      </c>
      <c r="K17">
        <f>$O$2*$G$9-$S$2*$I$9</f>
        <v>-29</v>
      </c>
      <c r="L17">
        <f>2*$M$2*$G$7</f>
        <v>38</v>
      </c>
      <c r="M17">
        <f>-$G$12</f>
        <v>-25</v>
      </c>
    </row>
    <row r="18" spans="1:13" x14ac:dyDescent="0.25">
      <c r="A18">
        <f>$G8*M3+$I8*Q3</f>
        <v>323</v>
      </c>
      <c r="B18">
        <f>(M3*G7-Q3*I7)+(O3*G9-S3*I9)+2*N3*G8-G13</f>
        <v>289</v>
      </c>
      <c r="D18">
        <f>$I8*M3-$G8*Q3</f>
        <v>-14</v>
      </c>
      <c r="E18">
        <f>(Q3*G7+M3*I7)+(S3*G9+O3*I9)+2*N3*I8-I13</f>
        <v>1200</v>
      </c>
      <c r="G18">
        <f>C8*G3*C9*SIN(E8-K3-E9)</f>
        <v>-12109.999999999998</v>
      </c>
      <c r="L18">
        <f>L17+M17+J17</f>
        <v>-12</v>
      </c>
    </row>
    <row r="19" spans="1:13" x14ac:dyDescent="0.25">
      <c r="A19">
        <f>$G9*M4+$I9*Q4</f>
        <v>635</v>
      </c>
      <c r="B19">
        <f>$G9*N4+$I9*R4</f>
        <v>729</v>
      </c>
      <c r="D19" s="3">
        <f>$I$9*$M$4-$G$9*$Q$4</f>
        <v>-10</v>
      </c>
      <c r="E19">
        <f>$I9*N4-$G9*R4</f>
        <v>-8</v>
      </c>
      <c r="G19" s="2">
        <f>-($C$9*$E$4*$C$7*SIN($E$9-$I$4-$E$7)+$C$9*$F$4*$C$8*SIN($E$9-$J$4-$E$8))+$C$14*$C$9*SIN($E$9-$E$14)</f>
        <v>29102</v>
      </c>
      <c r="J19">
        <f>-$C$9*$E$4*$C$7*SIN($E$9-$I$4-$E$7)</f>
        <v>12889.999999999996</v>
      </c>
      <c r="K19">
        <f>-$C$9*$F$4*$C$8*SIN($E$9-$J$4-$E$8)</f>
        <v>16206.000000000002</v>
      </c>
      <c r="L19">
        <f>$C$14*$C$9*SIN($E$9-$E$14)</f>
        <v>5.9999999999999298</v>
      </c>
    </row>
    <row r="21" spans="1:13" x14ac:dyDescent="0.25">
      <c r="A21" t="s">
        <v>15</v>
      </c>
      <c r="D21" t="s">
        <v>16</v>
      </c>
      <c r="G21" t="s">
        <v>19</v>
      </c>
    </row>
    <row r="22" spans="1:13" x14ac:dyDescent="0.25">
      <c r="B22">
        <f>$I7*N2-$G7*R2</f>
        <v>-16</v>
      </c>
      <c r="D22">
        <f>(N2*G8-R2*I8)+(O2*G9-S2*I9)-2*Q2*I7-G12</f>
        <v>-159</v>
      </c>
      <c r="E22">
        <f>-$G7*N2-$I7*R2</f>
        <v>-137</v>
      </c>
      <c r="G22" s="2">
        <f>-C7*G2*C9*COS(E7-K2-E9)</f>
        <v>-4609</v>
      </c>
    </row>
    <row r="23" spans="1:13" x14ac:dyDescent="0.25">
      <c r="B23">
        <f>(-Q3*G7-M3*I7)+(-S3*G9-O3*I9)-2*R3*G8+I13</f>
        <v>-1224</v>
      </c>
      <c r="D23">
        <f>-$G8*M3-$I8*Q3</f>
        <v>-323</v>
      </c>
      <c r="E23">
        <f>(M3*G7-Q3*I7)+(O3*G9-S3*I9)-2*R3*I8-G13</f>
        <v>-529</v>
      </c>
      <c r="G23">
        <f>-C8*G3*C9*COS(E8-K3-E9)</f>
        <v>-11145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L18" sqref="L18"/>
    </sheetView>
  </sheetViews>
  <sheetFormatPr defaultRowHeight="15" x14ac:dyDescent="0.25"/>
  <sheetData>
    <row r="1" spans="1:14" x14ac:dyDescent="0.25">
      <c r="A1" t="s">
        <v>1</v>
      </c>
      <c r="D1" t="s">
        <v>17</v>
      </c>
      <c r="G1" t="s">
        <v>18</v>
      </c>
      <c r="J1" t="s">
        <v>20</v>
      </c>
      <c r="M1" t="s">
        <v>21</v>
      </c>
    </row>
    <row r="2" spans="1:14" x14ac:dyDescent="0.25">
      <c r="A2" t="str">
        <f>COMPLEX(0.6, -0.6)</f>
        <v>0,6-0,6i</v>
      </c>
      <c r="B2" t="str">
        <f>COMPLEX(-0.2, 0.4)</f>
        <v>-0,2+0,4i</v>
      </c>
      <c r="D2">
        <f>IMREAL(A2)</f>
        <v>0.6</v>
      </c>
      <c r="E2">
        <f>IMREAL(B2)</f>
        <v>-0.2</v>
      </c>
      <c r="G2">
        <f>IMAGINARY(A2)</f>
        <v>-0.6</v>
      </c>
      <c r="H2">
        <f>IMAGINARY(B2)</f>
        <v>0.4</v>
      </c>
      <c r="J2">
        <f>IMABS(A2)</f>
        <v>0.84852813742385702</v>
      </c>
      <c r="K2">
        <f>IMABS(B2)</f>
        <v>0.44721359549995798</v>
      </c>
      <c r="M2">
        <f>IMARGUMENT(A2)</f>
        <v>-0.78539816339744828</v>
      </c>
      <c r="N2">
        <f>IMARGUMENT(B2)</f>
        <v>2.0344439357957027</v>
      </c>
    </row>
    <row r="3" spans="1:14" x14ac:dyDescent="0.25">
      <c r="A3" t="str">
        <f>COMPLEX(-0.2,0.4)</f>
        <v>-0,2+0,4i</v>
      </c>
      <c r="B3" t="str">
        <f>COMPLEX(0.2,-0.4)</f>
        <v>0,2-0,4i</v>
      </c>
      <c r="D3">
        <f>IMREAL(A3)</f>
        <v>-0.2</v>
      </c>
      <c r="E3">
        <f>IMREAL(B3)</f>
        <v>0.2</v>
      </c>
      <c r="G3">
        <f t="shared" ref="G3:G4" si="0">IMAGINARY(A3)</f>
        <v>0.4</v>
      </c>
      <c r="H3">
        <f t="shared" ref="H3:H4" si="1">IMAGINARY(B3)</f>
        <v>-0.4</v>
      </c>
      <c r="J3">
        <f>IMABS(A3)</f>
        <v>0.44721359549995798</v>
      </c>
      <c r="K3">
        <f>IMABS(B3)</f>
        <v>0.44721359549995798</v>
      </c>
      <c r="M3">
        <f>IMARGUMENT(A3)</f>
        <v>2.0344439357957027</v>
      </c>
      <c r="N3">
        <f>IMARGUMENT(B3)</f>
        <v>-1.1071487177940904</v>
      </c>
    </row>
    <row r="5" spans="1:14" x14ac:dyDescent="0.25">
      <c r="A5" t="s">
        <v>2</v>
      </c>
      <c r="C5" t="s">
        <v>17</v>
      </c>
      <c r="E5" t="s">
        <v>18</v>
      </c>
      <c r="G5" t="s">
        <v>20</v>
      </c>
      <c r="I5" t="s">
        <v>21</v>
      </c>
    </row>
    <row r="6" spans="1:14" x14ac:dyDescent="0.25">
      <c r="A6" t="str">
        <f>COMPLEX(10,0)</f>
        <v>10</v>
      </c>
      <c r="C6">
        <f>IMREAL(A6)</f>
        <v>10</v>
      </c>
      <c r="E6">
        <f>IMAGINARY(A6)</f>
        <v>0</v>
      </c>
      <c r="G6">
        <f>IMABS(A6)</f>
        <v>10</v>
      </c>
      <c r="I6">
        <f>IMARGUMENT(A6)</f>
        <v>0</v>
      </c>
    </row>
    <row r="7" spans="1:14" x14ac:dyDescent="0.25">
      <c r="A7" t="str">
        <f>COMPLEX(10,0)</f>
        <v>10</v>
      </c>
      <c r="C7">
        <f>IMREAL(A7)</f>
        <v>10</v>
      </c>
      <c r="E7">
        <f>IMAGINARY(A7)</f>
        <v>0</v>
      </c>
      <c r="G7">
        <f>IMABS(A7)</f>
        <v>10</v>
      </c>
      <c r="I7">
        <f>IMARGUMENT(A7)</f>
        <v>0</v>
      </c>
    </row>
    <row r="9" spans="1:14" x14ac:dyDescent="0.25">
      <c r="A9" t="s">
        <v>0</v>
      </c>
      <c r="C9" t="s">
        <v>17</v>
      </c>
      <c r="E9" t="s">
        <v>18</v>
      </c>
      <c r="G9" t="s">
        <v>20</v>
      </c>
      <c r="I9" t="s">
        <v>21</v>
      </c>
    </row>
    <row r="10" spans="1:14" x14ac:dyDescent="0.25">
      <c r="A10" t="str">
        <f>COMPLEX(4.02,-1.96)</f>
        <v>4,02-1,96i</v>
      </c>
      <c r="C10">
        <f>IMREAL(A10)</f>
        <v>4.0199999999999996</v>
      </c>
      <c r="E10">
        <f>IMAGINARY(A10)</f>
        <v>-1.96</v>
      </c>
      <c r="G10">
        <f>IMABS(A10)</f>
        <v>4.4723595562074383</v>
      </c>
      <c r="I10">
        <f>IMARGUMENT(A10)</f>
        <v>-0.45364794231414091</v>
      </c>
    </row>
    <row r="11" spans="1:14" x14ac:dyDescent="0.25">
      <c r="A11" t="str">
        <f>COMPLEX(0,0)</f>
        <v>0</v>
      </c>
      <c r="C11">
        <f>IMREAL(A11)</f>
        <v>0</v>
      </c>
      <c r="E11">
        <f>IMAGINARY(A11)</f>
        <v>0</v>
      </c>
      <c r="G11">
        <f>IMABS(A11)</f>
        <v>0</v>
      </c>
      <c r="I11" t="e">
        <f>IMARGUMENT(A11)</f>
        <v>#DIV/0!</v>
      </c>
    </row>
    <row r="13" spans="1:14" x14ac:dyDescent="0.25">
      <c r="A13" t="s">
        <v>22</v>
      </c>
      <c r="E13" t="s">
        <v>23</v>
      </c>
      <c r="I13" t="s">
        <v>5</v>
      </c>
    </row>
    <row r="14" spans="1:14" x14ac:dyDescent="0.25">
      <c r="A14" s="4">
        <f>E2*C7+2*D2*C6-C10</f>
        <v>5.98</v>
      </c>
      <c r="E14">
        <f>H2*C7-E10</f>
        <v>5.96</v>
      </c>
      <c r="I14">
        <f>G6*K2*G7*SIN(-N2)</f>
        <v>-40</v>
      </c>
    </row>
    <row r="15" spans="1:14" x14ac:dyDescent="0.25">
      <c r="A15">
        <f>C7*D3</f>
        <v>-2</v>
      </c>
      <c r="E15">
        <f>-C7*G3</f>
        <v>-4</v>
      </c>
      <c r="I15">
        <f>C7*J3*C6*SIN(-M3)</f>
        <v>-40</v>
      </c>
    </row>
    <row r="17" spans="1:9" x14ac:dyDescent="0.25">
      <c r="A17" t="s">
        <v>24</v>
      </c>
      <c r="E17" t="s">
        <v>25</v>
      </c>
      <c r="I17" t="s">
        <v>19</v>
      </c>
    </row>
    <row r="18" spans="1:9" x14ac:dyDescent="0.25">
      <c r="A18">
        <f>-H2*C7-2*G2*C6+E10</f>
        <v>6.04</v>
      </c>
      <c r="E18">
        <f>E2*C7-C10</f>
        <v>-6.02</v>
      </c>
      <c r="I18">
        <f>-C6*K2*C7*COS(-N2)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TwoPqAndOnePvNodeDifferentOrder</vt:lpstr>
      <vt:lpstr>TwoPqNodes</vt:lpstr>
      <vt:lpstr>ThreePqNodes</vt:lpstr>
      <vt:lpstr>TwoPqAndOnePvNodeDifferentOrde2</vt:lpstr>
      <vt:lpstr>OnePvAndOnePqNode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benediktibk</dc:creator>
  <cp:lastModifiedBy>benediktibk</cp:lastModifiedBy>
  <dcterms:created xsi:type="dcterms:W3CDTF">2014-11-28T08:44:02Z</dcterms:created>
  <dcterms:modified xsi:type="dcterms:W3CDTF">2014-12-04T12:27:29Z</dcterms:modified>
</cp:coreProperties>
</file>