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"/>
    </mc:Choice>
  </mc:AlternateContent>
  <bookViews>
    <workbookView xWindow="0" yWindow="0" windowWidth="11265" windowHeight="7245" activeTab="2"/>
  </bookViews>
  <sheets>
    <sheet name="TwoPqAndOnePvNodeDifferentOrder" sheetId="1" r:id="rId1"/>
    <sheet name="TwoPqNodes" sheetId="2" r:id="rId2"/>
    <sheet name="ThreePqNod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3" l="1"/>
  <c r="J18" i="3"/>
  <c r="M17" i="3"/>
  <c r="L17" i="3"/>
  <c r="K17" i="3"/>
  <c r="J17" i="3"/>
  <c r="A17" i="3"/>
  <c r="E23" i="3" l="1"/>
  <c r="E24" i="3"/>
  <c r="F24" i="3"/>
  <c r="G23" i="3"/>
  <c r="G22" i="3"/>
  <c r="F22" i="3"/>
  <c r="G24" i="3"/>
  <c r="F23" i="3"/>
  <c r="E22" i="3"/>
  <c r="B24" i="3"/>
  <c r="A23" i="3"/>
  <c r="A24" i="3"/>
  <c r="C23" i="3"/>
  <c r="C22" i="3"/>
  <c r="B22" i="3"/>
  <c r="C24" i="3"/>
  <c r="B23" i="3"/>
  <c r="A22" i="3"/>
  <c r="F19" i="3"/>
  <c r="E19" i="3"/>
  <c r="E18" i="3"/>
  <c r="G18" i="3"/>
  <c r="G17" i="3"/>
  <c r="F17" i="3"/>
  <c r="G19" i="3"/>
  <c r="F18" i="3"/>
  <c r="E17" i="3"/>
  <c r="C19" i="3"/>
  <c r="B18" i="3"/>
  <c r="B19" i="3"/>
  <c r="A19" i="3"/>
  <c r="A18" i="3"/>
  <c r="C18" i="3"/>
  <c r="C17" i="3"/>
  <c r="B17" i="3"/>
  <c r="E20" i="2" l="1"/>
  <c r="D20" i="2"/>
  <c r="F19" i="2"/>
  <c r="E19" i="2"/>
  <c r="D19" i="2"/>
  <c r="A19" i="2"/>
  <c r="B18" i="2"/>
  <c r="B19" i="2"/>
  <c r="A18" i="2"/>
  <c r="A15" i="2"/>
  <c r="B14" i="2"/>
  <c r="B15" i="2"/>
  <c r="A14" i="2"/>
  <c r="C11" i="2"/>
  <c r="E11" i="2"/>
  <c r="E10" i="2"/>
  <c r="C10" i="2"/>
  <c r="A11" i="2"/>
  <c r="A10" i="2"/>
  <c r="C7" i="2"/>
  <c r="E7" i="2"/>
  <c r="E6" i="2"/>
  <c r="C6" i="2"/>
  <c r="A7" i="2"/>
  <c r="A6" i="2"/>
  <c r="G3" i="2"/>
  <c r="H3" i="2"/>
  <c r="H2" i="2"/>
  <c r="G2" i="2"/>
  <c r="D3" i="2"/>
  <c r="E3" i="2"/>
  <c r="E2" i="2"/>
  <c r="D2" i="2"/>
  <c r="B3" i="2"/>
  <c r="A3" i="2"/>
  <c r="B2" i="2"/>
  <c r="A2" i="2"/>
  <c r="E23" i="1"/>
  <c r="D23" i="1"/>
  <c r="G22" i="1"/>
  <c r="F22" i="1"/>
  <c r="E22" i="1"/>
  <c r="D22" i="1"/>
  <c r="A22" i="1"/>
  <c r="A23" i="1" l="1"/>
  <c r="B22" i="1"/>
  <c r="B23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<sst xmlns="http://schemas.openxmlformats.org/spreadsheetml/2006/main" count="32" uniqueCount="17">
  <si>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</si>
  <si>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</si>
  <si>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</si>
  <si>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</si>
  <si>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</si>
  <si>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</si>
  <si>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</si>
  <si>
    <t>admittances, real</t>
  </si>
  <si>
    <t>admittances, imaginary</t>
  </si>
  <si>
    <t>voltages, real</t>
  </si>
  <si>
    <t>voltages, imaginary</t>
  </si>
  <si>
    <t>currents, real</t>
  </si>
  <si>
    <t>currents, imaginary</t>
  </si>
  <si>
    <t>real power by real</t>
  </si>
  <si>
    <t>real power by imaginary</t>
  </si>
  <si>
    <t>imaginary power by real</t>
  </si>
  <si>
    <t>imaginary power by 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</si>
</sst>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" sqref="A2:B3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7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7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7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7" x14ac:dyDescent="0.25">
      <c r="A21" t="s">
        <v>6</v>
      </c>
    </row>
    <row r="22" spans="1:7" x14ac:dyDescent="0.25">
      <c r="A22">
        <f>($F$2*$C$8*SIN($E$7-$J$2-$E$8)+$G$2*$C$9*SIN($E$7-$K$2-$E$9))-2*$E$2*$C$7*SIN($I$2)-$C$12*SIN($E$7-$E$12)</f>
        <v>-430.72216349844126</v>
      </c>
      <c r="B22">
        <f>C7*F2*SIN(E7-J2-E8)</f>
        <v>-110.14732149458938</v>
      </c>
      <c r="D22">
        <f>($F$2*$C$8*SIN($E$7-$J$2-$E$8))</f>
        <v>-121.43740512706432</v>
      </c>
      <c r="E22">
        <f>$G$2*$C$9*SIN($E$7-$K$2-$E$9)</f>
        <v>-198.72234474822886</v>
      </c>
      <c r="F22">
        <f>-2*$E$2*$C$7*SIN($I$2)</f>
        <v>-110.34491379306976</v>
      </c>
      <c r="G22">
        <f>-$C$12*SIN($E$7-$E$12)</f>
        <v>-0.21749983007832158</v>
      </c>
    </row>
    <row r="23" spans="1:7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  <c r="D23">
        <f>D22+F22</f>
        <v>-231.78231892013409</v>
      </c>
      <c r="E23">
        <f>D23+G22</f>
        <v>-231.9998187502124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1</v>
      </c>
      <c r="D1" t="s">
        <v>3</v>
      </c>
      <c r="G1" t="s">
        <v>4</v>
      </c>
    </row>
    <row r="2" spans="1:8" x14ac:dyDescent="0.25">
      <c r="A2" t="str">
        <f>COMPLEX(1, 2)</f>
        <v>1+2i</v>
      </c>
      <c r="B2" t="str">
        <f>COMPLEX(3, 4)</f>
        <v>3+4i</v>
      </c>
      <c r="D2">
        <f>IMABS(A2)</f>
        <v>2.2360679774997898</v>
      </c>
      <c r="E2">
        <f>IMABS(B2)</f>
        <v>5</v>
      </c>
      <c r="G2">
        <f>IMARGUMENT(A2)</f>
        <v>1.1071487177940904</v>
      </c>
      <c r="H2">
        <f>IMARGUMENT(B2)</f>
        <v>0.92729521800161219</v>
      </c>
    </row>
    <row r="3" spans="1:8" x14ac:dyDescent="0.25">
      <c r="A3" t="str">
        <f>COMPLEX(5, 6)</f>
        <v>5+6i</v>
      </c>
      <c r="B3" t="str">
        <f>COMPLEX(7,8)</f>
        <v>7+8i</v>
      </c>
      <c r="D3">
        <f>IMABS(A3)</f>
        <v>7.8102496759066558</v>
      </c>
      <c r="E3">
        <f>IMABS(B3)</f>
        <v>10.63014581273465</v>
      </c>
      <c r="G3">
        <f>IMARGUMENT(A3)</f>
        <v>0.87605805059819342</v>
      </c>
      <c r="H3">
        <f>IMARGUMENT(B3)</f>
        <v>0.85196632717327203</v>
      </c>
    </row>
    <row r="5" spans="1:8" x14ac:dyDescent="0.25">
      <c r="A5" t="s">
        <v>2</v>
      </c>
      <c r="C5" t="s">
        <v>3</v>
      </c>
      <c r="E5" t="s">
        <v>4</v>
      </c>
    </row>
    <row r="6" spans="1:8" x14ac:dyDescent="0.25">
      <c r="A6" t="str">
        <f>COMPLEX(9,10)</f>
        <v>9+10i</v>
      </c>
      <c r="C6">
        <f>IMABS(A6)</f>
        <v>13.453624047073712</v>
      </c>
      <c r="E6">
        <f>IMARGUMENT(A6)</f>
        <v>0.83798122500839001</v>
      </c>
    </row>
    <row r="7" spans="1:8" x14ac:dyDescent="0.25">
      <c r="A7" t="str">
        <f>COMPLEX(11,12)</f>
        <v>11+12i</v>
      </c>
      <c r="C7">
        <f>IMABS(A7)</f>
        <v>16.278820596099706</v>
      </c>
      <c r="E7">
        <f>IMARGUMENT(A7)</f>
        <v>0.82884905878897908</v>
      </c>
    </row>
    <row r="9" spans="1:8" x14ac:dyDescent="0.25">
      <c r="A9" t="s">
        <v>0</v>
      </c>
      <c r="C9" t="s">
        <v>3</v>
      </c>
      <c r="E9" t="s">
        <v>4</v>
      </c>
    </row>
    <row r="10" spans="1:8" x14ac:dyDescent="0.25">
      <c r="A10" t="str">
        <f>COMPLEX(13,14)</f>
        <v>13+14i</v>
      </c>
      <c r="C10">
        <f>IMABS(A10)</f>
        <v>19.104973174542799</v>
      </c>
      <c r="E10">
        <f>IMARGUMENT(A10)</f>
        <v>0.82241827927137834</v>
      </c>
    </row>
    <row r="11" spans="1:8" x14ac:dyDescent="0.25">
      <c r="A11" t="str">
        <f>COMPLEX(15,16)</f>
        <v>15+16i</v>
      </c>
      <c r="C11">
        <f>IMABS(A11)</f>
        <v>21.931712199461309</v>
      </c>
      <c r="E11">
        <f>IMARGUMENT(A11)</f>
        <v>0.81764504583270226</v>
      </c>
    </row>
    <row r="13" spans="1:8" x14ac:dyDescent="0.25">
      <c r="A13" t="s">
        <v>5</v>
      </c>
    </row>
    <row r="14" spans="1:8" x14ac:dyDescent="0.25">
      <c r="A14">
        <f>-C6*E2*C7*SIN(E6-H2-E7)+C10*C6*SIN(E6-E10)</f>
        <v>873.99999999999989</v>
      </c>
      <c r="B14">
        <f>C6*E2*C7*SIN(E6-H2-E7)</f>
        <v>-869.99999999999989</v>
      </c>
    </row>
    <row r="15" spans="1:8" x14ac:dyDescent="0.25">
      <c r="A15">
        <f>C6*D3*C7*SIN(E7-G3-E6)</f>
        <v>-1324.0000000000005</v>
      </c>
      <c r="B15">
        <f>-C7*D3*C6*SIN(E7-G3-E6)+C11*C7*SIN(E7-E11)</f>
        <v>1328.0000000000005</v>
      </c>
    </row>
    <row r="17" spans="1:6" x14ac:dyDescent="0.25">
      <c r="A17" t="s">
        <v>6</v>
      </c>
    </row>
    <row r="18" spans="1:6" x14ac:dyDescent="0.25">
      <c r="A18" s="1">
        <f>E2*C7*SIN(E6-H2-E7)-2*D2*C6*SIN(G2)-C10*SIN(E6-E10)</f>
        <v>-118.77840457029718</v>
      </c>
      <c r="B18">
        <f>C6*E2*SIN(E6-H2-E7)</f>
        <v>-53.443675164553753</v>
      </c>
    </row>
    <row r="19" spans="1:6" x14ac:dyDescent="0.25">
      <c r="A19">
        <f>C7*D3*SIN(E7-G3-E6)</f>
        <v>-98.412144963124845</v>
      </c>
      <c r="B19" s="1">
        <f>D3*C6*SIN(E7-G3-E6)-2*E3*C7*SIN(H3)-C11*SIN(E7-E11)</f>
        <v>-342.03952105314409</v>
      </c>
      <c r="D19">
        <f>D3*C6*SIN(E7-G3-E6)</f>
        <v>-81.332673468815159</v>
      </c>
      <c r="E19">
        <f>-2*E3*C7*SIN(H3)</f>
        <v>-260.4611295375953</v>
      </c>
      <c r="F19">
        <f>-C11*SIN(E7-E11)</f>
        <v>-0.24571804673357825</v>
      </c>
    </row>
    <row r="20" spans="1:6" x14ac:dyDescent="0.25">
      <c r="D20" s="1">
        <f>D19+E19</f>
        <v>-341.79380300641049</v>
      </c>
      <c r="E20" s="1">
        <f>D20+F19</f>
        <v>-342.03952105314409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0" workbookViewId="0">
      <selection activeCell="J28" sqref="J28"/>
    </sheetView>
  </sheetViews>
  <sheetFormatPr defaultRowHeight="15" x14ac:dyDescent="0.25"/>
  <sheetData>
    <row r="1" spans="1:7" x14ac:dyDescent="0.25">
      <c r="A1" t="s">
        <v>7</v>
      </c>
      <c r="E1" t="s">
        <v>8</v>
      </c>
    </row>
    <row r="2" spans="1:7" x14ac:dyDescent="0.25">
      <c r="A2">
        <v>1</v>
      </c>
      <c r="B2">
        <v>3</v>
      </c>
      <c r="C2">
        <v>5</v>
      </c>
      <c r="E2">
        <v>2</v>
      </c>
      <c r="F2">
        <v>4</v>
      </c>
      <c r="G2">
        <v>6</v>
      </c>
    </row>
    <row r="3" spans="1:7" x14ac:dyDescent="0.25">
      <c r="A3">
        <v>7</v>
      </c>
      <c r="B3">
        <v>9</v>
      </c>
      <c r="C3">
        <v>11</v>
      </c>
      <c r="E3">
        <v>8</v>
      </c>
      <c r="F3">
        <v>10</v>
      </c>
      <c r="G3">
        <v>12</v>
      </c>
    </row>
    <row r="4" spans="1:7" x14ac:dyDescent="0.25">
      <c r="A4">
        <v>13</v>
      </c>
      <c r="B4">
        <v>15</v>
      </c>
      <c r="C4">
        <v>17</v>
      </c>
      <c r="E4">
        <v>14</v>
      </c>
      <c r="F4">
        <v>16</v>
      </c>
      <c r="G4">
        <v>18</v>
      </c>
    </row>
    <row r="6" spans="1:7" x14ac:dyDescent="0.25">
      <c r="A6" t="s">
        <v>9</v>
      </c>
      <c r="C6" t="s">
        <v>10</v>
      </c>
    </row>
    <row r="7" spans="1:7" x14ac:dyDescent="0.25">
      <c r="A7">
        <v>19</v>
      </c>
      <c r="C7">
        <v>20</v>
      </c>
    </row>
    <row r="8" spans="1:7" x14ac:dyDescent="0.25">
      <c r="A8">
        <v>21</v>
      </c>
      <c r="C8">
        <v>22</v>
      </c>
    </row>
    <row r="9" spans="1:7" x14ac:dyDescent="0.25">
      <c r="A9">
        <v>23</v>
      </c>
      <c r="C9">
        <v>24</v>
      </c>
    </row>
    <row r="11" spans="1:7" x14ac:dyDescent="0.25">
      <c r="A11" t="s">
        <v>11</v>
      </c>
      <c r="C11" t="s">
        <v>12</v>
      </c>
    </row>
    <row r="12" spans="1:7" x14ac:dyDescent="0.25">
      <c r="A12">
        <v>25</v>
      </c>
      <c r="C12">
        <v>26</v>
      </c>
    </row>
    <row r="13" spans="1:7" x14ac:dyDescent="0.25">
      <c r="A13">
        <v>27</v>
      </c>
      <c r="C13">
        <v>28</v>
      </c>
    </row>
    <row r="14" spans="1:7" x14ac:dyDescent="0.25">
      <c r="A14">
        <v>29</v>
      </c>
      <c r="C14">
        <v>30</v>
      </c>
    </row>
    <row r="16" spans="1:7" x14ac:dyDescent="0.25">
      <c r="A16" t="s">
        <v>13</v>
      </c>
      <c r="E16" t="s">
        <v>14</v>
      </c>
    </row>
    <row r="17" spans="1:13" x14ac:dyDescent="0.25">
      <c r="A17">
        <f>($B$2*$A$8-$F$2*$C$8)+($C$2*$A$9-$G$2*$C$9)+2*$A$2*$A$7-$A$12</f>
        <v>-41</v>
      </c>
      <c r="B17">
        <f>A7*B2+C7*F2</f>
        <v>137</v>
      </c>
      <c r="C17">
        <f>A7*C2+C7*G2</f>
        <v>215</v>
      </c>
      <c r="E17">
        <f>(F2*A8+B2*C8)+(G2*A9+C2*C9)+2*A2*C7-C12</f>
        <v>422</v>
      </c>
      <c r="F17">
        <f>$C7*B2-$A7*F2</f>
        <v>-16</v>
      </c>
      <c r="G17">
        <f>$C7*C2-$A7*G2</f>
        <v>-14</v>
      </c>
      <c r="J17">
        <f>($B$2*$A$8-$F$2*$C$8)</f>
        <v>-25</v>
      </c>
      <c r="K17">
        <f>($C$2*$A$9-$G$2*$C$9)</f>
        <v>-29</v>
      </c>
      <c r="L17">
        <f>2*$A$2*$A$7</f>
        <v>38</v>
      </c>
      <c r="M17">
        <f>-$A$12</f>
        <v>-25</v>
      </c>
    </row>
    <row r="18" spans="1:13" x14ac:dyDescent="0.25">
      <c r="A18">
        <f>A8*A3+C8*E3</f>
        <v>323</v>
      </c>
      <c r="B18">
        <f>(A3*A7-E3*C7)+(C3*A9-G3*C9)+2*B3*A8-A13</f>
        <v>289</v>
      </c>
      <c r="C18">
        <f>A8*C3+C8*G3</f>
        <v>495</v>
      </c>
      <c r="E18">
        <f>$C8*A3-$A8*E3</f>
        <v>-14</v>
      </c>
      <c r="F18">
        <f>(E3*A7+A3*C7)+(G3*A9+C3*C9)+2*B3*C8-C13</f>
        <v>1200</v>
      </c>
      <c r="G18">
        <f>$C8*C3-$A8*G3</f>
        <v>-10</v>
      </c>
      <c r="J18">
        <f>L17+J17</f>
        <v>13</v>
      </c>
      <c r="K18">
        <f>J18+K17</f>
        <v>-16</v>
      </c>
    </row>
    <row r="19" spans="1:13" x14ac:dyDescent="0.25">
      <c r="A19">
        <f>A9*A4+C9*E4</f>
        <v>635</v>
      </c>
      <c r="B19">
        <f>A9*B4+C9*F4</f>
        <v>729</v>
      </c>
      <c r="C19">
        <f>(A4*A7-E4*C7)+(B4*A8-F4*C8)+2*C4*A9-A14</f>
        <v>683</v>
      </c>
      <c r="E19">
        <f>$C9*A4-$A9*E4</f>
        <v>-10</v>
      </c>
      <c r="F19">
        <f>$C9*B4-$A9*F4</f>
        <v>-8</v>
      </c>
      <c r="G19">
        <f>(E4*A7+A4*C7)+(F4*A8+B4*C8)+2*C4*C9-C14</f>
        <v>1978</v>
      </c>
    </row>
    <row r="21" spans="1:13" x14ac:dyDescent="0.25">
      <c r="A21" t="s">
        <v>15</v>
      </c>
      <c r="E21" t="s">
        <v>16</v>
      </c>
    </row>
    <row r="22" spans="1:13" x14ac:dyDescent="0.25">
      <c r="A22">
        <f>(-F2*A8-B2*C8)+(-G2*A9-C2*C9)-2*E2*A7-C12</f>
        <v>-510</v>
      </c>
      <c r="B22">
        <f>$C7*B2-$A7*F2</f>
        <v>-16</v>
      </c>
      <c r="C22">
        <f>$C7*C2-$A7*G2</f>
        <v>-14</v>
      </c>
      <c r="E22">
        <f>(B2*A8-F2*C8)+(C2*A9-G2*C9)-2*E2*C7+A12</f>
        <v>-109</v>
      </c>
      <c r="F22">
        <f>-$A7*B2-$C7*F2</f>
        <v>-137</v>
      </c>
      <c r="G22">
        <f>-$A7*C2-$C7*G2</f>
        <v>-215</v>
      </c>
    </row>
    <row r="23" spans="1:13" x14ac:dyDescent="0.25">
      <c r="A23">
        <f>$C8*A3-$A8*E3</f>
        <v>-14</v>
      </c>
      <c r="B23">
        <f>(-E3*A7-A3*C7)+(-G3*A9-C3*C9)-2*F3*A8-C13</f>
        <v>-1280</v>
      </c>
      <c r="C23">
        <f>$C8*C3-$A8*G3</f>
        <v>-10</v>
      </c>
      <c r="E23">
        <f>-$A8*A3-$C8*E3</f>
        <v>-323</v>
      </c>
      <c r="F23">
        <f>(A3*A7-E3*C7)+(C3*A9-G3*C9)-2*F3*C8+A13</f>
        <v>-475</v>
      </c>
      <c r="G23">
        <f>-$A8*C3-$C8*G3</f>
        <v>-495</v>
      </c>
    </row>
    <row r="24" spans="1:13" x14ac:dyDescent="0.25">
      <c r="A24">
        <f>$C9*A4-$A9*E4</f>
        <v>-10</v>
      </c>
      <c r="B24">
        <f>$C9*B4-$A9*F4</f>
        <v>-8</v>
      </c>
      <c r="C24">
        <f>(-E4*A7-A4*C7)+(-F4*A8-B4*C8)-2*G4*A9-C14</f>
        <v>-2050</v>
      </c>
      <c r="E24">
        <f>-$A9*A4-$C9*E4</f>
        <v>-635</v>
      </c>
      <c r="F24">
        <f>-$A9*B4-$C9*F4</f>
        <v>-729</v>
      </c>
      <c r="G24">
        <f>(A4*A7-E4*C7)+(B4*A8-F4*C8)-2*G4*C9+A14</f>
        <v>-905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TwoPqAndOnePvNodeDifferentOrder</vt:lpstr>
      <vt:lpstr>TwoPqNodes</vt:lpstr>
      <vt:lpstr>ThreePqNodes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 Schmidt</cp:lastModifiedBy>
  <dcterms:created xsi:type="dcterms:W3CDTF">2014-11-28T08:44:02Z</dcterms:created>
  <dcterms:modified xsi:type="dcterms:W3CDTF">2014-12-02T19:19:59Z</dcterms:modified>
</cp:coreProperties>
</file>