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CloudStation\护理学院工作\教学\spss软件实验\medstat\lect-5\"/>
    </mc:Choice>
  </mc:AlternateContent>
  <bookViews>
    <workbookView xWindow="0" yWindow="0" windowWidth="28800" windowHeight="11910" activeTab="1"/>
  </bookViews>
  <sheets>
    <sheet name="Sheet1" sheetId="1" r:id="rId1"/>
    <sheet name="Sheet2" sheetId="2" r:id="rId2"/>
  </sheets>
  <definedNames>
    <definedName name="_xlnm.Print_Area" localSheetId="1">表2[#All]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2" l="1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H29" i="2"/>
  <c r="H34" i="2"/>
  <c r="H37" i="2"/>
  <c r="H38" i="2"/>
  <c r="H39" i="2"/>
  <c r="H45" i="2"/>
  <c r="H50" i="2"/>
  <c r="H53" i="2"/>
  <c r="H54" i="2"/>
  <c r="G25" i="2"/>
  <c r="H25" i="2" s="1"/>
  <c r="G26" i="2"/>
  <c r="H26" i="2" s="1"/>
  <c r="G27" i="2"/>
  <c r="H27" i="2" s="1"/>
  <c r="G28" i="2"/>
  <c r="H28" i="2" s="1"/>
  <c r="G29" i="2"/>
  <c r="G30" i="2"/>
  <c r="H30" i="2" s="1"/>
  <c r="G31" i="2"/>
  <c r="H31" i="2" s="1"/>
  <c r="G32" i="2"/>
  <c r="H32" i="2" s="1"/>
  <c r="G33" i="2"/>
  <c r="H33" i="2" s="1"/>
  <c r="G34" i="2"/>
  <c r="G35" i="2"/>
  <c r="H35" i="2" s="1"/>
  <c r="G36" i="2"/>
  <c r="H36" i="2" s="1"/>
  <c r="G37" i="2"/>
  <c r="G38" i="2"/>
  <c r="G39" i="2"/>
  <c r="G40" i="2"/>
  <c r="H40" i="2" s="1"/>
  <c r="G41" i="2"/>
  <c r="H41" i="2" s="1"/>
  <c r="G42" i="2"/>
  <c r="H42" i="2" s="1"/>
  <c r="G43" i="2"/>
  <c r="H43" i="2" s="1"/>
  <c r="G44" i="2"/>
  <c r="H44" i="2" s="1"/>
  <c r="G45" i="2"/>
  <c r="G46" i="2"/>
  <c r="H46" i="2" s="1"/>
  <c r="G47" i="2"/>
  <c r="H47" i="2" s="1"/>
  <c r="G48" i="2"/>
  <c r="H48" i="2" s="1"/>
  <c r="G49" i="2"/>
  <c r="H49" i="2" s="1"/>
  <c r="G50" i="2"/>
  <c r="G51" i="2"/>
  <c r="H51" i="2" s="1"/>
  <c r="G52" i="2"/>
  <c r="H52" i="2" s="1"/>
  <c r="G53" i="2"/>
  <c r="G54" i="2"/>
  <c r="E54" i="2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E32" i="2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E41" i="2" s="1"/>
  <c r="D42" i="2"/>
  <c r="E42" i="2" s="1"/>
  <c r="D43" i="2"/>
  <c r="E43" i="2" s="1"/>
  <c r="D44" i="2"/>
  <c r="E44" i="2" s="1"/>
  <c r="D45" i="2"/>
  <c r="E45" i="2" s="1"/>
  <c r="D46" i="2"/>
  <c r="E46" i="2" s="1"/>
  <c r="D47" i="2"/>
  <c r="E47" i="2" s="1"/>
  <c r="D48" i="2"/>
  <c r="E48" i="2" s="1"/>
  <c r="D49" i="2"/>
  <c r="E49" i="2" s="1"/>
  <c r="D50" i="2"/>
  <c r="E50" i="2" s="1"/>
  <c r="D51" i="2"/>
  <c r="E51" i="2" s="1"/>
  <c r="D52" i="2"/>
  <c r="E52" i="2" s="1"/>
  <c r="D53" i="2"/>
  <c r="E53" i="2" s="1"/>
  <c r="D54" i="2"/>
  <c r="K5" i="2"/>
  <c r="J5" i="2"/>
  <c r="O7" i="2" s="1"/>
  <c r="I5" i="2"/>
  <c r="N7" i="2" s="1"/>
  <c r="H5" i="2"/>
  <c r="M7" i="2" s="1"/>
  <c r="K4" i="2"/>
  <c r="J4" i="2"/>
  <c r="I4" i="2"/>
  <c r="H4" i="2"/>
  <c r="M4" i="2" s="1"/>
  <c r="K3" i="2"/>
  <c r="M11" i="2" s="1"/>
  <c r="J3" i="2"/>
  <c r="O3" i="2" s="1"/>
  <c r="I3" i="2"/>
  <c r="N3" i="2" s="1"/>
  <c r="H3" i="2"/>
  <c r="C7" i="1"/>
  <c r="C8" i="1"/>
  <c r="C9" i="1"/>
  <c r="C10" i="1"/>
  <c r="C11" i="1"/>
  <c r="C17" i="1"/>
  <c r="C18" i="1"/>
  <c r="C19" i="1"/>
  <c r="C20" i="1"/>
  <c r="C21" i="1"/>
  <c r="C27" i="1"/>
  <c r="C28" i="1"/>
  <c r="C29" i="1"/>
  <c r="C30" i="1"/>
  <c r="C31" i="1"/>
  <c r="C22" i="1"/>
  <c r="C23" i="1"/>
  <c r="C24" i="1"/>
  <c r="C25" i="1"/>
  <c r="C26" i="1"/>
  <c r="C12" i="1"/>
  <c r="C13" i="1"/>
  <c r="C14" i="1"/>
  <c r="C15" i="1"/>
  <c r="C16" i="1"/>
  <c r="C2" i="1"/>
  <c r="C3" i="1"/>
  <c r="C4" i="1"/>
  <c r="C5" i="1"/>
  <c r="C6" i="1"/>
  <c r="H55" i="2" l="1"/>
  <c r="E55" i="2"/>
  <c r="N4" i="2"/>
  <c r="M3" i="2"/>
  <c r="O4" i="2"/>
  <c r="N11" i="2"/>
  <c r="O12" i="2"/>
  <c r="O8" i="2"/>
  <c r="O5" i="2"/>
  <c r="H13" i="1"/>
  <c r="H12" i="1"/>
  <c r="H11" i="1"/>
  <c r="H10" i="1"/>
  <c r="H8" i="1"/>
  <c r="H9" i="1"/>
  <c r="G12" i="1"/>
  <c r="F5" i="1"/>
  <c r="G10" i="1"/>
  <c r="G11" i="1"/>
  <c r="G8" i="1"/>
  <c r="G9" i="1"/>
  <c r="G13" i="1"/>
  <c r="G4" i="1"/>
  <c r="G3" i="1"/>
  <c r="F4" i="1"/>
  <c r="F3" i="1"/>
  <c r="G2" i="1"/>
  <c r="F2" i="1"/>
</calcChain>
</file>

<file path=xl/sharedStrings.xml><?xml version="1.0" encoding="utf-8"?>
<sst xmlns="http://schemas.openxmlformats.org/spreadsheetml/2006/main" count="134" uniqueCount="56">
  <si>
    <t>group</t>
  </si>
  <si>
    <t>group</t>
    <phoneticPr fontId="1" type="noConversion"/>
  </si>
  <si>
    <t>x</t>
  </si>
  <si>
    <t>block</t>
    <phoneticPr fontId="1" type="noConversion"/>
  </si>
  <si>
    <t>x</t>
    <phoneticPr fontId="1" type="noConversion"/>
  </si>
  <si>
    <t>group</t>
    <phoneticPr fontId="1" type="noConversion"/>
  </si>
  <si>
    <t>x_bar</t>
    <phoneticPr fontId="1" type="noConversion"/>
  </si>
  <si>
    <t>s</t>
    <phoneticPr fontId="1" type="noConversion"/>
  </si>
  <si>
    <t>ttl</t>
    <phoneticPr fontId="1" type="noConversion"/>
  </si>
  <si>
    <t>主体间效应的检验</t>
  </si>
  <si>
    <t>因变量:x</t>
  </si>
  <si>
    <t>源</t>
  </si>
  <si>
    <t>III 型平方和</t>
  </si>
  <si>
    <t>df</t>
  </si>
  <si>
    <t>均方</t>
  </si>
  <si>
    <t>F</t>
  </si>
  <si>
    <t>Sig.</t>
  </si>
  <si>
    <t>校正模型</t>
  </si>
  <si>
    <t>截距</t>
  </si>
  <si>
    <t>blcok</t>
  </si>
  <si>
    <t>group * blcok</t>
  </si>
  <si>
    <t>误差</t>
  </si>
  <si>
    <t>总计</t>
  </si>
  <si>
    <t>校正的总计</t>
  </si>
  <si>
    <t>ANOVA</t>
  </si>
  <si>
    <t xml:space="preserve"> </t>
  </si>
  <si>
    <t>平方和</t>
  </si>
  <si>
    <t>显著性</t>
  </si>
  <si>
    <t>组间</t>
  </si>
  <si>
    <t>组内</t>
  </si>
  <si>
    <t>总数</t>
  </si>
  <si>
    <t>B</t>
  </si>
  <si>
    <t>C</t>
  </si>
  <si>
    <t>A</t>
    <phoneticPr fontId="1" type="noConversion"/>
  </si>
  <si>
    <t>Treatment</t>
  </si>
  <si>
    <t>Male</t>
  </si>
  <si>
    <t>Female</t>
  </si>
  <si>
    <t>A</t>
    <phoneticPr fontId="1" type="noConversion"/>
  </si>
  <si>
    <t>B</t>
    <phoneticPr fontId="1" type="noConversion"/>
  </si>
  <si>
    <t>C</t>
    <phoneticPr fontId="1" type="noConversion"/>
  </si>
  <si>
    <t>male</t>
    <phoneticPr fontId="1" type="noConversion"/>
  </si>
  <si>
    <t>female</t>
    <phoneticPr fontId="1" type="noConversion"/>
  </si>
  <si>
    <t>SSM</t>
    <phoneticPr fontId="1" type="noConversion"/>
  </si>
  <si>
    <t>SSF1</t>
    <phoneticPr fontId="1" type="noConversion"/>
  </si>
  <si>
    <t>SSF2</t>
    <phoneticPr fontId="1" type="noConversion"/>
  </si>
  <si>
    <t>male</t>
    <phoneticPr fontId="1" type="noConversion"/>
  </si>
  <si>
    <t>female</t>
    <phoneticPr fontId="1" type="noConversion"/>
  </si>
  <si>
    <t>mean_j</t>
    <phoneticPr fontId="1" type="noConversion"/>
  </si>
  <si>
    <t>gender</t>
    <phoneticPr fontId="1" type="noConversion"/>
  </si>
  <si>
    <t>time</t>
    <phoneticPr fontId="1" type="noConversion"/>
  </si>
  <si>
    <t>x-mean</t>
    <phoneticPr fontId="1" type="noConversion"/>
  </si>
  <si>
    <t>汇总</t>
  </si>
  <si>
    <t>mean2</t>
    <phoneticPr fontId="1" type="noConversion"/>
  </si>
  <si>
    <t>x-mean2</t>
    <phoneticPr fontId="1" type="noConversion"/>
  </si>
  <si>
    <t>sj1</t>
    <phoneticPr fontId="1" type="noConversion"/>
  </si>
  <si>
    <t>sj2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</si>
</sst>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####.000"/>
    <numFmt numFmtId="181" formatCode="###0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9"/>
      <color indexed="8"/>
      <name val="PMingLiU"/>
      <family val="1"/>
      <charset val="136"/>
    </font>
    <font>
      <sz val="9"/>
      <color indexed="8"/>
      <name val="MingLiU"/>
      <family val="3"/>
      <charset val="136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7">
    <xf numFmtId="0" fontId="0" fillId="0" borderId="0" xfId="0">
      <alignment vertical="center"/>
    </xf>
    <xf numFmtId="0" fontId="3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2" fillId="0" borderId="0" xfId="1"/>
    <xf numFmtId="0" fontId="4" fillId="0" borderId="0" xfId="1" applyFont="1" applyBorder="1" applyAlignment="1">
      <alignment horizontal="left"/>
    </xf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left" vertical="top" wrapText="1"/>
    </xf>
    <xf numFmtId="180" fontId="4" fillId="0" borderId="6" xfId="1" applyNumberFormat="1" applyFont="1" applyBorder="1" applyAlignment="1">
      <alignment horizontal="right" vertical="top"/>
    </xf>
    <xf numFmtId="181" fontId="4" fillId="0" borderId="7" xfId="1" applyNumberFormat="1" applyFont="1" applyBorder="1" applyAlignment="1">
      <alignment horizontal="right" vertical="top"/>
    </xf>
    <xf numFmtId="180" fontId="4" fillId="0" borderId="7" xfId="1" applyNumberFormat="1" applyFont="1" applyBorder="1" applyAlignment="1">
      <alignment horizontal="right" vertical="top"/>
    </xf>
    <xf numFmtId="180" fontId="4" fillId="0" borderId="8" xfId="1" applyNumberFormat="1" applyFont="1" applyBorder="1" applyAlignment="1">
      <alignment horizontal="right" vertical="top"/>
    </xf>
    <xf numFmtId="0" fontId="4" fillId="0" borderId="9" xfId="1" applyFont="1" applyBorder="1" applyAlignment="1">
      <alignment horizontal="left" vertical="top" wrapText="1"/>
    </xf>
    <xf numFmtId="180" fontId="4" fillId="0" borderId="10" xfId="1" applyNumberFormat="1" applyFont="1" applyBorder="1" applyAlignment="1">
      <alignment horizontal="right" vertical="top"/>
    </xf>
    <xf numFmtId="181" fontId="4" fillId="0" borderId="11" xfId="1" applyNumberFormat="1" applyFont="1" applyBorder="1" applyAlignment="1">
      <alignment horizontal="right" vertical="top"/>
    </xf>
    <xf numFmtId="180" fontId="4" fillId="0" borderId="11" xfId="1" applyNumberFormat="1" applyFont="1" applyBorder="1" applyAlignment="1">
      <alignment horizontal="right" vertical="top"/>
    </xf>
    <xf numFmtId="180" fontId="4" fillId="0" borderId="12" xfId="1" applyNumberFormat="1" applyFont="1" applyBorder="1" applyAlignment="1">
      <alignment horizontal="right" vertical="top"/>
    </xf>
    <xf numFmtId="0" fontId="2" fillId="0" borderId="11" xfId="1" applyBorder="1" applyAlignment="1">
      <alignment horizontal="center" vertical="center"/>
    </xf>
    <xf numFmtId="0" fontId="2" fillId="0" borderId="12" xfId="1" applyBorder="1" applyAlignment="1">
      <alignment horizontal="center" vertical="center"/>
    </xf>
    <xf numFmtId="0" fontId="4" fillId="0" borderId="13" xfId="1" applyFont="1" applyBorder="1" applyAlignment="1">
      <alignment horizontal="left" vertical="top" wrapText="1"/>
    </xf>
    <xf numFmtId="180" fontId="4" fillId="0" borderId="14" xfId="1" applyNumberFormat="1" applyFont="1" applyBorder="1" applyAlignment="1">
      <alignment horizontal="right" vertical="top"/>
    </xf>
    <xf numFmtId="181" fontId="4" fillId="0" borderId="15" xfId="1" applyNumberFormat="1" applyFont="1" applyBorder="1" applyAlignment="1">
      <alignment horizontal="right" vertical="top"/>
    </xf>
    <xf numFmtId="0" fontId="2" fillId="0" borderId="15" xfId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NumberFormat="1">
      <alignment vertical="center"/>
    </xf>
  </cellXfs>
  <cellStyles count="2">
    <cellStyle name="常规" xfId="0" builtinId="0"/>
    <cellStyle name="常规_Sheet1" xfId="1"/>
  </cellStyles>
  <dxfs count="12">
    <dxf>
      <numFmt numFmtId="0" formatCode="General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C31" totalsRowShown="0">
  <autoFilter ref="A1:C31"/>
  <tableColumns count="3">
    <tableColumn id="1" name="group"/>
    <tableColumn id="2" name="block"/>
    <tableColumn id="3" name="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24:I55" totalsRowCount="1" headerRowDxfId="11" tableBorderDxfId="10">
  <autoFilter ref="A24:I54"/>
  <tableColumns count="9">
    <tableColumn id="1" name="Treatment" totalsRowLabel="汇总" dataDxfId="9" totalsRowDxfId="2"/>
    <tableColumn id="2" name="gender"/>
    <tableColumn id="3" name="time" dataDxfId="8" totalsRowDxfId="1"/>
    <tableColumn id="4" name="mean_j" dataDxfId="7">
      <calculatedColumnFormula>AVERAGEIFS(表2[time],表2[Treatment],表2[[#This Row],[Treatment]],表2[gender],表2[[#This Row],[gender]])</calculatedColumnFormula>
    </tableColumn>
    <tableColumn id="5" name="x-mean" totalsRowFunction="sum" dataDxfId="6">
      <calculatedColumnFormula>(表2[[#This Row],[time]]-表2[[#This Row],[mean_j]])^2</calculatedColumnFormula>
    </tableColumn>
    <tableColumn id="8" name="sj1" dataDxfId="3">
      <calculatedColumnFormula>SUMIFS(表2[x-mean],表2[Treatment],表2[[#This Row],[Treatment]],表2[gender],表2[[#This Row],[gender]])</calculatedColumnFormula>
    </tableColumn>
    <tableColumn id="6" name="mean2" dataDxfId="5">
      <calculatedColumnFormula>AVERAGEIF(表2[Treatment],表2[[#This Row],[Treatment]],表2[time])</calculatedColumnFormula>
    </tableColumn>
    <tableColumn id="7" name="x-mean2" totalsRowFunction="sum" dataDxfId="4">
      <calculatedColumnFormula>(表2[time]-表2[mean2])^2</calculatedColumnFormula>
    </tableColumn>
    <tableColumn id="9" name="sj2" dataDxfId="0">
      <calculatedColumnFormula>SUMIF(表2[Treatment],表2[[#This Row],[Treatment]],表2[x-mean2])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zoomScale="130" zoomScaleNormal="130" workbookViewId="0">
      <selection activeCell="K10" sqref="K10"/>
    </sheetView>
  </sheetViews>
  <sheetFormatPr defaultRowHeight="13.5" x14ac:dyDescent="0.15"/>
  <cols>
    <col min="14" max="14" width="6.5" customWidth="1"/>
  </cols>
  <sheetData>
    <row r="1" spans="1:16" x14ac:dyDescent="0.2">
      <c r="A1" t="s">
        <v>1</v>
      </c>
      <c r="B1" t="s">
        <v>3</v>
      </c>
      <c r="C1" t="s">
        <v>4</v>
      </c>
      <c r="E1" t="s">
        <v>5</v>
      </c>
      <c r="F1" t="s">
        <v>6</v>
      </c>
      <c r="G1" t="s">
        <v>7</v>
      </c>
      <c r="J1" s="1" t="s">
        <v>24</v>
      </c>
      <c r="K1" s="2"/>
      <c r="L1" s="2"/>
      <c r="M1" s="2"/>
      <c r="N1" s="2"/>
      <c r="O1" s="2"/>
      <c r="P1" s="3"/>
    </row>
    <row r="2" spans="1:16" ht="14.25" thickBot="1" x14ac:dyDescent="0.25">
      <c r="A2">
        <v>1</v>
      </c>
      <c r="B2">
        <v>1</v>
      </c>
      <c r="C2">
        <f t="shared" ref="C2:C21" ca="1" si="0">ROUNDUP(_xlfn.NORM.INV(RAND(),20,2),1)</f>
        <v>20.6</v>
      </c>
      <c r="E2">
        <v>1</v>
      </c>
      <c r="F2">
        <f t="shared" ref="F2:F4" ca="1" si="1">ROUND(AVERAGE(C2:C11),2)</f>
        <v>21.39</v>
      </c>
      <c r="G2">
        <f t="shared" ref="G2:G4" ca="1" si="2">ROUND(_xlfn.STDEV.S(C2:C11),2)</f>
        <v>1.1100000000000001</v>
      </c>
      <c r="J2" s="4" t="s">
        <v>2</v>
      </c>
      <c r="K2" s="2"/>
      <c r="L2" s="2"/>
      <c r="M2" s="2"/>
      <c r="N2" s="2"/>
      <c r="O2" s="2"/>
      <c r="P2" s="3"/>
    </row>
    <row r="3" spans="1:16" ht="14.25" thickBot="1" x14ac:dyDescent="0.25">
      <c r="A3">
        <v>1</v>
      </c>
      <c r="B3">
        <v>1</v>
      </c>
      <c r="C3">
        <f t="shared" ca="1" si="0"/>
        <v>20.400000000000002</v>
      </c>
      <c r="E3">
        <v>2</v>
      </c>
      <c r="F3">
        <f t="shared" ca="1" si="1"/>
        <v>20.91</v>
      </c>
      <c r="G3">
        <f t="shared" ca="1" si="2"/>
        <v>2.09</v>
      </c>
      <c r="J3" s="26" t="s">
        <v>25</v>
      </c>
      <c r="K3" s="6" t="s">
        <v>26</v>
      </c>
      <c r="L3" s="7" t="s">
        <v>13</v>
      </c>
      <c r="M3" s="7" t="s">
        <v>14</v>
      </c>
      <c r="N3" s="7" t="s">
        <v>15</v>
      </c>
      <c r="O3" s="8" t="s">
        <v>27</v>
      </c>
      <c r="P3" s="3"/>
    </row>
    <row r="4" spans="1:16" x14ac:dyDescent="0.2">
      <c r="A4">
        <v>1</v>
      </c>
      <c r="B4">
        <v>1</v>
      </c>
      <c r="C4">
        <f t="shared" ca="1" si="0"/>
        <v>22</v>
      </c>
      <c r="E4">
        <v>3</v>
      </c>
      <c r="F4">
        <f t="shared" ca="1" si="1"/>
        <v>20.5</v>
      </c>
      <c r="G4">
        <f t="shared" ca="1" si="2"/>
        <v>2.5499999999999998</v>
      </c>
      <c r="J4" s="9" t="s">
        <v>28</v>
      </c>
      <c r="K4" s="10">
        <v>149.70199999999986</v>
      </c>
      <c r="L4" s="11">
        <v>2</v>
      </c>
      <c r="M4" s="12">
        <v>74.850999999999928</v>
      </c>
      <c r="N4" s="12">
        <v>12.363664727366144</v>
      </c>
      <c r="O4" s="13">
        <v>1.542375221961728E-4</v>
      </c>
      <c r="P4" s="3"/>
    </row>
    <row r="5" spans="1:16" x14ac:dyDescent="0.2">
      <c r="A5">
        <v>1</v>
      </c>
      <c r="B5">
        <v>1</v>
      </c>
      <c r="C5">
        <f t="shared" ca="1" si="0"/>
        <v>20.700000000000003</v>
      </c>
      <c r="E5" t="s">
        <v>8</v>
      </c>
      <c r="F5">
        <f ca="1">AVERAGE(表1[x])</f>
        <v>20.876666666666669</v>
      </c>
      <c r="J5" s="14" t="s">
        <v>29</v>
      </c>
      <c r="K5" s="15">
        <v>163.46100000000007</v>
      </c>
      <c r="L5" s="16">
        <v>27</v>
      </c>
      <c r="M5" s="17">
        <v>6.0541111111111139</v>
      </c>
      <c r="N5" s="19"/>
      <c r="O5" s="20"/>
      <c r="P5" s="3"/>
    </row>
    <row r="6" spans="1:16" ht="14.25" thickBot="1" x14ac:dyDescent="0.25">
      <c r="A6">
        <v>1</v>
      </c>
      <c r="B6">
        <v>1</v>
      </c>
      <c r="C6">
        <f t="shared" ca="1" si="0"/>
        <v>20.6</v>
      </c>
      <c r="J6" s="21" t="s">
        <v>30</v>
      </c>
      <c r="K6" s="22">
        <v>313.1629999999999</v>
      </c>
      <c r="L6" s="23">
        <v>29</v>
      </c>
      <c r="M6" s="24"/>
      <c r="N6" s="24"/>
      <c r="O6" s="25"/>
      <c r="P6" s="3"/>
    </row>
    <row r="7" spans="1:16" x14ac:dyDescent="0.15">
      <c r="A7">
        <v>1</v>
      </c>
      <c r="B7">
        <v>2</v>
      </c>
      <c r="C7">
        <f t="shared" ref="C7:C11" ca="1" si="3">ROUNDUP(_xlfn.NORM.INV(RAND(),22,2),1)</f>
        <v>21</v>
      </c>
      <c r="E7" t="s">
        <v>5</v>
      </c>
      <c r="F7" t="s">
        <v>3</v>
      </c>
      <c r="G7" t="s">
        <v>6</v>
      </c>
      <c r="H7" t="s">
        <v>7</v>
      </c>
    </row>
    <row r="8" spans="1:16" x14ac:dyDescent="0.15">
      <c r="A8">
        <v>1</v>
      </c>
      <c r="B8">
        <v>2</v>
      </c>
      <c r="C8">
        <f t="shared" ca="1" si="3"/>
        <v>23</v>
      </c>
      <c r="E8">
        <v>1</v>
      </c>
      <c r="F8">
        <v>1</v>
      </c>
      <c r="G8">
        <f ca="1">AVERAGEIFS(表1[x],表1[group],E8,表1[block],F8)</f>
        <v>20.860000000000003</v>
      </c>
      <c r="H8">
        <f ca="1">ROUND(_xlfn.STDEV.S(C2:C6),2)</f>
        <v>0.65</v>
      </c>
    </row>
    <row r="9" spans="1:16" x14ac:dyDescent="0.15">
      <c r="A9">
        <v>1</v>
      </c>
      <c r="B9">
        <v>2</v>
      </c>
      <c r="C9">
        <f t="shared" ca="1" si="3"/>
        <v>21.1</v>
      </c>
      <c r="E9">
        <v>1</v>
      </c>
      <c r="F9">
        <v>2</v>
      </c>
      <c r="G9">
        <f ca="1">AVERAGEIFS(表1[x],表1[group],E9,表1[block],F9)</f>
        <v>21.919999999999998</v>
      </c>
      <c r="H9">
        <f ca="1">ROUND(_xlfn.STDEV.S(C7:C11),2)</f>
        <v>1.28</v>
      </c>
    </row>
    <row r="10" spans="1:16" x14ac:dyDescent="0.15">
      <c r="A10">
        <v>1</v>
      </c>
      <c r="B10">
        <v>2</v>
      </c>
      <c r="C10">
        <f t="shared" ca="1" si="3"/>
        <v>20.900000000000002</v>
      </c>
      <c r="E10">
        <v>2</v>
      </c>
      <c r="F10">
        <v>1</v>
      </c>
      <c r="G10">
        <f ca="1">AVERAGEIFS(表1[x],表1[group],E10,表1[block],F10)</f>
        <v>16.3</v>
      </c>
      <c r="H10">
        <f ca="1">ROUND(_xlfn.STDEV.S(C12:C16),2)</f>
        <v>2.78</v>
      </c>
    </row>
    <row r="11" spans="1:16" x14ac:dyDescent="0.15">
      <c r="A11">
        <v>1</v>
      </c>
      <c r="B11">
        <v>2</v>
      </c>
      <c r="C11">
        <f t="shared" ca="1" si="3"/>
        <v>23.6</v>
      </c>
      <c r="E11">
        <v>2</v>
      </c>
      <c r="F11">
        <v>2</v>
      </c>
      <c r="G11">
        <f ca="1">AVERAGEIFS(表1[x],表1[group],E11,表1[block],F11)</f>
        <v>18.420000000000002</v>
      </c>
      <c r="H11">
        <f ca="1">ROUND(_xlfn.STDEV.S(C17:C21),2)</f>
        <v>1.75</v>
      </c>
    </row>
    <row r="12" spans="1:16" x14ac:dyDescent="0.15">
      <c r="A12">
        <v>2</v>
      </c>
      <c r="B12">
        <v>1</v>
      </c>
      <c r="C12">
        <f t="shared" ref="C12:C31" ca="1" si="4">ROUNDUP(_xlfn.NORM.INV(RAND(),18,3),1)</f>
        <v>15.799999999999999</v>
      </c>
      <c r="E12">
        <v>1</v>
      </c>
      <c r="F12">
        <v>1</v>
      </c>
      <c r="G12">
        <f ca="1">AVERAGEIFS(表1[x],表1[group],E12,表1[block],F12)</f>
        <v>20.860000000000003</v>
      </c>
      <c r="H12">
        <f ca="1">ROUND(_xlfn.STDEV.S(C22:C26),2)</f>
        <v>2.5099999999999998</v>
      </c>
    </row>
    <row r="13" spans="1:16" x14ac:dyDescent="0.15">
      <c r="A13">
        <v>2</v>
      </c>
      <c r="B13">
        <v>1</v>
      </c>
      <c r="C13">
        <f t="shared" ca="1" si="4"/>
        <v>16.3</v>
      </c>
      <c r="E13">
        <v>1</v>
      </c>
      <c r="F13">
        <v>2</v>
      </c>
      <c r="G13">
        <f ca="1">AVERAGEIFS(表1[x],表1[group],E13,表1[block],F13)</f>
        <v>21.919999999999998</v>
      </c>
      <c r="H13">
        <f ca="1">ROUND(_xlfn.STDEV.S(C27:C31),2)</f>
        <v>3.33</v>
      </c>
    </row>
    <row r="14" spans="1:16" x14ac:dyDescent="0.15">
      <c r="A14">
        <v>2</v>
      </c>
      <c r="B14">
        <v>1</v>
      </c>
      <c r="C14">
        <f t="shared" ca="1" si="4"/>
        <v>13.2</v>
      </c>
    </row>
    <row r="15" spans="1:16" x14ac:dyDescent="0.15">
      <c r="A15">
        <v>2</v>
      </c>
      <c r="B15">
        <v>1</v>
      </c>
      <c r="C15">
        <f t="shared" ca="1" si="4"/>
        <v>20.8</v>
      </c>
    </row>
    <row r="16" spans="1:16" x14ac:dyDescent="0.2">
      <c r="A16">
        <v>2</v>
      </c>
      <c r="B16">
        <v>1</v>
      </c>
      <c r="C16">
        <f t="shared" ca="1" si="4"/>
        <v>15.4</v>
      </c>
      <c r="E16" s="1" t="s">
        <v>9</v>
      </c>
      <c r="F16" s="2"/>
      <c r="G16" s="2"/>
      <c r="H16" s="2"/>
      <c r="I16" s="2"/>
      <c r="J16" s="2"/>
      <c r="K16" s="3"/>
    </row>
    <row r="17" spans="1:11" ht="14.25" thickBot="1" x14ac:dyDescent="0.25">
      <c r="A17">
        <v>2</v>
      </c>
      <c r="B17">
        <v>2</v>
      </c>
      <c r="C17">
        <f t="shared" ref="C17:C21" ca="1" si="5">ROUNDUP(_xlfn.NORM.INV(RAND(),20,3),1)</f>
        <v>17.200000000000003</v>
      </c>
      <c r="E17" s="4" t="s">
        <v>10</v>
      </c>
      <c r="F17" s="2"/>
      <c r="G17" s="2"/>
      <c r="H17" s="2"/>
      <c r="I17" s="2"/>
      <c r="J17" s="2"/>
      <c r="K17" s="3"/>
    </row>
    <row r="18" spans="1:11" ht="26.25" customHeight="1" thickBot="1" x14ac:dyDescent="0.25">
      <c r="A18">
        <v>2</v>
      </c>
      <c r="B18">
        <v>2</v>
      </c>
      <c r="C18">
        <f t="shared" ca="1" si="5"/>
        <v>18</v>
      </c>
      <c r="E18" s="5" t="s">
        <v>11</v>
      </c>
      <c r="F18" s="6" t="s">
        <v>12</v>
      </c>
      <c r="G18" s="7" t="s">
        <v>13</v>
      </c>
      <c r="H18" s="7" t="s">
        <v>14</v>
      </c>
      <c r="I18" s="7" t="s">
        <v>15</v>
      </c>
      <c r="J18" s="8" t="s">
        <v>16</v>
      </c>
      <c r="K18" s="3"/>
    </row>
    <row r="19" spans="1:11" x14ac:dyDescent="0.2">
      <c r="A19">
        <v>2</v>
      </c>
      <c r="B19">
        <v>2</v>
      </c>
      <c r="C19">
        <f t="shared" ca="1" si="5"/>
        <v>21.200000000000003</v>
      </c>
      <c r="E19" s="9" t="s">
        <v>17</v>
      </c>
      <c r="F19" s="10">
        <v>167.89099999999979</v>
      </c>
      <c r="G19" s="11">
        <v>5</v>
      </c>
      <c r="H19" s="12">
        <v>33.57819999999996</v>
      </c>
      <c r="I19" s="12">
        <v>5.5473649430034628</v>
      </c>
      <c r="J19" s="13">
        <v>1.5589452657803035E-3</v>
      </c>
      <c r="K19" s="3"/>
    </row>
    <row r="20" spans="1:11" x14ac:dyDescent="0.2">
      <c r="A20">
        <v>2</v>
      </c>
      <c r="B20">
        <v>2</v>
      </c>
      <c r="C20">
        <f t="shared" ca="1" si="5"/>
        <v>18.900000000000002</v>
      </c>
      <c r="E20" s="14" t="s">
        <v>18</v>
      </c>
      <c r="F20" s="15">
        <v>13906.22700000001</v>
      </c>
      <c r="G20" s="16">
        <v>1</v>
      </c>
      <c r="H20" s="17">
        <v>13906.22700000001</v>
      </c>
      <c r="I20" s="17">
        <v>2297.4107054353231</v>
      </c>
      <c r="J20" s="18">
        <v>2.4149341206999898E-25</v>
      </c>
      <c r="K20" s="3"/>
    </row>
    <row r="21" spans="1:11" x14ac:dyDescent="0.2">
      <c r="A21">
        <v>2</v>
      </c>
      <c r="B21">
        <v>2</v>
      </c>
      <c r="C21">
        <f t="shared" ca="1" si="5"/>
        <v>16.8</v>
      </c>
      <c r="E21" s="14" t="s">
        <v>0</v>
      </c>
      <c r="F21" s="15">
        <v>149.70200000000068</v>
      </c>
      <c r="G21" s="16">
        <v>2</v>
      </c>
      <c r="H21" s="17">
        <v>74.85100000000034</v>
      </c>
      <c r="I21" s="17">
        <v>12.365934247480645</v>
      </c>
      <c r="J21" s="18">
        <v>2.0360017062270866E-4</v>
      </c>
      <c r="K21" s="3"/>
    </row>
    <row r="22" spans="1:11" x14ac:dyDescent="0.2">
      <c r="A22">
        <v>3</v>
      </c>
      <c r="B22">
        <v>1</v>
      </c>
      <c r="C22">
        <f t="shared" ref="C22:C31" ca="1" si="6">ROUNDUP(_xlfn.NORM.INV(RAND(),24,2),1)</f>
        <v>25.400000000000002</v>
      </c>
      <c r="E22" s="14" t="s">
        <v>19</v>
      </c>
      <c r="F22" s="15">
        <v>17.480333333333288</v>
      </c>
      <c r="G22" s="16">
        <v>1</v>
      </c>
      <c r="H22" s="17">
        <v>17.480333333333288</v>
      </c>
      <c r="I22" s="17">
        <v>2.8878792885070692</v>
      </c>
      <c r="J22" s="18">
        <v>0.10217557589986451</v>
      </c>
      <c r="K22" s="3"/>
    </row>
    <row r="23" spans="1:11" ht="22.5" x14ac:dyDescent="0.2">
      <c r="A23">
        <v>3</v>
      </c>
      <c r="B23">
        <v>1</v>
      </c>
      <c r="C23">
        <f t="shared" ca="1" si="6"/>
        <v>21.700000000000003</v>
      </c>
      <c r="E23" s="14" t="s">
        <v>20</v>
      </c>
      <c r="F23" s="15">
        <v>0.7086666666666589</v>
      </c>
      <c r="G23" s="16">
        <v>2</v>
      </c>
      <c r="H23" s="17">
        <v>0.35433333333332945</v>
      </c>
      <c r="I23" s="17">
        <v>5.8538465774546418E-2</v>
      </c>
      <c r="J23" s="18">
        <v>0.94327619728687417</v>
      </c>
      <c r="K23" s="3"/>
    </row>
    <row r="24" spans="1:11" x14ac:dyDescent="0.2">
      <c r="A24">
        <v>3</v>
      </c>
      <c r="B24">
        <v>1</v>
      </c>
      <c r="C24">
        <f t="shared" ca="1" si="6"/>
        <v>19.700000000000003</v>
      </c>
      <c r="E24" s="14" t="s">
        <v>21</v>
      </c>
      <c r="F24" s="15">
        <v>145.27199999999999</v>
      </c>
      <c r="G24" s="16">
        <v>24</v>
      </c>
      <c r="H24" s="17">
        <v>6.0529999999999999</v>
      </c>
      <c r="I24" s="19"/>
      <c r="J24" s="20"/>
      <c r="K24" s="3"/>
    </row>
    <row r="25" spans="1:11" x14ac:dyDescent="0.2">
      <c r="A25">
        <v>3</v>
      </c>
      <c r="B25">
        <v>1</v>
      </c>
      <c r="C25">
        <f t="shared" ca="1" si="6"/>
        <v>24.700000000000003</v>
      </c>
      <c r="E25" s="14" t="s">
        <v>22</v>
      </c>
      <c r="F25" s="15">
        <v>14219.389999999998</v>
      </c>
      <c r="G25" s="16">
        <v>30</v>
      </c>
      <c r="H25" s="19"/>
      <c r="I25" s="19"/>
      <c r="J25" s="20"/>
      <c r="K25" s="3"/>
    </row>
    <row r="26" spans="1:11" ht="14.25" thickBot="1" x14ac:dyDescent="0.25">
      <c r="A26">
        <v>3</v>
      </c>
      <c r="B26">
        <v>1</v>
      </c>
      <c r="C26">
        <f t="shared" ca="1" si="6"/>
        <v>25.1</v>
      </c>
      <c r="E26" s="21" t="s">
        <v>23</v>
      </c>
      <c r="F26" s="22">
        <v>313.16299999999978</v>
      </c>
      <c r="G26" s="23">
        <v>29</v>
      </c>
      <c r="H26" s="24"/>
      <c r="I26" s="24"/>
      <c r="J26" s="25"/>
      <c r="K26" s="3"/>
    </row>
    <row r="27" spans="1:11" x14ac:dyDescent="0.2">
      <c r="A27">
        <v>3</v>
      </c>
      <c r="B27">
        <v>2</v>
      </c>
      <c r="C27">
        <f t="shared" ref="C27:C31" ca="1" si="7">ROUNDUP(_xlfn.NORM.INV(RAND(),27,2),1)</f>
        <v>21.400000000000002</v>
      </c>
      <c r="E27" s="3"/>
      <c r="F27" s="3"/>
      <c r="G27" s="3"/>
      <c r="H27" s="3"/>
      <c r="I27" s="3"/>
      <c r="J27" s="3"/>
      <c r="K27" s="3"/>
    </row>
    <row r="28" spans="1:11" x14ac:dyDescent="0.15">
      <c r="A28">
        <v>3</v>
      </c>
      <c r="B28">
        <v>2</v>
      </c>
      <c r="C28">
        <f t="shared" ca="1" si="7"/>
        <v>21.6</v>
      </c>
    </row>
    <row r="29" spans="1:11" x14ac:dyDescent="0.15">
      <c r="A29">
        <v>3</v>
      </c>
      <c r="B29">
        <v>2</v>
      </c>
      <c r="C29">
        <f t="shared" ca="1" si="7"/>
        <v>24.1</v>
      </c>
    </row>
    <row r="30" spans="1:11" x14ac:dyDescent="0.15">
      <c r="A30">
        <v>3</v>
      </c>
      <c r="B30">
        <v>2</v>
      </c>
      <c r="C30">
        <f t="shared" ca="1" si="7"/>
        <v>29.5</v>
      </c>
    </row>
    <row r="31" spans="1:11" x14ac:dyDescent="0.15">
      <c r="A31">
        <v>3</v>
      </c>
      <c r="B31">
        <v>2</v>
      </c>
      <c r="C31">
        <f t="shared" ca="1" si="7"/>
        <v>25.6</v>
      </c>
    </row>
  </sheetData>
  <mergeCells count="4">
    <mergeCell ref="J1:O1"/>
    <mergeCell ref="J2:O2"/>
    <mergeCell ref="E16:J16"/>
    <mergeCell ref="E17:J17"/>
  </mergeCells>
  <phoneticPr fontId="1" type="noConversion"/>
  <pageMargins left="0.7" right="0.7" top="0.75" bottom="0.75" header="0.3" footer="0.3"/>
  <pageSetup paperSize="9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A16" workbookViewId="0">
      <selection activeCell="N41" sqref="N41"/>
    </sheetView>
  </sheetViews>
  <sheetFormatPr defaultRowHeight="13.5" x14ac:dyDescent="0.15"/>
  <cols>
    <col min="1" max="1" width="12.875" customWidth="1"/>
    <col min="3" max="4" width="9.5" customWidth="1"/>
  </cols>
  <sheetData>
    <row r="1" spans="1:15" x14ac:dyDescent="0.15">
      <c r="A1" s="29" t="s">
        <v>34</v>
      </c>
      <c r="B1" s="29" t="s">
        <v>35</v>
      </c>
      <c r="C1" s="29" t="s">
        <v>36</v>
      </c>
    </row>
    <row r="2" spans="1:15" x14ac:dyDescent="0.15">
      <c r="A2" s="29" t="s">
        <v>33</v>
      </c>
      <c r="B2" s="27">
        <v>12</v>
      </c>
      <c r="C2" s="27">
        <v>21</v>
      </c>
      <c r="H2" t="s">
        <v>37</v>
      </c>
      <c r="I2" t="s">
        <v>38</v>
      </c>
      <c r="J2" t="s">
        <v>39</v>
      </c>
    </row>
    <row r="3" spans="1:15" x14ac:dyDescent="0.15">
      <c r="A3" s="29" t="s">
        <v>33</v>
      </c>
      <c r="B3" s="27">
        <v>15</v>
      </c>
      <c r="C3" s="27">
        <v>19</v>
      </c>
      <c r="G3" t="s">
        <v>40</v>
      </c>
      <c r="H3">
        <f>AVERAGE(B2:B6)</f>
        <v>14.8</v>
      </c>
      <c r="I3">
        <f>AVERAGE(B7:B11)</f>
        <v>17.399999999999999</v>
      </c>
      <c r="J3">
        <f>AVERAGE(B12:B16)</f>
        <v>25.4</v>
      </c>
      <c r="K3">
        <f>AVERAGE(B2:B16)</f>
        <v>19.2</v>
      </c>
      <c r="M3">
        <f>5*(H3-$K$5)^2</f>
        <v>291.33888888888885</v>
      </c>
      <c r="N3">
        <f t="shared" ref="N3:O3" si="0">5*(I3-$K$5)^2</f>
        <v>126.6722222222223</v>
      </c>
      <c r="O3">
        <f t="shared" si="0"/>
        <v>44.005555555555503</v>
      </c>
    </row>
    <row r="4" spans="1:15" x14ac:dyDescent="0.15">
      <c r="A4" s="29" t="s">
        <v>33</v>
      </c>
      <c r="B4" s="27">
        <v>16</v>
      </c>
      <c r="C4" s="27">
        <v>18</v>
      </c>
      <c r="G4" t="s">
        <v>41</v>
      </c>
      <c r="H4">
        <f>AVERAGE(C2:C6)</f>
        <v>21.4</v>
      </c>
      <c r="I4">
        <f>AVERAGE(C7:C11)</f>
        <v>23.2</v>
      </c>
      <c r="J4">
        <f>AVERAGE(C12:C16)</f>
        <v>32.4</v>
      </c>
      <c r="K4">
        <f>AVERAGE(C2:C16)</f>
        <v>25.666666666666668</v>
      </c>
      <c r="M4">
        <f>5*(H4-$K$5)^2</f>
        <v>5.3388888888889063</v>
      </c>
      <c r="N4">
        <f t="shared" ref="N4" si="1">5*(I4-$K$5)^2</f>
        <v>2.9388888888888816</v>
      </c>
      <c r="O4">
        <f t="shared" ref="O4" si="2">5*(J4-$K$5)^2</f>
        <v>496.6722222222221</v>
      </c>
    </row>
    <row r="5" spans="1:15" x14ac:dyDescent="0.15">
      <c r="A5" s="29" t="s">
        <v>33</v>
      </c>
      <c r="B5" s="27">
        <v>17</v>
      </c>
      <c r="C5" s="27">
        <v>24</v>
      </c>
      <c r="H5">
        <f>AVERAGE(B2:C6)</f>
        <v>18.100000000000001</v>
      </c>
      <c r="I5">
        <f>AVERAGE(B7:C11)</f>
        <v>20.3</v>
      </c>
      <c r="J5">
        <f>AVERAGE(B12:C16)</f>
        <v>28.9</v>
      </c>
      <c r="K5">
        <f>AVERAGE(B2:C16)</f>
        <v>22.433333333333334</v>
      </c>
      <c r="N5" t="s">
        <v>42</v>
      </c>
      <c r="O5">
        <f>SUM(M3:O4)</f>
        <v>966.96666666666647</v>
      </c>
    </row>
    <row r="6" spans="1:15" x14ac:dyDescent="0.15">
      <c r="A6" s="29" t="s">
        <v>33</v>
      </c>
      <c r="B6" s="27">
        <v>14</v>
      </c>
      <c r="C6" s="27">
        <v>25</v>
      </c>
    </row>
    <row r="7" spans="1:15" x14ac:dyDescent="0.15">
      <c r="A7" s="28" t="s">
        <v>31</v>
      </c>
      <c r="B7" s="27">
        <v>14</v>
      </c>
      <c r="C7" s="27">
        <v>21</v>
      </c>
      <c r="M7">
        <f>(H5-$K$5)^2*10</f>
        <v>187.77777777777769</v>
      </c>
      <c r="N7">
        <f t="shared" ref="N7:O7" si="3">(I5-$K$5)^2*10</f>
        <v>45.511111111111092</v>
      </c>
      <c r="O7">
        <f t="shared" si="3"/>
        <v>418.17777777777758</v>
      </c>
    </row>
    <row r="8" spans="1:15" x14ac:dyDescent="0.15">
      <c r="A8" s="28" t="s">
        <v>31</v>
      </c>
      <c r="B8" s="27">
        <v>17</v>
      </c>
      <c r="C8" s="27">
        <v>20</v>
      </c>
      <c r="N8" t="s">
        <v>43</v>
      </c>
      <c r="O8">
        <f>SUM(M7:O7)</f>
        <v>651.46666666666636</v>
      </c>
    </row>
    <row r="9" spans="1:15" x14ac:dyDescent="0.15">
      <c r="A9" s="28" t="s">
        <v>31</v>
      </c>
      <c r="B9" s="27">
        <v>19</v>
      </c>
      <c r="C9" s="27">
        <v>23</v>
      </c>
    </row>
    <row r="10" spans="1:15" x14ac:dyDescent="0.15">
      <c r="A10" s="28" t="s">
        <v>31</v>
      </c>
      <c r="B10" s="27">
        <v>20</v>
      </c>
      <c r="C10" s="27">
        <v>27</v>
      </c>
    </row>
    <row r="11" spans="1:15" x14ac:dyDescent="0.15">
      <c r="A11" s="28" t="s">
        <v>31</v>
      </c>
      <c r="B11" s="27">
        <v>17</v>
      </c>
      <c r="C11" s="27">
        <v>25</v>
      </c>
      <c r="M11">
        <f>(K3-$K$5)^2*15</f>
        <v>156.81666666666675</v>
      </c>
      <c r="N11">
        <f>(K4-$K$5)^2*15</f>
        <v>156.81666666666675</v>
      </c>
    </row>
    <row r="12" spans="1:15" x14ac:dyDescent="0.15">
      <c r="A12" s="28" t="s">
        <v>32</v>
      </c>
      <c r="B12" s="27">
        <v>25</v>
      </c>
      <c r="C12" s="27">
        <v>37</v>
      </c>
      <c r="N12" t="s">
        <v>44</v>
      </c>
      <c r="O12">
        <f>SUM(M11:N11)</f>
        <v>313.6333333333335</v>
      </c>
    </row>
    <row r="13" spans="1:15" x14ac:dyDescent="0.15">
      <c r="A13" s="28" t="s">
        <v>32</v>
      </c>
      <c r="B13" s="27">
        <v>27</v>
      </c>
      <c r="C13" s="27">
        <v>34</v>
      </c>
    </row>
    <row r="14" spans="1:15" x14ac:dyDescent="0.15">
      <c r="A14" s="28" t="s">
        <v>32</v>
      </c>
      <c r="B14" s="27">
        <v>29</v>
      </c>
      <c r="C14" s="27">
        <v>36</v>
      </c>
    </row>
    <row r="15" spans="1:15" x14ac:dyDescent="0.15">
      <c r="A15" s="28" t="s">
        <v>32</v>
      </c>
      <c r="B15" s="27">
        <v>24</v>
      </c>
      <c r="C15" s="27">
        <v>26</v>
      </c>
    </row>
    <row r="16" spans="1:15" x14ac:dyDescent="0.15">
      <c r="A16" s="28" t="s">
        <v>32</v>
      </c>
      <c r="B16" s="27">
        <v>22</v>
      </c>
      <c r="C16" s="27">
        <v>29</v>
      </c>
    </row>
    <row r="24" spans="1:9" x14ac:dyDescent="0.15">
      <c r="A24" s="31" t="s">
        <v>34</v>
      </c>
      <c r="B24" s="29" t="s">
        <v>48</v>
      </c>
      <c r="C24" s="29" t="s">
        <v>49</v>
      </c>
      <c r="D24" s="30" t="s">
        <v>47</v>
      </c>
      <c r="E24" s="33" t="s">
        <v>50</v>
      </c>
      <c r="F24" s="33" t="s">
        <v>54</v>
      </c>
      <c r="G24" s="33" t="s">
        <v>52</v>
      </c>
      <c r="H24" s="33" t="s">
        <v>53</v>
      </c>
      <c r="I24" s="33" t="s">
        <v>55</v>
      </c>
    </row>
    <row r="25" spans="1:9" x14ac:dyDescent="0.15">
      <c r="A25" s="31" t="s">
        <v>33</v>
      </c>
      <c r="B25" t="s">
        <v>45</v>
      </c>
      <c r="C25" s="27">
        <v>12</v>
      </c>
      <c r="D25">
        <f>AVERAGEIFS(表2[time],表2[Treatment],表2[[#This Row],[Treatment]],表2[gender],表2[[#This Row],[gender]])</f>
        <v>14.8</v>
      </c>
      <c r="E25">
        <f>(表2[[#This Row],[time]]-表2[[#This Row],[mean_j]])^2</f>
        <v>7.8400000000000043</v>
      </c>
      <c r="F25">
        <f>SUMIFS(表2[x-mean],表2[Treatment],表2[[#This Row],[Treatment]],表2[gender],表2[[#This Row],[gender]])</f>
        <v>14.8</v>
      </c>
      <c r="G25">
        <f>AVERAGEIF(表2[Treatment],表2[[#This Row],[Treatment]],表2[time])</f>
        <v>18.100000000000001</v>
      </c>
      <c r="H25" s="36">
        <f>(表2[time]-表2[mean2])^2</f>
        <v>37.210000000000015</v>
      </c>
      <c r="I25" s="36">
        <f>SUMIF(表2[Treatment],表2[[#This Row],[Treatment]],表2[x-mean2])</f>
        <v>160.9</v>
      </c>
    </row>
    <row r="26" spans="1:9" x14ac:dyDescent="0.15">
      <c r="A26" s="31" t="s">
        <v>33</v>
      </c>
      <c r="B26" t="s">
        <v>45</v>
      </c>
      <c r="C26" s="27">
        <v>15</v>
      </c>
      <c r="D26">
        <f>AVERAGEIFS(表2[time],表2[Treatment],表2[[#This Row],[Treatment]],表2[gender],表2[[#This Row],[gender]])</f>
        <v>14.8</v>
      </c>
      <c r="E26">
        <f>(表2[[#This Row],[time]]-表2[[#This Row],[mean_j]])^2</f>
        <v>3.9999999999999716E-2</v>
      </c>
      <c r="F26">
        <f>SUMIFS(表2[x-mean],表2[Treatment],表2[[#This Row],[Treatment]],表2[gender],表2[[#This Row],[gender]])</f>
        <v>14.8</v>
      </c>
      <c r="G26">
        <f>AVERAGEIF(表2[Treatment],表2[[#This Row],[Treatment]],表2[time])</f>
        <v>18.100000000000001</v>
      </c>
      <c r="H26" s="36">
        <f>(表2[time]-表2[mean2])^2</f>
        <v>9.6100000000000083</v>
      </c>
      <c r="I26" s="36">
        <f>SUMIF(表2[Treatment],表2[[#This Row],[Treatment]],表2[x-mean2])</f>
        <v>160.9</v>
      </c>
    </row>
    <row r="27" spans="1:9" x14ac:dyDescent="0.15">
      <c r="A27" s="31" t="s">
        <v>33</v>
      </c>
      <c r="B27" t="s">
        <v>45</v>
      </c>
      <c r="C27" s="27">
        <v>16</v>
      </c>
      <c r="D27">
        <f>AVERAGEIFS(表2[time],表2[Treatment],表2[[#This Row],[Treatment]],表2[gender],表2[[#This Row],[gender]])</f>
        <v>14.8</v>
      </c>
      <c r="E27">
        <f>(表2[[#This Row],[time]]-表2[[#This Row],[mean_j]])^2</f>
        <v>1.4399999999999984</v>
      </c>
      <c r="F27">
        <f>SUMIFS(表2[x-mean],表2[Treatment],表2[[#This Row],[Treatment]],表2[gender],表2[[#This Row],[gender]])</f>
        <v>14.8</v>
      </c>
      <c r="G27">
        <f>AVERAGEIF(表2[Treatment],表2[[#This Row],[Treatment]],表2[time])</f>
        <v>18.100000000000001</v>
      </c>
      <c r="H27" s="36">
        <f>(表2[time]-表2[mean2])^2</f>
        <v>4.4100000000000064</v>
      </c>
      <c r="I27" s="36">
        <f>SUMIF(表2[Treatment],表2[[#This Row],[Treatment]],表2[x-mean2])</f>
        <v>160.9</v>
      </c>
    </row>
    <row r="28" spans="1:9" x14ac:dyDescent="0.15">
      <c r="A28" s="31" t="s">
        <v>33</v>
      </c>
      <c r="B28" t="s">
        <v>45</v>
      </c>
      <c r="C28" s="27">
        <v>17</v>
      </c>
      <c r="D28">
        <f>AVERAGEIFS(表2[time],表2[Treatment],表2[[#This Row],[Treatment]],表2[gender],表2[[#This Row],[gender]])</f>
        <v>14.8</v>
      </c>
      <c r="E28">
        <f>(表2[[#This Row],[time]]-表2[[#This Row],[mean_j]])^2</f>
        <v>4.8399999999999972</v>
      </c>
      <c r="F28">
        <f>SUMIFS(表2[x-mean],表2[Treatment],表2[[#This Row],[Treatment]],表2[gender],表2[[#This Row],[gender]])</f>
        <v>14.8</v>
      </c>
      <c r="G28">
        <f>AVERAGEIF(表2[Treatment],表2[[#This Row],[Treatment]],表2[time])</f>
        <v>18.100000000000001</v>
      </c>
      <c r="H28" s="36">
        <f>(表2[time]-表2[mean2])^2</f>
        <v>1.2100000000000031</v>
      </c>
      <c r="I28" s="36">
        <f>SUMIF(表2[Treatment],表2[[#This Row],[Treatment]],表2[x-mean2])</f>
        <v>160.9</v>
      </c>
    </row>
    <row r="29" spans="1:9" x14ac:dyDescent="0.15">
      <c r="A29" s="31" t="s">
        <v>33</v>
      </c>
      <c r="B29" t="s">
        <v>45</v>
      </c>
      <c r="C29" s="27">
        <v>14</v>
      </c>
      <c r="D29">
        <f>AVERAGEIFS(表2[time],表2[Treatment],表2[[#This Row],[Treatment]],表2[gender],表2[[#This Row],[gender]])</f>
        <v>14.8</v>
      </c>
      <c r="E29">
        <f>(表2[[#This Row],[time]]-表2[[#This Row],[mean_j]])^2</f>
        <v>0.64000000000000112</v>
      </c>
      <c r="F29">
        <f>SUMIFS(表2[x-mean],表2[Treatment],表2[[#This Row],[Treatment]],表2[gender],表2[[#This Row],[gender]])</f>
        <v>14.8</v>
      </c>
      <c r="G29">
        <f>AVERAGEIF(表2[Treatment],表2[[#This Row],[Treatment]],表2[time])</f>
        <v>18.100000000000001</v>
      </c>
      <c r="H29" s="36">
        <f>(表2[time]-表2[mean2])^2</f>
        <v>16.810000000000013</v>
      </c>
      <c r="I29" s="36">
        <f>SUMIF(表2[Treatment],表2[[#This Row],[Treatment]],表2[x-mean2])</f>
        <v>160.9</v>
      </c>
    </row>
    <row r="30" spans="1:9" x14ac:dyDescent="0.15">
      <c r="A30" s="32" t="s">
        <v>31</v>
      </c>
      <c r="B30" t="s">
        <v>45</v>
      </c>
      <c r="C30" s="27">
        <v>14</v>
      </c>
      <c r="D30">
        <f>AVERAGEIFS(表2[time],表2[Treatment],表2[[#This Row],[Treatment]],表2[gender],表2[[#This Row],[gender]])</f>
        <v>17.399999999999999</v>
      </c>
      <c r="E30">
        <f>(表2[[#This Row],[time]]-表2[[#This Row],[mean_j]])^2</f>
        <v>11.55999999999999</v>
      </c>
      <c r="F30">
        <f>SUMIFS(表2[x-mean],表2[Treatment],表2[[#This Row],[Treatment]],表2[gender],表2[[#This Row],[gender]])</f>
        <v>21.2</v>
      </c>
      <c r="G30">
        <f>AVERAGEIF(表2[Treatment],表2[[#This Row],[Treatment]],表2[time])</f>
        <v>20.3</v>
      </c>
      <c r="H30" s="36">
        <f>(表2[time]-表2[mean2])^2</f>
        <v>39.690000000000012</v>
      </c>
      <c r="I30" s="36">
        <f>SUMIF(表2[Treatment],表2[[#This Row],[Treatment]],表2[x-mean2])</f>
        <v>138.10000000000002</v>
      </c>
    </row>
    <row r="31" spans="1:9" x14ac:dyDescent="0.15">
      <c r="A31" s="32" t="s">
        <v>31</v>
      </c>
      <c r="B31" t="s">
        <v>45</v>
      </c>
      <c r="C31" s="27">
        <v>17</v>
      </c>
      <c r="D31">
        <f>AVERAGEIFS(表2[time],表2[Treatment],表2[[#This Row],[Treatment]],表2[gender],表2[[#This Row],[gender]])</f>
        <v>17.399999999999999</v>
      </c>
      <c r="E31">
        <f>(表2[[#This Row],[time]]-表2[[#This Row],[mean_j]])^2</f>
        <v>0.15999999999999887</v>
      </c>
      <c r="F31">
        <f>SUMIFS(表2[x-mean],表2[Treatment],表2[[#This Row],[Treatment]],表2[gender],表2[[#This Row],[gender]])</f>
        <v>21.2</v>
      </c>
      <c r="G31">
        <f>AVERAGEIF(表2[Treatment],表2[[#This Row],[Treatment]],表2[time])</f>
        <v>20.3</v>
      </c>
      <c r="H31" s="36">
        <f>(表2[time]-表2[mean2])^2</f>
        <v>10.890000000000004</v>
      </c>
      <c r="I31" s="36">
        <f>SUMIF(表2[Treatment],表2[[#This Row],[Treatment]],表2[x-mean2])</f>
        <v>138.10000000000002</v>
      </c>
    </row>
    <row r="32" spans="1:9" x14ac:dyDescent="0.15">
      <c r="A32" s="32" t="s">
        <v>31</v>
      </c>
      <c r="B32" t="s">
        <v>45</v>
      </c>
      <c r="C32" s="27">
        <v>19</v>
      </c>
      <c r="D32">
        <f>AVERAGEIFS(表2[time],表2[Treatment],表2[[#This Row],[Treatment]],表2[gender],表2[[#This Row],[gender]])</f>
        <v>17.399999999999999</v>
      </c>
      <c r="E32">
        <f>(表2[[#This Row],[time]]-表2[[#This Row],[mean_j]])^2</f>
        <v>2.5600000000000045</v>
      </c>
      <c r="F32">
        <f>SUMIFS(表2[x-mean],表2[Treatment],表2[[#This Row],[Treatment]],表2[gender],表2[[#This Row],[gender]])</f>
        <v>21.2</v>
      </c>
      <c r="G32">
        <f>AVERAGEIF(表2[Treatment],表2[[#This Row],[Treatment]],表2[time])</f>
        <v>20.3</v>
      </c>
      <c r="H32" s="36">
        <f>(表2[time]-表2[mean2])^2</f>
        <v>1.6900000000000019</v>
      </c>
      <c r="I32" s="36">
        <f>SUMIF(表2[Treatment],表2[[#This Row],[Treatment]],表2[x-mean2])</f>
        <v>138.10000000000002</v>
      </c>
    </row>
    <row r="33" spans="1:9" x14ac:dyDescent="0.15">
      <c r="A33" s="32" t="s">
        <v>31</v>
      </c>
      <c r="B33" t="s">
        <v>45</v>
      </c>
      <c r="C33" s="27">
        <v>20</v>
      </c>
      <c r="D33">
        <f>AVERAGEIFS(表2[time],表2[Treatment],表2[[#This Row],[Treatment]],表2[gender],表2[[#This Row],[gender]])</f>
        <v>17.399999999999999</v>
      </c>
      <c r="E33">
        <f>(表2[[#This Row],[time]]-表2[[#This Row],[mean_j]])^2</f>
        <v>6.7600000000000078</v>
      </c>
      <c r="F33">
        <f>SUMIFS(表2[x-mean],表2[Treatment],表2[[#This Row],[Treatment]],表2[gender],表2[[#This Row],[gender]])</f>
        <v>21.2</v>
      </c>
      <c r="G33">
        <f>AVERAGEIF(表2[Treatment],表2[[#This Row],[Treatment]],表2[time])</f>
        <v>20.3</v>
      </c>
      <c r="H33" s="36">
        <f>(表2[time]-表2[mean2])^2</f>
        <v>9.0000000000000427E-2</v>
      </c>
      <c r="I33" s="36">
        <f>SUMIF(表2[Treatment],表2[[#This Row],[Treatment]],表2[x-mean2])</f>
        <v>138.10000000000002</v>
      </c>
    </row>
    <row r="34" spans="1:9" x14ac:dyDescent="0.15">
      <c r="A34" s="32" t="s">
        <v>31</v>
      </c>
      <c r="B34" t="s">
        <v>45</v>
      </c>
      <c r="C34" s="27">
        <v>17</v>
      </c>
      <c r="D34">
        <f>AVERAGEIFS(表2[time],表2[Treatment],表2[[#This Row],[Treatment]],表2[gender],表2[[#This Row],[gender]])</f>
        <v>17.399999999999999</v>
      </c>
      <c r="E34">
        <f>(表2[[#This Row],[time]]-表2[[#This Row],[mean_j]])^2</f>
        <v>0.15999999999999887</v>
      </c>
      <c r="F34">
        <f>SUMIFS(表2[x-mean],表2[Treatment],表2[[#This Row],[Treatment]],表2[gender],表2[[#This Row],[gender]])</f>
        <v>21.2</v>
      </c>
      <c r="G34">
        <f>AVERAGEIF(表2[Treatment],表2[[#This Row],[Treatment]],表2[time])</f>
        <v>20.3</v>
      </c>
      <c r="H34" s="36">
        <f>(表2[time]-表2[mean2])^2</f>
        <v>10.890000000000004</v>
      </c>
      <c r="I34" s="36">
        <f>SUMIF(表2[Treatment],表2[[#This Row],[Treatment]],表2[x-mean2])</f>
        <v>138.10000000000002</v>
      </c>
    </row>
    <row r="35" spans="1:9" x14ac:dyDescent="0.15">
      <c r="A35" s="32" t="s">
        <v>32</v>
      </c>
      <c r="B35" t="s">
        <v>45</v>
      </c>
      <c r="C35" s="27">
        <v>25</v>
      </c>
      <c r="D35">
        <f>AVERAGEIFS(表2[time],表2[Treatment],表2[[#This Row],[Treatment]],表2[gender],表2[[#This Row],[gender]])</f>
        <v>25.4</v>
      </c>
      <c r="E35">
        <f>(表2[[#This Row],[time]]-表2[[#This Row],[mean_j]])^2</f>
        <v>0.15999999999999887</v>
      </c>
      <c r="F35">
        <f>SUMIFS(表2[x-mean],表2[Treatment],表2[[#This Row],[Treatment]],表2[gender],表2[[#This Row],[gender]])</f>
        <v>29.200000000000003</v>
      </c>
      <c r="G35">
        <f>AVERAGEIF(表2[Treatment],表2[[#This Row],[Treatment]],表2[time])</f>
        <v>28.9</v>
      </c>
      <c r="H35" s="36">
        <f>(表2[time]-表2[mean2])^2</f>
        <v>15.209999999999988</v>
      </c>
      <c r="I35" s="36">
        <f>SUMIF(表2[Treatment],表2[[#This Row],[Treatment]],表2[x-mean2])</f>
        <v>240.90000000000003</v>
      </c>
    </row>
    <row r="36" spans="1:9" x14ac:dyDescent="0.15">
      <c r="A36" s="32" t="s">
        <v>32</v>
      </c>
      <c r="B36" t="s">
        <v>45</v>
      </c>
      <c r="C36" s="27">
        <v>27</v>
      </c>
      <c r="D36">
        <f>AVERAGEIFS(表2[time],表2[Treatment],表2[[#This Row],[Treatment]],表2[gender],表2[[#This Row],[gender]])</f>
        <v>25.4</v>
      </c>
      <c r="E36">
        <f>(表2[[#This Row],[time]]-表2[[#This Row],[mean_j]])^2</f>
        <v>2.5600000000000045</v>
      </c>
      <c r="F36">
        <f>SUMIFS(表2[x-mean],表2[Treatment],表2[[#This Row],[Treatment]],表2[gender],表2[[#This Row],[gender]])</f>
        <v>29.200000000000003</v>
      </c>
      <c r="G36">
        <f>AVERAGEIF(表2[Treatment],表2[[#This Row],[Treatment]],表2[time])</f>
        <v>28.9</v>
      </c>
      <c r="H36" s="36">
        <f>(表2[time]-表2[mean2])^2</f>
        <v>3.6099999999999945</v>
      </c>
      <c r="I36" s="36">
        <f>SUMIF(表2[Treatment],表2[[#This Row],[Treatment]],表2[x-mean2])</f>
        <v>240.90000000000003</v>
      </c>
    </row>
    <row r="37" spans="1:9" x14ac:dyDescent="0.15">
      <c r="A37" s="32" t="s">
        <v>32</v>
      </c>
      <c r="B37" t="s">
        <v>45</v>
      </c>
      <c r="C37" s="27">
        <v>29</v>
      </c>
      <c r="D37">
        <f>AVERAGEIFS(表2[time],表2[Treatment],表2[[#This Row],[Treatment]],表2[gender],表2[[#This Row],[gender]])</f>
        <v>25.4</v>
      </c>
      <c r="E37">
        <f>(表2[[#This Row],[time]]-表2[[#This Row],[mean_j]])^2</f>
        <v>12.96000000000001</v>
      </c>
      <c r="F37">
        <f>SUMIFS(表2[x-mean],表2[Treatment],表2[[#This Row],[Treatment]],表2[gender],表2[[#This Row],[gender]])</f>
        <v>29.200000000000003</v>
      </c>
      <c r="G37">
        <f>AVERAGEIF(表2[Treatment],表2[[#This Row],[Treatment]],表2[time])</f>
        <v>28.9</v>
      </c>
      <c r="H37" s="36">
        <f>(表2[time]-表2[mean2])^2</f>
        <v>1.0000000000000285E-2</v>
      </c>
      <c r="I37" s="36">
        <f>SUMIF(表2[Treatment],表2[[#This Row],[Treatment]],表2[x-mean2])</f>
        <v>240.90000000000003</v>
      </c>
    </row>
    <row r="38" spans="1:9" x14ac:dyDescent="0.15">
      <c r="A38" s="32" t="s">
        <v>32</v>
      </c>
      <c r="B38" t="s">
        <v>45</v>
      </c>
      <c r="C38" s="27">
        <v>24</v>
      </c>
      <c r="D38">
        <f>AVERAGEIFS(表2[time],表2[Treatment],表2[[#This Row],[Treatment]],表2[gender],表2[[#This Row],[gender]])</f>
        <v>25.4</v>
      </c>
      <c r="E38">
        <f>(表2[[#This Row],[time]]-表2[[#This Row],[mean_j]])^2</f>
        <v>1.959999999999996</v>
      </c>
      <c r="F38">
        <f>SUMIFS(表2[x-mean],表2[Treatment],表2[[#This Row],[Treatment]],表2[gender],表2[[#This Row],[gender]])</f>
        <v>29.200000000000003</v>
      </c>
      <c r="G38">
        <f>AVERAGEIF(表2[Treatment],表2[[#This Row],[Treatment]],表2[time])</f>
        <v>28.9</v>
      </c>
      <c r="H38" s="36">
        <f>(表2[time]-表2[mean2])^2</f>
        <v>24.009999999999987</v>
      </c>
      <c r="I38" s="36">
        <f>SUMIF(表2[Treatment],表2[[#This Row],[Treatment]],表2[x-mean2])</f>
        <v>240.90000000000003</v>
      </c>
    </row>
    <row r="39" spans="1:9" x14ac:dyDescent="0.15">
      <c r="A39" s="32" t="s">
        <v>32</v>
      </c>
      <c r="B39" t="s">
        <v>45</v>
      </c>
      <c r="C39" s="27">
        <v>22</v>
      </c>
      <c r="D39">
        <f>AVERAGEIFS(表2[time],表2[Treatment],表2[[#This Row],[Treatment]],表2[gender],表2[[#This Row],[gender]])</f>
        <v>25.4</v>
      </c>
      <c r="E39">
        <f>(表2[[#This Row],[time]]-表2[[#This Row],[mean_j]])^2</f>
        <v>11.55999999999999</v>
      </c>
      <c r="F39">
        <f>SUMIFS(表2[x-mean],表2[Treatment],表2[[#This Row],[Treatment]],表2[gender],表2[[#This Row],[gender]])</f>
        <v>29.200000000000003</v>
      </c>
      <c r="G39">
        <f>AVERAGEIF(表2[Treatment],表2[[#This Row],[Treatment]],表2[time])</f>
        <v>28.9</v>
      </c>
      <c r="H39" s="36">
        <f>(表2[time]-表2[mean2])^2</f>
        <v>47.609999999999978</v>
      </c>
      <c r="I39" s="36">
        <f>SUMIF(表2[Treatment],表2[[#This Row],[Treatment]],表2[x-mean2])</f>
        <v>240.90000000000003</v>
      </c>
    </row>
    <row r="40" spans="1:9" x14ac:dyDescent="0.15">
      <c r="A40" s="31" t="s">
        <v>33</v>
      </c>
      <c r="B40" t="s">
        <v>46</v>
      </c>
      <c r="C40" s="27">
        <v>21</v>
      </c>
      <c r="D40">
        <f>AVERAGEIFS(表2[time],表2[Treatment],表2[[#This Row],[Treatment]],表2[gender],表2[[#This Row],[gender]])</f>
        <v>21.4</v>
      </c>
      <c r="E40">
        <f>(表2[[#This Row],[time]]-表2[[#This Row],[mean_j]])^2</f>
        <v>0.15999999999999887</v>
      </c>
      <c r="F40">
        <f>SUMIFS(表2[x-mean],表2[Treatment],表2[[#This Row],[Treatment]],表2[gender],表2[[#This Row],[gender]])</f>
        <v>37.200000000000003</v>
      </c>
      <c r="G40">
        <f>AVERAGEIF(表2[Treatment],表2[[#This Row],[Treatment]],表2[time])</f>
        <v>18.100000000000001</v>
      </c>
      <c r="H40" s="36">
        <f>(表2[time]-表2[mean2])^2</f>
        <v>8.4099999999999913</v>
      </c>
      <c r="I40" s="36">
        <f>SUMIF(表2[Treatment],表2[[#This Row],[Treatment]],表2[x-mean2])</f>
        <v>160.9</v>
      </c>
    </row>
    <row r="41" spans="1:9" x14ac:dyDescent="0.15">
      <c r="A41" s="31" t="s">
        <v>33</v>
      </c>
      <c r="B41" t="s">
        <v>46</v>
      </c>
      <c r="C41" s="27">
        <v>19</v>
      </c>
      <c r="D41">
        <f>AVERAGEIFS(表2[time],表2[Treatment],表2[[#This Row],[Treatment]],表2[gender],表2[[#This Row],[gender]])</f>
        <v>21.4</v>
      </c>
      <c r="E41">
        <f>(表2[[#This Row],[time]]-表2[[#This Row],[mean_j]])^2</f>
        <v>5.7599999999999936</v>
      </c>
      <c r="F41">
        <f>SUMIFS(表2[x-mean],表2[Treatment],表2[[#This Row],[Treatment]],表2[gender],表2[[#This Row],[gender]])</f>
        <v>37.200000000000003</v>
      </c>
      <c r="G41">
        <f>AVERAGEIF(表2[Treatment],表2[[#This Row],[Treatment]],表2[time])</f>
        <v>18.100000000000001</v>
      </c>
      <c r="H41" s="36">
        <f>(表2[time]-表2[mean2])^2</f>
        <v>0.80999999999999739</v>
      </c>
      <c r="I41" s="36">
        <f>SUMIF(表2[Treatment],表2[[#This Row],[Treatment]],表2[x-mean2])</f>
        <v>160.9</v>
      </c>
    </row>
    <row r="42" spans="1:9" x14ac:dyDescent="0.15">
      <c r="A42" s="31" t="s">
        <v>33</v>
      </c>
      <c r="B42" t="s">
        <v>46</v>
      </c>
      <c r="C42" s="27">
        <v>18</v>
      </c>
      <c r="D42">
        <f>AVERAGEIFS(表2[time],表2[Treatment],表2[[#This Row],[Treatment]],表2[gender],表2[[#This Row],[gender]])</f>
        <v>21.4</v>
      </c>
      <c r="E42">
        <f>(表2[[#This Row],[time]]-表2[[#This Row],[mean_j]])^2</f>
        <v>11.55999999999999</v>
      </c>
      <c r="F42">
        <f>SUMIFS(表2[x-mean],表2[Treatment],表2[[#This Row],[Treatment]],表2[gender],表2[[#This Row],[gender]])</f>
        <v>37.200000000000003</v>
      </c>
      <c r="G42">
        <f>AVERAGEIF(表2[Treatment],表2[[#This Row],[Treatment]],表2[time])</f>
        <v>18.100000000000001</v>
      </c>
      <c r="H42" s="36">
        <f>(表2[time]-表2[mean2])^2</f>
        <v>1.0000000000000285E-2</v>
      </c>
      <c r="I42" s="36">
        <f>SUMIF(表2[Treatment],表2[[#This Row],[Treatment]],表2[x-mean2])</f>
        <v>160.9</v>
      </c>
    </row>
    <row r="43" spans="1:9" x14ac:dyDescent="0.15">
      <c r="A43" s="31" t="s">
        <v>33</v>
      </c>
      <c r="B43" t="s">
        <v>46</v>
      </c>
      <c r="C43" s="27">
        <v>24</v>
      </c>
      <c r="D43">
        <f>AVERAGEIFS(表2[time],表2[Treatment],表2[[#This Row],[Treatment]],表2[gender],表2[[#This Row],[gender]])</f>
        <v>21.4</v>
      </c>
      <c r="E43">
        <f>(表2[[#This Row],[time]]-表2[[#This Row],[mean_j]])^2</f>
        <v>6.7600000000000078</v>
      </c>
      <c r="F43">
        <f>SUMIFS(表2[x-mean],表2[Treatment],表2[[#This Row],[Treatment]],表2[gender],表2[[#This Row],[gender]])</f>
        <v>37.200000000000003</v>
      </c>
      <c r="G43">
        <f>AVERAGEIF(表2[Treatment],表2[[#This Row],[Treatment]],表2[time])</f>
        <v>18.100000000000001</v>
      </c>
      <c r="H43" s="36">
        <f>(表2[time]-表2[mean2])^2</f>
        <v>34.809999999999981</v>
      </c>
      <c r="I43" s="36">
        <f>SUMIF(表2[Treatment],表2[[#This Row],[Treatment]],表2[x-mean2])</f>
        <v>160.9</v>
      </c>
    </row>
    <row r="44" spans="1:9" x14ac:dyDescent="0.15">
      <c r="A44" s="31" t="s">
        <v>33</v>
      </c>
      <c r="B44" t="s">
        <v>46</v>
      </c>
      <c r="C44" s="27">
        <v>25</v>
      </c>
      <c r="D44">
        <f>AVERAGEIFS(表2[time],表2[Treatment],表2[[#This Row],[Treatment]],表2[gender],表2[[#This Row],[gender]])</f>
        <v>21.4</v>
      </c>
      <c r="E44">
        <f>(表2[[#This Row],[time]]-表2[[#This Row],[mean_j]])^2</f>
        <v>12.96000000000001</v>
      </c>
      <c r="F44">
        <f>SUMIFS(表2[x-mean],表2[Treatment],表2[[#This Row],[Treatment]],表2[gender],表2[[#This Row],[gender]])</f>
        <v>37.200000000000003</v>
      </c>
      <c r="G44">
        <f>AVERAGEIF(表2[Treatment],表2[[#This Row],[Treatment]],表2[time])</f>
        <v>18.100000000000001</v>
      </c>
      <c r="H44" s="36">
        <f>(表2[time]-表2[mean2])^2</f>
        <v>47.609999999999978</v>
      </c>
      <c r="I44" s="36">
        <f>SUMIF(表2[Treatment],表2[[#This Row],[Treatment]],表2[x-mean2])</f>
        <v>160.9</v>
      </c>
    </row>
    <row r="45" spans="1:9" x14ac:dyDescent="0.15">
      <c r="A45" s="32" t="s">
        <v>31</v>
      </c>
      <c r="B45" t="s">
        <v>46</v>
      </c>
      <c r="C45" s="27">
        <v>21</v>
      </c>
      <c r="D45">
        <f>AVERAGEIFS(表2[time],表2[Treatment],表2[[#This Row],[Treatment]],表2[gender],表2[[#This Row],[gender]])</f>
        <v>23.2</v>
      </c>
      <c r="E45">
        <f>(表2[[#This Row],[time]]-表2[[#This Row],[mean_j]])^2</f>
        <v>4.8399999999999972</v>
      </c>
      <c r="F45">
        <f>SUMIFS(表2[x-mean],表2[Treatment],表2[[#This Row],[Treatment]],表2[gender],表2[[#This Row],[gender]])</f>
        <v>32.799999999999997</v>
      </c>
      <c r="G45">
        <f>AVERAGEIF(表2[Treatment],表2[[#This Row],[Treatment]],表2[time])</f>
        <v>20.3</v>
      </c>
      <c r="H45" s="36">
        <f>(表2[time]-表2[mean2])^2</f>
        <v>0.48999999999999899</v>
      </c>
      <c r="I45" s="36">
        <f>SUMIF(表2[Treatment],表2[[#This Row],[Treatment]],表2[x-mean2])</f>
        <v>138.10000000000002</v>
      </c>
    </row>
    <row r="46" spans="1:9" x14ac:dyDescent="0.15">
      <c r="A46" s="32" t="s">
        <v>31</v>
      </c>
      <c r="B46" t="s">
        <v>46</v>
      </c>
      <c r="C46" s="27">
        <v>20</v>
      </c>
      <c r="D46">
        <f>AVERAGEIFS(表2[time],表2[Treatment],表2[[#This Row],[Treatment]],表2[gender],表2[[#This Row],[gender]])</f>
        <v>23.2</v>
      </c>
      <c r="E46">
        <f>(表2[[#This Row],[time]]-表2[[#This Row],[mean_j]])^2</f>
        <v>10.239999999999995</v>
      </c>
      <c r="F46">
        <f>SUMIFS(表2[x-mean],表2[Treatment],表2[[#This Row],[Treatment]],表2[gender],表2[[#This Row],[gender]])</f>
        <v>32.799999999999997</v>
      </c>
      <c r="G46">
        <f>AVERAGEIF(表2[Treatment],表2[[#This Row],[Treatment]],表2[time])</f>
        <v>20.3</v>
      </c>
      <c r="H46" s="36">
        <f>(表2[time]-表2[mean2])^2</f>
        <v>9.0000000000000427E-2</v>
      </c>
      <c r="I46" s="36">
        <f>SUMIF(表2[Treatment],表2[[#This Row],[Treatment]],表2[x-mean2])</f>
        <v>138.10000000000002</v>
      </c>
    </row>
    <row r="47" spans="1:9" x14ac:dyDescent="0.15">
      <c r="A47" s="32" t="s">
        <v>31</v>
      </c>
      <c r="B47" t="s">
        <v>46</v>
      </c>
      <c r="C47" s="27">
        <v>23</v>
      </c>
      <c r="D47">
        <f>AVERAGEIFS(表2[time],表2[Treatment],表2[[#This Row],[Treatment]],表2[gender],表2[[#This Row],[gender]])</f>
        <v>23.2</v>
      </c>
      <c r="E47">
        <f>(表2[[#This Row],[time]]-表2[[#This Row],[mean_j]])^2</f>
        <v>3.9999999999999716E-2</v>
      </c>
      <c r="F47">
        <f>SUMIFS(表2[x-mean],表2[Treatment],表2[[#This Row],[Treatment]],表2[gender],表2[[#This Row],[gender]])</f>
        <v>32.799999999999997</v>
      </c>
      <c r="G47">
        <f>AVERAGEIF(表2[Treatment],表2[[#This Row],[Treatment]],表2[time])</f>
        <v>20.3</v>
      </c>
      <c r="H47" s="36">
        <f>(表2[time]-表2[mean2])^2</f>
        <v>7.2899999999999965</v>
      </c>
      <c r="I47" s="36">
        <f>SUMIF(表2[Treatment],表2[[#This Row],[Treatment]],表2[x-mean2])</f>
        <v>138.10000000000002</v>
      </c>
    </row>
    <row r="48" spans="1:9" x14ac:dyDescent="0.15">
      <c r="A48" s="32" t="s">
        <v>31</v>
      </c>
      <c r="B48" t="s">
        <v>46</v>
      </c>
      <c r="C48" s="27">
        <v>27</v>
      </c>
      <c r="D48">
        <f>AVERAGEIFS(表2[time],表2[Treatment],表2[[#This Row],[Treatment]],表2[gender],表2[[#This Row],[gender]])</f>
        <v>23.2</v>
      </c>
      <c r="E48">
        <f>(表2[[#This Row],[time]]-表2[[#This Row],[mean_j]])^2</f>
        <v>14.440000000000005</v>
      </c>
      <c r="F48">
        <f>SUMIFS(表2[x-mean],表2[Treatment],表2[[#This Row],[Treatment]],表2[gender],表2[[#This Row],[gender]])</f>
        <v>32.799999999999997</v>
      </c>
      <c r="G48">
        <f>AVERAGEIF(表2[Treatment],表2[[#This Row],[Treatment]],表2[time])</f>
        <v>20.3</v>
      </c>
      <c r="H48" s="36">
        <f>(表2[time]-表2[mean2])^2</f>
        <v>44.889999999999993</v>
      </c>
      <c r="I48" s="36">
        <f>SUMIF(表2[Treatment],表2[[#This Row],[Treatment]],表2[x-mean2])</f>
        <v>138.10000000000002</v>
      </c>
    </row>
    <row r="49" spans="1:9" x14ac:dyDescent="0.15">
      <c r="A49" s="32" t="s">
        <v>31</v>
      </c>
      <c r="B49" t="s">
        <v>46</v>
      </c>
      <c r="C49" s="27">
        <v>25</v>
      </c>
      <c r="D49">
        <f>AVERAGEIFS(表2[time],表2[Treatment],表2[[#This Row],[Treatment]],表2[gender],表2[[#This Row],[gender]])</f>
        <v>23.2</v>
      </c>
      <c r="E49">
        <f>(表2[[#This Row],[time]]-表2[[#This Row],[mean_j]])^2</f>
        <v>3.2400000000000024</v>
      </c>
      <c r="F49">
        <f>SUMIFS(表2[x-mean],表2[Treatment],表2[[#This Row],[Treatment]],表2[gender],表2[[#This Row],[gender]])</f>
        <v>32.799999999999997</v>
      </c>
      <c r="G49">
        <f>AVERAGEIF(表2[Treatment],表2[[#This Row],[Treatment]],表2[time])</f>
        <v>20.3</v>
      </c>
      <c r="H49" s="36">
        <f>(表2[time]-表2[mean2])^2</f>
        <v>22.089999999999993</v>
      </c>
      <c r="I49" s="36">
        <f>SUMIF(表2[Treatment],表2[[#This Row],[Treatment]],表2[x-mean2])</f>
        <v>138.10000000000002</v>
      </c>
    </row>
    <row r="50" spans="1:9" x14ac:dyDescent="0.15">
      <c r="A50" s="32" t="s">
        <v>32</v>
      </c>
      <c r="B50" t="s">
        <v>46</v>
      </c>
      <c r="C50" s="27">
        <v>37</v>
      </c>
      <c r="D50">
        <f>AVERAGEIFS(表2[time],表2[Treatment],表2[[#This Row],[Treatment]],表2[gender],表2[[#This Row],[gender]])</f>
        <v>32.4</v>
      </c>
      <c r="E50">
        <f>(表2[[#This Row],[time]]-表2[[#This Row],[mean_j]])^2</f>
        <v>21.160000000000014</v>
      </c>
      <c r="F50">
        <f>SUMIFS(表2[x-mean],表2[Treatment],表2[[#This Row],[Treatment]],表2[gender],表2[[#This Row],[gender]])</f>
        <v>89.2</v>
      </c>
      <c r="G50">
        <f>AVERAGEIF(表2[Treatment],表2[[#This Row],[Treatment]],表2[time])</f>
        <v>28.9</v>
      </c>
      <c r="H50" s="36">
        <f>(表2[time]-表2[mean2])^2</f>
        <v>65.610000000000028</v>
      </c>
      <c r="I50" s="36">
        <f>SUMIF(表2[Treatment],表2[[#This Row],[Treatment]],表2[x-mean2])</f>
        <v>240.90000000000003</v>
      </c>
    </row>
    <row r="51" spans="1:9" x14ac:dyDescent="0.15">
      <c r="A51" s="32" t="s">
        <v>32</v>
      </c>
      <c r="B51" t="s">
        <v>46</v>
      </c>
      <c r="C51" s="27">
        <v>34</v>
      </c>
      <c r="D51">
        <f>AVERAGEIFS(表2[time],表2[Treatment],表2[[#This Row],[Treatment]],表2[gender],表2[[#This Row],[gender]])</f>
        <v>32.4</v>
      </c>
      <c r="E51">
        <f>(表2[[#This Row],[time]]-表2[[#This Row],[mean_j]])^2</f>
        <v>2.5600000000000045</v>
      </c>
      <c r="F51">
        <f>SUMIFS(表2[x-mean],表2[Treatment],表2[[#This Row],[Treatment]],表2[gender],表2[[#This Row],[gender]])</f>
        <v>89.2</v>
      </c>
      <c r="G51">
        <f>AVERAGEIF(表2[Treatment],表2[[#This Row],[Treatment]],表2[time])</f>
        <v>28.9</v>
      </c>
      <c r="H51" s="36">
        <f>(表2[time]-表2[mean2])^2</f>
        <v>26.010000000000016</v>
      </c>
      <c r="I51" s="36">
        <f>SUMIF(表2[Treatment],表2[[#This Row],[Treatment]],表2[x-mean2])</f>
        <v>240.90000000000003</v>
      </c>
    </row>
    <row r="52" spans="1:9" x14ac:dyDescent="0.15">
      <c r="A52" s="32" t="s">
        <v>32</v>
      </c>
      <c r="B52" t="s">
        <v>46</v>
      </c>
      <c r="C52" s="27">
        <v>36</v>
      </c>
      <c r="D52">
        <f>AVERAGEIFS(表2[time],表2[Treatment],表2[[#This Row],[Treatment]],表2[gender],表2[[#This Row],[gender]])</f>
        <v>32.4</v>
      </c>
      <c r="E52">
        <f>(表2[[#This Row],[time]]-表2[[#This Row],[mean_j]])^2</f>
        <v>12.96000000000001</v>
      </c>
      <c r="F52">
        <f>SUMIFS(表2[x-mean],表2[Treatment],表2[[#This Row],[Treatment]],表2[gender],表2[[#This Row],[gender]])</f>
        <v>89.2</v>
      </c>
      <c r="G52">
        <f>AVERAGEIF(表2[Treatment],表2[[#This Row],[Treatment]],表2[time])</f>
        <v>28.9</v>
      </c>
      <c r="H52" s="36">
        <f>(表2[time]-表2[mean2])^2</f>
        <v>50.410000000000018</v>
      </c>
      <c r="I52" s="36">
        <f>SUMIF(表2[Treatment],表2[[#This Row],[Treatment]],表2[x-mean2])</f>
        <v>240.90000000000003</v>
      </c>
    </row>
    <row r="53" spans="1:9" x14ac:dyDescent="0.15">
      <c r="A53" s="32" t="s">
        <v>32</v>
      </c>
      <c r="B53" t="s">
        <v>46</v>
      </c>
      <c r="C53" s="27">
        <v>26</v>
      </c>
      <c r="D53">
        <f>AVERAGEIFS(表2[time],表2[Treatment],表2[[#This Row],[Treatment]],表2[gender],表2[[#This Row],[gender]])</f>
        <v>32.4</v>
      </c>
      <c r="E53">
        <f>(表2[[#This Row],[time]]-表2[[#This Row],[mean_j]])^2</f>
        <v>40.95999999999998</v>
      </c>
      <c r="F53">
        <f>SUMIFS(表2[x-mean],表2[Treatment],表2[[#This Row],[Treatment]],表2[gender],表2[[#This Row],[gender]])</f>
        <v>89.2</v>
      </c>
      <c r="G53">
        <f>AVERAGEIF(表2[Treatment],表2[[#This Row],[Treatment]],表2[time])</f>
        <v>28.9</v>
      </c>
      <c r="H53" s="36">
        <f>(表2[time]-表2[mean2])^2</f>
        <v>8.4099999999999913</v>
      </c>
      <c r="I53" s="36">
        <f>SUMIF(表2[Treatment],表2[[#This Row],[Treatment]],表2[x-mean2])</f>
        <v>240.90000000000003</v>
      </c>
    </row>
    <row r="54" spans="1:9" x14ac:dyDescent="0.15">
      <c r="A54" s="32" t="s">
        <v>32</v>
      </c>
      <c r="B54" t="s">
        <v>46</v>
      </c>
      <c r="C54" s="27">
        <v>29</v>
      </c>
      <c r="D54">
        <f>AVERAGEIFS(表2[time],表2[Treatment],表2[[#This Row],[Treatment]],表2[gender],表2[[#This Row],[gender]])</f>
        <v>32.4</v>
      </c>
      <c r="E54">
        <f>(表2[[#This Row],[time]]-表2[[#This Row],[mean_j]])^2</f>
        <v>11.55999999999999</v>
      </c>
      <c r="F54">
        <f>SUMIFS(表2[x-mean],表2[Treatment],表2[[#This Row],[Treatment]],表2[gender],表2[[#This Row],[gender]])</f>
        <v>89.2</v>
      </c>
      <c r="G54">
        <f>AVERAGEIF(表2[Treatment],表2[[#This Row],[Treatment]],表2[time])</f>
        <v>28.9</v>
      </c>
      <c r="H54" s="36">
        <f>(表2[time]-表2[mean2])^2</f>
        <v>1.0000000000000285E-2</v>
      </c>
      <c r="I54" s="36">
        <f>SUMIF(表2[Treatment],表2[[#This Row],[Treatment]],表2[x-mean2])</f>
        <v>240.90000000000003</v>
      </c>
    </row>
    <row r="55" spans="1:9" x14ac:dyDescent="0.15">
      <c r="A55" s="34" t="s">
        <v>51</v>
      </c>
      <c r="C55" s="35"/>
      <c r="E55">
        <f>SUBTOTAL(109,表2[x-mean])</f>
        <v>224.4</v>
      </c>
      <c r="H55">
        <f>SUBTOTAL(109,表2[x-mean2])</f>
        <v>539.89999999999986</v>
      </c>
    </row>
  </sheetData>
  <phoneticPr fontId="1" type="noConversion"/>
  <pageMargins left="0.7" right="0.7" top="0.75" bottom="0.75" header="0.3" footer="0.3"/>
  <pageSetup paperSize="9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Si</dc:creator>
  <cp:lastModifiedBy>Xiang Si</cp:lastModifiedBy>
  <cp:lastPrinted>2019-03-16T03:13:59Z</cp:lastPrinted>
  <dcterms:created xsi:type="dcterms:W3CDTF">2019-03-16T00:49:01Z</dcterms:created>
  <dcterms:modified xsi:type="dcterms:W3CDTF">2019-03-17T01:21:11Z</dcterms:modified>
</cp:coreProperties>
</file>