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nming zheng\CloudStation\护理学院工作\教学\spss软件实验\医学统计学研究生课程\lect-1\"/>
    </mc:Choice>
  </mc:AlternateContent>
  <bookViews>
    <workbookView xWindow="0" yWindow="0" windowWidth="17280" windowHeight="7500" activeTab="1"/>
  </bookViews>
  <sheets>
    <sheet name="平均值与标准差" sheetId="1" r:id="rId1"/>
    <sheet name="百分位参考值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L2" i="1" s="1"/>
  <c r="H3" i="1"/>
  <c r="L3" i="1" s="1"/>
  <c r="H4" i="1"/>
  <c r="L4" i="1" s="1"/>
  <c r="H5" i="1"/>
  <c r="L5" i="1" s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B2" i="1"/>
  <c r="B3" i="1"/>
  <c r="B4" i="1"/>
  <c r="B5" i="1"/>
  <c r="E7" i="1"/>
  <c r="C2" i="2"/>
  <c r="C6" i="2"/>
  <c r="C10" i="2"/>
  <c r="C4" i="2"/>
  <c r="C5" i="2"/>
  <c r="C9" i="2"/>
  <c r="C3" i="2"/>
  <c r="C7" i="2"/>
  <c r="C8" i="2"/>
  <c r="D8" i="2" l="1"/>
  <c r="D7" i="2"/>
  <c r="D3" i="2"/>
  <c r="D9" i="2"/>
  <c r="D5" i="2"/>
  <c r="D4" i="2"/>
  <c r="D10" i="2"/>
  <c r="D6" i="2"/>
  <c r="D2" i="2"/>
  <c r="K24" i="1"/>
  <c r="K26" i="1"/>
  <c r="K20" i="1"/>
  <c r="I9" i="1"/>
  <c r="C5" i="1"/>
  <c r="D5" i="1" s="1"/>
  <c r="E5" i="1" s="1"/>
  <c r="I2" i="1"/>
  <c r="I17" i="1"/>
  <c r="I5" i="1"/>
  <c r="I16" i="1"/>
  <c r="I12" i="1"/>
  <c r="I8" i="1"/>
  <c r="I4" i="1"/>
  <c r="I13" i="1"/>
  <c r="I15" i="1"/>
  <c r="I11" i="1"/>
  <c r="I7" i="1"/>
  <c r="I3" i="1"/>
  <c r="I18" i="1"/>
  <c r="I14" i="1"/>
  <c r="I10" i="1"/>
  <c r="I6" i="1"/>
  <c r="C6" i="1"/>
  <c r="C2" i="1"/>
  <c r="D2" i="1" s="1"/>
  <c r="E2" i="1" s="1"/>
  <c r="C4" i="1"/>
  <c r="D4" i="1" s="1"/>
  <c r="E4" i="1" s="1"/>
  <c r="C3" i="1"/>
  <c r="D3" i="1" s="1"/>
  <c r="E3" i="1" s="1"/>
  <c r="K25" i="1" l="1"/>
  <c r="K27" i="1" s="1"/>
  <c r="J4" i="1"/>
  <c r="K4" i="1" s="1"/>
  <c r="J11" i="1"/>
  <c r="K11" i="1" s="1"/>
  <c r="J17" i="1"/>
  <c r="K17" i="1" s="1"/>
  <c r="J18" i="1"/>
  <c r="K18" i="1" s="1"/>
  <c r="J15" i="1"/>
  <c r="K15" i="1" s="1"/>
  <c r="J12" i="1"/>
  <c r="K12" i="1" s="1"/>
  <c r="J2" i="1"/>
  <c r="K2" i="1" s="1"/>
  <c r="J7" i="1"/>
  <c r="K7" i="1" s="1"/>
  <c r="J14" i="1"/>
  <c r="K14" i="1" s="1"/>
  <c r="J8" i="1"/>
  <c r="K8" i="1" s="1"/>
  <c r="J6" i="1"/>
  <c r="K6" i="1" s="1"/>
  <c r="J3" i="1"/>
  <c r="K3" i="1" s="1"/>
  <c r="J13" i="1"/>
  <c r="K13" i="1" s="1"/>
  <c r="J16" i="1"/>
  <c r="K16" i="1" s="1"/>
  <c r="J10" i="1"/>
  <c r="K10" i="1" s="1"/>
  <c r="J5" i="1"/>
  <c r="K5" i="1" s="1"/>
  <c r="J9" i="1"/>
  <c r="K9" i="1" s="1"/>
  <c r="E6" i="1"/>
  <c r="E8" i="1" s="1"/>
  <c r="E9" i="1" s="1"/>
  <c r="K21" i="1" l="1"/>
  <c r="K22" i="1" s="1"/>
  <c r="K29" i="1" s="1"/>
</calcChain>
</file>

<file path=xl/sharedStrings.xml><?xml version="1.0" encoding="utf-8"?>
<sst xmlns="http://schemas.openxmlformats.org/spreadsheetml/2006/main" count="28" uniqueCount="28">
  <si>
    <t>v1</t>
  </si>
  <si>
    <t>v2</t>
  </si>
  <si>
    <t>ave</t>
    <phoneticPr fontId="1" type="noConversion"/>
  </si>
  <si>
    <t>xi-xmean</t>
    <phoneticPr fontId="1" type="noConversion"/>
  </si>
  <si>
    <t>d^2</t>
    <phoneticPr fontId="1" type="noConversion"/>
  </si>
  <si>
    <t>方差</t>
    <phoneticPr fontId="1" type="noConversion"/>
  </si>
  <si>
    <t>标准差</t>
    <phoneticPr fontId="1" type="noConversion"/>
  </si>
  <si>
    <t>sum of d^2</t>
    <phoneticPr fontId="1" type="noConversion"/>
  </si>
  <si>
    <t>N</t>
    <phoneticPr fontId="1" type="noConversion"/>
  </si>
  <si>
    <t>平均值</t>
    <phoneticPr fontId="1" type="noConversion"/>
  </si>
  <si>
    <t>标准差公式推导</t>
    <phoneticPr fontId="1" type="noConversion"/>
  </si>
  <si>
    <t>xi</t>
    <phoneticPr fontId="1" type="noConversion"/>
  </si>
  <si>
    <t>mean</t>
    <phoneticPr fontId="1" type="noConversion"/>
  </si>
  <si>
    <t>xi-mean</t>
    <phoneticPr fontId="1" type="noConversion"/>
  </si>
  <si>
    <t>(xi-mean)^2</t>
    <phoneticPr fontId="1" type="noConversion"/>
  </si>
  <si>
    <t>mean^2</t>
    <phoneticPr fontId="1" type="noConversion"/>
  </si>
  <si>
    <t>n</t>
    <phoneticPr fontId="1" type="noConversion"/>
  </si>
  <si>
    <t>sum_(xi-mean)^2</t>
    <phoneticPr fontId="1" type="noConversion"/>
  </si>
  <si>
    <t>sigma^2 (left)</t>
    <phoneticPr fontId="1" type="noConversion"/>
  </si>
  <si>
    <t>sigma^2 (right)</t>
    <phoneticPr fontId="1" type="noConversion"/>
  </si>
  <si>
    <t>sum_xi^2</t>
    <phoneticPr fontId="1" type="noConversion"/>
  </si>
  <si>
    <t>sum_xi^2/n</t>
    <phoneticPr fontId="1" type="noConversion"/>
  </si>
  <si>
    <t>xi^2</t>
    <phoneticPr fontId="1" type="noConversion"/>
  </si>
  <si>
    <t>left == right</t>
    <phoneticPr fontId="1" type="noConversion"/>
  </si>
  <si>
    <t>Hg</t>
    <phoneticPr fontId="1" type="noConversion"/>
  </si>
  <si>
    <t>freq</t>
    <phoneticPr fontId="1" type="noConversion"/>
  </si>
  <si>
    <t>cumulat_f</t>
    <phoneticPr fontId="1" type="noConversion"/>
  </si>
  <si>
    <t>percentile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</si>
</sst>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Segoe UI"/>
      <family val="2"/>
    </font>
    <font>
      <sz val="8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NumberFormat="1">
      <alignment vertical="center"/>
    </xf>
    <xf numFmtId="10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18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百分位参考值!$D$1</c:f>
              <c:strCache>
                <c:ptCount val="1"/>
                <c:pt idx="0">
                  <c:v>percentile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百分位参考值!$A$2:$A$10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百分位参考值!$D$2:$D$10</c:f>
              <c:numCache>
                <c:formatCode>0.00%</c:formatCode>
                <c:ptCount val="9"/>
                <c:pt idx="0">
                  <c:v>0.15957446808510639</c:v>
                </c:pt>
                <c:pt idx="1">
                  <c:v>0.38652482269503546</c:v>
                </c:pt>
                <c:pt idx="2">
                  <c:v>0.72695035460992907</c:v>
                </c:pt>
                <c:pt idx="3">
                  <c:v>0.86170212765957444</c:v>
                </c:pt>
                <c:pt idx="4">
                  <c:v>0.93262411347517726</c:v>
                </c:pt>
                <c:pt idx="5">
                  <c:v>0.97163120567375882</c:v>
                </c:pt>
                <c:pt idx="6">
                  <c:v>0.98936170212765961</c:v>
                </c:pt>
                <c:pt idx="7">
                  <c:v>0.99645390070921991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65181472"/>
        <c:axId val="365180912"/>
      </c:barChart>
      <c:catAx>
        <c:axId val="3651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180912"/>
        <c:crosses val="autoZero"/>
        <c:auto val="1"/>
        <c:lblAlgn val="ctr"/>
        <c:lblOffset val="100"/>
        <c:noMultiLvlLbl val="0"/>
      </c:catAx>
      <c:valAx>
        <c:axId val="365180912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18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百分位参考值!$C$1</c:f>
              <c:strCache>
                <c:ptCount val="1"/>
                <c:pt idx="0">
                  <c:v>cumulat_f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百分位参考值!$A$2:$A$10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</c:numCache>
            </c:numRef>
          </c:cat>
          <c:val>
            <c:numRef>
              <c:f>百分位参考值!$C$2:$C$10</c:f>
              <c:numCache>
                <c:formatCode>General</c:formatCode>
                <c:ptCount val="9"/>
                <c:pt idx="0">
                  <c:v>45</c:v>
                </c:pt>
                <c:pt idx="1">
                  <c:v>109</c:v>
                </c:pt>
                <c:pt idx="2">
                  <c:v>205</c:v>
                </c:pt>
                <c:pt idx="3">
                  <c:v>243</c:v>
                </c:pt>
                <c:pt idx="4">
                  <c:v>263</c:v>
                </c:pt>
                <c:pt idx="5">
                  <c:v>274</c:v>
                </c:pt>
                <c:pt idx="6">
                  <c:v>279</c:v>
                </c:pt>
                <c:pt idx="7">
                  <c:v>281</c:v>
                </c:pt>
                <c:pt idx="8">
                  <c:v>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70908864"/>
        <c:axId val="370909424"/>
      </c:barChart>
      <c:catAx>
        <c:axId val="3709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909424"/>
        <c:crosses val="autoZero"/>
        <c:auto val="1"/>
        <c:lblAlgn val="ctr"/>
        <c:lblOffset val="100"/>
        <c:noMultiLvlLbl val="0"/>
      </c:catAx>
      <c:valAx>
        <c:axId val="370909424"/>
        <c:scaling>
          <c:orientation val="minMax"/>
          <c:max val="282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90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3810</xdr:rowOff>
    </xdr:from>
    <xdr:to>
      <xdr:col>11</xdr:col>
      <xdr:colOff>419100</xdr:colOff>
      <xdr:row>16</xdr:row>
      <xdr:rowOff>3810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11</xdr:col>
      <xdr:colOff>304800</xdr:colOff>
      <xdr:row>34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335280</xdr:colOff>
      <xdr:row>23</xdr:row>
      <xdr:rowOff>152400</xdr:rowOff>
    </xdr:from>
    <xdr:to>
      <xdr:col>8</xdr:col>
      <xdr:colOff>190500</xdr:colOff>
      <xdr:row>27</xdr:row>
      <xdr:rowOff>7620</xdr:rowOff>
    </xdr:to>
    <xdr:cxnSp macro="">
      <xdr:nvCxnSpPr>
        <xdr:cNvPr id="5" name="直接连接符 4"/>
        <xdr:cNvCxnSpPr/>
      </xdr:nvCxnSpPr>
      <xdr:spPr>
        <a:xfrm flipV="1">
          <a:off x="5082540" y="4358640"/>
          <a:ext cx="464820" cy="58674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339969</xdr:colOff>
      <xdr:row>27</xdr:row>
      <xdr:rowOff>11723</xdr:rowOff>
    </xdr:from>
    <xdr:to>
      <xdr:col>8</xdr:col>
      <xdr:colOff>187569</xdr:colOff>
      <xdr:row>27</xdr:row>
      <xdr:rowOff>11723</xdr:rowOff>
    </xdr:to>
    <xdr:cxnSp macro="">
      <xdr:nvCxnSpPr>
        <xdr:cNvPr id="7" name="直接连接符 6"/>
        <xdr:cNvCxnSpPr/>
      </xdr:nvCxnSpPr>
      <xdr:spPr>
        <a:xfrm>
          <a:off x="5087815" y="4917831"/>
          <a:ext cx="457200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181708</xdr:colOff>
      <xdr:row>24</xdr:row>
      <xdr:rowOff>0</xdr:rowOff>
    </xdr:from>
    <xdr:to>
      <xdr:col>8</xdr:col>
      <xdr:colOff>181708</xdr:colOff>
      <xdr:row>27</xdr:row>
      <xdr:rowOff>23446</xdr:rowOff>
    </xdr:to>
    <xdr:cxnSp macro="">
      <xdr:nvCxnSpPr>
        <xdr:cNvPr id="9" name="直接连接符 8"/>
        <xdr:cNvCxnSpPr/>
      </xdr:nvCxnSpPr>
      <xdr:spPr>
        <a:xfrm flipV="1">
          <a:off x="5539154" y="4360985"/>
          <a:ext cx="0" cy="568569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275493</xdr:colOff>
      <xdr:row>25</xdr:row>
      <xdr:rowOff>11723</xdr:rowOff>
    </xdr:from>
    <xdr:to>
      <xdr:col>9</xdr:col>
      <xdr:colOff>58616</xdr:colOff>
      <xdr:row>26</xdr:row>
      <xdr:rowOff>64477</xdr:rowOff>
    </xdr:to>
    <xdr:sp macro="" textlink="">
      <xdr:nvSpPr>
        <xdr:cNvPr id="10" name="文本框 9"/>
        <xdr:cNvSpPr txBox="1"/>
      </xdr:nvSpPr>
      <xdr:spPr>
        <a:xfrm>
          <a:off x="5632939" y="4554415"/>
          <a:ext cx="392723" cy="2344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20</a:t>
          </a:r>
          <a:endParaRPr lang="zh-CN" altLang="en-US" sz="1100"/>
        </a:p>
      </xdr:txBody>
    </xdr:sp>
    <xdr:clientData/>
  </xdr:twoCellAnchor>
  <xdr:twoCellAnchor>
    <xdr:from>
      <xdr:col>7</xdr:col>
      <xdr:colOff>404447</xdr:colOff>
      <xdr:row>27</xdr:row>
      <xdr:rowOff>64477</xdr:rowOff>
    </xdr:from>
    <xdr:to>
      <xdr:col>8</xdr:col>
      <xdr:colOff>187570</xdr:colOff>
      <xdr:row>28</xdr:row>
      <xdr:rowOff>117232</xdr:rowOff>
    </xdr:to>
    <xdr:sp macro="" textlink="">
      <xdr:nvSpPr>
        <xdr:cNvPr id="11" name="文本框 10"/>
        <xdr:cNvSpPr txBox="1"/>
      </xdr:nvSpPr>
      <xdr:spPr>
        <a:xfrm>
          <a:off x="5152293" y="4970585"/>
          <a:ext cx="392723" cy="2344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8</a:t>
          </a:r>
          <a:endParaRPr lang="zh-CN" altLang="en-US" sz="1100"/>
        </a:p>
      </xdr:txBody>
    </xdr:sp>
    <xdr:clientData/>
  </xdr:twoCellAnchor>
  <xdr:twoCellAnchor>
    <xdr:from>
      <xdr:col>7</xdr:col>
      <xdr:colOff>580293</xdr:colOff>
      <xdr:row>25</xdr:row>
      <xdr:rowOff>82062</xdr:rowOff>
    </xdr:from>
    <xdr:to>
      <xdr:col>7</xdr:col>
      <xdr:colOff>580293</xdr:colOff>
      <xdr:row>27</xdr:row>
      <xdr:rowOff>23447</xdr:rowOff>
    </xdr:to>
    <xdr:cxnSp macro="">
      <xdr:nvCxnSpPr>
        <xdr:cNvPr id="13" name="直接连接符 12"/>
        <xdr:cNvCxnSpPr/>
      </xdr:nvCxnSpPr>
      <xdr:spPr>
        <a:xfrm flipV="1">
          <a:off x="5328139" y="4624754"/>
          <a:ext cx="0" cy="304801"/>
        </a:xfrm>
        <a:prstGeom prst="line">
          <a:avLst/>
        </a:prstGeom>
        <a:ln w="12700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532601</xdr:colOff>
      <xdr:row>25</xdr:row>
      <xdr:rowOff>78331</xdr:rowOff>
    </xdr:from>
    <xdr:to>
      <xdr:col>7</xdr:col>
      <xdr:colOff>315724</xdr:colOff>
      <xdr:row>26</xdr:row>
      <xdr:rowOff>131085</xdr:rowOff>
    </xdr:to>
    <xdr:sp macro="" textlink="">
      <xdr:nvSpPr>
        <xdr:cNvPr id="15" name="文本框 14"/>
        <xdr:cNvSpPr txBox="1"/>
      </xdr:nvSpPr>
      <xdr:spPr>
        <a:xfrm>
          <a:off x="4668183" y="4667649"/>
          <a:ext cx="392723" cy="23632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l</a:t>
          </a:r>
          <a:endParaRPr lang="zh-CN" altLang="en-US" sz="1100"/>
        </a:p>
      </xdr:txBody>
    </xdr:sp>
    <xdr:clientData/>
  </xdr:twoCellAnchor>
  <xdr:twoCellAnchor>
    <xdr:from>
      <xdr:col>7</xdr:col>
      <xdr:colOff>297074</xdr:colOff>
      <xdr:row>23</xdr:row>
      <xdr:rowOff>126821</xdr:rowOff>
    </xdr:from>
    <xdr:to>
      <xdr:col>8</xdr:col>
      <xdr:colOff>80197</xdr:colOff>
      <xdr:row>24</xdr:row>
      <xdr:rowOff>179576</xdr:rowOff>
    </xdr:to>
    <xdr:sp macro="" textlink="">
      <xdr:nvSpPr>
        <xdr:cNvPr id="16" name="文本框 15"/>
        <xdr:cNvSpPr txBox="1"/>
      </xdr:nvSpPr>
      <xdr:spPr>
        <a:xfrm>
          <a:off x="5042256" y="4348994"/>
          <a:ext cx="392723" cy="23632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h</a:t>
          </a:r>
          <a:endParaRPr lang="zh-CN" altLang="en-US" sz="1100"/>
        </a:p>
      </xdr:txBody>
    </xdr:sp>
    <xdr:clientData/>
  </xdr:twoCellAnchor>
  <xdr:twoCellAnchor>
    <xdr:from>
      <xdr:col>7</xdr:col>
      <xdr:colOff>493436</xdr:colOff>
      <xdr:row>24</xdr:row>
      <xdr:rowOff>179576</xdr:rowOff>
    </xdr:from>
    <xdr:to>
      <xdr:col>7</xdr:col>
      <xdr:colOff>578427</xdr:colOff>
      <xdr:row>26</xdr:row>
      <xdr:rowOff>34636</xdr:rowOff>
    </xdr:to>
    <xdr:cxnSp macro="">
      <xdr:nvCxnSpPr>
        <xdr:cNvPr id="18" name="直接箭头连接符 17"/>
        <xdr:cNvCxnSpPr>
          <a:stCxn id="16" idx="2"/>
        </xdr:cNvCxnSpPr>
      </xdr:nvCxnSpPr>
      <xdr:spPr>
        <a:xfrm>
          <a:off x="5238618" y="4585321"/>
          <a:ext cx="84991" cy="222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174782</xdr:colOff>
      <xdr:row>26</xdr:row>
      <xdr:rowOff>34103</xdr:rowOff>
    </xdr:from>
    <xdr:to>
      <xdr:col>7</xdr:col>
      <xdr:colOff>498763</xdr:colOff>
      <xdr:row>26</xdr:row>
      <xdr:rowOff>176645</xdr:rowOff>
    </xdr:to>
    <xdr:cxnSp macro="">
      <xdr:nvCxnSpPr>
        <xdr:cNvPr id="19" name="直接箭头连接符 18"/>
        <xdr:cNvCxnSpPr/>
      </xdr:nvCxnSpPr>
      <xdr:spPr>
        <a:xfrm>
          <a:off x="4919964" y="4806994"/>
          <a:ext cx="323981" cy="142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表1" displayName="表1" ref="A1:E6" totalsRowCount="1" headerRowDxfId="17" dataDxfId="16">
  <autoFilter ref="A1:E5"/>
  <tableColumns count="5">
    <tableColumn id="1" name="v1" dataDxfId="15" totalsRowDxfId="14"/>
    <tableColumn id="8" name="v2" totalsRowLabel="平均值" dataDxfId="13" totalsRowDxfId="12">
      <calculatedColumnFormula>表1[[#This Row],[v1]]+0</calculatedColumnFormula>
    </tableColumn>
    <tableColumn id="3" name="ave" totalsRowFunction="custom" dataDxfId="11" totalsRowDxfId="10">
      <calculatedColumnFormula>AVERAGE(表1[v2])</calculatedColumnFormula>
      <totalsRowFormula>AVERAGE(表1[v2])</totalsRowFormula>
    </tableColumn>
    <tableColumn id="4" name="xi-xmean" totalsRowLabel="sum of d^2" dataDxfId="9" totalsRowDxfId="8">
      <calculatedColumnFormula>表1[[#This Row],[v2]]-表1[[#This Row],[ave]]</calculatedColumnFormula>
    </tableColumn>
    <tableColumn id="5" name="d^2" totalsRowFunction="custom" dataDxfId="7" totalsRowDxfId="6">
      <calculatedColumnFormula>表1[[#This Row],[xi-xmean]]^2</calculatedColumnFormula>
      <totalsRowFormula>SUM(表1[d^2])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H1:L18" totalsRowShown="0">
  <autoFilter ref="H1:L18"/>
  <tableColumns count="5">
    <tableColumn id="1" name="xi">
      <calculatedColumnFormula>RANDBETWEEN(1,99)</calculatedColumnFormula>
    </tableColumn>
    <tableColumn id="2" name="mean" dataDxfId="5">
      <calculatedColumnFormula>AVERAGE(表2[xi])</calculatedColumnFormula>
    </tableColumn>
    <tableColumn id="3" name="xi-mean" dataDxfId="4">
      <calculatedColumnFormula>表2[[#This Row],[xi]]-表2[[#This Row],[mean]]</calculatedColumnFormula>
    </tableColumn>
    <tableColumn id="4" name="(xi-mean)^2" dataDxfId="3">
      <calculatedColumnFormula>表2[[#This Row],[xi-mean]]^2</calculatedColumnFormula>
    </tableColumn>
    <tableColumn id="7" name="xi^2" dataDxfId="2">
      <calculatedColumnFormula>表2[xi]^2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D10" totalsRowShown="0">
  <autoFilter ref="A1:D10"/>
  <tableColumns count="4">
    <tableColumn id="1" name="Hg"/>
    <tableColumn id="2" name="freq"/>
    <tableColumn id="3" name="cumulat_f" dataDxfId="1">
      <calculatedColumnFormula>SUM($B$2:INDIRECT("b"&amp;ROW()))</calculatedColumnFormula>
    </tableColumn>
    <tableColumn id="4" name="percentile" dataDxfId="0" dataCellStyle="百分比">
      <calculatedColumnFormula>表3[[#This Row],[cumulat_f]]/SUM(表3[freq])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G1" workbookViewId="0">
      <selection activeCell="Q9" sqref="Q9"/>
    </sheetView>
  </sheetViews>
  <sheetFormatPr defaultRowHeight="14.4" x14ac:dyDescent="0.25"/>
  <cols>
    <col min="5" max="5" width="9.5546875" bestFit="1" customWidth="1"/>
    <col min="7" max="7" width="17.5546875" customWidth="1"/>
    <col min="10" max="10" width="18.5546875" customWidth="1"/>
    <col min="11" max="11" width="13.66406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22</v>
      </c>
    </row>
    <row r="2" spans="1:12" x14ac:dyDescent="0.25">
      <c r="A2" s="2">
        <v>3</v>
      </c>
      <c r="B2" s="2">
        <f>表1[[#This Row],[v1]]+0</f>
        <v>3</v>
      </c>
      <c r="C2" s="2">
        <f>AVERAGE(表1[v2])</f>
        <v>5</v>
      </c>
      <c r="D2" s="2">
        <f>表1[[#This Row],[v2]]-表1[[#This Row],[ave]]</f>
        <v>-2</v>
      </c>
      <c r="E2" s="2">
        <f>表1[[#This Row],[xi-xmean]]^2</f>
        <v>4</v>
      </c>
      <c r="H2">
        <f t="shared" ref="H2:H18" ca="1" si="0">RANDBETWEEN(1,99)</f>
        <v>22</v>
      </c>
      <c r="I2">
        <f ca="1">AVERAGE(表2[xi])</f>
        <v>50.058823529411768</v>
      </c>
      <c r="J2">
        <f ca="1">表2[[#This Row],[xi]]-表2[[#This Row],[mean]]</f>
        <v>-28.058823529411768</v>
      </c>
      <c r="K2">
        <f ca="1">表2[[#This Row],[xi-mean]]^2</f>
        <v>787.29757785467143</v>
      </c>
      <c r="L2" s="5">
        <f ca="1">表2[xi]^2</f>
        <v>484</v>
      </c>
    </row>
    <row r="3" spans="1:12" x14ac:dyDescent="0.25">
      <c r="A3" s="2">
        <v>4</v>
      </c>
      <c r="B3" s="2">
        <f>表1[[#This Row],[v1]]+0</f>
        <v>4</v>
      </c>
      <c r="C3" s="2">
        <f>AVERAGE(表1[v2])</f>
        <v>5</v>
      </c>
      <c r="D3" s="2">
        <f>表1[[#This Row],[v2]]-表1[[#This Row],[ave]]</f>
        <v>-1</v>
      </c>
      <c r="E3" s="2">
        <f>表1[[#This Row],[xi-xmean]]^2</f>
        <v>1</v>
      </c>
      <c r="H3">
        <f t="shared" ca="1" si="0"/>
        <v>97</v>
      </c>
      <c r="I3">
        <f ca="1">AVERAGE(表2[xi])</f>
        <v>50.058823529411768</v>
      </c>
      <c r="J3">
        <f ca="1">表2[[#This Row],[xi]]-表2[[#This Row],[mean]]</f>
        <v>46.941176470588232</v>
      </c>
      <c r="K3">
        <f ca="1">表2[[#This Row],[xi-mean]]^2</f>
        <v>2203.4740484429062</v>
      </c>
      <c r="L3" s="5">
        <f ca="1">表2[xi]^2</f>
        <v>9409</v>
      </c>
    </row>
    <row r="4" spans="1:12" x14ac:dyDescent="0.25">
      <c r="A4" s="2">
        <v>5</v>
      </c>
      <c r="B4" s="2">
        <f>表1[[#This Row],[v1]]+0</f>
        <v>5</v>
      </c>
      <c r="C4" s="2">
        <f>AVERAGE(表1[v2])</f>
        <v>5</v>
      </c>
      <c r="D4" s="2">
        <f>表1[[#This Row],[v2]]-表1[[#This Row],[ave]]</f>
        <v>0</v>
      </c>
      <c r="E4" s="2">
        <f>表1[[#This Row],[xi-xmean]]^2</f>
        <v>0</v>
      </c>
      <c r="H4">
        <f t="shared" ca="1" si="0"/>
        <v>52</v>
      </c>
      <c r="I4">
        <f ca="1">AVERAGE(表2[xi])</f>
        <v>50.058823529411768</v>
      </c>
      <c r="J4">
        <f ca="1">表2[[#This Row],[xi]]-表2[[#This Row],[mean]]</f>
        <v>1.941176470588232</v>
      </c>
      <c r="K4">
        <f ca="1">表2[[#This Row],[xi-mean]]^2</f>
        <v>3.7681660899653848</v>
      </c>
      <c r="L4" s="5">
        <f ca="1">表2[xi]^2</f>
        <v>2704</v>
      </c>
    </row>
    <row r="5" spans="1:12" x14ac:dyDescent="0.25">
      <c r="A5" s="2">
        <v>8</v>
      </c>
      <c r="B5" s="2">
        <f>表1[[#This Row],[v1]]+0</f>
        <v>8</v>
      </c>
      <c r="C5" s="2">
        <f>AVERAGE(表1[v2])</f>
        <v>5</v>
      </c>
      <c r="D5" s="2">
        <f>表1[[#This Row],[v2]]-表1[[#This Row],[ave]]</f>
        <v>3</v>
      </c>
      <c r="E5" s="2">
        <f>表1[[#This Row],[xi-xmean]]^2</f>
        <v>9</v>
      </c>
      <c r="H5">
        <f t="shared" ca="1" si="0"/>
        <v>57</v>
      </c>
      <c r="I5">
        <f ca="1">AVERAGE(表2[xi])</f>
        <v>50.058823529411768</v>
      </c>
      <c r="J5">
        <f ca="1">表2[[#This Row],[xi]]-表2[[#This Row],[mean]]</f>
        <v>6.941176470588232</v>
      </c>
      <c r="K5">
        <f ca="1">表2[[#This Row],[xi-mean]]^2</f>
        <v>48.179930795847703</v>
      </c>
      <c r="L5" s="5">
        <f ca="1">表2[xi]^2</f>
        <v>3249</v>
      </c>
    </row>
    <row r="6" spans="1:12" x14ac:dyDescent="0.25">
      <c r="A6" s="2"/>
      <c r="B6" s="4" t="s">
        <v>9</v>
      </c>
      <c r="C6" s="3">
        <f>AVERAGE(表1[v2])</f>
        <v>5</v>
      </c>
      <c r="D6" s="3" t="s">
        <v>7</v>
      </c>
      <c r="E6" s="3">
        <f>SUM(表1[d^2])</f>
        <v>14</v>
      </c>
      <c r="H6">
        <f t="shared" ca="1" si="0"/>
        <v>28</v>
      </c>
      <c r="I6">
        <f ca="1">AVERAGE(表2[xi])</f>
        <v>50.058823529411768</v>
      </c>
      <c r="J6">
        <f ca="1">表2[[#This Row],[xi]]-表2[[#This Row],[mean]]</f>
        <v>-22.058823529411768</v>
      </c>
      <c r="K6">
        <f ca="1">表2[[#This Row],[xi-mean]]^2</f>
        <v>486.59169550173027</v>
      </c>
      <c r="L6" s="5">
        <f ca="1">表2[xi]^2</f>
        <v>784</v>
      </c>
    </row>
    <row r="7" spans="1:12" x14ac:dyDescent="0.25">
      <c r="D7" t="s">
        <v>8</v>
      </c>
      <c r="E7">
        <f>COUNT(表1[v1])</f>
        <v>4</v>
      </c>
      <c r="H7">
        <f t="shared" ca="1" si="0"/>
        <v>46</v>
      </c>
      <c r="I7">
        <f ca="1">AVERAGE(表2[xi])</f>
        <v>50.058823529411768</v>
      </c>
      <c r="J7">
        <f ca="1">表2[[#This Row],[xi]]-表2[[#This Row],[mean]]</f>
        <v>-4.058823529411768</v>
      </c>
      <c r="K7">
        <f ca="1">表2[[#This Row],[xi-mean]]^2</f>
        <v>16.4740484429066</v>
      </c>
      <c r="L7" s="5">
        <f ca="1">表2[xi]^2</f>
        <v>2116</v>
      </c>
    </row>
    <row r="8" spans="1:12" x14ac:dyDescent="0.25">
      <c r="D8" t="s">
        <v>5</v>
      </c>
      <c r="E8">
        <f>表1[[#Totals],[d^2]]/E7</f>
        <v>3.5</v>
      </c>
      <c r="H8">
        <f t="shared" ca="1" si="0"/>
        <v>73</v>
      </c>
      <c r="I8">
        <f ca="1">AVERAGE(表2[xi])</f>
        <v>50.058823529411768</v>
      </c>
      <c r="J8">
        <f ca="1">表2[[#This Row],[xi]]-表2[[#This Row],[mean]]</f>
        <v>22.941176470588232</v>
      </c>
      <c r="K8">
        <f ca="1">表2[[#This Row],[xi-mean]]^2</f>
        <v>526.29757785467109</v>
      </c>
      <c r="L8" s="5">
        <f ca="1">表2[xi]^2</f>
        <v>5329</v>
      </c>
    </row>
    <row r="9" spans="1:12" x14ac:dyDescent="0.25">
      <c r="D9" t="s">
        <v>6</v>
      </c>
      <c r="E9">
        <f>SQRT(E8)</f>
        <v>1.8708286933869707</v>
      </c>
      <c r="H9">
        <f t="shared" ca="1" si="0"/>
        <v>51</v>
      </c>
      <c r="I9">
        <f ca="1">AVERAGE(表2[xi])</f>
        <v>50.058823529411768</v>
      </c>
      <c r="J9">
        <f ca="1">表2[[#This Row],[xi]]-表2[[#This Row],[mean]]</f>
        <v>0.94117647058823195</v>
      </c>
      <c r="K9">
        <f ca="1">表2[[#This Row],[xi-mean]]^2</f>
        <v>0.88581314878892103</v>
      </c>
      <c r="L9" s="5">
        <f ca="1">表2[xi]^2</f>
        <v>2601</v>
      </c>
    </row>
    <row r="10" spans="1:12" x14ac:dyDescent="0.25">
      <c r="H10">
        <f t="shared" ca="1" si="0"/>
        <v>49</v>
      </c>
      <c r="I10">
        <f ca="1">AVERAGE(表2[xi])</f>
        <v>50.058823529411768</v>
      </c>
      <c r="J10">
        <f ca="1">表2[[#This Row],[xi]]-表2[[#This Row],[mean]]</f>
        <v>-1.058823529411768</v>
      </c>
      <c r="K10">
        <f ca="1">表2[[#This Row],[xi-mean]]^2</f>
        <v>1.1211072664359933</v>
      </c>
      <c r="L10" s="5">
        <f ca="1">表2[xi]^2</f>
        <v>2401</v>
      </c>
    </row>
    <row r="11" spans="1:12" x14ac:dyDescent="0.25">
      <c r="H11">
        <f t="shared" ca="1" si="0"/>
        <v>12</v>
      </c>
      <c r="I11">
        <f ca="1">AVERAGE(表2[xi])</f>
        <v>50.058823529411768</v>
      </c>
      <c r="J11">
        <f ca="1">表2[[#This Row],[xi]]-表2[[#This Row],[mean]]</f>
        <v>-38.058823529411768</v>
      </c>
      <c r="K11">
        <f ca="1">表2[[#This Row],[xi-mean]]^2</f>
        <v>1448.4740484429069</v>
      </c>
      <c r="L11" s="5">
        <f ca="1">表2[xi]^2</f>
        <v>144</v>
      </c>
    </row>
    <row r="12" spans="1:12" x14ac:dyDescent="0.25">
      <c r="H12">
        <f t="shared" ca="1" si="0"/>
        <v>11</v>
      </c>
      <c r="I12">
        <f ca="1">AVERAGE(表2[xi])</f>
        <v>50.058823529411768</v>
      </c>
      <c r="J12">
        <f ca="1">表2[[#This Row],[xi]]-表2[[#This Row],[mean]]</f>
        <v>-39.058823529411768</v>
      </c>
      <c r="K12">
        <f ca="1">表2[[#This Row],[xi-mean]]^2</f>
        <v>1525.5916955017303</v>
      </c>
      <c r="L12" s="5">
        <f ca="1">表2[xi]^2</f>
        <v>121</v>
      </c>
    </row>
    <row r="13" spans="1:12" x14ac:dyDescent="0.25">
      <c r="H13">
        <f t="shared" ca="1" si="0"/>
        <v>66</v>
      </c>
      <c r="I13">
        <f ca="1">AVERAGE(表2[xi])</f>
        <v>50.058823529411768</v>
      </c>
      <c r="J13">
        <f ca="1">表2[[#This Row],[xi]]-表2[[#This Row],[mean]]</f>
        <v>15.941176470588232</v>
      </c>
      <c r="K13">
        <f ca="1">表2[[#This Row],[xi-mean]]^2</f>
        <v>254.12110726643587</v>
      </c>
      <c r="L13" s="5">
        <f ca="1">表2[xi]^2</f>
        <v>4356</v>
      </c>
    </row>
    <row r="14" spans="1:12" x14ac:dyDescent="0.25">
      <c r="H14">
        <f t="shared" ca="1" si="0"/>
        <v>84</v>
      </c>
      <c r="I14">
        <f ca="1">AVERAGE(表2[xi])</f>
        <v>50.058823529411768</v>
      </c>
      <c r="J14">
        <f ca="1">表2[[#This Row],[xi]]-表2[[#This Row],[mean]]</f>
        <v>33.941176470588232</v>
      </c>
      <c r="K14">
        <f ca="1">表2[[#This Row],[xi-mean]]^2</f>
        <v>1152.0034602076123</v>
      </c>
      <c r="L14" s="5">
        <f ca="1">表2[xi]^2</f>
        <v>7056</v>
      </c>
    </row>
    <row r="15" spans="1:12" x14ac:dyDescent="0.25">
      <c r="H15">
        <f t="shared" ca="1" si="0"/>
        <v>20</v>
      </c>
      <c r="I15">
        <f ca="1">AVERAGE(表2[xi])</f>
        <v>50.058823529411768</v>
      </c>
      <c r="J15">
        <f ca="1">表2[[#This Row],[xi]]-表2[[#This Row],[mean]]</f>
        <v>-30.058823529411768</v>
      </c>
      <c r="K15">
        <f ca="1">表2[[#This Row],[xi-mean]]^2</f>
        <v>903.5328719723185</v>
      </c>
      <c r="L15" s="5">
        <f ca="1">表2[xi]^2</f>
        <v>400</v>
      </c>
    </row>
    <row r="16" spans="1:12" x14ac:dyDescent="0.25">
      <c r="H16">
        <f t="shared" ca="1" si="0"/>
        <v>66</v>
      </c>
      <c r="I16">
        <f ca="1">AVERAGE(表2[xi])</f>
        <v>50.058823529411768</v>
      </c>
      <c r="J16">
        <f ca="1">表2[[#This Row],[xi]]-表2[[#This Row],[mean]]</f>
        <v>15.941176470588232</v>
      </c>
      <c r="K16">
        <f ca="1">表2[[#This Row],[xi-mean]]^2</f>
        <v>254.12110726643587</v>
      </c>
      <c r="L16" s="5">
        <f ca="1">表2[xi]^2</f>
        <v>4356</v>
      </c>
    </row>
    <row r="17" spans="8:12" x14ac:dyDescent="0.25">
      <c r="H17">
        <f t="shared" ca="1" si="0"/>
        <v>58</v>
      </c>
      <c r="I17">
        <f ca="1">AVERAGE(表2[xi])</f>
        <v>50.058823529411768</v>
      </c>
      <c r="J17">
        <f ca="1">表2[[#This Row],[xi]]-表2[[#This Row],[mean]]</f>
        <v>7.941176470588232</v>
      </c>
      <c r="K17">
        <f ca="1">表2[[#This Row],[xi-mean]]^2</f>
        <v>63.062283737024167</v>
      </c>
      <c r="L17" s="5">
        <f ca="1">表2[xi]^2</f>
        <v>3364</v>
      </c>
    </row>
    <row r="18" spans="8:12" x14ac:dyDescent="0.25">
      <c r="H18">
        <f t="shared" ca="1" si="0"/>
        <v>59</v>
      </c>
      <c r="I18">
        <f ca="1">AVERAGE(表2[xi])</f>
        <v>50.058823529411768</v>
      </c>
      <c r="J18">
        <f ca="1">表2[[#This Row],[xi]]-表2[[#This Row],[mean]]</f>
        <v>8.941176470588232</v>
      </c>
      <c r="K18">
        <f ca="1">表2[[#This Row],[xi-mean]]^2</f>
        <v>79.944636678200638</v>
      </c>
      <c r="L18" s="5">
        <f ca="1">表2[xi]^2</f>
        <v>3481</v>
      </c>
    </row>
    <row r="20" spans="8:12" ht="15" customHeight="1" x14ac:dyDescent="0.25">
      <c r="J20" t="s">
        <v>16</v>
      </c>
      <c r="K20">
        <f ca="1">COUNT(表2[xi])</f>
        <v>17</v>
      </c>
    </row>
    <row r="21" spans="8:12" ht="15" customHeight="1" x14ac:dyDescent="0.25">
      <c r="J21" s="1" t="s">
        <v>17</v>
      </c>
      <c r="K21">
        <f ca="1">SUM(表2[(xi-mean)^2])</f>
        <v>9754.9411764705892</v>
      </c>
    </row>
    <row r="22" spans="8:12" x14ac:dyDescent="0.25">
      <c r="J22" t="s">
        <v>18</v>
      </c>
      <c r="K22">
        <f ca="1">K21/K20</f>
        <v>573.82006920415233</v>
      </c>
    </row>
    <row r="24" spans="8:12" x14ac:dyDescent="0.25">
      <c r="J24" t="s">
        <v>20</v>
      </c>
      <c r="K24">
        <f ca="1">SUM(表2[xi^2])</f>
        <v>52355</v>
      </c>
    </row>
    <row r="25" spans="8:12" x14ac:dyDescent="0.25">
      <c r="J25" t="s">
        <v>21</v>
      </c>
      <c r="K25">
        <f ca="1">K24/K20</f>
        <v>3079.705882352941</v>
      </c>
    </row>
    <row r="26" spans="8:12" x14ac:dyDescent="0.25">
      <c r="J26" t="s">
        <v>15</v>
      </c>
      <c r="K26">
        <f ca="1">AVERAGE(表2[xi])^2</f>
        <v>2505.8858131487891</v>
      </c>
    </row>
    <row r="27" spans="8:12" x14ac:dyDescent="0.25">
      <c r="J27" t="s">
        <v>19</v>
      </c>
      <c r="K27">
        <f ca="1">K25-K26</f>
        <v>573.82006920415188</v>
      </c>
    </row>
    <row r="29" spans="8:12" x14ac:dyDescent="0.25">
      <c r="J29" t="s">
        <v>23</v>
      </c>
      <c r="K29" t="b">
        <f ca="1">IF(K22=K27,TRUE,FALSE)</f>
        <v>1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topLeftCell="B1" zoomScaleNormal="100" workbookViewId="0">
      <selection activeCell="D14" sqref="D14"/>
    </sheetView>
  </sheetViews>
  <sheetFormatPr defaultRowHeight="14.4" x14ac:dyDescent="0.25"/>
  <cols>
    <col min="3" max="3" width="11.88671875" customWidth="1"/>
    <col min="4" max="4" width="12.88671875" customWidth="1"/>
  </cols>
  <sheetData>
    <row r="1" spans="1:4" x14ac:dyDescent="0.25">
      <c r="A1" t="s">
        <v>24</v>
      </c>
      <c r="B1" t="s">
        <v>25</v>
      </c>
      <c r="C1" t="s">
        <v>26</v>
      </c>
      <c r="D1" t="s">
        <v>27</v>
      </c>
    </row>
    <row r="2" spans="1:4" x14ac:dyDescent="0.25">
      <c r="A2">
        <v>0</v>
      </c>
      <c r="B2">
        <v>45</v>
      </c>
      <c r="C2">
        <f ca="1">SUM($B$2:INDIRECT("b"&amp;ROW()))</f>
        <v>45</v>
      </c>
      <c r="D2" s="6">
        <f ca="1">表3[[#This Row],[cumulat_f]]/SUM(表3[freq])</f>
        <v>0.15957446808510639</v>
      </c>
    </row>
    <row r="3" spans="1:4" x14ac:dyDescent="0.25">
      <c r="A3">
        <v>8</v>
      </c>
      <c r="B3">
        <v>64</v>
      </c>
      <c r="C3">
        <f ca="1">SUM($B$2:INDIRECT("b"&amp;ROW()))</f>
        <v>109</v>
      </c>
      <c r="D3" s="6">
        <f ca="1">表3[[#This Row],[cumulat_f]]/SUM(表3[freq])</f>
        <v>0.38652482269503546</v>
      </c>
    </row>
    <row r="4" spans="1:4" x14ac:dyDescent="0.25">
      <c r="A4">
        <v>16</v>
      </c>
      <c r="B4">
        <v>96</v>
      </c>
      <c r="C4">
        <f ca="1">SUM($B$2:INDIRECT("b"&amp;ROW()))</f>
        <v>205</v>
      </c>
      <c r="D4" s="6">
        <f ca="1">表3[[#This Row],[cumulat_f]]/SUM(表3[freq])</f>
        <v>0.72695035460992907</v>
      </c>
    </row>
    <row r="5" spans="1:4" x14ac:dyDescent="0.25">
      <c r="A5">
        <v>24</v>
      </c>
      <c r="B5">
        <v>38</v>
      </c>
      <c r="C5">
        <f ca="1">SUM($B$2:INDIRECT("b"&amp;ROW()))</f>
        <v>243</v>
      </c>
      <c r="D5" s="6">
        <f ca="1">表3[[#This Row],[cumulat_f]]/SUM(表3[freq])</f>
        <v>0.86170212765957444</v>
      </c>
    </row>
    <row r="6" spans="1:4" x14ac:dyDescent="0.25">
      <c r="A6">
        <v>32</v>
      </c>
      <c r="B6">
        <v>20</v>
      </c>
      <c r="C6">
        <f ca="1">SUM($B$2:INDIRECT("b"&amp;ROW()))</f>
        <v>263</v>
      </c>
      <c r="D6" s="6">
        <f ca="1">表3[[#This Row],[cumulat_f]]/SUM(表3[freq])</f>
        <v>0.93262411347517726</v>
      </c>
    </row>
    <row r="7" spans="1:4" x14ac:dyDescent="0.25">
      <c r="A7">
        <v>40</v>
      </c>
      <c r="B7">
        <v>11</v>
      </c>
      <c r="C7">
        <f ca="1">SUM($B$2:INDIRECT("b"&amp;ROW()))</f>
        <v>274</v>
      </c>
      <c r="D7" s="6">
        <f ca="1">表3[[#This Row],[cumulat_f]]/SUM(表3[freq])</f>
        <v>0.97163120567375882</v>
      </c>
    </row>
    <row r="8" spans="1:4" x14ac:dyDescent="0.25">
      <c r="A8">
        <v>48</v>
      </c>
      <c r="B8">
        <v>5</v>
      </c>
      <c r="C8">
        <f ca="1">SUM($B$2:INDIRECT("b"&amp;ROW()))</f>
        <v>279</v>
      </c>
      <c r="D8" s="6">
        <f ca="1">表3[[#This Row],[cumulat_f]]/SUM(表3[freq])</f>
        <v>0.98936170212765961</v>
      </c>
    </row>
    <row r="9" spans="1:4" x14ac:dyDescent="0.25">
      <c r="A9">
        <v>56</v>
      </c>
      <c r="B9">
        <v>2</v>
      </c>
      <c r="C9">
        <f ca="1">SUM($B$2:INDIRECT("b"&amp;ROW()))</f>
        <v>281</v>
      </c>
      <c r="D9" s="6">
        <f ca="1">表3[[#This Row],[cumulat_f]]/SUM(表3[freq])</f>
        <v>0.99645390070921991</v>
      </c>
    </row>
    <row r="10" spans="1:4" x14ac:dyDescent="0.25">
      <c r="A10">
        <v>64</v>
      </c>
      <c r="B10">
        <v>1</v>
      </c>
      <c r="C10">
        <f ca="1">SUM($B$2:INDIRECT("b"&amp;ROW()))</f>
        <v>282</v>
      </c>
      <c r="D10" s="6">
        <f ca="1">表3[[#This Row],[cumulat_f]]/SUM(表3[freq])</f>
        <v>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平均值与标准差</vt:lpstr>
      <vt:lpstr>百分位参考值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2019-01-04T01:14:24Z</dcterms:created>
  <dcterms:modified xsi:type="dcterms:W3CDTF">2019-01-04T08:46:52Z</dcterms:modified>
</cp:coreProperties>
</file>