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360" yWindow="90" windowWidth="11295" windowHeight="5985" tabRatio="601" activeTab="2"/>
  </bookViews>
  <sheets>
    <sheet name="obrana" sheetId="9" r:id="rId1"/>
    <sheet name="útok" sheetId="8" r:id="rId2"/>
    <sheet name="tabulka" sheetId="4" r:id="rId3"/>
    <sheet name="rozpis kol" sheetId="1" r:id="rId4"/>
    <sheet name="kříž tab" sheetId="10" r:id="rId5"/>
    <sheet name="zadání" sheetId="3" r:id="rId6"/>
  </sheets>
  <externalReferences>
    <externalReference r:id="rId7"/>
  </externalReferences>
  <definedNames>
    <definedName name="_xlnm._FilterDatabase" localSheetId="0" hidden="1">obrana!#REF!</definedName>
    <definedName name="_xlnm._FilterDatabase" localSheetId="3" hidden="1">'rozpis kol'!$A$3:$H$59</definedName>
    <definedName name="_xlnm._FilterDatabase" localSheetId="2" hidden="1">tabulka!$A$13:$E$70</definedName>
    <definedName name="_xlnm._FilterDatabase" localSheetId="1" hidden="1">útok!#REF!</definedName>
    <definedName name="nasazení">zadání!$A$5:$B$12</definedName>
    <definedName name="poražení">'rozpis kol'!$O$4:$O$59</definedName>
    <definedName name="prohra_doma">'rozpis kol'!$V$4:$V$59</definedName>
    <definedName name="prohra_venku">'rozpis kol'!$T$4:$T$59</definedName>
    <definedName name="protivník1" localSheetId="4">'[1]rozpis kol'!$I$4,'[1]rozpis kol'!$K$9,'[1]rozpis kol'!$K$14,'[1]rozpis kol'!$K$19,'[1]rozpis kol'!$I$24,'[1]rozpis kol'!$K$29,'[1]rozpis kol'!$I$34,'[1]rozpis kol'!$I$40,'[1]rozpis kol'!$I$44,'[1]rozpis kol'!$K$49,'[1]rozpis kol'!$K$59,'[1]rozpis kol'!$I$64,'[1]rozpis kol'!$I$69,'[1]rozpis kol'!$I$74,'[1]rozpis kol'!$K$79,'[1]rozpis kol'!$I$84,'[1]rozpis kol'!$K$89,'[1]rozpis kol'!$K$95,'[1]rozpis kol'!$K$99,'[1]rozpis kol'!$I$104</definedName>
    <definedName name="protivník1">'rozpis kol'!$J$4,'rozpis kol'!$J$11,'rozpis kol'!$I$13,'rozpis kol'!$J$18,'rozpis kol'!$I$22,'rozpis kol'!$J$25,'rozpis kol'!$I$31,'rozpis kol'!$I$32,'rozpis kol'!$I$39,'rozpis kol'!$J$41,'rozpis kol'!$I$46,'rozpis kol'!$J$50,'rozpis kol'!$I$53,'rozpis kol'!$J$59</definedName>
    <definedName name="protivník10" localSheetId="4">'[1]rozpis kol'!$I$7,'[1]rozpis kol'!$I$17,'[1]rozpis kol'!$I$21,'[1]rozpis kol'!$K$28,'[1]rozpis kol'!$I$33,'[1]rozpis kol'!$K$35,'[1]rozpis kol'!$K$40,'[1]rozpis kol'!$I$48,'[1]rozpis kol'!$K$53,'[1]rozpis kol'!$K$58,'[1]rozpis kol'!$K$62,'[1]rozpis kol'!$K$72,'[1]rozpis kol'!$K$76,'[1]rozpis kol'!$I$83,'[1]rozpis kol'!$K$88,'[1]rozpis kol'!$I$90,'[1]rozpis kol'!$I$95,'[1]rozpis kol'!$K$103,'[1]rozpis kol'!$I$108,'[1]rozpis kol'!$I$113</definedName>
    <definedName name="protivník10">'rozpis kol'!#REF!,'rozpis kol'!#REF!,'rozpis kol'!#REF!,'rozpis kol'!#REF!,'rozpis kol'!#REF!,'rozpis kol'!#REF!,'rozpis kol'!#REF!,'rozpis kol'!#REF!,'rozpis kol'!#REF!,'rozpis kol'!#REF!,'rozpis kol'!#REF!,'rozpis kol'!#REF!,'rozpis kol'!#REF!,'rozpis kol'!#REF!,'rozpis kol'!#REF!,'rozpis kol'!#REF!,'rozpis kol'!#REF!,'rozpis kol'!#REF!</definedName>
    <definedName name="protivník11" localSheetId="4">'[1]rozpis kol'!$K$8,'[1]rozpis kol'!$I$13,'[1]rozpis kol'!$K$18,'[1]rozpis kol'!$K$23,'[1]rozpis kol'!$I$28,'[1]rozpis kol'!$K$32,'[1]rozpis kol'!$K$36,'[1]rozpis kol'!$K$41,'[1]rozpis kol'!$I$49,'[1]rozpis kol'!$I$54,'[1]rozpis kol'!$I$63,'[1]rozpis kol'!$K$68,'[1]rozpis kol'!$I$73,'[1]rozpis kol'!$I$78,'[1]rozpis kol'!$K$83,'[1]rozpis kol'!$I$87,'[1]rozpis kol'!$I$91,'[1]rozpis kol'!$I$96,'[1]rozpis kol'!$K$104,'[1]rozpis kol'!$K$109</definedName>
    <definedName name="protivník11">'rozpis kol'!$J$6,'rozpis kol'!$I$12,'rozpis kol'!$J$18,'rozpis kol'!#REF!,'rozpis kol'!#REF!,'rozpis kol'!#REF!,'rozpis kol'!#REF!,'rozpis kol'!$J$47,'rozpis kol'!#REF!,'rozpis kol'!#REF!,'rozpis kol'!#REF!,'rozpis kol'!#REF!,'rozpis kol'!#REF!,'rozpis kol'!#REF!,'rozpis kol'!#REF!,'rozpis kol'!#REF!,'rozpis kol'!#REF!,'rozpis kol'!#REF!,'rozpis kol'!#REF!,'rozpis kol'!#REF!,'rozpis kol'!#REF!,'rozpis kol'!#REF!</definedName>
    <definedName name="protivník12" localSheetId="4">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</definedName>
    <definedName name="protivník12">'rozpis kol'!#REF!,'rozpis kol'!#REF!,'rozpis kol'!#REF!,'rozpis kol'!#REF!,'rozpis kol'!#REF!,'rozpis kol'!#REF!,'rozpis kol'!#REF!,'rozpis kol'!#REF!,'rozpis kol'!#REF!,'rozpis kol'!#REF!,'rozpis kol'!#REF!,'rozpis kol'!#REF!,'rozpis kol'!#REF!,'rozpis kol'!#REF!,'rozpis kol'!$J$48,'rozpis kol'!$J$42,'rozpis kol'!$I$37,'rozpis kol'!$I$31,'rozpis kol'!#REF!,'rozpis kol'!#REF!,'rozpis kol'!#REF!,'rozpis kol'!#REF!</definedName>
    <definedName name="protivník2" localSheetId="4">'[1]rozpis kol'!$I$5,'[1]rozpis kol'!$I$9,'[1]rozpis kol'!$K$15,'[1]rozpis kol'!$K$20,'[1]rozpis kol'!$I$25,'[1]rozpis kol'!$K$30,'[1]rozpis kol'!$I$35,'[1]rozpis kol'!$I$39,'[1]rozpis kol'!$I$45,'[1]rozpis kol'!$K$54,'[1]rozpis kol'!$K$60,'[1]rozpis kol'!$K$64,'[1]rozpis kol'!$I$70,'[1]rozpis kol'!$I$75,'[1]rozpis kol'!$K$80,'[1]rozpis kol'!$I$85,'[1]rozpis kol'!$K$90,'[1]rozpis kol'!$K$94,'[1]rozpis kol'!$K$100,'[1]rozpis kol'!$I$109</definedName>
    <definedName name="protivník2">'rozpis kol'!$J$5,'rozpis kol'!$I$11,'rozpis kol'!$J$12,'rozpis kol'!$J$19,'rozpis kol'!$I$21,'rozpis kol'!$J$26,'rozpis kol'!$I$30,'rozpis kol'!$I$33,'rozpis kol'!$J$39,'rozpis kol'!$I$40,'rozpis kol'!$I$47,'rozpis kol'!$J$49,'rozpis kol'!$I$54,'rozpis kol'!$J$58</definedName>
    <definedName name="protivník3" localSheetId="4">'[1]rozpis kol'!$K$6,'[1]rozpis kol'!$I$10,'[1]rozpis kol'!$K$16,'[1]rozpis kol'!$K$21,'[1]rozpis kol'!$K$25,'[1]rozpis kol'!$I$31,'[1]rozpis kol'!$I$36,'[1]rozpis kol'!$K$44,'[1]rozpis kol'!$I$50,'[1]rozpis kol'!$I$56,'[1]rozpis kol'!$I$61,'[1]rozpis kol'!$K$65,'[1]rozpis kol'!$I$71,'[1]rozpis kol'!$I$76,'[1]rozpis kol'!$I$80,'[1]rozpis kol'!$K$86,'[1]rozpis kol'!$K$91,'[1]rozpis kol'!$I$99,'[1]rozpis kol'!$K$105,'[1]rozpis kol'!$K$111</definedName>
    <definedName name="protivník3">'rozpis kol'!$J$6,'rozpis kol'!$I$10,'rozpis kol'!$J$13,'rozpis kol'!$I$19,'rozpis kol'!$J$20,'rozpis kol'!$J$27,'rozpis kol'!$I$29,'rozpis kol'!$I$34,'rozpis kol'!$J$38,'rozpis kol'!$I$41,'rozpis kol'!$J$47,'rozpis kol'!$I$48,'rozpis kol'!$I$55,'rozpis kol'!$J$57</definedName>
    <definedName name="protivník4" localSheetId="4">'[1]rozpis kol'!$K$4,'[1]rozpis kol'!$I$11,'[1]rozpis kol'!$K$17,'[1]rozpis kol'!$K$22,'[1]rozpis kol'!$I$26,'[1]rozpis kol'!$K$31,'[1]rozpis kol'!$I$41,'[1]rozpis kol'!$K$45,'[1]rozpis kol'!$I$51,'[1]rozpis kol'!$I$55,'[1]rozpis kol'!$I$59,'[1]rozpis kol'!$K$66,'[1]rozpis kol'!$I$72,'[1]rozpis kol'!$I$77,'[1]rozpis kol'!$K$81,'[1]rozpis kol'!$I$86,'[1]rozpis kol'!$K$96,'[1]rozpis kol'!$I$100,'[1]rozpis kol'!$K$106,'[1]rozpis kol'!$K$110</definedName>
    <definedName name="protivník4">'rozpis kol'!$J$7,'rozpis kol'!$I$9,'rozpis kol'!$J$14,'rozpis kol'!$I$18,'rozpis kol'!$J$21,'rozpis kol'!$I$27,'rozpis kol'!$J$28,'rozpis kol'!$I$35,'rozpis kol'!$J$37,'rozpis kol'!$I$42,'rozpis kol'!$J$46,'rozpis kol'!$I$49,'rozpis kol'!$J$55,'rozpis kol'!$I$56</definedName>
    <definedName name="protivník5" localSheetId="4">'[1]rozpis kol'!$K$5,'[1]rozpis kol'!$K$10,'[1]rozpis kol'!$I$18,'[1]rozpis kol'!$K$26,'[1]rozpis kol'!$I$29,'[1]rozpis kol'!$K$37,'[1]rozpis kol'!$K$42,'[1]rozpis kol'!$I$46,'[1]rozpis kol'!$I$52,'[1]rozpis kol'!$I$58,'[1]rozpis kol'!$I$60,'[1]rozpis kol'!$I$65,'[1]rozpis kol'!$K$73,'[1]rozpis kol'!$I$81,'[1]rozpis kol'!$K$84,'[1]rozpis kol'!$I$92,'[1]rozpis kol'!$I$97,'[1]rozpis kol'!$K$101,'[1]rozpis kol'!$K$107,'[1]rozpis kol'!$K$113</definedName>
    <definedName name="protivník5">'rozpis kol'!$I$7,'rozpis kol'!$I$8,'rozpis kol'!$J$15,'rozpis kol'!$I$17,'rozpis kol'!$J$22,'rozpis kol'!$I$26,'rozpis kol'!$J$29,'rozpis kol'!$J$35,'rozpis kol'!$J$36,'rozpis kol'!$I$43,'rozpis kol'!$J$45,'rozpis kol'!$I$50,'rozpis kol'!$J$54,'rozpis kol'!$I$57</definedName>
    <definedName name="protivník6" localSheetId="4">'[1]rozpis kol'!$I$6,'[1]rozpis kol'!$K$11,'[1]rozpis kol'!$I$23,'[1]rozpis kol'!$K$24,'[1]rozpis kol'!$I$30,'[1]rozpis kol'!$K$38,'[1]rozpis kol'!$K$43,'[1]rozpis kol'!$K$46,'[1]rozpis kol'!$I$53,'[1]rozpis kol'!$I$57,'[1]rozpis kol'!$K$61,'[1]rozpis kol'!$I$66,'[1]rozpis kol'!$K$78,'[1]rozpis kol'!$I$79,'[1]rozpis kol'!$K$85,'[1]rozpis kol'!$I$93,'[1]rozpis kol'!$I$98,'[1]rozpis kol'!$I$101,'[1]rozpis kol'!$K$108,'[1]rozpis kol'!$K$112</definedName>
    <definedName name="protivník6">'rozpis kol'!$I$6,'rozpis kol'!$J$9,'rozpis kol'!$I$15,'rozpis kol'!$I$16,'rozpis kol'!$J$23,'rozpis kol'!$I$25,'rozpis kol'!$J$30,'rozpis kol'!$J$34,'rozpis kol'!$I$37,'rozpis kol'!$J$43,'rozpis kol'!$J$44,'rozpis kol'!$I$51,'rozpis kol'!$J$53,'rozpis kol'!$I$58</definedName>
    <definedName name="protivník7" localSheetId="4">'[1]rozpis kol'!$K$7,'[1]rozpis kol'!$I$12,'[1]rozpis kol'!$I$14,'[1]rozpis kol'!$I$20,'[1]rozpis kol'!$I$32,'[1]rozpis kol'!$I$37,'[1]rozpis kol'!$I$43,'[1]rozpis kol'!$K$47,'[1]rozpis kol'!$K$50,'[1]rozpis kol'!$K$55,'[1]rozpis kol'!$I$62,'[1]rozpis kol'!$K$67,'[1]rozpis kol'!$K$69,'[1]rozpis kol'!$K$75,'[1]rozpis kol'!$K$87,'[1]rozpis kol'!$K$92,'[1]rozpis kol'!$K$98,'[1]rozpis kol'!$I$102,'[1]rozpis kol'!$I$105,'[1]rozpis kol'!$I$110</definedName>
    <definedName name="protivník7">'rozpis kol'!$I$5,'rozpis kol'!$J$10,'rozpis kol'!$I$14,'rozpis kol'!$J$17,'rozpis kol'!$I$23,'rozpis kol'!$I$24,'rozpis kol'!$J$31,'rozpis kol'!$J$33,'rozpis kol'!$I$38,'rozpis kol'!$J$42,'rozpis kol'!$I$45,'rozpis kol'!$J$51,'rozpis kol'!$J$52,'rozpis kol'!$I$59</definedName>
    <definedName name="protivník8" localSheetId="4">'[1]rozpis kol'!$I$8,'[1]rozpis kol'!$K$12,'[1]rozpis kol'!$I$15,'[1]rozpis kol'!$I$19,'[1]rozpis kol'!$K$27,'[1]rozpis kol'!$I$38,'[1]rozpis kol'!$I$42,'[1]rozpis kol'!$K$48,'[1]rozpis kol'!$K$51,'[1]rozpis kol'!$K$56,'[1]rozpis kol'!$K$63,'[1]rozpis kol'!$I$67,'[1]rozpis kol'!$K$70,'[1]rozpis kol'!$K$74,'[1]rozpis kol'!$I$82,'[1]rozpis kol'!$K$93,'[1]rozpis kol'!$K$97,'[1]rozpis kol'!$I$103,'[1]rozpis kol'!$I$106,'[1]rozpis kol'!$I$111</definedName>
    <definedName name="protivník8">'rozpis kol'!$I$4,'rozpis kol'!$J$8,'rozpis kol'!$I$12,'rozpis kol'!$J$16,'rozpis kol'!$I$20,'rozpis kol'!$J$24,'rozpis kol'!$I$28,'rozpis kol'!$J$32,'rozpis kol'!$I$36,'rozpis kol'!$J$40,'rozpis kol'!$I$44,'rozpis kol'!$J$48,'rozpis kol'!$I$52,'rozpis kol'!$J$56</definedName>
    <definedName name="protivník9" localSheetId="4">'[1]rozpis kol'!$K$13,'[1]rozpis kol'!$I$16,'[1]rozpis kol'!$I$22,'[1]rozpis kol'!$I$27,'[1]rozpis kol'!$K$33,'[1]rozpis kol'!$K$34,'[1]rozpis kol'!$K$39,'[1]rozpis kol'!$I$47,'[1]rozpis kol'!$K$52,'[1]rozpis kol'!$K$57,'[1]rozpis kol'!$I$68,'[1]rozpis kol'!$K$71,'[1]rozpis kol'!$K$77,'[1]rozpis kol'!$K$82,'[1]rozpis kol'!$I$88,'[1]rozpis kol'!$I$89,'[1]rozpis kol'!$I$94,'[1]rozpis kol'!$K$102,'[1]rozpis kol'!$I$107,'[1]rozpis kol'!$I$112</definedName>
    <definedName name="protivník9">'rozpis kol'!#REF!,'rozpis kol'!#REF!,'rozpis kol'!#REF!,'rozpis kol'!#REF!,'rozpis kol'!#REF!,'rozpis kol'!#REF!,'rozpis kol'!#REF!,'rozpis kol'!#REF!,'rozpis kol'!#REF!,'rozpis kol'!#REF!,'rozpis kol'!#REF!,'rozpis kol'!#REF!,'rozpis kol'!#REF!,'rozpis kol'!#REF!,'rozpis kol'!#REF!,'rozpis kol'!#REF!</definedName>
    <definedName name="remíza_doma">'rozpis kol'!$U$4:$U$59</definedName>
    <definedName name="remíza_venku">'rozpis kol'!$R$4:$R$59</definedName>
    <definedName name="tabulka">zadání!#REF!</definedName>
    <definedName name="tým1" localSheetId="4">'[1]rozpis kol'!$K$4,'[1]rozpis kol'!$I$9,'[1]rozpis kol'!$I$14,'[1]rozpis kol'!$I$19,'[1]rozpis kol'!$K$24,'[1]rozpis kol'!$I$29,'[1]rozpis kol'!$K$34,'[1]rozpis kol'!$K$40,'[1]rozpis kol'!$K$44,'[1]rozpis kol'!$I$49,'[1]rozpis kol'!$I$59,'[1]rozpis kol'!$K$64,'[1]rozpis kol'!$K$69,'[1]rozpis kol'!$K$74,'[1]rozpis kol'!$I$79,'[1]rozpis kol'!$K$84,'[1]rozpis kol'!$I$89,'[1]rozpis kol'!$I$95,'[1]rozpis kol'!$I$99,'[1]rozpis kol'!$K$104</definedName>
    <definedName name="tým1">'rozpis kol'!$I$4,'rozpis kol'!$I$11,'rozpis kol'!$J$13,'rozpis kol'!$I$18,'rozpis kol'!$J$22,'rozpis kol'!$I$25,'rozpis kol'!$J$31,'rozpis kol'!$J$32,'rozpis kol'!$J$39,'rozpis kol'!$I$41,'rozpis kol'!$J$46,'rozpis kol'!$I$50,'rozpis kol'!$J$53,'rozpis kol'!$I$59</definedName>
    <definedName name="tým10" localSheetId="4">'[1]rozpis kol'!$K$7,'[1]rozpis kol'!$K$17,'[1]rozpis kol'!$K$21,'[1]rozpis kol'!$I$28,'[1]rozpis kol'!$K$33,'[1]rozpis kol'!$I$35,'[1]rozpis kol'!$I$40,'[1]rozpis kol'!$K$48,'[1]rozpis kol'!$I$53,'[1]rozpis kol'!$I$58,'[1]rozpis kol'!$I$62,'[1]rozpis kol'!$I$72,'[1]rozpis kol'!$I$76,'[1]rozpis kol'!$K$83,'[1]rozpis kol'!$I$88,'[1]rozpis kol'!$K$90,'[1]rozpis kol'!$K$95,'[1]rozpis kol'!$I$103,'[1]rozpis kol'!$K$108,'[1]rozpis kol'!$K$113</definedName>
    <definedName name="tým10">'rozpis kol'!#REF!,'rozpis kol'!#REF!,'rozpis kol'!#REF!,'rozpis kol'!#REF!,'rozpis kol'!#REF!,'rozpis kol'!#REF!,'rozpis kol'!#REF!,'rozpis kol'!#REF!,'rozpis kol'!#REF!,'rozpis kol'!#REF!,'rozpis kol'!#REF!,'rozpis kol'!#REF!,'rozpis kol'!#REF!,'rozpis kol'!#REF!,'rozpis kol'!#REF!,'rozpis kol'!#REF!,'rozpis kol'!#REF!,'rozpis kol'!#REF!</definedName>
    <definedName name="tým11" localSheetId="4">'[1]rozpis kol'!$I$8,'[1]rozpis kol'!$K$13,'[1]rozpis kol'!$I$18,'[1]rozpis kol'!$I$23,'[1]rozpis kol'!$K$28,'[1]rozpis kol'!$I$32,'[1]rozpis kol'!$I$36,'[1]rozpis kol'!$I$41,'[1]rozpis kol'!$K$49,'[1]rozpis kol'!$K$54,'[1]rozpis kol'!$K$63,'[1]rozpis kol'!$I$68,'[1]rozpis kol'!$K$73,'[1]rozpis kol'!$K$78,'[1]rozpis kol'!$I$83,'[1]rozpis kol'!$K$87,'[1]rozpis kol'!$K$91,'[1]rozpis kol'!$K$96,'[1]rozpis kol'!$I$104,'[1]rozpis kol'!$I$109</definedName>
    <definedName name="tým11">'rozpis kol'!#REF!,'rozpis kol'!#REF!,'rozpis kol'!#REF!,'rozpis kol'!#REF!,'rozpis kol'!#REF!,'rozpis kol'!#REF!,'rozpis kol'!#REF!,'rozpis kol'!#REF!,'rozpis kol'!#REF!,'rozpis kol'!#REF!,'rozpis kol'!#REF!,'rozpis kol'!#REF!,'rozpis kol'!#REF!,'rozpis kol'!#REF!,'rozpis kol'!$I$47,'rozpis kol'!#REF!,'rozpis kol'!#REF!,'rozpis kol'!#REF!,'rozpis kol'!#REF!,'rozpis kol'!$I$18,'rozpis kol'!$J$12,'rozpis kol'!$I$6</definedName>
    <definedName name="tým12" localSheetId="4">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kol'!#REF!,'[1]rozpis kol'!#REF!</definedName>
    <definedName name="tým12">'rozpis kol'!#REF!,'rozpis kol'!#REF!,'rozpis kol'!#REF!,'rozpis kol'!#REF!,'rozpis kol'!$J$31,'rozpis kol'!$J$37,'rozpis kol'!$I$42,'rozpis kol'!$I$48,'rozpis kol'!#REF!,'rozpis kol'!#REF!,'rozpis kol'!#REF!,'rozpis kol'!#REF!,'rozpis kol'!#REF!,'rozpis kol'!#REF!,'rozpis kol'!#REF!,'rozpis kol'!#REF!,'rozpis kol'!#REF!,'rozpis kol'!#REF!,'rozpis kol'!#REF!,'rozpis kol'!#REF!,'rozpis kol'!#REF!,'rozpis kol'!#REF!</definedName>
    <definedName name="tým2" localSheetId="4">'[1]rozpis kol'!$K$5,'[1]rozpis kol'!$K$9,'[1]rozpis kol'!$I$15,'[1]rozpis kol'!$I$20,'[1]rozpis kol'!$K$25,'[1]rozpis kol'!$I$30,'[1]rozpis kol'!$K$35,'[1]rozpis kol'!$K$39,'[1]rozpis kol'!$K$45,'[1]rozpis kol'!$I$54,'[1]rozpis kol'!$I$60,'[1]rozpis kol'!$I$64,'[1]rozpis kol'!$K$70,'[1]rozpis kol'!$K$75,'[1]rozpis kol'!$I$80,'[1]rozpis kol'!$K$85,'[1]rozpis kol'!$I$90,'[1]rozpis kol'!$I$94,'[1]rozpis kol'!$I$100,'[1]rozpis kol'!$K$109</definedName>
    <definedName name="tým2">'rozpis kol'!$I$5,'rozpis kol'!$J$11,'rozpis kol'!$I$12,'rozpis kol'!$I$19,'rozpis kol'!$J$21,'rozpis kol'!$I$26,'rozpis kol'!$J$30,'rozpis kol'!$J$33,'rozpis kol'!$I$39,'rozpis kol'!$J$40,'rozpis kol'!$J$47,'rozpis kol'!$I$49,'rozpis kol'!$J$54,'rozpis kol'!$I$58</definedName>
    <definedName name="tým3" localSheetId="4">'[1]rozpis kol'!$I$6,'[1]rozpis kol'!$K$10,'[1]rozpis kol'!$I$16,'[1]rozpis kol'!$I$21,'[1]rozpis kol'!$I$25,'[1]rozpis kol'!$K$31,'[1]rozpis kol'!$K$36,'[1]rozpis kol'!$I$44,'[1]rozpis kol'!$K$50,'[1]rozpis kol'!$K$56,'[1]rozpis kol'!$K$61,'[1]rozpis kol'!$I$65,'[1]rozpis kol'!$K$71,'[1]rozpis kol'!$K$76,'[1]rozpis kol'!$K$80,'[1]rozpis kol'!$I$86,'[1]rozpis kol'!$I$91,'[1]rozpis kol'!$K$99,'[1]rozpis kol'!$I$105,'[1]rozpis kol'!$I$111</definedName>
    <definedName name="tým3">'rozpis kol'!$I$6,'rozpis kol'!$J$10,'rozpis kol'!$I$13,'rozpis kol'!$J$19,'rozpis kol'!$I$20,'rozpis kol'!$I$27,'rozpis kol'!$J$29,'rozpis kol'!$J$34,'rozpis kol'!$I$38,'rozpis kol'!$J$41,'rozpis kol'!$I$47,'rozpis kol'!$J$48,'rozpis kol'!$J$55,'rozpis kol'!$I$57</definedName>
    <definedName name="tým4" localSheetId="4">'[1]rozpis kol'!$I$4,'[1]rozpis kol'!$K$11,'[1]rozpis kol'!$I$17,'[1]rozpis kol'!$I$22,'[1]rozpis kol'!$K$26,'[1]rozpis kol'!$I$31,'[1]rozpis kol'!$K$41,'[1]rozpis kol'!$I$45,'[1]rozpis kol'!$K$51,'[1]rozpis kol'!$K$55,'[1]rozpis kol'!$K$59,'[1]rozpis kol'!$I$66,'[1]rozpis kol'!$K$72,'[1]rozpis kol'!$K$77,'[1]rozpis kol'!$I$81,'[1]rozpis kol'!$K$86,'[1]rozpis kol'!$I$96,'[1]rozpis kol'!$K$100,'[1]rozpis kol'!$I$106,'[1]rozpis kol'!$I$110</definedName>
    <definedName name="tým4">'rozpis kol'!$I$7,'rozpis kol'!$J$9,'rozpis kol'!$I$14,'rozpis kol'!$J$18,'rozpis kol'!$I$21,'rozpis kol'!$J$27,'rozpis kol'!$I$28,'rozpis kol'!$J$35,'rozpis kol'!$I$37,'rozpis kol'!$J$42,'rozpis kol'!$I$46,'rozpis kol'!$J$49,'rozpis kol'!$I$55,'rozpis kol'!$J$56</definedName>
    <definedName name="tým5" localSheetId="4">'[1]rozpis kol'!$I$5,'[1]rozpis kol'!$I$10,'[1]rozpis kol'!$K$18,'[1]rozpis kol'!$I$26,'[1]rozpis kol'!$K$29,'[1]rozpis kol'!$I$37,'[1]rozpis kol'!$I$42,'[1]rozpis kol'!$K$46,'[1]rozpis kol'!$K$52,'[1]rozpis kol'!$K$58,'[1]rozpis kol'!$K$60,'[1]rozpis kol'!$K$65,'[1]rozpis kol'!$I$73,'[1]rozpis kol'!$K$81,'[1]rozpis kol'!$I$84,'[1]rozpis kol'!$K$92,'[1]rozpis kol'!$K$97,'[1]rozpis kol'!$I$101,'[1]rozpis kol'!$I$107,'[1]rozpis kol'!$I$113</definedName>
    <definedName name="tým5">'rozpis kol'!$J$7,'rozpis kol'!$J$8,'rozpis kol'!$I$15,'rozpis kol'!$J$17,'rozpis kol'!$I$22,'rozpis kol'!$J$26,'rozpis kol'!$I$29,'rozpis kol'!$I$35,'rozpis kol'!$I$36,'rozpis kol'!$J$43,'rozpis kol'!$I$45,'rozpis kol'!$J$50,'rozpis kol'!$I$54,'rozpis kol'!$J$57</definedName>
    <definedName name="tým6" localSheetId="4">'[1]rozpis kol'!$K$6,'[1]rozpis kol'!$I$11,'[1]rozpis kol'!$K$23,'[1]rozpis kol'!$I$24,'[1]rozpis kol'!$K$30,'[1]rozpis kol'!$I$38,'[1]rozpis kol'!$I$43,'[1]rozpis kol'!$I$46,'[1]rozpis kol'!$K$53,'[1]rozpis kol'!$K$57,'[1]rozpis kol'!$I$61,'[1]rozpis kol'!$K$66,'[1]rozpis kol'!$I$78,'[1]rozpis kol'!$K$79,'[1]rozpis kol'!$I$85,'[1]rozpis kol'!$K$93,'[1]rozpis kol'!$K$98,'[1]rozpis kol'!$K$101,'[1]rozpis kol'!$I$108,'[1]rozpis kol'!$I$112</definedName>
    <definedName name="tým6">'rozpis kol'!$J$6,'rozpis kol'!$I$9,'rozpis kol'!$J$15,'rozpis kol'!$J$16,'rozpis kol'!$I$23,'rozpis kol'!$J$25,'rozpis kol'!$I$30,'rozpis kol'!$I$34,'rozpis kol'!$J$37,'rozpis kol'!$I$43,'rozpis kol'!$I$44,'rozpis kol'!$J$51,'rozpis kol'!$I$53,'rozpis kol'!$J$58</definedName>
    <definedName name="tým7" localSheetId="4">'[1]rozpis kol'!$I$7,'[1]rozpis kol'!$K$12,'[1]rozpis kol'!$K$14,'[1]rozpis kol'!$K$20,'[1]rozpis kol'!$K$32,'[1]rozpis kol'!$K$37,'[1]rozpis kol'!$K$43,'[1]rozpis kol'!$I$47,'[1]rozpis kol'!$I$50,'[1]rozpis kol'!$I$55,'[1]rozpis kol'!$K$62,'[1]rozpis kol'!$I$67,'[1]rozpis kol'!$I$69,'[1]rozpis kol'!$I$75,'[1]rozpis kol'!$I$87,'[1]rozpis kol'!$I$92,'[1]rozpis kol'!$I$98,'[1]rozpis kol'!$K$102,'[1]rozpis kol'!$K$105,'[1]rozpis kol'!$K$110</definedName>
    <definedName name="tým7">'rozpis kol'!$J$5,'rozpis kol'!$I$10,'rozpis kol'!$J$14,'rozpis kol'!$I$17,'rozpis kol'!$J$23,'rozpis kol'!$J$24,'rozpis kol'!$I$31,'rozpis kol'!$I$33,'rozpis kol'!$J$38,'rozpis kol'!$I$42,'rozpis kol'!$J$45,'rozpis kol'!$I$51,'rozpis kol'!$I$52,'rozpis kol'!$J$59</definedName>
    <definedName name="tým8" localSheetId="4">'[1]rozpis kol'!$K$8,'[1]rozpis kol'!$I$12,'[1]rozpis kol'!$K$15,'[1]rozpis kol'!$K$19,'[1]rozpis kol'!$I$27,'[1]rozpis kol'!$K$38,'[1]rozpis kol'!$K$42,'[1]rozpis kol'!$I$48,'[1]rozpis kol'!$I$51,'[1]rozpis kol'!$I$56,'[1]rozpis kol'!$I$63,'[1]rozpis kol'!$K$67,'[1]rozpis kol'!$I$70,'[1]rozpis kol'!$I$74,'[1]rozpis kol'!$K$82,'[1]rozpis kol'!$I$93,'[1]rozpis kol'!$I$97,'[1]rozpis kol'!$K$103,'[1]rozpis kol'!$K$106,'[1]rozpis kol'!$K$111</definedName>
    <definedName name="tým8">'rozpis kol'!$J$4,'rozpis kol'!$I$8,'rozpis kol'!$J$12,'rozpis kol'!$I$16,'rozpis kol'!$J$20,'rozpis kol'!$I$24,'rozpis kol'!$J$28,'rozpis kol'!$I$32,'rozpis kol'!$J$36,'rozpis kol'!$I$40,'rozpis kol'!$J$44,'rozpis kol'!$I$48,'rozpis kol'!$J$52,'rozpis kol'!$I$56</definedName>
    <definedName name="tým9" localSheetId="4">'[1]rozpis kol'!$I$13,'[1]rozpis kol'!$K$16,'[1]rozpis kol'!$K$22,'[1]rozpis kol'!$K$27,'[1]rozpis kol'!$I$33,'[1]rozpis kol'!$I$34,'[1]rozpis kol'!$I$39,'[1]rozpis kol'!$K$47,'[1]rozpis kol'!$I$52,'[1]rozpis kol'!$I$57,'[1]rozpis kol'!$K$68,'[1]rozpis kol'!$I$71,'[1]rozpis kol'!$I$77,'[1]rozpis kol'!$I$82,'[1]rozpis kol'!$K$88,'[1]rozpis kol'!$K$89,'[1]rozpis kol'!$K$94,'[1]rozpis kol'!$I$102,'[1]rozpis kol'!$K$107,'[1]rozpis kol'!$K$112</definedName>
    <definedName name="tým9">'rozpis kol'!#REF!,'rozpis kol'!#REF!,'rozpis kol'!#REF!,'rozpis kol'!#REF!,'rozpis kol'!#REF!,'rozpis kol'!#REF!,'rozpis kol'!#REF!,'rozpis kol'!#REF!,'rozpis kol'!#REF!,'rozpis kol'!#REF!,'rozpis kol'!#REF!,'rozpis kol'!#REF!,'rozpis kol'!#REF!,'rozpis kol'!#REF!,'rozpis kol'!#REF!,'rozpis kol'!#REF!</definedName>
    <definedName name="vítěz_doma">'rozpis kol'!$S$4:$S$59</definedName>
    <definedName name="vítěz_venku">'rozpis kol'!$Q$4:$Q$59</definedName>
    <definedName name="vítězové">'rozpis kol'!$N$4:$N$59</definedName>
  </definedNames>
  <calcPr calcId="162913" calcOnSave="0"/>
</workbook>
</file>

<file path=xl/calcChain.xml><?xml version="1.0" encoding="utf-8"?>
<calcChain xmlns="http://schemas.openxmlformats.org/spreadsheetml/2006/main">
  <c r="A1" i="10" l="1"/>
  <c r="A1" i="4"/>
  <c r="A1" i="8"/>
  <c r="A1" i="9"/>
  <c r="F4" i="10" l="1"/>
  <c r="E16" i="4" l="1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15" i="4"/>
  <c r="D35" i="1" l="1"/>
  <c r="G35" i="1"/>
  <c r="O35" i="1" s="1"/>
  <c r="G4" i="10"/>
  <c r="B5" i="10"/>
  <c r="B6" i="10"/>
  <c r="B7" i="10"/>
  <c r="B8" i="10"/>
  <c r="B9" i="10"/>
  <c r="B10" i="10"/>
  <c r="B11" i="10"/>
  <c r="B4" i="10"/>
  <c r="F3" i="10"/>
  <c r="H3" i="10"/>
  <c r="J3" i="10"/>
  <c r="L3" i="10"/>
  <c r="N3" i="10"/>
  <c r="P3" i="10"/>
  <c r="R3" i="10"/>
  <c r="D3" i="10"/>
  <c r="I9" i="4"/>
  <c r="I10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D55" i="1"/>
  <c r="O55" i="1" s="1"/>
  <c r="V55" i="1" s="1"/>
  <c r="G55" i="1"/>
  <c r="D56" i="1"/>
  <c r="G56" i="1"/>
  <c r="D57" i="1"/>
  <c r="G57" i="1"/>
  <c r="D58" i="1"/>
  <c r="G58" i="1"/>
  <c r="D59" i="1"/>
  <c r="N59" i="1" s="1"/>
  <c r="R59" i="1" s="1"/>
  <c r="G59" i="1"/>
  <c r="D47" i="1"/>
  <c r="G47" i="1"/>
  <c r="D48" i="1"/>
  <c r="O48" i="1" s="1"/>
  <c r="G48" i="1"/>
  <c r="D49" i="1"/>
  <c r="G49" i="1"/>
  <c r="D50" i="1"/>
  <c r="N50" i="1" s="1"/>
  <c r="R50" i="1" s="1"/>
  <c r="G50" i="1"/>
  <c r="D51" i="1"/>
  <c r="G51" i="1"/>
  <c r="D52" i="1"/>
  <c r="N52" i="1" s="1"/>
  <c r="G52" i="1"/>
  <c r="D53" i="1"/>
  <c r="G53" i="1"/>
  <c r="D54" i="1"/>
  <c r="O54" i="1" s="1"/>
  <c r="V54" i="1" s="1"/>
  <c r="G54" i="1"/>
  <c r="D6" i="1"/>
  <c r="G6" i="1"/>
  <c r="N6" i="1" s="1"/>
  <c r="R6" i="1" s="1"/>
  <c r="D7" i="1"/>
  <c r="G7" i="1"/>
  <c r="D8" i="1"/>
  <c r="G8" i="1"/>
  <c r="N8" i="1" s="1"/>
  <c r="D9" i="1"/>
  <c r="N9" i="1" s="1"/>
  <c r="S9" i="1" s="1"/>
  <c r="G9" i="1"/>
  <c r="D10" i="1"/>
  <c r="G10" i="1"/>
  <c r="D11" i="1"/>
  <c r="O11" i="1" s="1"/>
  <c r="G11" i="1"/>
  <c r="D12" i="1"/>
  <c r="G12" i="1"/>
  <c r="D13" i="1"/>
  <c r="N13" i="1" s="1"/>
  <c r="S13" i="1" s="1"/>
  <c r="G13" i="1"/>
  <c r="D14" i="1"/>
  <c r="G14" i="1"/>
  <c r="D15" i="1"/>
  <c r="O15" i="1" s="1"/>
  <c r="V15" i="1" s="1"/>
  <c r="G15" i="1"/>
  <c r="D16" i="1"/>
  <c r="G16" i="1"/>
  <c r="D17" i="1"/>
  <c r="O17" i="1" s="1"/>
  <c r="G17" i="1"/>
  <c r="D18" i="1"/>
  <c r="G18" i="1"/>
  <c r="D19" i="1"/>
  <c r="O19" i="1" s="1"/>
  <c r="V19" i="1" s="1"/>
  <c r="G19" i="1"/>
  <c r="D20" i="1"/>
  <c r="G20" i="1"/>
  <c r="D21" i="1"/>
  <c r="O21" i="1" s="1"/>
  <c r="V21" i="1" s="1"/>
  <c r="G21" i="1"/>
  <c r="D22" i="1"/>
  <c r="G22" i="1"/>
  <c r="D23" i="1"/>
  <c r="G23" i="1"/>
  <c r="D24" i="1"/>
  <c r="G24" i="1"/>
  <c r="D25" i="1"/>
  <c r="N25" i="1" s="1"/>
  <c r="R25" i="1" s="1"/>
  <c r="G25" i="1"/>
  <c r="D26" i="1"/>
  <c r="G26" i="1"/>
  <c r="D27" i="1"/>
  <c r="N27" i="1" s="1"/>
  <c r="R27" i="1" s="1"/>
  <c r="G27" i="1"/>
  <c r="D28" i="1"/>
  <c r="G28" i="1"/>
  <c r="D29" i="1"/>
  <c r="O29" i="1" s="1"/>
  <c r="G29" i="1"/>
  <c r="D30" i="1"/>
  <c r="N30" i="1" s="1"/>
  <c r="G30" i="1"/>
  <c r="O30" i="1" s="1"/>
  <c r="D31" i="1"/>
  <c r="O31" i="1" s="1"/>
  <c r="G31" i="1"/>
  <c r="D32" i="1"/>
  <c r="G32" i="1"/>
  <c r="D33" i="1"/>
  <c r="O33" i="1" s="1"/>
  <c r="G33" i="1"/>
  <c r="D34" i="1"/>
  <c r="G34" i="1"/>
  <c r="D36" i="1"/>
  <c r="G36" i="1"/>
  <c r="D37" i="1"/>
  <c r="O37" i="1" s="1"/>
  <c r="G37" i="1"/>
  <c r="N37" i="1" s="1"/>
  <c r="D38" i="1"/>
  <c r="N38" i="1" s="1"/>
  <c r="G38" i="1"/>
  <c r="D39" i="1"/>
  <c r="G39" i="1"/>
  <c r="D40" i="1"/>
  <c r="G40" i="1"/>
  <c r="D41" i="1"/>
  <c r="G41" i="1"/>
  <c r="D42" i="1"/>
  <c r="N42" i="1" s="1"/>
  <c r="G42" i="1"/>
  <c r="D43" i="1"/>
  <c r="G43" i="1"/>
  <c r="D44" i="1"/>
  <c r="N44" i="1" s="1"/>
  <c r="G44" i="1"/>
  <c r="D45" i="1"/>
  <c r="G45" i="1"/>
  <c r="O45" i="1" s="1"/>
  <c r="D46" i="1"/>
  <c r="O46" i="1" s="1"/>
  <c r="G46" i="1"/>
  <c r="A15" i="4"/>
  <c r="A16" i="4"/>
  <c r="N7" i="1"/>
  <c r="O8" i="1"/>
  <c r="O9" i="1"/>
  <c r="N10" i="1"/>
  <c r="O10" i="1"/>
  <c r="N12" i="1"/>
  <c r="N14" i="1"/>
  <c r="O14" i="1"/>
  <c r="N16" i="1"/>
  <c r="O16" i="1"/>
  <c r="N17" i="1"/>
  <c r="N18" i="1"/>
  <c r="O18" i="1"/>
  <c r="N19" i="1"/>
  <c r="N20" i="1"/>
  <c r="O20" i="1"/>
  <c r="N21" i="1"/>
  <c r="R21" i="1" s="1"/>
  <c r="N22" i="1"/>
  <c r="R22" i="1" s="1"/>
  <c r="O22" i="1"/>
  <c r="O23" i="1"/>
  <c r="N24" i="1"/>
  <c r="R24" i="1" s="1"/>
  <c r="O24" i="1"/>
  <c r="O25" i="1"/>
  <c r="N26" i="1"/>
  <c r="O26" i="1"/>
  <c r="O27" i="1"/>
  <c r="N28" i="1"/>
  <c r="R28" i="1" s="1"/>
  <c r="N31" i="1"/>
  <c r="U31" i="1" s="1"/>
  <c r="N32" i="1"/>
  <c r="O32" i="1"/>
  <c r="N33" i="1"/>
  <c r="N34" i="1"/>
  <c r="O34" i="1"/>
  <c r="N35" i="1"/>
  <c r="N36" i="1"/>
  <c r="O36" i="1"/>
  <c r="O38" i="1"/>
  <c r="N39" i="1"/>
  <c r="O39" i="1"/>
  <c r="N40" i="1"/>
  <c r="N41" i="1"/>
  <c r="O41" i="1"/>
  <c r="O42" i="1"/>
  <c r="N43" i="1"/>
  <c r="O43" i="1"/>
  <c r="N46" i="1"/>
  <c r="R46" i="1" s="1"/>
  <c r="N47" i="1"/>
  <c r="U47" i="1" s="1"/>
  <c r="O47" i="1"/>
  <c r="N49" i="1"/>
  <c r="U49" i="1" s="1"/>
  <c r="O49" i="1"/>
  <c r="N51" i="1"/>
  <c r="O51" i="1"/>
  <c r="N53" i="1"/>
  <c r="R53" i="1" s="1"/>
  <c r="N54" i="1"/>
  <c r="R54" i="1" s="1"/>
  <c r="N55" i="1"/>
  <c r="U55" i="1" s="1"/>
  <c r="N56" i="1"/>
  <c r="R56" i="1" s="1"/>
  <c r="O56" i="1"/>
  <c r="N57" i="1"/>
  <c r="U57" i="1" s="1"/>
  <c r="O57" i="1"/>
  <c r="N58" i="1"/>
  <c r="U58" i="1" s="1"/>
  <c r="E11" i="9"/>
  <c r="D11" i="9"/>
  <c r="E8" i="9"/>
  <c r="D8" i="9"/>
  <c r="E6" i="9"/>
  <c r="D6" i="9"/>
  <c r="E9" i="9"/>
  <c r="D9" i="9"/>
  <c r="E10" i="9"/>
  <c r="D10" i="9"/>
  <c r="E4" i="9"/>
  <c r="D4" i="9"/>
  <c r="E7" i="9"/>
  <c r="D7" i="9"/>
  <c r="E5" i="9"/>
  <c r="D5" i="9"/>
  <c r="B7" i="9"/>
  <c r="B6" i="9"/>
  <c r="B9" i="9"/>
  <c r="B5" i="9"/>
  <c r="B10" i="9"/>
  <c r="B4" i="9"/>
  <c r="B8" i="9"/>
  <c r="B11" i="9"/>
  <c r="O6" i="1"/>
  <c r="G5" i="1"/>
  <c r="O5" i="1" s="1"/>
  <c r="D5" i="1"/>
  <c r="G4" i="1"/>
  <c r="O4" i="1" s="1"/>
  <c r="D4" i="1"/>
  <c r="C11" i="4"/>
  <c r="C6" i="4"/>
  <c r="C5" i="4"/>
  <c r="C8" i="4"/>
  <c r="C4" i="4"/>
  <c r="C10" i="4"/>
  <c r="C7" i="4"/>
  <c r="C9" i="4"/>
  <c r="E8" i="4"/>
  <c r="E6" i="4"/>
  <c r="E10" i="4"/>
  <c r="E5" i="4"/>
  <c r="E4" i="4"/>
  <c r="E7" i="4"/>
  <c r="E11" i="4"/>
  <c r="E9" i="4"/>
  <c r="K11" i="4"/>
  <c r="K7" i="4"/>
  <c r="K4" i="4"/>
  <c r="K5" i="4"/>
  <c r="K10" i="4"/>
  <c r="K6" i="4"/>
  <c r="K8" i="4"/>
  <c r="K9" i="4"/>
  <c r="I11" i="4"/>
  <c r="I7" i="4"/>
  <c r="I4" i="4"/>
  <c r="I5" i="4"/>
  <c r="I6" i="4"/>
  <c r="I8" i="4"/>
  <c r="E10" i="8"/>
  <c r="D10" i="8"/>
  <c r="E6" i="8"/>
  <c r="D6" i="8"/>
  <c r="E5" i="8"/>
  <c r="D5" i="8"/>
  <c r="E11" i="8"/>
  <c r="D11" i="8"/>
  <c r="E7" i="8"/>
  <c r="D7" i="8"/>
  <c r="E9" i="8"/>
  <c r="D9" i="8"/>
  <c r="E8" i="8"/>
  <c r="D8" i="8"/>
  <c r="E4" i="8"/>
  <c r="D4" i="8"/>
  <c r="B8" i="8"/>
  <c r="B5" i="8"/>
  <c r="B11" i="8"/>
  <c r="B4" i="8"/>
  <c r="B7" i="8"/>
  <c r="B9" i="8"/>
  <c r="B6" i="8"/>
  <c r="B10" i="8"/>
  <c r="O53" i="1" l="1"/>
  <c r="N48" i="1"/>
  <c r="R48" i="1" s="1"/>
  <c r="O44" i="1"/>
  <c r="N15" i="1"/>
  <c r="Q15" i="1" s="1"/>
  <c r="F9" i="8"/>
  <c r="F11" i="8"/>
  <c r="F4" i="8"/>
  <c r="F6" i="8"/>
  <c r="V8" i="1"/>
  <c r="F7" i="8"/>
  <c r="F5" i="8"/>
  <c r="F10" i="8"/>
  <c r="F8" i="8"/>
  <c r="M9" i="4"/>
  <c r="F5" i="9"/>
  <c r="F7" i="9"/>
  <c r="F4" i="9"/>
  <c r="F10" i="9"/>
  <c r="F9" i="9"/>
  <c r="F6" i="9"/>
  <c r="F8" i="9"/>
  <c r="F11" i="9"/>
  <c r="I4" i="10"/>
  <c r="H4" i="10"/>
  <c r="O59" i="1"/>
  <c r="T59" i="1" s="1"/>
  <c r="V53" i="1"/>
  <c r="T35" i="1"/>
  <c r="N29" i="1"/>
  <c r="R29" i="1" s="1"/>
  <c r="O50" i="1"/>
  <c r="V50" i="1" s="1"/>
  <c r="V14" i="1"/>
  <c r="R26" i="1"/>
  <c r="T6" i="1"/>
  <c r="T44" i="1"/>
  <c r="Q43" i="1"/>
  <c r="Q42" i="1"/>
  <c r="Q41" i="1"/>
  <c r="Q34" i="1"/>
  <c r="O13" i="1"/>
  <c r="V13" i="1" s="1"/>
  <c r="V45" i="1"/>
  <c r="V30" i="1"/>
  <c r="V24" i="1"/>
  <c r="T39" i="1"/>
  <c r="Q37" i="1"/>
  <c r="T32" i="1"/>
  <c r="Q30" i="1"/>
  <c r="N11" i="1"/>
  <c r="S11" i="1" s="1"/>
  <c r="M4" i="4"/>
  <c r="T56" i="1"/>
  <c r="Q51" i="1"/>
  <c r="T43" i="1"/>
  <c r="T42" i="1"/>
  <c r="T41" i="1"/>
  <c r="Q40" i="1"/>
  <c r="Q39" i="1"/>
  <c r="T37" i="1"/>
  <c r="T34" i="1"/>
  <c r="Q33" i="1"/>
  <c r="Q32" i="1"/>
  <c r="O52" i="1"/>
  <c r="V52" i="1" s="1"/>
  <c r="M10" i="4"/>
  <c r="M7" i="4"/>
  <c r="M11" i="4"/>
  <c r="V9" i="1"/>
  <c r="V59" i="1"/>
  <c r="M5" i="4"/>
  <c r="Q52" i="1"/>
  <c r="T36" i="1"/>
  <c r="T23" i="1"/>
  <c r="Q7" i="1"/>
  <c r="M8" i="4"/>
  <c r="T46" i="1"/>
  <c r="Q44" i="1"/>
  <c r="Q38" i="1"/>
  <c r="T33" i="1"/>
  <c r="T31" i="1"/>
  <c r="T48" i="1"/>
  <c r="T38" i="1"/>
  <c r="Q36" i="1"/>
  <c r="V47" i="1"/>
  <c r="Q35" i="1"/>
  <c r="V26" i="1"/>
  <c r="V18" i="1"/>
  <c r="V16" i="1"/>
  <c r="S14" i="1"/>
  <c r="V10" i="1"/>
  <c r="S8" i="1"/>
  <c r="C46" i="4"/>
  <c r="V49" i="1"/>
  <c r="V20" i="1"/>
  <c r="S18" i="1"/>
  <c r="S16" i="1"/>
  <c r="S10" i="1"/>
  <c r="V51" i="1"/>
  <c r="V22" i="1"/>
  <c r="S20" i="1"/>
  <c r="S12" i="1"/>
  <c r="C23" i="4"/>
  <c r="C69" i="4"/>
  <c r="M6" i="4"/>
  <c r="T29" i="1"/>
  <c r="V29" i="1"/>
  <c r="C39" i="4"/>
  <c r="S52" i="1"/>
  <c r="V27" i="1"/>
  <c r="V25" i="1"/>
  <c r="V17" i="1"/>
  <c r="V11" i="1"/>
  <c r="V57" i="1"/>
  <c r="T22" i="1"/>
  <c r="S19" i="1"/>
  <c r="S17" i="1"/>
  <c r="T24" i="1"/>
  <c r="C32" i="4"/>
  <c r="U6" i="1"/>
  <c r="S43" i="1"/>
  <c r="V37" i="1"/>
  <c r="T30" i="1"/>
  <c r="R31" i="1"/>
  <c r="S58" i="1"/>
  <c r="U56" i="1"/>
  <c r="T53" i="1"/>
  <c r="Q48" i="1"/>
  <c r="S44" i="1"/>
  <c r="V32" i="1"/>
  <c r="Q56" i="1"/>
  <c r="S49" i="1"/>
  <c r="V38" i="1"/>
  <c r="V33" i="1"/>
  <c r="S32" i="1"/>
  <c r="S30" i="1"/>
  <c r="C44" i="4"/>
  <c r="U54" i="1"/>
  <c r="S50" i="1"/>
  <c r="S46" i="1"/>
  <c r="V41" i="1"/>
  <c r="V39" i="1"/>
  <c r="S35" i="1"/>
  <c r="S34" i="1"/>
  <c r="R33" i="1"/>
  <c r="Q54" i="1"/>
  <c r="S47" i="1"/>
  <c r="Q46" i="1"/>
  <c r="V44" i="1"/>
  <c r="V43" i="1"/>
  <c r="V42" i="1"/>
  <c r="S39" i="1"/>
  <c r="R35" i="1"/>
  <c r="R30" i="1"/>
  <c r="C50" i="4"/>
  <c r="C45" i="4"/>
  <c r="S54" i="1"/>
  <c r="Q53" i="1"/>
  <c r="T51" i="1"/>
  <c r="Q59" i="1"/>
  <c r="S56" i="1"/>
  <c r="U53" i="1"/>
  <c r="R52" i="1"/>
  <c r="S51" i="1"/>
  <c r="Q50" i="1"/>
  <c r="R43" i="1"/>
  <c r="S42" i="1"/>
  <c r="S41" i="1"/>
  <c r="U40" i="1"/>
  <c r="R39" i="1"/>
  <c r="S38" i="1"/>
  <c r="S37" i="1"/>
  <c r="V36" i="1"/>
  <c r="V35" i="1"/>
  <c r="Q31" i="1"/>
  <c r="U30" i="1"/>
  <c r="C28" i="4"/>
  <c r="C26" i="4"/>
  <c r="C24" i="4"/>
  <c r="C22" i="4"/>
  <c r="C20" i="4"/>
  <c r="C18" i="4"/>
  <c r="C61" i="4"/>
  <c r="R41" i="1"/>
  <c r="R37" i="1"/>
  <c r="S36" i="1"/>
  <c r="V34" i="1"/>
  <c r="S53" i="1"/>
  <c r="S48" i="1"/>
  <c r="S33" i="1"/>
  <c r="V31" i="1"/>
  <c r="C49" i="4"/>
  <c r="U59" i="1"/>
  <c r="S57" i="1"/>
  <c r="R58" i="1"/>
  <c r="R57" i="1"/>
  <c r="R55" i="1"/>
  <c r="R51" i="1"/>
  <c r="U50" i="1"/>
  <c r="R49" i="1"/>
  <c r="U48" i="1"/>
  <c r="R47" i="1"/>
  <c r="U46" i="1"/>
  <c r="T25" i="1"/>
  <c r="C41" i="4"/>
  <c r="C33" i="4"/>
  <c r="C29" i="4"/>
  <c r="C70" i="4"/>
  <c r="C68" i="4"/>
  <c r="C66" i="4"/>
  <c r="S59" i="1"/>
  <c r="Q57" i="1"/>
  <c r="Q55" i="1"/>
  <c r="T54" i="1"/>
  <c r="U51" i="1"/>
  <c r="Q49" i="1"/>
  <c r="Q47" i="1"/>
  <c r="C57" i="4"/>
  <c r="C55" i="4"/>
  <c r="C53" i="4"/>
  <c r="C51" i="4"/>
  <c r="C25" i="4"/>
  <c r="C17" i="4"/>
  <c r="C62" i="4"/>
  <c r="S55" i="1"/>
  <c r="S6" i="1"/>
  <c r="C16" i="4"/>
  <c r="U52" i="1"/>
  <c r="R44" i="1"/>
  <c r="R42" i="1"/>
  <c r="R38" i="1"/>
  <c r="R36" i="1"/>
  <c r="R34" i="1"/>
  <c r="R32" i="1"/>
  <c r="T21" i="1"/>
  <c r="C56" i="4"/>
  <c r="C42" i="4"/>
  <c r="C40" i="4"/>
  <c r="C38" i="4"/>
  <c r="C36" i="4"/>
  <c r="C34" i="4"/>
  <c r="C65" i="4"/>
  <c r="C58" i="4"/>
  <c r="T57" i="1"/>
  <c r="T55" i="1"/>
  <c r="T49" i="1"/>
  <c r="T47" i="1"/>
  <c r="Q6" i="1"/>
  <c r="V6" i="1"/>
  <c r="U44" i="1"/>
  <c r="U43" i="1"/>
  <c r="U42" i="1"/>
  <c r="U41" i="1"/>
  <c r="R40" i="1"/>
  <c r="U39" i="1"/>
  <c r="U38" i="1"/>
  <c r="U37" i="1"/>
  <c r="U36" i="1"/>
  <c r="U35" i="1"/>
  <c r="U34" i="1"/>
  <c r="U33" i="1"/>
  <c r="U32" i="1"/>
  <c r="T27" i="1"/>
  <c r="T26" i="1"/>
  <c r="Q25" i="1"/>
  <c r="Q21" i="1"/>
  <c r="C15" i="4"/>
  <c r="V56" i="1"/>
  <c r="V48" i="1"/>
  <c r="V46" i="1"/>
  <c r="Q27" i="1"/>
  <c r="S7" i="1"/>
  <c r="C54" i="4"/>
  <c r="C52" i="4"/>
  <c r="C47" i="4"/>
  <c r="C37" i="4"/>
  <c r="C35" i="4"/>
  <c r="C30" i="4"/>
  <c r="C21" i="4"/>
  <c r="C19" i="4"/>
  <c r="C63" i="4"/>
  <c r="C67" i="4"/>
  <c r="C48" i="4"/>
  <c r="C31" i="4"/>
  <c r="C64" i="4"/>
  <c r="C59" i="4"/>
  <c r="C43" i="4"/>
  <c r="C27" i="4"/>
  <c r="C60" i="4"/>
  <c r="T4" i="1"/>
  <c r="V4" i="1"/>
  <c r="V5" i="1"/>
  <c r="T5" i="1"/>
  <c r="Q58" i="1"/>
  <c r="S28" i="1"/>
  <c r="U27" i="1"/>
  <c r="S26" i="1"/>
  <c r="U25" i="1"/>
  <c r="S24" i="1"/>
  <c r="V23" i="1"/>
  <c r="S22" i="1"/>
  <c r="U21" i="1"/>
  <c r="O12" i="1"/>
  <c r="O7" i="1"/>
  <c r="N4" i="1"/>
  <c r="N5" i="1"/>
  <c r="O58" i="1"/>
  <c r="T45" i="1"/>
  <c r="O40" i="1"/>
  <c r="Q28" i="1"/>
  <c r="Q26" i="1"/>
  <c r="Q24" i="1"/>
  <c r="N23" i="1"/>
  <c r="Q22" i="1"/>
  <c r="Q20" i="1"/>
  <c r="U20" i="1"/>
  <c r="R20" i="1"/>
  <c r="Q19" i="1"/>
  <c r="U19" i="1"/>
  <c r="R19" i="1"/>
  <c r="Q18" i="1"/>
  <c r="U18" i="1"/>
  <c r="R18" i="1"/>
  <c r="Q17" i="1"/>
  <c r="U17" i="1"/>
  <c r="R17" i="1"/>
  <c r="Q16" i="1"/>
  <c r="U16" i="1"/>
  <c r="R16" i="1"/>
  <c r="U15" i="1"/>
  <c r="Q14" i="1"/>
  <c r="U14" i="1"/>
  <c r="R14" i="1"/>
  <c r="Q13" i="1"/>
  <c r="U13" i="1"/>
  <c r="R13" i="1"/>
  <c r="Q12" i="1"/>
  <c r="U12" i="1"/>
  <c r="R12" i="1"/>
  <c r="Q10" i="1"/>
  <c r="U10" i="1"/>
  <c r="R10" i="1"/>
  <c r="Q9" i="1"/>
  <c r="U9" i="1"/>
  <c r="R9" i="1"/>
  <c r="Q8" i="1"/>
  <c r="U8" i="1"/>
  <c r="R8" i="1"/>
  <c r="N45" i="1"/>
  <c r="S40" i="1"/>
  <c r="S31" i="1"/>
  <c r="U28" i="1"/>
  <c r="O28" i="1"/>
  <c r="S27" i="1"/>
  <c r="U26" i="1"/>
  <c r="S25" i="1"/>
  <c r="U24" i="1"/>
  <c r="U22" i="1"/>
  <c r="S21" i="1"/>
  <c r="T20" i="1"/>
  <c r="T19" i="1"/>
  <c r="T18" i="1"/>
  <c r="T17" i="1"/>
  <c r="T16" i="1"/>
  <c r="T15" i="1"/>
  <c r="T14" i="1"/>
  <c r="T13" i="1"/>
  <c r="T11" i="1"/>
  <c r="T10" i="1"/>
  <c r="T9" i="1"/>
  <c r="T8" i="1"/>
  <c r="R7" i="1"/>
  <c r="U7" i="1"/>
  <c r="R15" i="1" l="1"/>
  <c r="S15" i="1"/>
  <c r="R11" i="1"/>
  <c r="U11" i="1"/>
  <c r="Q29" i="1"/>
  <c r="K4" i="10"/>
  <c r="J4" i="10"/>
  <c r="S29" i="1"/>
  <c r="U29" i="1"/>
  <c r="T50" i="1"/>
  <c r="Q11" i="1"/>
  <c r="T52" i="1"/>
  <c r="H4" i="4"/>
  <c r="H9" i="4"/>
  <c r="H10" i="4"/>
  <c r="R23" i="1"/>
  <c r="S23" i="1"/>
  <c r="Q23" i="1"/>
  <c r="U23" i="1"/>
  <c r="T40" i="1"/>
  <c r="V40" i="1"/>
  <c r="F4" i="4"/>
  <c r="F5" i="4"/>
  <c r="F9" i="4"/>
  <c r="S4" i="1"/>
  <c r="F6" i="4"/>
  <c r="F7" i="4"/>
  <c r="R4" i="1"/>
  <c r="F10" i="4"/>
  <c r="F11" i="4"/>
  <c r="U4" i="1"/>
  <c r="Q4" i="1"/>
  <c r="F8" i="4"/>
  <c r="H6" i="4"/>
  <c r="V12" i="1"/>
  <c r="T12" i="1"/>
  <c r="H11" i="4"/>
  <c r="H8" i="4"/>
  <c r="S45" i="1"/>
  <c r="R45" i="1"/>
  <c r="Q45" i="1"/>
  <c r="U45" i="1"/>
  <c r="R5" i="1"/>
  <c r="U5" i="1"/>
  <c r="Q5" i="1"/>
  <c r="S5" i="1"/>
  <c r="H7" i="4"/>
  <c r="V28" i="1"/>
  <c r="T28" i="1"/>
  <c r="T58" i="1"/>
  <c r="V58" i="1"/>
  <c r="V7" i="1"/>
  <c r="T7" i="1"/>
  <c r="H5" i="4"/>
  <c r="L4" i="10" l="1"/>
  <c r="M4" i="10"/>
  <c r="G11" i="4"/>
  <c r="L11" i="4" s="1"/>
  <c r="G8" i="4"/>
  <c r="L8" i="4" s="1"/>
  <c r="G10" i="4"/>
  <c r="L10" i="4" s="1"/>
  <c r="G6" i="4"/>
  <c r="L6" i="4" s="1"/>
  <c r="O10" i="4"/>
  <c r="O9" i="4"/>
  <c r="O11" i="4"/>
  <c r="O5" i="4"/>
  <c r="O4" i="4"/>
  <c r="O7" i="4"/>
  <c r="O6" i="4"/>
  <c r="O8" i="4"/>
  <c r="G9" i="4"/>
  <c r="L9" i="4" s="1"/>
  <c r="G4" i="4"/>
  <c r="L4" i="4" s="1"/>
  <c r="G7" i="4"/>
  <c r="L7" i="4" s="1"/>
  <c r="G5" i="4"/>
  <c r="L5" i="4" s="1"/>
  <c r="N4" i="10" l="1"/>
  <c r="O4" i="10"/>
  <c r="P4" i="10" l="1"/>
  <c r="Q4" i="10"/>
  <c r="R4" i="10" l="1"/>
  <c r="C5" i="10"/>
  <c r="D5" i="10" l="1"/>
  <c r="G5" i="10"/>
  <c r="H5" i="10" l="1"/>
  <c r="I5" i="10"/>
  <c r="J5" i="10" l="1"/>
  <c r="K5" i="10"/>
  <c r="L5" i="10" l="1"/>
  <c r="M5" i="10"/>
  <c r="N5" i="10" l="1"/>
  <c r="O5" i="10"/>
  <c r="P5" i="10" l="1"/>
  <c r="Q5" i="10"/>
  <c r="R5" i="10" l="1"/>
  <c r="C6" i="10"/>
  <c r="D6" i="10" l="1"/>
  <c r="E6" i="10"/>
  <c r="F6" i="10" l="1"/>
  <c r="I6" i="10"/>
  <c r="J6" i="10" l="1"/>
  <c r="K6" i="10"/>
  <c r="L6" i="10" l="1"/>
  <c r="M6" i="10"/>
  <c r="N6" i="10" l="1"/>
  <c r="O6" i="10"/>
  <c r="P6" i="10" l="1"/>
  <c r="Q6" i="10"/>
  <c r="R6" i="10" l="1"/>
  <c r="C7" i="10"/>
  <c r="D7" i="10" l="1"/>
  <c r="E7" i="10"/>
  <c r="F7" i="10" l="1"/>
  <c r="G7" i="10"/>
  <c r="H7" i="10" l="1"/>
  <c r="K7" i="10"/>
  <c r="L7" i="10" l="1"/>
  <c r="M7" i="10"/>
  <c r="N7" i="10" l="1"/>
  <c r="O7" i="10"/>
  <c r="P7" i="10" l="1"/>
  <c r="Q7" i="10"/>
  <c r="R7" i="10" l="1"/>
  <c r="C8" i="10"/>
  <c r="D8" i="10" l="1"/>
  <c r="E8" i="10"/>
  <c r="F8" i="10" l="1"/>
  <c r="G8" i="10"/>
  <c r="H8" i="10" l="1"/>
  <c r="I8" i="10"/>
  <c r="J8" i="10" l="1"/>
  <c r="M8" i="10"/>
  <c r="N8" i="10" l="1"/>
  <c r="O8" i="10"/>
  <c r="P8" i="10" l="1"/>
  <c r="Q8" i="10"/>
  <c r="R8" i="10" l="1"/>
  <c r="C9" i="10"/>
  <c r="D9" i="10" l="1"/>
  <c r="E9" i="10"/>
  <c r="F9" i="10" l="1"/>
  <c r="G9" i="10"/>
  <c r="H9" i="10" l="1"/>
  <c r="I9" i="10"/>
  <c r="J9" i="10" l="1"/>
  <c r="K9" i="10"/>
  <c r="L9" i="10" l="1"/>
  <c r="O9" i="10"/>
  <c r="P9" i="10" l="1"/>
  <c r="Q9" i="10"/>
  <c r="R9" i="10" l="1"/>
  <c r="C10" i="10"/>
  <c r="D10" i="10" l="1"/>
  <c r="E10" i="10"/>
  <c r="F10" i="10" l="1"/>
  <c r="G10" i="10"/>
  <c r="H10" i="10" l="1"/>
  <c r="I10" i="10"/>
  <c r="J10" i="10" l="1"/>
  <c r="K10" i="10"/>
  <c r="L10" i="10" l="1"/>
  <c r="M10" i="10"/>
  <c r="N10" i="10" l="1"/>
  <c r="Q10" i="10"/>
  <c r="R10" i="10" l="1"/>
  <c r="C11" i="10"/>
  <c r="D11" i="10" l="1"/>
  <c r="E11" i="10"/>
  <c r="F11" i="10" l="1"/>
  <c r="G11" i="10"/>
  <c r="H11" i="10" l="1"/>
  <c r="I11" i="10"/>
  <c r="J11" i="10" l="1"/>
  <c r="K11" i="10"/>
  <c r="L11" i="10" l="1"/>
  <c r="M11" i="10"/>
  <c r="N11" i="10" l="1"/>
  <c r="O11" i="10"/>
  <c r="P11" i="10" s="1"/>
</calcChain>
</file>

<file path=xl/sharedStrings.xml><?xml version="1.0" encoding="utf-8"?>
<sst xmlns="http://schemas.openxmlformats.org/spreadsheetml/2006/main" count="240" uniqueCount="52">
  <si>
    <t>Nasazení družstev</t>
  </si>
  <si>
    <t>:</t>
  </si>
  <si>
    <t>(</t>
  </si>
  <si>
    <t>)</t>
  </si>
  <si>
    <t>Název</t>
  </si>
  <si>
    <t>Rozpis zápasů dle soutěžního řádu NH.</t>
  </si>
  <si>
    <t>vítěz</t>
  </si>
  <si>
    <t>poražený</t>
  </si>
  <si>
    <t>výhry</t>
  </si>
  <si>
    <t>remízy</t>
  </si>
  <si>
    <t>prohry</t>
  </si>
  <si>
    <t>útok</t>
  </si>
  <si>
    <t>obrana</t>
  </si>
  <si>
    <t>rozdíl</t>
  </si>
  <si>
    <t>body</t>
  </si>
  <si>
    <t>xx</t>
  </si>
  <si>
    <t>počet záp.</t>
  </si>
  <si>
    <t>průměr</t>
  </si>
  <si>
    <t>+2</t>
  </si>
  <si>
    <t>+1</t>
  </si>
  <si>
    <t>-1</t>
  </si>
  <si>
    <t>-2</t>
  </si>
  <si>
    <t>tabulka pravdy</t>
  </si>
  <si>
    <t>hráno</t>
  </si>
  <si>
    <t>ss</t>
  </si>
  <si>
    <t>s</t>
  </si>
  <si>
    <t>Systém pro 8 účastníků (dvoukolově)</t>
  </si>
  <si>
    <t>+/-</t>
  </si>
  <si>
    <t>xxx</t>
  </si>
  <si>
    <t>č. záp</t>
  </si>
  <si>
    <t>1.</t>
  </si>
  <si>
    <t>2.</t>
  </si>
  <si>
    <t>3.</t>
  </si>
  <si>
    <t>4.</t>
  </si>
  <si>
    <t>5.</t>
  </si>
  <si>
    <t>6.</t>
  </si>
  <si>
    <t>7.</t>
  </si>
  <si>
    <t>8.</t>
  </si>
  <si>
    <t>ročník</t>
  </si>
  <si>
    <t>kategorie</t>
  </si>
  <si>
    <t>nehráno</t>
  </si>
  <si>
    <t>mladší žačky</t>
  </si>
  <si>
    <t>2019/2020</t>
  </si>
  <si>
    <t>Sokol Svinov</t>
  </si>
  <si>
    <t>TJ Chropyně</t>
  </si>
  <si>
    <t>TJ Stará Ves n/O</t>
  </si>
  <si>
    <t>SK Studénka B</t>
  </si>
  <si>
    <t>Sokol Kokory</t>
  </si>
  <si>
    <t>TJ S. Osek n/B</t>
  </si>
  <si>
    <t>TJ Pustějov</t>
  </si>
  <si>
    <t>SK Studénka A</t>
  </si>
  <si>
    <t>jaro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</si>
</sst>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"/>
    <numFmt numFmtId="165" formatCode="0.0"/>
    <numFmt numFmtId="166" formatCode="dd/mm/yy;@"/>
  </numFmts>
  <fonts count="9" x14ac:knownFonts="1">
    <font>
      <sz val="10"/>
      <name val="Arial CE"/>
      <charset val="238"/>
    </font>
    <font>
      <sz val="10"/>
      <name val="Arial CE"/>
      <charset val="238"/>
    </font>
    <font>
      <b/>
      <sz val="10"/>
      <color indexed="10"/>
      <name val="Arial CE"/>
      <family val="2"/>
      <charset val="238"/>
    </font>
    <font>
      <sz val="10"/>
      <name val="Arial CE"/>
      <family val="2"/>
      <charset val="238"/>
    </font>
    <font>
      <sz val="12"/>
      <name val="Arial CE"/>
      <charset val="238"/>
    </font>
    <font>
      <sz val="12"/>
      <color indexed="9"/>
      <name val="Arial CE"/>
      <charset val="238"/>
    </font>
    <font>
      <sz val="8"/>
      <name val="Arial CE"/>
      <charset val="238"/>
    </font>
    <font>
      <b/>
      <u/>
      <sz val="10"/>
      <name val="Arial CE"/>
      <charset val="238"/>
    </font>
    <font>
      <b/>
      <u/>
      <sz val="12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0" xfId="0" applyFont="1" applyFill="1" applyProtection="1"/>
    <xf numFmtId="165" fontId="3" fillId="2" borderId="0" xfId="0" applyNumberFormat="1" applyFont="1" applyFill="1" applyProtection="1"/>
    <xf numFmtId="0" fontId="3" fillId="2" borderId="0" xfId="0" applyFont="1" applyFill="1" applyBorder="1" applyProtection="1"/>
    <xf numFmtId="0" fontId="3" fillId="2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3" fillId="0" borderId="0" xfId="0" applyFont="1" applyProtection="1"/>
    <xf numFmtId="0" fontId="3" fillId="0" borderId="0" xfId="0" quotePrefix="1" applyFont="1" applyProtection="1"/>
    <xf numFmtId="0" fontId="2" fillId="0" borderId="0" xfId="0" applyFont="1" applyProtection="1"/>
    <xf numFmtId="164" fontId="3" fillId="0" borderId="0" xfId="0" applyNumberFormat="1" applyFont="1" applyProtection="1"/>
    <xf numFmtId="0" fontId="3" fillId="2" borderId="0" xfId="0" applyFont="1" applyFill="1" applyAlignment="1" applyProtection="1">
      <alignment horizontal="right"/>
    </xf>
    <xf numFmtId="0" fontId="0" fillId="2" borderId="0" xfId="0" applyFill="1" applyProtection="1"/>
    <xf numFmtId="165" fontId="0" fillId="2" borderId="0" xfId="0" applyNumberFormat="1" applyFill="1" applyProtection="1"/>
    <xf numFmtId="1" fontId="3" fillId="3" borderId="0" xfId="0" applyNumberFormat="1" applyFont="1" applyFill="1" applyBorder="1" applyAlignment="1" applyProtection="1">
      <alignment horizontal="right"/>
      <protection locked="0"/>
    </xf>
    <xf numFmtId="1" fontId="3" fillId="3" borderId="0" xfId="0" applyNumberFormat="1" applyFont="1" applyFill="1" applyBorder="1" applyAlignment="1" applyProtection="1">
      <alignment horizontal="left"/>
      <protection locked="0"/>
    </xf>
    <xf numFmtId="1" fontId="3" fillId="3" borderId="0" xfId="0" applyNumberFormat="1" applyFont="1" applyFill="1" applyAlignment="1" applyProtection="1">
      <alignment horizontal="right"/>
      <protection locked="0"/>
    </xf>
    <xf numFmtId="1" fontId="3" fillId="3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Border="1" applyProtection="1"/>
    <xf numFmtId="0" fontId="4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right"/>
    </xf>
    <xf numFmtId="0" fontId="4" fillId="2" borderId="0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0" fontId="1" fillId="2" borderId="0" xfId="0" applyFont="1" applyFill="1" applyAlignment="1" applyProtection="1">
      <alignment horizontal="left"/>
    </xf>
    <xf numFmtId="0" fontId="1" fillId="2" borderId="0" xfId="0" applyFont="1" applyFill="1" applyAlignment="1" applyProtection="1">
      <alignment horizontal="right"/>
    </xf>
    <xf numFmtId="166" fontId="3" fillId="0" borderId="0" xfId="0" applyNumberFormat="1" applyFont="1" applyProtection="1"/>
    <xf numFmtId="0" fontId="4" fillId="2" borderId="0" xfId="0" applyFont="1" applyFill="1" applyProtection="1"/>
    <xf numFmtId="0" fontId="4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>
      <alignment horizontal="right"/>
    </xf>
    <xf numFmtId="164" fontId="4" fillId="2" borderId="0" xfId="0" applyNumberFormat="1" applyFont="1" applyFill="1" applyProtection="1"/>
    <xf numFmtId="0" fontId="5" fillId="2" borderId="0" xfId="0" applyFont="1" applyFill="1" applyProtection="1"/>
    <xf numFmtId="0" fontId="5" fillId="2" borderId="0" xfId="0" applyFont="1" applyFill="1" applyProtection="1">
      <protection locked="0"/>
    </xf>
    <xf numFmtId="166" fontId="4" fillId="2" borderId="0" xfId="0" applyNumberFormat="1" applyFont="1" applyFill="1" applyProtection="1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5" xfId="0" applyFont="1" applyBorder="1"/>
    <xf numFmtId="0" fontId="1" fillId="0" borderId="4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Fill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0" borderId="0" xfId="0" applyNumberFormat="1" applyFont="1" applyProtection="1"/>
    <xf numFmtId="0" fontId="1" fillId="0" borderId="9" xfId="0" applyFont="1" applyBorder="1"/>
    <xf numFmtId="0" fontId="1" fillId="0" borderId="10" xfId="0" applyFont="1" applyBorder="1"/>
    <xf numFmtId="0" fontId="1" fillId="4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2" xfId="0" applyFont="1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1" xfId="0" applyFont="1" applyBorder="1"/>
    <xf numFmtId="0" fontId="4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ont="1" applyFill="1" applyProtection="1"/>
    <xf numFmtId="0" fontId="0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left"/>
    </xf>
    <xf numFmtId="165" fontId="0" fillId="2" borderId="0" xfId="0" applyNumberFormat="1" applyFont="1" applyFill="1" applyProtection="1"/>
    <xf numFmtId="0" fontId="0" fillId="2" borderId="0" xfId="0" applyFont="1" applyFill="1" applyAlignment="1" applyProtection="1">
      <alignment horizontal="right"/>
    </xf>
    <xf numFmtId="0" fontId="0" fillId="5" borderId="0" xfId="0" applyFill="1" applyProtection="1"/>
    <xf numFmtId="0" fontId="0" fillId="0" borderId="0" xfId="0" applyFill="1" applyProtection="1"/>
    <xf numFmtId="0" fontId="4" fillId="2" borderId="0" xfId="0" applyFont="1" applyFill="1" applyAlignment="1" applyProtection="1">
      <alignment horizontal="left"/>
    </xf>
    <xf numFmtId="0" fontId="7" fillId="2" borderId="0" xfId="0" applyFont="1" applyFill="1" applyAlignment="1" applyProtection="1">
      <alignment horizontal="center"/>
    </xf>
    <xf numFmtId="0" fontId="4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horizontal="center"/>
    </xf>
    <xf numFmtId="0" fontId="1" fillId="2" borderId="0" xfId="0" quotePrefix="1" applyFont="1" applyFill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 applyProtection="1">
      <alignment horizontal="center"/>
    </xf>
  </cellXfs>
  <cellStyles count="1">
    <cellStyle name="Normální" xfId="0" builtinId="0"/>
  </cellStyles>
  <dxfs count="1"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Dokumenty\Martin\SSK%20V&#237;tkovice\V&#253;sledky\07-08\OP%20star&#353;&#237;%20&#382;&#225;ci%2007_08%20bez%20m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řelci"/>
      <sheetName val="obrana"/>
      <sheetName val="útok"/>
      <sheetName val="tabulka"/>
      <sheetName val="rozpis kol"/>
      <sheetName val="zadání"/>
      <sheetName val="kříž tab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I6">
            <v>26</v>
          </cell>
          <cell r="K6">
            <v>24</v>
          </cell>
        </row>
        <row r="8">
          <cell r="I8">
            <v>32</v>
          </cell>
          <cell r="K8">
            <v>6</v>
          </cell>
        </row>
        <row r="9">
          <cell r="I9">
            <v>14</v>
          </cell>
          <cell r="K9">
            <v>7</v>
          </cell>
        </row>
        <row r="13">
          <cell r="I13">
            <v>15</v>
          </cell>
          <cell r="K13">
            <v>25</v>
          </cell>
        </row>
        <row r="16">
          <cell r="I16">
            <v>8</v>
          </cell>
          <cell r="K16">
            <v>17</v>
          </cell>
        </row>
        <row r="19">
          <cell r="I19">
            <v>23</v>
          </cell>
          <cell r="K19">
            <v>12</v>
          </cell>
        </row>
        <row r="20">
          <cell r="I20">
            <v>12</v>
          </cell>
          <cell r="K20">
            <v>16</v>
          </cell>
        </row>
        <row r="23">
          <cell r="I23">
            <v>24</v>
          </cell>
          <cell r="K23">
            <v>9</v>
          </cell>
        </row>
        <row r="26">
          <cell r="I26">
            <v>20</v>
          </cell>
          <cell r="K26">
            <v>17</v>
          </cell>
        </row>
        <row r="28">
          <cell r="I28">
            <v>22</v>
          </cell>
          <cell r="K28">
            <v>21</v>
          </cell>
        </row>
        <row r="32">
          <cell r="I32">
            <v>16</v>
          </cell>
          <cell r="K32">
            <v>19</v>
          </cell>
        </row>
        <row r="35">
          <cell r="I35">
            <v>19</v>
          </cell>
          <cell r="K35">
            <v>10</v>
          </cell>
        </row>
        <row r="36">
          <cell r="I36">
            <v>23</v>
          </cell>
          <cell r="K36">
            <v>15</v>
          </cell>
        </row>
        <row r="38">
          <cell r="I38">
            <v>32</v>
          </cell>
          <cell r="K38">
            <v>18</v>
          </cell>
        </row>
        <row r="39">
          <cell r="I39">
            <v>10</v>
          </cell>
          <cell r="K39">
            <v>16</v>
          </cell>
        </row>
        <row r="42">
          <cell r="I42">
            <v>20</v>
          </cell>
          <cell r="K42">
            <v>15</v>
          </cell>
        </row>
        <row r="44">
          <cell r="I44">
            <v>15</v>
          </cell>
          <cell r="K44">
            <v>16</v>
          </cell>
        </row>
        <row r="45">
          <cell r="I45">
            <v>16</v>
          </cell>
          <cell r="K45">
            <v>16</v>
          </cell>
        </row>
        <row r="49">
          <cell r="I49">
            <v>39</v>
          </cell>
          <cell r="K49">
            <v>8</v>
          </cell>
        </row>
        <row r="52">
          <cell r="I52">
            <v>17</v>
          </cell>
          <cell r="K52">
            <v>12</v>
          </cell>
        </row>
        <row r="55">
          <cell r="I55">
            <v>16</v>
          </cell>
          <cell r="K55">
            <v>25</v>
          </cell>
        </row>
        <row r="56">
          <cell r="I56">
            <v>15</v>
          </cell>
          <cell r="K56">
            <v>12</v>
          </cell>
        </row>
        <row r="59">
          <cell r="I59">
            <v>17</v>
          </cell>
          <cell r="K59">
            <v>17</v>
          </cell>
        </row>
        <row r="62">
          <cell r="I62">
            <v>10</v>
          </cell>
          <cell r="K62">
            <v>9</v>
          </cell>
        </row>
        <row r="64">
          <cell r="I64">
            <v>22</v>
          </cell>
          <cell r="K64">
            <v>20</v>
          </cell>
        </row>
        <row r="68">
          <cell r="I68">
            <v>13</v>
          </cell>
          <cell r="K68">
            <v>11</v>
          </cell>
        </row>
        <row r="71">
          <cell r="I71">
            <v>16</v>
          </cell>
          <cell r="K71">
            <v>21</v>
          </cell>
        </row>
        <row r="72">
          <cell r="I72">
            <v>17</v>
          </cell>
          <cell r="K72">
            <v>17</v>
          </cell>
        </row>
        <row r="74">
          <cell r="I74">
            <v>9</v>
          </cell>
          <cell r="K74">
            <v>30</v>
          </cell>
        </row>
        <row r="75">
          <cell r="I75">
            <v>14</v>
          </cell>
          <cell r="K75">
            <v>14</v>
          </cell>
        </row>
      </sheetData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"/>
  <sheetViews>
    <sheetView workbookViewId="0">
      <selection activeCell="F4" sqref="F4"/>
    </sheetView>
  </sheetViews>
  <sheetFormatPr defaultRowHeight="12.75" x14ac:dyDescent="0.2"/>
  <cols>
    <col min="1" max="1" width="3" style="1" bestFit="1" customWidth="1"/>
    <col min="2" max="3" width="15.7109375" style="1" customWidth="1"/>
    <col min="4" max="4" width="10" style="1" bestFit="1" customWidth="1"/>
    <col min="5" max="5" width="6.5703125" style="1" bestFit="1" customWidth="1"/>
    <col min="6" max="6" width="6.7109375" style="2" bestFit="1" customWidth="1"/>
    <col min="7" max="16384" width="9.140625" style="1"/>
  </cols>
  <sheetData>
    <row r="1" spans="1:6" x14ac:dyDescent="0.2">
      <c r="A1" s="77" t="str">
        <f>CONCATENATE("Oblastní přebor SM oblasti ",zadání!B18," ",zadání!B16," - obrana")</f>
        <v>Oblastní přebor SM oblasti mladší žačky 2019/2020 - obrana</v>
      </c>
      <c r="B1" s="77"/>
      <c r="C1" s="77"/>
      <c r="D1" s="77"/>
      <c r="E1" s="77"/>
      <c r="F1" s="77"/>
    </row>
    <row r="3" spans="1:6" x14ac:dyDescent="0.2">
      <c r="D3" s="1" t="s">
        <v>16</v>
      </c>
      <c r="E3" s="1" t="s">
        <v>12</v>
      </c>
      <c r="F3" s="2" t="s">
        <v>17</v>
      </c>
    </row>
    <row r="4" spans="1:6" x14ac:dyDescent="0.2">
      <c r="A4" s="1">
        <v>1</v>
      </c>
      <c r="B4" s="1" t="str">
        <f>zadání!B11</f>
        <v>TJ Pustějov</v>
      </c>
      <c r="D4" s="4">
        <f>COUNT(tým7)</f>
        <v>7</v>
      </c>
      <c r="E4" s="5">
        <f>SUM(protivník7)</f>
        <v>142</v>
      </c>
      <c r="F4" s="2">
        <f t="shared" ref="F4:F11" si="0">IF(ISERROR(E4/D4),0,E4/D4)</f>
        <v>20.285714285714285</v>
      </c>
    </row>
    <row r="5" spans="1:6" x14ac:dyDescent="0.2">
      <c r="A5" s="1">
        <v>2</v>
      </c>
      <c r="B5" s="69" t="str">
        <f>zadání!B9</f>
        <v>Sokol Kokory</v>
      </c>
      <c r="C5" s="69"/>
      <c r="D5" s="70">
        <f>COUNT(tým5)</f>
        <v>7</v>
      </c>
      <c r="E5" s="71">
        <f>SUM(protivník5)</f>
        <v>90</v>
      </c>
      <c r="F5" s="2">
        <f t="shared" si="0"/>
        <v>12.857142857142858</v>
      </c>
    </row>
    <row r="6" spans="1:6" x14ac:dyDescent="0.2">
      <c r="A6" s="1">
        <v>3</v>
      </c>
      <c r="B6" s="1" t="str">
        <f>zadání!B7</f>
        <v>TJ Stará Ves n/O</v>
      </c>
      <c r="D6" s="4">
        <f>COUNT(tým3)</f>
        <v>7</v>
      </c>
      <c r="E6" s="5">
        <f>SUM(protivník3)</f>
        <v>68</v>
      </c>
      <c r="F6" s="2">
        <f t="shared" si="0"/>
        <v>9.7142857142857135</v>
      </c>
    </row>
    <row r="7" spans="1:6" x14ac:dyDescent="0.2">
      <c r="A7" s="1">
        <v>4</v>
      </c>
      <c r="B7" s="1" t="str">
        <f>zadání!B6</f>
        <v>TJ Chropyně</v>
      </c>
      <c r="D7" s="4">
        <f>COUNT(tým2)</f>
        <v>7</v>
      </c>
      <c r="E7" s="5">
        <f>SUM(protivník2)</f>
        <v>72</v>
      </c>
      <c r="F7" s="2">
        <f t="shared" si="0"/>
        <v>10.285714285714286</v>
      </c>
    </row>
    <row r="8" spans="1:6" x14ac:dyDescent="0.2">
      <c r="A8" s="1">
        <v>5</v>
      </c>
      <c r="B8" s="24" t="str">
        <f>zadání!B12</f>
        <v>SK Studénka A</v>
      </c>
      <c r="C8" s="24"/>
      <c r="D8" s="25">
        <f>COUNT(tým8)</f>
        <v>7</v>
      </c>
      <c r="E8" s="26">
        <f>SUM(protivník8)</f>
        <v>41</v>
      </c>
      <c r="F8" s="2">
        <f t="shared" si="0"/>
        <v>5.8571428571428568</v>
      </c>
    </row>
    <row r="9" spans="1:6" x14ac:dyDescent="0.2">
      <c r="A9" s="1">
        <v>6</v>
      </c>
      <c r="B9" s="24" t="str">
        <f>zadání!B8</f>
        <v>SK Studénka B</v>
      </c>
      <c r="C9" s="24"/>
      <c r="D9" s="25">
        <f>COUNT(tým4)</f>
        <v>7</v>
      </c>
      <c r="E9" s="26">
        <f>SUM(protivník4)</f>
        <v>193</v>
      </c>
      <c r="F9" s="2">
        <f t="shared" si="0"/>
        <v>27.571428571428573</v>
      </c>
    </row>
    <row r="10" spans="1:6" x14ac:dyDescent="0.2">
      <c r="A10" s="1">
        <v>7</v>
      </c>
      <c r="B10" s="1" t="str">
        <f>zadání!B10</f>
        <v>TJ S. Osek n/B</v>
      </c>
      <c r="D10" s="4">
        <f>COUNT(tým6)</f>
        <v>7</v>
      </c>
      <c r="E10" s="5">
        <f>SUM(protivník6)</f>
        <v>176</v>
      </c>
      <c r="F10" s="2">
        <f t="shared" si="0"/>
        <v>25.142857142857142</v>
      </c>
    </row>
    <row r="11" spans="1:6" x14ac:dyDescent="0.2">
      <c r="A11" s="3">
        <v>8</v>
      </c>
      <c r="B11" s="1" t="str">
        <f>zadání!B5</f>
        <v>Sokol Svinov</v>
      </c>
      <c r="D11" s="4">
        <f>COUNT(tým1)</f>
        <v>7</v>
      </c>
      <c r="E11" s="5">
        <f>SUM(protivník1)</f>
        <v>126</v>
      </c>
      <c r="F11" s="2">
        <f t="shared" si="0"/>
        <v>18</v>
      </c>
    </row>
  </sheetData>
  <mergeCells count="1">
    <mergeCell ref="A1:F1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"/>
  <sheetViews>
    <sheetView workbookViewId="0">
      <selection sqref="A1:P1"/>
    </sheetView>
  </sheetViews>
  <sheetFormatPr defaultRowHeight="12.75" x14ac:dyDescent="0.2"/>
  <cols>
    <col min="1" max="1" width="3" style="1" bestFit="1" customWidth="1"/>
    <col min="2" max="3" width="15.7109375" style="13" customWidth="1"/>
    <col min="4" max="4" width="10" style="13" bestFit="1" customWidth="1"/>
    <col min="5" max="5" width="4.5703125" style="13" bestFit="1" customWidth="1"/>
    <col min="6" max="6" width="6.7109375" style="14" bestFit="1" customWidth="1"/>
    <col min="7" max="16384" width="9.140625" style="13"/>
  </cols>
  <sheetData>
    <row r="1" spans="1:6" x14ac:dyDescent="0.2">
      <c r="A1" s="77" t="str">
        <f>CONCATENATE("Oblastní přebor SM oblasti ",zadání!B18," ",zadání!B16," - útok")</f>
        <v>Oblastní přebor SM oblasti mladší žačky 2019/2020 - útok</v>
      </c>
      <c r="B1" s="77"/>
      <c r="C1" s="77"/>
      <c r="D1" s="77"/>
      <c r="E1" s="77"/>
      <c r="F1" s="77"/>
    </row>
    <row r="3" spans="1:6" x14ac:dyDescent="0.2">
      <c r="D3" s="13" t="s">
        <v>16</v>
      </c>
      <c r="E3" s="13" t="s">
        <v>11</v>
      </c>
      <c r="F3" s="14" t="s">
        <v>17</v>
      </c>
    </row>
    <row r="4" spans="1:6" x14ac:dyDescent="0.2">
      <c r="A4" s="1">
        <v>1</v>
      </c>
      <c r="B4" s="69" t="str">
        <f>zadání!B9</f>
        <v>Sokol Kokory</v>
      </c>
      <c r="C4" s="69"/>
      <c r="D4" s="70">
        <f>COUNT(tým5)</f>
        <v>7</v>
      </c>
      <c r="E4" s="73">
        <f>SUM(tým5)</f>
        <v>115</v>
      </c>
      <c r="F4" s="72">
        <f t="shared" ref="F4:F11" si="0">IF(ISERROR(E4/D4),0,E4/D4)</f>
        <v>16.428571428571427</v>
      </c>
    </row>
    <row r="5" spans="1:6" x14ac:dyDescent="0.2">
      <c r="A5" s="1">
        <v>2</v>
      </c>
      <c r="B5" s="1" t="str">
        <f>zadání!B7</f>
        <v>TJ Stará Ves n/O</v>
      </c>
      <c r="C5" s="1"/>
      <c r="D5" s="4">
        <f>COUNT(tým3)</f>
        <v>7</v>
      </c>
      <c r="E5" s="12">
        <f>SUM(tým3)</f>
        <v>109</v>
      </c>
      <c r="F5" s="72">
        <f t="shared" si="0"/>
        <v>15.571428571428571</v>
      </c>
    </row>
    <row r="6" spans="1:6" x14ac:dyDescent="0.2">
      <c r="A6" s="1">
        <v>3</v>
      </c>
      <c r="B6" s="24" t="str">
        <f>zadání!B12</f>
        <v>SK Studénka A</v>
      </c>
      <c r="C6" s="24"/>
      <c r="D6" s="25">
        <f>COUNT(tým8)</f>
        <v>7</v>
      </c>
      <c r="E6" s="27">
        <f>SUM(tým8)</f>
        <v>211</v>
      </c>
      <c r="F6" s="72">
        <f t="shared" si="0"/>
        <v>30.142857142857142</v>
      </c>
    </row>
    <row r="7" spans="1:6" x14ac:dyDescent="0.2">
      <c r="A7" s="1">
        <v>4</v>
      </c>
      <c r="B7" s="1" t="str">
        <f>zadání!B10</f>
        <v>TJ S. Osek n/B</v>
      </c>
      <c r="C7" s="1"/>
      <c r="D7" s="4">
        <f>COUNT(tým6)</f>
        <v>7</v>
      </c>
      <c r="E7" s="12">
        <f>SUM(tým6)</f>
        <v>80</v>
      </c>
      <c r="F7" s="72">
        <f t="shared" si="0"/>
        <v>11.428571428571429</v>
      </c>
    </row>
    <row r="8" spans="1:6" x14ac:dyDescent="0.2">
      <c r="A8" s="1">
        <v>5</v>
      </c>
      <c r="B8" s="1" t="str">
        <f>zadání!B6</f>
        <v>TJ Chropyně</v>
      </c>
      <c r="C8" s="1"/>
      <c r="D8" s="4">
        <f>COUNT(tým2)</f>
        <v>7</v>
      </c>
      <c r="E8" s="12">
        <f>SUM(tým2)</f>
        <v>149</v>
      </c>
      <c r="F8" s="72">
        <f t="shared" si="0"/>
        <v>21.285714285714285</v>
      </c>
    </row>
    <row r="9" spans="1:6" x14ac:dyDescent="0.2">
      <c r="A9" s="1">
        <v>6</v>
      </c>
      <c r="B9" s="1" t="str">
        <f>zadání!B11</f>
        <v>TJ Pustějov</v>
      </c>
      <c r="C9" s="1"/>
      <c r="D9" s="4">
        <f>COUNT(tým7)</f>
        <v>7</v>
      </c>
      <c r="E9" s="12">
        <f>SUM(tým7)</f>
        <v>87</v>
      </c>
      <c r="F9" s="72">
        <f t="shared" si="0"/>
        <v>12.428571428571429</v>
      </c>
    </row>
    <row r="10" spans="1:6" x14ac:dyDescent="0.2">
      <c r="A10" s="1">
        <v>7</v>
      </c>
      <c r="B10" s="24" t="str">
        <f>zadání!B5</f>
        <v>Sokol Svinov</v>
      </c>
      <c r="C10" s="24"/>
      <c r="D10" s="25">
        <f>COUNT(tým1)</f>
        <v>7</v>
      </c>
      <c r="E10" s="27">
        <f>SUM(tým1)</f>
        <v>113</v>
      </c>
      <c r="F10" s="72">
        <f t="shared" si="0"/>
        <v>16.142857142857142</v>
      </c>
    </row>
    <row r="11" spans="1:6" x14ac:dyDescent="0.2">
      <c r="A11" s="1">
        <v>8</v>
      </c>
      <c r="B11" s="24" t="str">
        <f>zadání!B8</f>
        <v>SK Studénka B</v>
      </c>
      <c r="C11" s="24"/>
      <c r="D11" s="25">
        <f>COUNT(tým4)</f>
        <v>7</v>
      </c>
      <c r="E11" s="27">
        <f>SUM(tým4)</f>
        <v>44</v>
      </c>
      <c r="F11" s="72">
        <f t="shared" si="0"/>
        <v>6.2857142857142856</v>
      </c>
    </row>
  </sheetData>
  <mergeCells count="1">
    <mergeCell ref="A1:F1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9"/>
  <sheetViews>
    <sheetView tabSelected="1" topLeftCell="A3" workbookViewId="0">
      <selection activeCell="C4" sqref="C4:P11"/>
    </sheetView>
  </sheetViews>
  <sheetFormatPr defaultRowHeight="15" x14ac:dyDescent="0.2"/>
  <cols>
    <col min="1" max="1" width="10.140625" style="29" bestFit="1" customWidth="1"/>
    <col min="2" max="2" width="3.7109375" style="29" customWidth="1"/>
    <col min="3" max="4" width="23.42578125" style="29" customWidth="1"/>
    <col min="5" max="5" width="9.85546875" style="29" customWidth="1"/>
    <col min="6" max="6" width="5.28515625" style="29" bestFit="1" customWidth="1"/>
    <col min="7" max="7" width="6.5703125" style="29" bestFit="1" customWidth="1"/>
    <col min="8" max="8" width="6.140625" style="29" bestFit="1" customWidth="1"/>
    <col min="9" max="9" width="8.7109375" style="29" customWidth="1"/>
    <col min="10" max="10" width="1.5703125" style="29" bestFit="1" customWidth="1"/>
    <col min="11" max="11" width="8.7109375" style="29" customWidth="1"/>
    <col min="12" max="12" width="6.7109375" style="29" customWidth="1"/>
    <col min="13" max="13" width="6" style="29" customWidth="1"/>
    <col min="14" max="14" width="2.7109375" style="29" customWidth="1"/>
    <col min="15" max="15" width="4.5703125" style="29" customWidth="1"/>
    <col min="16" max="16" width="2" style="29" bestFit="1" customWidth="1"/>
    <col min="17" max="16384" width="9.140625" style="29"/>
  </cols>
  <sheetData>
    <row r="1" spans="1:16" ht="15.75" x14ac:dyDescent="0.25">
      <c r="A1" s="79" t="str">
        <f>CONCATENATE("Oblastní přebor SM oblasti ",zadání!B18," ",zadání!B16)</f>
        <v>Oblastní přebor SM oblasti mladší žačky 2019/2020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</row>
    <row r="3" spans="1:16" s="24" customFormat="1" ht="12.75" x14ac:dyDescent="0.2">
      <c r="E3" s="25" t="s">
        <v>16</v>
      </c>
      <c r="F3" s="25" t="s">
        <v>8</v>
      </c>
      <c r="G3" s="25" t="s">
        <v>9</v>
      </c>
      <c r="H3" s="25" t="s">
        <v>10</v>
      </c>
      <c r="I3" s="27" t="s">
        <v>11</v>
      </c>
      <c r="K3" s="26" t="s">
        <v>12</v>
      </c>
      <c r="L3" s="25" t="s">
        <v>14</v>
      </c>
      <c r="M3" s="25" t="s">
        <v>13</v>
      </c>
      <c r="N3" s="80" t="s">
        <v>27</v>
      </c>
      <c r="O3" s="81"/>
      <c r="P3" s="81"/>
    </row>
    <row r="4" spans="1:16" x14ac:dyDescent="0.2">
      <c r="B4" s="21" t="s">
        <v>30</v>
      </c>
      <c r="C4" s="29" t="str">
        <f>zadání!B10</f>
        <v>TJ S. Osek n/B</v>
      </c>
      <c r="E4" s="30">
        <f>COUNT(tým6)</f>
        <v>7</v>
      </c>
      <c r="F4" s="30">
        <f>COUNTIF(vítězové,C4)</f>
        <v>1</v>
      </c>
      <c r="G4" s="30">
        <f>E4-(F4+H4)</f>
        <v>0</v>
      </c>
      <c r="H4" s="30">
        <f>COUNTIF(poražení,C4)</f>
        <v>6</v>
      </c>
      <c r="I4" s="31">
        <f>SUM(tým6)</f>
        <v>80</v>
      </c>
      <c r="J4" s="29" t="s">
        <v>1</v>
      </c>
      <c r="K4" s="64">
        <f>SUM(protivník6)</f>
        <v>176</v>
      </c>
      <c r="L4" s="30">
        <f>F4*2+G4*1</f>
        <v>2</v>
      </c>
      <c r="M4" s="30">
        <f>I4-K4</f>
        <v>-96</v>
      </c>
      <c r="N4" s="31" t="s">
        <v>2</v>
      </c>
      <c r="O4" s="30">
        <f>COUNTIF(vítěz_venku,C4)*2+COUNTIF(remíza_venku,C4)*1+COUNTIF(remíza_doma,C4)*(-1)+COUNTIF(prohra_doma,C4)*(-2)</f>
        <v>-4</v>
      </c>
      <c r="P4" s="64" t="s">
        <v>3</v>
      </c>
    </row>
    <row r="5" spans="1:16" x14ac:dyDescent="0.2">
      <c r="B5" s="21" t="s">
        <v>31</v>
      </c>
      <c r="C5" s="29" t="str">
        <f>zadání!B9</f>
        <v>Sokol Kokory</v>
      </c>
      <c r="E5" s="30">
        <f>COUNT(tým5)</f>
        <v>7</v>
      </c>
      <c r="F5" s="30">
        <f>COUNTIF(vítězové,C5)</f>
        <v>4</v>
      </c>
      <c r="G5" s="30">
        <f>E5-(F5+H5)</f>
        <v>0</v>
      </c>
      <c r="H5" s="30">
        <f>COUNTIF(poražení,C5)</f>
        <v>3</v>
      </c>
      <c r="I5" s="31">
        <f>SUM(tým5)</f>
        <v>115</v>
      </c>
      <c r="J5" s="29" t="s">
        <v>1</v>
      </c>
      <c r="K5" s="23">
        <f>SUM(protivník5)</f>
        <v>90</v>
      </c>
      <c r="L5" s="30">
        <f>F5*2+G5*1</f>
        <v>8</v>
      </c>
      <c r="M5" s="30">
        <f>I5-K5</f>
        <v>25</v>
      </c>
      <c r="N5" s="31" t="s">
        <v>2</v>
      </c>
      <c r="O5" s="30">
        <f>COUNTIF(vítěz_venku,C5)*2+COUNTIF(remíza_venku,C5)*1+COUNTIF(remíza_doma,C5)*(-1)+COUNTIF(prohra_doma,C5)*(-2)</f>
        <v>0</v>
      </c>
      <c r="P5" s="76" t="s">
        <v>3</v>
      </c>
    </row>
    <row r="6" spans="1:16" x14ac:dyDescent="0.2">
      <c r="B6" s="21" t="s">
        <v>32</v>
      </c>
      <c r="C6" s="29" t="str">
        <f>zadání!B7</f>
        <v>TJ Stará Ves n/O</v>
      </c>
      <c r="E6" s="30">
        <f>COUNT(tým3)</f>
        <v>7</v>
      </c>
      <c r="F6" s="30">
        <f>COUNTIF(vítězové,C6)</f>
        <v>5</v>
      </c>
      <c r="G6" s="30">
        <f>E6-(F6+H6)</f>
        <v>0</v>
      </c>
      <c r="H6" s="30">
        <f>COUNTIF(poražení,C6)</f>
        <v>2</v>
      </c>
      <c r="I6" s="31">
        <f>SUM(tým3)</f>
        <v>109</v>
      </c>
      <c r="J6" s="29" t="s">
        <v>1</v>
      </c>
      <c r="K6" s="23">
        <f>SUM(protivník3)</f>
        <v>68</v>
      </c>
      <c r="L6" s="30">
        <f>F6*2+G6*1</f>
        <v>10</v>
      </c>
      <c r="M6" s="30">
        <f>I6-K6</f>
        <v>41</v>
      </c>
      <c r="N6" s="31" t="s">
        <v>2</v>
      </c>
      <c r="O6" s="30">
        <f>COUNTIF(vítěz_venku,C6)*2+COUNTIF(remíza_venku,C6)*1+COUNTIF(remíza_doma,C6)*(-1)+COUNTIF(prohra_doma,C6)*(-2)</f>
        <v>2</v>
      </c>
      <c r="P6" s="65" t="s">
        <v>3</v>
      </c>
    </row>
    <row r="7" spans="1:16" x14ac:dyDescent="0.2">
      <c r="B7" s="21" t="s">
        <v>33</v>
      </c>
      <c r="C7" s="29" t="str">
        <f>zadání!B11</f>
        <v>TJ Pustějov</v>
      </c>
      <c r="E7" s="30">
        <f>COUNT(tým7)</f>
        <v>7</v>
      </c>
      <c r="F7" s="30">
        <f>COUNTIF(vítězové,C7)</f>
        <v>2</v>
      </c>
      <c r="G7" s="30">
        <f>E7-(F7+H7)</f>
        <v>0</v>
      </c>
      <c r="H7" s="30">
        <f>COUNTIF(poražení,C7)</f>
        <v>5</v>
      </c>
      <c r="I7" s="31">
        <f>SUM(tým7)</f>
        <v>87</v>
      </c>
      <c r="J7" s="29" t="s">
        <v>1</v>
      </c>
      <c r="K7" s="23">
        <f>SUM(protivník7)</f>
        <v>142</v>
      </c>
      <c r="L7" s="30">
        <f>F7*2+G7*1</f>
        <v>4</v>
      </c>
      <c r="M7" s="30">
        <f>I7-K7</f>
        <v>-55</v>
      </c>
      <c r="N7" s="31" t="s">
        <v>2</v>
      </c>
      <c r="O7" s="30">
        <f>COUNTIF(vítěz_venku,C7)*2+COUNTIF(remíza_venku,C7)*1+COUNTIF(remíza_doma,C7)*(-1)+COUNTIF(prohra_doma,C7)*(-2)</f>
        <v>-4</v>
      </c>
      <c r="P7" s="67" t="s">
        <v>3</v>
      </c>
    </row>
    <row r="8" spans="1:16" x14ac:dyDescent="0.2">
      <c r="B8" s="21" t="s">
        <v>34</v>
      </c>
      <c r="C8" s="29" t="str">
        <f>zadání!B6</f>
        <v>TJ Chropyně</v>
      </c>
      <c r="E8" s="30">
        <f>COUNT(tým2)</f>
        <v>7</v>
      </c>
      <c r="F8" s="30">
        <f>COUNTIF(vítězové,C8)</f>
        <v>6</v>
      </c>
      <c r="G8" s="30">
        <f>E8-(F8+H8)</f>
        <v>0</v>
      </c>
      <c r="H8" s="30">
        <f>COUNTIF(poražení,C8)</f>
        <v>1</v>
      </c>
      <c r="I8" s="31">
        <f>SUM(tým2)</f>
        <v>149</v>
      </c>
      <c r="J8" s="29" t="s">
        <v>1</v>
      </c>
      <c r="K8" s="76">
        <f>SUM(protivník2)</f>
        <v>72</v>
      </c>
      <c r="L8" s="30">
        <f>F8*2+G8*1</f>
        <v>12</v>
      </c>
      <c r="M8" s="30">
        <f>I8-K8</f>
        <v>77</v>
      </c>
      <c r="N8" s="31" t="s">
        <v>2</v>
      </c>
      <c r="O8" s="30">
        <f>COUNTIF(vítěz_venku,C8)*2+COUNTIF(remíza_venku,C8)*1+COUNTIF(remíza_doma,C8)*(-1)+COUNTIF(prohra_doma,C8)*(-2)</f>
        <v>6</v>
      </c>
      <c r="P8" s="22" t="s">
        <v>3</v>
      </c>
    </row>
    <row r="9" spans="1:16" x14ac:dyDescent="0.2">
      <c r="B9" s="21" t="s">
        <v>35</v>
      </c>
      <c r="C9" s="19" t="str">
        <f>zadání!B5</f>
        <v>Sokol Svinov</v>
      </c>
      <c r="D9" s="19"/>
      <c r="E9" s="20">
        <f>COUNT(tým1)</f>
        <v>7</v>
      </c>
      <c r="F9" s="20">
        <f>COUNTIF(vítězové,C9)</f>
        <v>3</v>
      </c>
      <c r="G9" s="20">
        <f>E9-(F9+H9)</f>
        <v>0</v>
      </c>
      <c r="H9" s="20">
        <f>COUNTIF(poražení,C9)</f>
        <v>4</v>
      </c>
      <c r="I9" s="21">
        <f>SUM(tým1)</f>
        <v>113</v>
      </c>
      <c r="J9" s="19" t="s">
        <v>1</v>
      </c>
      <c r="K9" s="22">
        <f>SUM(protivník1)</f>
        <v>126</v>
      </c>
      <c r="L9" s="20">
        <f>F9*2+G9*1</f>
        <v>6</v>
      </c>
      <c r="M9" s="20">
        <f>I9-K9</f>
        <v>-13</v>
      </c>
      <c r="N9" s="21" t="s">
        <v>2</v>
      </c>
      <c r="O9" s="20">
        <f>COUNTIF(vítěz_venku,C9)*2+COUNTIF(remíza_venku,C9)*1+COUNTIF(remíza_doma,C9)*(-1)+COUNTIF(prohra_doma,C9)*(-2)</f>
        <v>-2</v>
      </c>
      <c r="P9" s="22" t="s">
        <v>3</v>
      </c>
    </row>
    <row r="10" spans="1:16" x14ac:dyDescent="0.2">
      <c r="B10" s="21" t="s">
        <v>36</v>
      </c>
      <c r="C10" s="19" t="str">
        <f>zadání!B8</f>
        <v>SK Studénka B</v>
      </c>
      <c r="D10" s="19"/>
      <c r="E10" s="20">
        <f>COUNT(tým4)</f>
        <v>7</v>
      </c>
      <c r="F10" s="20">
        <f>COUNTIF(vítězové,C10)</f>
        <v>0</v>
      </c>
      <c r="G10" s="20">
        <f>E10-(F10+H10)</f>
        <v>0</v>
      </c>
      <c r="H10" s="20">
        <f>COUNTIF(poražení,C10)</f>
        <v>7</v>
      </c>
      <c r="I10" s="21">
        <f>SUM(tým4)</f>
        <v>44</v>
      </c>
      <c r="J10" s="19" t="s">
        <v>1</v>
      </c>
      <c r="K10" s="22">
        <f>SUM(protivník4)</f>
        <v>193</v>
      </c>
      <c r="L10" s="20">
        <f>F10*2+G10*1</f>
        <v>0</v>
      </c>
      <c r="M10" s="20">
        <f>I10-K10</f>
        <v>-149</v>
      </c>
      <c r="N10" s="21" t="s">
        <v>2</v>
      </c>
      <c r="O10" s="20">
        <f>COUNTIF(vítěz_venku,C10)*2+COUNTIF(remíza_venku,C10)*1+COUNTIF(remíza_doma,C10)*(-1)+COUNTIF(prohra_doma,C10)*(-2)</f>
        <v>-6</v>
      </c>
      <c r="P10" s="66" t="s">
        <v>3</v>
      </c>
    </row>
    <row r="11" spans="1:16" x14ac:dyDescent="0.2">
      <c r="B11" s="21" t="s">
        <v>37</v>
      </c>
      <c r="C11" s="29" t="str">
        <f>zadání!B12</f>
        <v>SK Studénka A</v>
      </c>
      <c r="E11" s="30">
        <f>COUNT(tým8)</f>
        <v>7</v>
      </c>
      <c r="F11" s="30">
        <f>COUNTIF(vítězové,C11)</f>
        <v>7</v>
      </c>
      <c r="G11" s="30">
        <f>E11-(F11+H11)</f>
        <v>0</v>
      </c>
      <c r="H11" s="30">
        <f>COUNTIF(poražení,C11)</f>
        <v>0</v>
      </c>
      <c r="I11" s="31">
        <f>SUM(tým8)</f>
        <v>211</v>
      </c>
      <c r="J11" s="29" t="s">
        <v>1</v>
      </c>
      <c r="K11" s="76">
        <f>SUM(protivník8)</f>
        <v>41</v>
      </c>
      <c r="L11" s="30">
        <f>F11*2+G11*1</f>
        <v>14</v>
      </c>
      <c r="M11" s="30">
        <f>I11-K11</f>
        <v>170</v>
      </c>
      <c r="N11" s="31" t="s">
        <v>2</v>
      </c>
      <c r="O11" s="30">
        <f>COUNTIF(vítěz_venku,C11)*2+COUNTIF(remíza_venku,C11)*1+COUNTIF(remíza_doma,C11)*(-1)+COUNTIF(prohra_doma,C11)*(-2)</f>
        <v>8</v>
      </c>
      <c r="P11" s="68" t="s">
        <v>3</v>
      </c>
    </row>
    <row r="12" spans="1:16" ht="1.5" customHeight="1" x14ac:dyDescent="0.2">
      <c r="E12" s="32"/>
    </row>
    <row r="13" spans="1:16" x14ac:dyDescent="0.2">
      <c r="A13" s="33" t="s">
        <v>15</v>
      </c>
      <c r="B13" s="33" t="s">
        <v>15</v>
      </c>
      <c r="C13" s="33" t="s">
        <v>15</v>
      </c>
      <c r="D13" s="33" t="s">
        <v>15</v>
      </c>
      <c r="E13" s="33" t="s">
        <v>15</v>
      </c>
    </row>
    <row r="14" spans="1:16" hidden="1" x14ac:dyDescent="0.2">
      <c r="B14" s="34" t="s">
        <v>23</v>
      </c>
    </row>
    <row r="15" spans="1:16" hidden="1" x14ac:dyDescent="0.2">
      <c r="A15" s="35" t="str">
        <f>'rozpis kol'!A4</f>
        <v>jaro</v>
      </c>
      <c r="B15" s="34" t="s">
        <v>51</v>
      </c>
      <c r="C15" s="78" t="str">
        <f>CONCATENATE('rozpis kol'!D4," ",'rozpis kol'!E4," ",'rozpis kol'!G4)</f>
        <v>Sokol Svinov : SK Studénka A</v>
      </c>
      <c r="D15" s="78"/>
      <c r="E15" s="68" t="str">
        <f>CONCATENATE('rozpis kol'!I4,":",'rozpis kol'!J4," (",'rozpis kol'!K4,":",'rozpis kol'!L4,")")</f>
        <v>: (:)</v>
      </c>
    </row>
    <row r="16" spans="1:16" hidden="1" x14ac:dyDescent="0.2">
      <c r="A16" s="35" t="str">
        <f>'rozpis kol'!A5</f>
        <v>jaro</v>
      </c>
      <c r="B16" s="34" t="s">
        <v>51</v>
      </c>
      <c r="C16" s="78" t="str">
        <f>CONCATENATE('rozpis kol'!D5," ",'rozpis kol'!E5," ",'rozpis kol'!G5)</f>
        <v>TJ Chropyně : TJ Pustějov</v>
      </c>
      <c r="D16" s="78"/>
      <c r="E16" s="68" t="str">
        <f>CONCATENATE('rozpis kol'!I5,":",'rozpis kol'!J5," (",'rozpis kol'!K5,":",'rozpis kol'!L5,")")</f>
        <v>: (:)</v>
      </c>
    </row>
    <row r="17" spans="1:5" hidden="1" x14ac:dyDescent="0.2">
      <c r="A17" s="35" t="str">
        <f>'rozpis kol'!A6</f>
        <v>jaro</v>
      </c>
      <c r="B17" s="34" t="s">
        <v>51</v>
      </c>
      <c r="C17" s="78" t="str">
        <f>CONCATENATE('rozpis kol'!D6," ",'rozpis kol'!E6," ",'rozpis kol'!G6)</f>
        <v>TJ Stará Ves n/O : TJ S. Osek n/B</v>
      </c>
      <c r="D17" s="78"/>
      <c r="E17" s="68" t="str">
        <f>CONCATENATE('rozpis kol'!I6,":",'rozpis kol'!J6," (",'rozpis kol'!K6,":",'rozpis kol'!L6,")")</f>
        <v>: (:)</v>
      </c>
    </row>
    <row r="18" spans="1:5" x14ac:dyDescent="0.2">
      <c r="A18" s="35">
        <f>'rozpis kol'!A7</f>
        <v>43757</v>
      </c>
      <c r="B18" s="34" t="s">
        <v>40</v>
      </c>
      <c r="C18" s="78" t="str">
        <f>CONCATENATE('rozpis kol'!D7," ",'rozpis kol'!E7," ",'rozpis kol'!G7)</f>
        <v>SK Studénka B : Sokol Kokory</v>
      </c>
      <c r="D18" s="78"/>
      <c r="E18" s="68" t="str">
        <f>CONCATENATE('rozpis kol'!I7,":",'rozpis kol'!J7," (",'rozpis kol'!K7,":",'rozpis kol'!L7,")")</f>
        <v>5:27 (1:11)</v>
      </c>
    </row>
    <row r="19" spans="1:5" hidden="1" x14ac:dyDescent="0.2">
      <c r="A19" s="35" t="str">
        <f>'rozpis kol'!A8</f>
        <v>jaro</v>
      </c>
      <c r="B19" s="34" t="s">
        <v>51</v>
      </c>
      <c r="C19" s="78" t="str">
        <f>CONCATENATE('rozpis kol'!D8," ",'rozpis kol'!E8," ",'rozpis kol'!G8)</f>
        <v>SK Studénka A : Sokol Kokory</v>
      </c>
      <c r="D19" s="78"/>
      <c r="E19" s="68" t="str">
        <f>CONCATENATE('rozpis kol'!I8,":",'rozpis kol'!J8," (",'rozpis kol'!K8,":",'rozpis kol'!L8,")")</f>
        <v>: (:)</v>
      </c>
    </row>
    <row r="20" spans="1:5" hidden="1" x14ac:dyDescent="0.2">
      <c r="A20" s="35" t="str">
        <f>'rozpis kol'!A9</f>
        <v>jaro</v>
      </c>
      <c r="B20" s="34" t="s">
        <v>51</v>
      </c>
      <c r="C20" s="78" t="str">
        <f>CONCATENATE('rozpis kol'!D9," ",'rozpis kol'!E9," ",'rozpis kol'!G9)</f>
        <v>TJ S. Osek n/B : SK Studénka B</v>
      </c>
      <c r="D20" s="78"/>
      <c r="E20" s="68" t="str">
        <f>CONCATENATE('rozpis kol'!I9,":",'rozpis kol'!J9," (",'rozpis kol'!K9,":",'rozpis kol'!L9,")")</f>
        <v>: (:)</v>
      </c>
    </row>
    <row r="21" spans="1:5" hidden="1" x14ac:dyDescent="0.2">
      <c r="A21" s="35" t="str">
        <f>'rozpis kol'!A10</f>
        <v>jaro</v>
      </c>
      <c r="B21" s="34" t="s">
        <v>51</v>
      </c>
      <c r="C21" s="78" t="str">
        <f>CONCATENATE('rozpis kol'!D10," ",'rozpis kol'!E10," ",'rozpis kol'!G10)</f>
        <v>TJ Pustějov : TJ Stará Ves n/O</v>
      </c>
      <c r="D21" s="78"/>
      <c r="E21" s="68" t="str">
        <f>CONCATENATE('rozpis kol'!I10,":",'rozpis kol'!J10," (",'rozpis kol'!K10,":",'rozpis kol'!L10,")")</f>
        <v>: (:)</v>
      </c>
    </row>
    <row r="22" spans="1:5" x14ac:dyDescent="0.2">
      <c r="A22" s="35">
        <f>'rozpis kol'!A11</f>
        <v>43715</v>
      </c>
      <c r="B22" s="34" t="s">
        <v>40</v>
      </c>
      <c r="C22" s="78" t="str">
        <f>CONCATENATE('rozpis kol'!D11," ",'rozpis kol'!E11," ",'rozpis kol'!G11)</f>
        <v>Sokol Svinov : TJ Chropyně</v>
      </c>
      <c r="D22" s="78"/>
      <c r="E22" s="68" t="str">
        <f>CONCATENATE('rozpis kol'!I11,":",'rozpis kol'!J11," (",'rozpis kol'!K11,":",'rozpis kol'!L11,")")</f>
        <v>8:24 (4:12)</v>
      </c>
    </row>
    <row r="23" spans="1:5" x14ac:dyDescent="0.2">
      <c r="A23" s="35">
        <f>'rozpis kol'!A12</f>
        <v>43723</v>
      </c>
      <c r="B23" s="34" t="s">
        <v>40</v>
      </c>
      <c r="C23" s="78" t="str">
        <f>CONCATENATE('rozpis kol'!D12," ",'rozpis kol'!E12," ",'rozpis kol'!G12)</f>
        <v>TJ Chropyně : SK Studénka A</v>
      </c>
      <c r="D23" s="78"/>
      <c r="E23" s="68" t="str">
        <f>CONCATENATE('rozpis kol'!I12,":",'rozpis kol'!J12," (",'rozpis kol'!K12,":",'rozpis kol'!L12,")")</f>
        <v>12:17 (3:7)</v>
      </c>
    </row>
    <row r="24" spans="1:5" x14ac:dyDescent="0.2">
      <c r="A24" s="35">
        <f>'rozpis kol'!A13</f>
        <v>43744</v>
      </c>
      <c r="B24" s="34" t="s">
        <v>40</v>
      </c>
      <c r="C24" s="78" t="str">
        <f>CONCATENATE('rozpis kol'!D13," ",'rozpis kol'!E13," ",'rozpis kol'!G13)</f>
        <v>TJ Stará Ves n/O : Sokol Svinov</v>
      </c>
      <c r="D24" s="78"/>
      <c r="E24" s="68" t="str">
        <f>CONCATENATE('rozpis kol'!I13,":",'rozpis kol'!J13," (",'rozpis kol'!K13,":",'rozpis kol'!L13,")")</f>
        <v>15:6 (11:6)</v>
      </c>
    </row>
    <row r="25" spans="1:5" x14ac:dyDescent="0.2">
      <c r="A25" s="35">
        <f>'rozpis kol'!A14</f>
        <v>43722</v>
      </c>
      <c r="B25" s="34" t="s">
        <v>40</v>
      </c>
      <c r="C25" s="78" t="str">
        <f>CONCATENATE('rozpis kol'!D14," ",'rozpis kol'!E14," ",'rozpis kol'!G14)</f>
        <v>SK Studénka B : TJ Pustějov</v>
      </c>
      <c r="D25" s="78"/>
      <c r="E25" s="68" t="str">
        <f>CONCATENATE('rozpis kol'!I14,":",'rozpis kol'!J14," (",'rozpis kol'!K14,":",'rozpis kol'!L14,")")</f>
        <v>6:21 (3:10)</v>
      </c>
    </row>
    <row r="26" spans="1:5" x14ac:dyDescent="0.2">
      <c r="A26" s="35">
        <f>'rozpis kol'!A15</f>
        <v>43716</v>
      </c>
      <c r="B26" s="34" t="s">
        <v>40</v>
      </c>
      <c r="C26" s="78" t="str">
        <f>CONCATENATE('rozpis kol'!D15," ",'rozpis kol'!E15," ",'rozpis kol'!G15)</f>
        <v>Sokol Kokory : TJ S. Osek n/B</v>
      </c>
      <c r="D26" s="78"/>
      <c r="E26" s="68" t="str">
        <f>CONCATENATE('rozpis kol'!I15,":",'rozpis kol'!J15," (",'rozpis kol'!K15,":",'rozpis kol'!L15,")")</f>
        <v>26:6 (12:5)</v>
      </c>
    </row>
    <row r="27" spans="1:5" hidden="1" x14ac:dyDescent="0.2">
      <c r="A27" s="35" t="str">
        <f>'rozpis kol'!A16</f>
        <v>jaro</v>
      </c>
      <c r="B27" s="34" t="s">
        <v>51</v>
      </c>
      <c r="C27" s="78" t="str">
        <f>CONCATENATE('rozpis kol'!D16," ",'rozpis kol'!E16," ",'rozpis kol'!G16)</f>
        <v>SK Studénka A : TJ S. Osek n/B</v>
      </c>
      <c r="D27" s="78"/>
      <c r="E27" s="68" t="str">
        <f>CONCATENATE('rozpis kol'!I16,":",'rozpis kol'!J16," (",'rozpis kol'!K16,":",'rozpis kol'!L16,")")</f>
        <v>: (:)</v>
      </c>
    </row>
    <row r="28" spans="1:5" x14ac:dyDescent="0.2">
      <c r="A28" s="35">
        <f>'rozpis kol'!A17</f>
        <v>43744</v>
      </c>
      <c r="B28" s="34" t="s">
        <v>40</v>
      </c>
      <c r="C28" s="78" t="str">
        <f>CONCATENATE('rozpis kol'!D17," ",'rozpis kol'!E17," ",'rozpis kol'!G17)</f>
        <v>TJ Pustějov : Sokol Kokory</v>
      </c>
      <c r="D28" s="78"/>
      <c r="E28" s="68" t="str">
        <f>CONCATENATE('rozpis kol'!I17,":",'rozpis kol'!J17," (",'rozpis kol'!K17,":",'rozpis kol'!L17,")")</f>
        <v>11:17 (5:8)</v>
      </c>
    </row>
    <row r="29" spans="1:5" x14ac:dyDescent="0.2">
      <c r="A29" s="35">
        <f>'rozpis kol'!A18</f>
        <v>43750</v>
      </c>
      <c r="B29" s="34" t="s">
        <v>40</v>
      </c>
      <c r="C29" s="78" t="str">
        <f>CONCATENATE('rozpis kol'!D18," ",'rozpis kol'!E18," ",'rozpis kol'!G18)</f>
        <v>Sokol Svinov : SK Studénka B</v>
      </c>
      <c r="D29" s="78"/>
      <c r="E29" s="68" t="str">
        <f>CONCATENATE('rozpis kol'!I18,":",'rozpis kol'!J18," (",'rozpis kol'!K18,":",'rozpis kol'!L18,")")</f>
        <v>33:8 (17:4)</v>
      </c>
    </row>
    <row r="30" spans="1:5" hidden="1" x14ac:dyDescent="0.2">
      <c r="A30" s="35" t="str">
        <f>'rozpis kol'!A19</f>
        <v>jaro</v>
      </c>
      <c r="B30" s="34" t="s">
        <v>51</v>
      </c>
      <c r="C30" s="78" t="str">
        <f>CONCATENATE('rozpis kol'!D19," ",'rozpis kol'!E19," ",'rozpis kol'!G19)</f>
        <v>TJ Chropyně : TJ Stará Ves n/O</v>
      </c>
      <c r="D30" s="78"/>
      <c r="E30" s="68" t="str">
        <f>CONCATENATE('rozpis kol'!I19,":",'rozpis kol'!J19," (",'rozpis kol'!K19,":",'rozpis kol'!L19,")")</f>
        <v>: (:)</v>
      </c>
    </row>
    <row r="31" spans="1:5" hidden="1" x14ac:dyDescent="0.2">
      <c r="A31" s="35" t="str">
        <f>'rozpis kol'!A20</f>
        <v>jaro</v>
      </c>
      <c r="B31" s="34" t="s">
        <v>51</v>
      </c>
      <c r="C31" s="78" t="str">
        <f>CONCATENATE('rozpis kol'!D20," ",'rozpis kol'!E20," ",'rozpis kol'!G20)</f>
        <v>TJ Stará Ves n/O : SK Studénka A</v>
      </c>
      <c r="D31" s="78"/>
      <c r="E31" s="68" t="str">
        <f>CONCATENATE('rozpis kol'!I20,":",'rozpis kol'!J20," (",'rozpis kol'!K20,":",'rozpis kol'!L20,")")</f>
        <v>: (:)</v>
      </c>
    </row>
    <row r="32" spans="1:5" hidden="1" x14ac:dyDescent="0.2">
      <c r="A32" s="35" t="str">
        <f>'rozpis kol'!A21</f>
        <v>jaro</v>
      </c>
      <c r="B32" s="34" t="s">
        <v>51</v>
      </c>
      <c r="C32" s="78" t="str">
        <f>CONCATENATE('rozpis kol'!D21," ",'rozpis kol'!E21," ",'rozpis kol'!G21)</f>
        <v>SK Studénka B : TJ Chropyně</v>
      </c>
      <c r="D32" s="78"/>
      <c r="E32" s="68" t="str">
        <f>CONCATENATE('rozpis kol'!I21,":",'rozpis kol'!J21," (",'rozpis kol'!K21,":",'rozpis kol'!L21,")")</f>
        <v>: (:)</v>
      </c>
    </row>
    <row r="33" spans="1:5" hidden="1" x14ac:dyDescent="0.2">
      <c r="A33" s="35" t="str">
        <f>'rozpis kol'!A22</f>
        <v>jaro</v>
      </c>
      <c r="B33" s="34" t="s">
        <v>51</v>
      </c>
      <c r="C33" s="78" t="str">
        <f>CONCATENATE('rozpis kol'!D22," ",'rozpis kol'!E22," ",'rozpis kol'!G22)</f>
        <v>Sokol Kokory : Sokol Svinov</v>
      </c>
      <c r="D33" s="78"/>
      <c r="E33" s="68" t="str">
        <f>CONCATENATE('rozpis kol'!I22,":",'rozpis kol'!J22," (",'rozpis kol'!K22,":",'rozpis kol'!L22,")")</f>
        <v>: (:)</v>
      </c>
    </row>
    <row r="34" spans="1:5" hidden="1" x14ac:dyDescent="0.2">
      <c r="A34" s="35" t="str">
        <f>'rozpis kol'!A23</f>
        <v>jaro</v>
      </c>
      <c r="B34" s="34" t="s">
        <v>51</v>
      </c>
      <c r="C34" s="78" t="str">
        <f>CONCATENATE('rozpis kol'!D23," ",'rozpis kol'!E23," ",'rozpis kol'!G23)</f>
        <v>TJ S. Osek n/B : TJ Pustějov</v>
      </c>
      <c r="D34" s="78"/>
      <c r="E34" s="68" t="str">
        <f>CONCATENATE('rozpis kol'!I23,":",'rozpis kol'!J23," (",'rozpis kol'!K23,":",'rozpis kol'!L23,")")</f>
        <v>: (:)</v>
      </c>
    </row>
    <row r="35" spans="1:5" hidden="1" x14ac:dyDescent="0.2">
      <c r="A35" s="35" t="str">
        <f>'rozpis kol'!A24</f>
        <v>jaro</v>
      </c>
      <c r="B35" s="34" t="s">
        <v>51</v>
      </c>
      <c r="C35" s="78" t="str">
        <f>CONCATENATE('rozpis kol'!D24," ",'rozpis kol'!E24," ",'rozpis kol'!G24)</f>
        <v>SK Studénka A : TJ Pustějov</v>
      </c>
      <c r="D35" s="78"/>
      <c r="E35" s="68" t="str">
        <f>CONCATENATE('rozpis kol'!I24,":",'rozpis kol'!J24," (",'rozpis kol'!K24,":",'rozpis kol'!L24,")")</f>
        <v>: (:)</v>
      </c>
    </row>
    <row r="36" spans="1:5" hidden="1" x14ac:dyDescent="0.2">
      <c r="A36" s="35" t="str">
        <f>'rozpis kol'!A25</f>
        <v>jaro</v>
      </c>
      <c r="B36" s="34" t="s">
        <v>51</v>
      </c>
      <c r="C36" s="78" t="str">
        <f>CONCATENATE('rozpis kol'!D25," ",'rozpis kol'!E25," ",'rozpis kol'!G25)</f>
        <v>Sokol Svinov : TJ S. Osek n/B</v>
      </c>
      <c r="D36" s="78"/>
      <c r="E36" s="68" t="str">
        <f>CONCATENATE('rozpis kol'!I25,":",'rozpis kol'!J25," (",'rozpis kol'!K25,":",'rozpis kol'!L25,")")</f>
        <v>: (:)</v>
      </c>
    </row>
    <row r="37" spans="1:5" hidden="1" x14ac:dyDescent="0.2">
      <c r="A37" s="35" t="str">
        <f>'rozpis kol'!A26</f>
        <v>jaro</v>
      </c>
      <c r="B37" s="34" t="s">
        <v>51</v>
      </c>
      <c r="C37" s="78" t="str">
        <f>CONCATENATE('rozpis kol'!D26," ",'rozpis kol'!E26," ",'rozpis kol'!G26)</f>
        <v>TJ Chropyně : Sokol Kokory</v>
      </c>
      <c r="D37" s="78"/>
      <c r="E37" s="68" t="str">
        <f>CONCATENATE('rozpis kol'!I26,":",'rozpis kol'!J26," (",'rozpis kol'!K26,":",'rozpis kol'!L26,")")</f>
        <v>: (:)</v>
      </c>
    </row>
    <row r="38" spans="1:5" x14ac:dyDescent="0.2">
      <c r="A38" s="35">
        <f>'rozpis kol'!A27</f>
        <v>43715</v>
      </c>
      <c r="B38" s="34" t="s">
        <v>40</v>
      </c>
      <c r="C38" s="78" t="str">
        <f>CONCATENATE('rozpis kol'!D27," ",'rozpis kol'!E27," ",'rozpis kol'!G27)</f>
        <v>TJ Stará Ves n/O : SK Studénka B</v>
      </c>
      <c r="D38" s="78"/>
      <c r="E38" s="68" t="str">
        <f>CONCATENATE('rozpis kol'!I27,":",'rozpis kol'!J27," (",'rozpis kol'!K27,":",'rozpis kol'!L27,")")</f>
        <v>27:5 (11:1)</v>
      </c>
    </row>
    <row r="39" spans="1:5" hidden="1" x14ac:dyDescent="0.2">
      <c r="A39" s="35" t="str">
        <f>'rozpis kol'!A28</f>
        <v>jaro</v>
      </c>
      <c r="B39" s="34" t="s">
        <v>51</v>
      </c>
      <c r="C39" s="78" t="str">
        <f>CONCATENATE('rozpis kol'!D28," ",'rozpis kol'!E28," ",'rozpis kol'!G28)</f>
        <v>SK Studénka B : SK Studénka A</v>
      </c>
      <c r="D39" s="78"/>
      <c r="E39" s="68" t="str">
        <f>CONCATENATE('rozpis kol'!I28,":",'rozpis kol'!J28," (",'rozpis kol'!K28,":",'rozpis kol'!L28,")")</f>
        <v>: (:)</v>
      </c>
    </row>
    <row r="40" spans="1:5" x14ac:dyDescent="0.2">
      <c r="A40" s="35">
        <f>'rozpis kol'!A29</f>
        <v>43736</v>
      </c>
      <c r="B40" s="34" t="s">
        <v>40</v>
      </c>
      <c r="C40" s="78" t="str">
        <f>CONCATENATE('rozpis kol'!D29," ",'rozpis kol'!E29," ",'rozpis kol'!G29)</f>
        <v>Sokol Kokory : TJ Stará Ves n/O</v>
      </c>
      <c r="D40" s="78"/>
      <c r="E40" s="68" t="str">
        <f>CONCATENATE('rozpis kol'!I29,":",'rozpis kol'!J29," (",'rozpis kol'!K29,":",'rozpis kol'!L29,")")</f>
        <v>7:10 (3:3)</v>
      </c>
    </row>
    <row r="41" spans="1:5" hidden="1" x14ac:dyDescent="0.2">
      <c r="A41" s="35" t="str">
        <f>'rozpis kol'!A30</f>
        <v>jaro</v>
      </c>
      <c r="B41" s="34" t="s">
        <v>51</v>
      </c>
      <c r="C41" s="78" t="str">
        <f>CONCATENATE('rozpis kol'!D30," ",'rozpis kol'!E30," ",'rozpis kol'!G30)</f>
        <v>TJ S. Osek n/B : TJ Chropyně</v>
      </c>
      <c r="D41" s="78"/>
      <c r="E41" s="68" t="str">
        <f>CONCATENATE('rozpis kol'!I30,":",'rozpis kol'!J30," (",'rozpis kol'!K30,":",'rozpis kol'!L30,")")</f>
        <v>: (:)</v>
      </c>
    </row>
    <row r="42" spans="1:5" hidden="1" x14ac:dyDescent="0.2">
      <c r="A42" s="35" t="str">
        <f>'rozpis kol'!A31</f>
        <v>jaro</v>
      </c>
      <c r="B42" s="34" t="s">
        <v>51</v>
      </c>
      <c r="C42" s="78" t="str">
        <f>CONCATENATE('rozpis kol'!D31," ",'rozpis kol'!E31," ",'rozpis kol'!G31)</f>
        <v>TJ Pustějov : Sokol Svinov</v>
      </c>
      <c r="D42" s="78"/>
      <c r="E42" s="68" t="str">
        <f>CONCATENATE('rozpis kol'!I31,":",'rozpis kol'!J31," (",'rozpis kol'!K31,":",'rozpis kol'!L31,")")</f>
        <v>: (:)</v>
      </c>
    </row>
    <row r="43" spans="1:5" x14ac:dyDescent="0.2">
      <c r="A43" s="35">
        <f>'rozpis kol'!A32</f>
        <v>43743</v>
      </c>
      <c r="B43" s="34" t="s">
        <v>40</v>
      </c>
      <c r="C43" s="78" t="str">
        <f>CONCATENATE('rozpis kol'!D32," ",'rozpis kol'!E32," ",'rozpis kol'!G32)</f>
        <v>SK Studénka A : Sokol Svinov</v>
      </c>
      <c r="D43" s="78"/>
      <c r="E43" s="68" t="str">
        <f>CONCATENATE('rozpis kol'!I32,":",'rozpis kol'!J32," (",'rozpis kol'!K32,":",'rozpis kol'!L32,")")</f>
        <v>36:4 (20:2)</v>
      </c>
    </row>
    <row r="44" spans="1:5" x14ac:dyDescent="0.2">
      <c r="A44" s="35">
        <f>'rozpis kol'!A33</f>
        <v>43758</v>
      </c>
      <c r="B44" s="34" t="s">
        <v>40</v>
      </c>
      <c r="C44" s="78" t="str">
        <f>CONCATENATE('rozpis kol'!D33," ",'rozpis kol'!E33," ",'rozpis kol'!G33)</f>
        <v>TJ Pustějov : TJ Chropyně</v>
      </c>
      <c r="D44" s="78"/>
      <c r="E44" s="68" t="str">
        <f>CONCATENATE('rozpis kol'!I33,":",'rozpis kol'!J33," (",'rozpis kol'!K33,":",'rozpis kol'!L33,")")</f>
        <v>12:29 (6:17)</v>
      </c>
    </row>
    <row r="45" spans="1:5" x14ac:dyDescent="0.2">
      <c r="A45" s="35">
        <f>'rozpis kol'!A34</f>
        <v>43722</v>
      </c>
      <c r="B45" s="34" t="s">
        <v>40</v>
      </c>
      <c r="C45" s="78" t="str">
        <f>CONCATENATE('rozpis kol'!D34," ",'rozpis kol'!E34," ",'rozpis kol'!G34)</f>
        <v>TJ S. Osek n/B : TJ Stará Ves n/O</v>
      </c>
      <c r="D45" s="78"/>
      <c r="E45" s="68" t="str">
        <f>CONCATENATE('rozpis kol'!I34,":",'rozpis kol'!J34," (",'rozpis kol'!K34,":",'rozpis kol'!L34,")")</f>
        <v>10:22 (6:8)</v>
      </c>
    </row>
    <row r="46" spans="1:5" hidden="1" x14ac:dyDescent="0.2">
      <c r="A46" s="35" t="str">
        <f>'rozpis kol'!A35</f>
        <v>jaro</v>
      </c>
      <c r="B46" s="34" t="s">
        <v>51</v>
      </c>
      <c r="C46" s="78" t="str">
        <f>CONCATENATE('rozpis kol'!D35," ",'rozpis kol'!E35," ",'rozpis kol'!G35)</f>
        <v>Sokol Kokory : SK Studénka B</v>
      </c>
      <c r="D46" s="78"/>
      <c r="E46" s="68" t="str">
        <f>CONCATENATE('rozpis kol'!I35,":",'rozpis kol'!J35," (",'rozpis kol'!K35,":",'rozpis kol'!L35,")")</f>
        <v>: (:)</v>
      </c>
    </row>
    <row r="47" spans="1:5" x14ac:dyDescent="0.2">
      <c r="A47" s="35">
        <f>'rozpis kol'!A36</f>
        <v>43751</v>
      </c>
      <c r="B47" s="34" t="s">
        <v>40</v>
      </c>
      <c r="C47" s="78" t="str">
        <f>CONCATENATE('rozpis kol'!D36," ",'rozpis kol'!E36," ",'rozpis kol'!G36)</f>
        <v>Sokol Kokory : SK Studénka A</v>
      </c>
      <c r="D47" s="78"/>
      <c r="E47" s="68" t="str">
        <f>CONCATENATE('rozpis kol'!I36,":",'rozpis kol'!J36," (",'rozpis kol'!K36,":",'rozpis kol'!L36,")")</f>
        <v>4:26 (3:12)</v>
      </c>
    </row>
    <row r="48" spans="1:5" x14ac:dyDescent="0.2">
      <c r="A48" s="35">
        <f>'rozpis kol'!A37</f>
        <v>43743</v>
      </c>
      <c r="B48" s="34" t="s">
        <v>40</v>
      </c>
      <c r="C48" s="78" t="str">
        <f>CONCATENATE('rozpis kol'!D37," ",'rozpis kol'!E37," ",'rozpis kol'!G37)</f>
        <v>SK Studénka B : TJ S. Osek n/B</v>
      </c>
      <c r="D48" s="78"/>
      <c r="E48" s="68" t="str">
        <f>CONCATENATE('rozpis kol'!I37,":",'rozpis kol'!J37," (",'rozpis kol'!K37,":",'rozpis kol'!L37,")")</f>
        <v>11:26 (6:14)</v>
      </c>
    </row>
    <row r="49" spans="1:5" x14ac:dyDescent="0.2">
      <c r="A49" s="35">
        <f>'rozpis kol'!A38</f>
        <v>43750</v>
      </c>
      <c r="B49" s="34" t="s">
        <v>40</v>
      </c>
      <c r="C49" s="78" t="str">
        <f>CONCATENATE('rozpis kol'!D38," ",'rozpis kol'!E38," ",'rozpis kol'!G38)</f>
        <v>TJ Stará Ves n/O : TJ Pustějov</v>
      </c>
      <c r="D49" s="78"/>
      <c r="E49" s="68" t="str">
        <f>CONCATENATE('rozpis kol'!I38,":",'rozpis kol'!J38," (",'rozpis kol'!K38,":",'rozpis kol'!L38,")")</f>
        <v>14:2 (8:1)</v>
      </c>
    </row>
    <row r="50" spans="1:5" hidden="1" x14ac:dyDescent="0.2">
      <c r="A50" s="35" t="str">
        <f>'rozpis kol'!A39</f>
        <v>jaro</v>
      </c>
      <c r="B50" s="34" t="s">
        <v>51</v>
      </c>
      <c r="C50" s="78" t="str">
        <f>CONCATENATE('rozpis kol'!D39," ",'rozpis kol'!E39," ",'rozpis kol'!G39)</f>
        <v>TJ Chropyně : Sokol Svinov</v>
      </c>
      <c r="D50" s="78"/>
      <c r="E50" s="68" t="str">
        <f>CONCATENATE('rozpis kol'!I39,":",'rozpis kol'!J39," (",'rozpis kol'!K39,":",'rozpis kol'!L39,")")</f>
        <v>: (:)</v>
      </c>
    </row>
    <row r="51" spans="1:5" hidden="1" x14ac:dyDescent="0.2">
      <c r="A51" s="35" t="str">
        <f>'rozpis kol'!A40</f>
        <v>jaro</v>
      </c>
      <c r="B51" s="34" t="s">
        <v>51</v>
      </c>
      <c r="C51" s="78" t="str">
        <f>CONCATENATE('rozpis kol'!D40," ",'rozpis kol'!E40," ",'rozpis kol'!G40)</f>
        <v>SK Studénka A : TJ Chropyně</v>
      </c>
      <c r="D51" s="78"/>
      <c r="E51" s="68" t="str">
        <f>CONCATENATE('rozpis kol'!I40,":",'rozpis kol'!J40," (",'rozpis kol'!K40,":",'rozpis kol'!L40,")")</f>
        <v>: (:)</v>
      </c>
    </row>
    <row r="52" spans="1:5" hidden="1" x14ac:dyDescent="0.2">
      <c r="A52" s="35" t="str">
        <f>'rozpis kol'!A41</f>
        <v>jaro</v>
      </c>
      <c r="B52" s="34" t="s">
        <v>51</v>
      </c>
      <c r="C52" s="78" t="str">
        <f>CONCATENATE('rozpis kol'!D41," ",'rozpis kol'!E41," ",'rozpis kol'!G41)</f>
        <v>Sokol Svinov : TJ Stará Ves n/O</v>
      </c>
      <c r="D52" s="78"/>
      <c r="E52" s="68" t="str">
        <f>CONCATENATE('rozpis kol'!I41,":",'rozpis kol'!J41," (",'rozpis kol'!K41,":",'rozpis kol'!L41,")")</f>
        <v>: (:)</v>
      </c>
    </row>
    <row r="53" spans="1:5" hidden="1" x14ac:dyDescent="0.2">
      <c r="A53" s="35" t="str">
        <f>'rozpis kol'!A42</f>
        <v>jaro</v>
      </c>
      <c r="B53" s="34" t="s">
        <v>51</v>
      </c>
      <c r="C53" s="78" t="str">
        <f>CONCATENATE('rozpis kol'!D42," ",'rozpis kol'!E42," ",'rozpis kol'!G42)</f>
        <v>TJ Pustějov : SK Studénka B</v>
      </c>
      <c r="D53" s="78"/>
      <c r="E53" s="68" t="str">
        <f>CONCATENATE('rozpis kol'!I42,":",'rozpis kol'!J42," (",'rozpis kol'!K42,":",'rozpis kol'!L42,")")</f>
        <v>: (:)</v>
      </c>
    </row>
    <row r="54" spans="1:5" hidden="1" x14ac:dyDescent="0.2">
      <c r="A54" s="35" t="str">
        <f>'rozpis kol'!A43</f>
        <v>jaro</v>
      </c>
      <c r="B54" s="34" t="s">
        <v>51</v>
      </c>
      <c r="C54" s="78" t="str">
        <f>CONCATENATE('rozpis kol'!D43," ",'rozpis kol'!E43," ",'rozpis kol'!G43)</f>
        <v>TJ S. Osek n/B : Sokol Kokory</v>
      </c>
      <c r="D54" s="78"/>
      <c r="E54" s="68" t="str">
        <f>CONCATENATE('rozpis kol'!I43,":",'rozpis kol'!J43," (",'rozpis kol'!K43,":",'rozpis kol'!L43,")")</f>
        <v>: (:)</v>
      </c>
    </row>
    <row r="55" spans="1:5" x14ac:dyDescent="0.2">
      <c r="A55" s="35">
        <f>'rozpis kol'!A44</f>
        <v>43736</v>
      </c>
      <c r="B55" s="34" t="s">
        <v>40</v>
      </c>
      <c r="C55" s="78" t="str">
        <f>CONCATENATE('rozpis kol'!D44," ",'rozpis kol'!E44," ",'rozpis kol'!G44)</f>
        <v>TJ S. Osek n/B : SK Studénka A</v>
      </c>
      <c r="D55" s="78"/>
      <c r="E55" s="68" t="str">
        <f>CONCATENATE('rozpis kol'!I44,":",'rozpis kol'!J44," (",'rozpis kol'!K44,":",'rozpis kol'!L44,")")</f>
        <v>6:46 (5:22)</v>
      </c>
    </row>
    <row r="56" spans="1:5" hidden="1" x14ac:dyDescent="0.2">
      <c r="A56" s="35" t="str">
        <f>'rozpis kol'!A45</f>
        <v>jaro</v>
      </c>
      <c r="B56" s="34" t="s">
        <v>51</v>
      </c>
      <c r="C56" s="78" t="str">
        <f>CONCATENATE('rozpis kol'!D45," ",'rozpis kol'!E45," ",'rozpis kol'!G45)</f>
        <v>Sokol Kokory : TJ Pustějov</v>
      </c>
      <c r="D56" s="78"/>
      <c r="E56" s="68" t="str">
        <f>CONCATENATE('rozpis kol'!I45,":",'rozpis kol'!J45," (",'rozpis kol'!K45,":",'rozpis kol'!L45,")")</f>
        <v>: (:)</v>
      </c>
    </row>
    <row r="57" spans="1:5" hidden="1" x14ac:dyDescent="0.2">
      <c r="A57" s="35" t="str">
        <f>'rozpis kol'!A46</f>
        <v>jaro</v>
      </c>
      <c r="B57" s="34" t="s">
        <v>51</v>
      </c>
      <c r="C57" s="78" t="str">
        <f>CONCATENATE('rozpis kol'!D46," ",'rozpis kol'!E46," ",'rozpis kol'!G46)</f>
        <v>SK Studénka B : Sokol Svinov</v>
      </c>
      <c r="D57" s="78"/>
      <c r="E57" s="68" t="str">
        <f>CONCATENATE('rozpis kol'!I46,":",'rozpis kol'!J46," (",'rozpis kol'!K46,":",'rozpis kol'!L46,")")</f>
        <v>: (:)</v>
      </c>
    </row>
    <row r="58" spans="1:5" x14ac:dyDescent="0.2">
      <c r="A58" s="35">
        <f>'rozpis kol'!A47</f>
        <v>43743</v>
      </c>
      <c r="B58" s="34" t="s">
        <v>40</v>
      </c>
      <c r="C58" s="78" t="str">
        <f>CONCATENATE('rozpis kol'!D47," ",'rozpis kol'!E47," ",'rozpis kol'!G47)</f>
        <v>TJ Stará Ves n/O : TJ Chropyně</v>
      </c>
      <c r="D58" s="78"/>
      <c r="E58" s="68" t="str">
        <f>CONCATENATE('rozpis kol'!I47,":",'rozpis kol'!J47," (",'rozpis kol'!K47,":",'rozpis kol'!L47,")")</f>
        <v>12:14 (4:8)</v>
      </c>
    </row>
    <row r="59" spans="1:5" x14ac:dyDescent="0.2">
      <c r="A59" s="35">
        <f>'rozpis kol'!A48</f>
        <v>43757</v>
      </c>
      <c r="B59" s="34" t="s">
        <v>40</v>
      </c>
      <c r="C59" s="78" t="str">
        <f>CONCATENATE('rozpis kol'!D48," ",'rozpis kol'!E48," ",'rozpis kol'!G48)</f>
        <v>SK Studénka A : TJ Stará Ves n/O</v>
      </c>
      <c r="D59" s="78"/>
      <c r="E59" s="68" t="str">
        <f>CONCATENATE('rozpis kol'!I48,":",'rozpis kol'!J48," (",'rozpis kol'!K48,":",'rozpis kol'!L48,")")</f>
        <v>24:9 (11:2)</v>
      </c>
    </row>
    <row r="60" spans="1:5" x14ac:dyDescent="0.2">
      <c r="A60" s="35">
        <f>'rozpis kol'!A49</f>
        <v>43737</v>
      </c>
      <c r="B60" s="34" t="s">
        <v>40</v>
      </c>
      <c r="C60" s="78" t="str">
        <f>CONCATENATE('rozpis kol'!D49," ",'rozpis kol'!E49," ",'rozpis kol'!G49)</f>
        <v>TJ Chropyně : SK Studénka B</v>
      </c>
      <c r="D60" s="78"/>
      <c r="E60" s="68" t="str">
        <f>CONCATENATE('rozpis kol'!I49,":",'rozpis kol'!J49," (",'rozpis kol'!K49,":",'rozpis kol'!L49,")")</f>
        <v>30:7 (15:5)</v>
      </c>
    </row>
    <row r="61" spans="1:5" x14ac:dyDescent="0.2">
      <c r="A61" s="35">
        <f>'rozpis kol'!A50</f>
        <v>43723</v>
      </c>
      <c r="B61" s="34" t="s">
        <v>40</v>
      </c>
      <c r="C61" s="78" t="str">
        <f>CONCATENATE('rozpis kol'!D50," ",'rozpis kol'!E50," ",'rozpis kol'!G50)</f>
        <v>Sokol Svinov : Sokol Kokory</v>
      </c>
      <c r="D61" s="78"/>
      <c r="E61" s="68" t="str">
        <f>CONCATENATE('rozpis kol'!I50,":",'rozpis kol'!J50," (",'rozpis kol'!K50,":",'rozpis kol'!L50,")")</f>
        <v>13:23 (5:9)</v>
      </c>
    </row>
    <row r="62" spans="1:5" x14ac:dyDescent="0.2">
      <c r="A62" s="35">
        <f>'rozpis kol'!A51</f>
        <v>43730</v>
      </c>
      <c r="B62" s="34" t="s">
        <v>40</v>
      </c>
      <c r="C62" s="78" t="str">
        <f>CONCATENATE('rozpis kol'!D51," ",'rozpis kol'!E51," ",'rozpis kol'!G51)</f>
        <v>TJ Pustějov : TJ S. Osek n/B</v>
      </c>
      <c r="D62" s="78"/>
      <c r="E62" s="68" t="str">
        <f>CONCATENATE('rozpis kol'!I51,":",'rozpis kol'!J51," (",'rozpis kol'!K51,":",'rozpis kol'!L51,")")</f>
        <v>25:19 (11:10)</v>
      </c>
    </row>
    <row r="63" spans="1:5" x14ac:dyDescent="0.2">
      <c r="A63" s="35">
        <f>'rozpis kol'!A52</f>
        <v>43716</v>
      </c>
      <c r="B63" s="34" t="s">
        <v>40</v>
      </c>
      <c r="C63" s="78" t="str">
        <f>CONCATENATE('rozpis kol'!D52," ",'rozpis kol'!E52," ",'rozpis kol'!G52)</f>
        <v>TJ Pustějov : SK Studénka A</v>
      </c>
      <c r="D63" s="78"/>
      <c r="E63" s="68" t="str">
        <f>CONCATENATE('rozpis kol'!I52,":",'rozpis kol'!J52," (",'rozpis kol'!K52,":",'rozpis kol'!L52,")")</f>
        <v>4:33 (2:15)</v>
      </c>
    </row>
    <row r="64" spans="1:5" x14ac:dyDescent="0.2">
      <c r="A64" s="35">
        <f>'rozpis kol'!A53</f>
        <v>43757</v>
      </c>
      <c r="B64" s="34" t="s">
        <v>40</v>
      </c>
      <c r="C64" s="78" t="str">
        <f>CONCATENATE('rozpis kol'!D53," ",'rozpis kol'!E53," ",'rozpis kol'!G53)</f>
        <v>TJ S. Osek n/B : Sokol Svinov</v>
      </c>
      <c r="D64" s="78"/>
      <c r="E64" s="68" t="str">
        <f>CONCATENATE('rozpis kol'!I53,":",'rozpis kol'!J53," (",'rozpis kol'!K53,":",'rozpis kol'!L53,")")</f>
        <v>8:25 (5:11)</v>
      </c>
    </row>
    <row r="65" spans="1:5" x14ac:dyDescent="0.2">
      <c r="A65" s="35">
        <f>'rozpis kol'!A54</f>
        <v>43730</v>
      </c>
      <c r="B65" s="34" t="s">
        <v>40</v>
      </c>
      <c r="C65" s="78" t="str">
        <f>CONCATENATE('rozpis kol'!D54," ",'rozpis kol'!E54," ",'rozpis kol'!G54)</f>
        <v>Sokol Kokory : TJ Chropyně</v>
      </c>
      <c r="D65" s="78"/>
      <c r="E65" s="68" t="str">
        <f>CONCATENATE('rozpis kol'!I54,":",'rozpis kol'!J54," (",'rozpis kol'!K54,":",'rozpis kol'!L54,")")</f>
        <v>11:19 (4:8)</v>
      </c>
    </row>
    <row r="66" spans="1:5" hidden="1" x14ac:dyDescent="0.2">
      <c r="A66" s="35" t="str">
        <f>'rozpis kol'!A55</f>
        <v>jaro</v>
      </c>
      <c r="B66" s="34" t="s">
        <v>51</v>
      </c>
      <c r="C66" s="78" t="str">
        <f>CONCATENATE('rozpis kol'!D55," ",'rozpis kol'!E55," ",'rozpis kol'!G55)</f>
        <v>SK Studénka B : TJ Stará Ves n/O</v>
      </c>
      <c r="D66" s="78"/>
      <c r="E66" s="68" t="str">
        <f>CONCATENATE('rozpis kol'!I55,":",'rozpis kol'!J55," (",'rozpis kol'!K55,":",'rozpis kol'!L55,")")</f>
        <v>: (:)</v>
      </c>
    </row>
    <row r="67" spans="1:5" x14ac:dyDescent="0.2">
      <c r="A67" s="35">
        <f>'rozpis kol'!A56</f>
        <v>43729</v>
      </c>
      <c r="B67" s="34" t="s">
        <v>40</v>
      </c>
      <c r="C67" s="78" t="str">
        <f>CONCATENATE('rozpis kol'!D56," ",'rozpis kol'!E56," ",'rozpis kol'!G56)</f>
        <v>SK Studénka A : SK Studénka B</v>
      </c>
      <c r="D67" s="78"/>
      <c r="E67" s="68" t="str">
        <f>CONCATENATE('rozpis kol'!I56,":",'rozpis kol'!J56," (",'rozpis kol'!K56,":",'rozpis kol'!L56,")")</f>
        <v>29:2 (13:1)</v>
      </c>
    </row>
    <row r="68" spans="1:5" hidden="1" x14ac:dyDescent="0.2">
      <c r="A68" s="35" t="str">
        <f>'rozpis kol'!A57</f>
        <v>jaro</v>
      </c>
      <c r="B68" s="34" t="s">
        <v>51</v>
      </c>
      <c r="C68" s="78" t="str">
        <f>CONCATENATE('rozpis kol'!D57," ",'rozpis kol'!E57," ",'rozpis kol'!G57)</f>
        <v>TJ Stará Ves n/O : Sokol Kokory</v>
      </c>
      <c r="D68" s="78"/>
      <c r="E68" s="68" t="str">
        <f>CONCATENATE('rozpis kol'!I57,":",'rozpis kol'!J57," (",'rozpis kol'!K57,":",'rozpis kol'!L57,")")</f>
        <v>: (:)</v>
      </c>
    </row>
    <row r="69" spans="1:5" x14ac:dyDescent="0.2">
      <c r="A69" s="35">
        <f>'rozpis kol'!A58</f>
        <v>43751</v>
      </c>
      <c r="B69" s="34" t="s">
        <v>40</v>
      </c>
      <c r="C69" s="78" t="str">
        <f>CONCATENATE('rozpis kol'!D58," ",'rozpis kol'!E58," ",'rozpis kol'!G58)</f>
        <v>TJ Chropyně : TJ S. Osek n/B</v>
      </c>
      <c r="D69" s="78"/>
      <c r="E69" s="68" t="str">
        <f>CONCATENATE('rozpis kol'!I58,":",'rozpis kol'!J58," (",'rozpis kol'!K58,":",'rozpis kol'!L58,")")</f>
        <v>21:5 (10:3)</v>
      </c>
    </row>
    <row r="70" spans="1:5" x14ac:dyDescent="0.2">
      <c r="A70" s="35">
        <f>'rozpis kol'!A59</f>
        <v>43737</v>
      </c>
      <c r="B70" s="34" t="s">
        <v>40</v>
      </c>
      <c r="C70" s="78" t="str">
        <f>CONCATENATE('rozpis kol'!D59," ",'rozpis kol'!E59," ",'rozpis kol'!G59)</f>
        <v>Sokol Svinov : TJ Pustějov</v>
      </c>
      <c r="D70" s="78"/>
      <c r="E70" s="68" t="str">
        <f>CONCATENATE('rozpis kol'!I59,":",'rozpis kol'!J59," (",'rozpis kol'!K59,":",'rozpis kol'!L59,")")</f>
        <v>24:12 (11:7)</v>
      </c>
    </row>
    <row r="71" spans="1:5" x14ac:dyDescent="0.2">
      <c r="C71" s="78"/>
      <c r="D71" s="78"/>
    </row>
    <row r="72" spans="1:5" x14ac:dyDescent="0.2">
      <c r="C72" s="78"/>
      <c r="D72" s="78"/>
    </row>
    <row r="73" spans="1:5" x14ac:dyDescent="0.2">
      <c r="C73" s="78"/>
      <c r="D73" s="78"/>
    </row>
    <row r="74" spans="1:5" x14ac:dyDescent="0.2">
      <c r="C74" s="78"/>
      <c r="D74" s="78"/>
    </row>
    <row r="75" spans="1:5" x14ac:dyDescent="0.2">
      <c r="C75" s="78"/>
      <c r="D75" s="78"/>
    </row>
    <row r="76" spans="1:5" x14ac:dyDescent="0.2">
      <c r="C76" s="78"/>
      <c r="D76" s="78"/>
    </row>
    <row r="77" spans="1:5" x14ac:dyDescent="0.2">
      <c r="C77" s="78"/>
      <c r="D77" s="78"/>
    </row>
    <row r="78" spans="1:5" x14ac:dyDescent="0.2">
      <c r="C78" s="78"/>
      <c r="D78" s="78"/>
    </row>
    <row r="79" spans="1:5" x14ac:dyDescent="0.2">
      <c r="C79" s="78"/>
      <c r="D79" s="78"/>
    </row>
  </sheetData>
  <autoFilter ref="A13:E70">
    <filterColumn colId="1">
      <filters>
        <filter val="nehráno"/>
      </filters>
    </filterColumn>
  </autoFilter>
  <sortState ref="C4:P11">
    <sortCondition descending="1" ref="L2:L9"/>
    <sortCondition descending="1" ref="M2:M9"/>
  </sortState>
  <mergeCells count="67">
    <mergeCell ref="A1:P1"/>
    <mergeCell ref="N3:P3"/>
    <mergeCell ref="C17:D17"/>
    <mergeCell ref="C18:D18"/>
    <mergeCell ref="C15:D15"/>
    <mergeCell ref="C16:D16"/>
    <mergeCell ref="C23:D23"/>
    <mergeCell ref="C24:D24"/>
    <mergeCell ref="C19:D19"/>
    <mergeCell ref="C20:D20"/>
    <mergeCell ref="C21:D21"/>
    <mergeCell ref="C22:D22"/>
    <mergeCell ref="C29:D29"/>
    <mergeCell ref="C25:D25"/>
    <mergeCell ref="C26:D26"/>
    <mergeCell ref="C27:D27"/>
    <mergeCell ref="C34:D34"/>
    <mergeCell ref="C28:D28"/>
    <mergeCell ref="C36:D36"/>
    <mergeCell ref="C30:D30"/>
    <mergeCell ref="C31:D31"/>
    <mergeCell ref="C32:D32"/>
    <mergeCell ref="C33:D33"/>
    <mergeCell ref="C35:D35"/>
    <mergeCell ref="C37:D37"/>
    <mergeCell ref="C38:D38"/>
    <mergeCell ref="C39:D39"/>
    <mergeCell ref="C40:D40"/>
    <mergeCell ref="C43:D43"/>
    <mergeCell ref="C41:D41"/>
    <mergeCell ref="C52:D52"/>
    <mergeCell ref="C47:D47"/>
    <mergeCell ref="C48:D48"/>
    <mergeCell ref="C49:D49"/>
    <mergeCell ref="C42:D42"/>
    <mergeCell ref="C44:D44"/>
    <mergeCell ref="C45:D45"/>
    <mergeCell ref="C46:D46"/>
    <mergeCell ref="C50:D50"/>
    <mergeCell ref="C51:D51"/>
    <mergeCell ref="C56:D56"/>
    <mergeCell ref="C57:D57"/>
    <mergeCell ref="C53:D53"/>
    <mergeCell ref="C54:D54"/>
    <mergeCell ref="C55:D55"/>
    <mergeCell ref="C63:D63"/>
    <mergeCell ref="C64:D64"/>
    <mergeCell ref="C58:D58"/>
    <mergeCell ref="C59:D59"/>
    <mergeCell ref="C60:D60"/>
    <mergeCell ref="C61:D61"/>
    <mergeCell ref="C62:D62"/>
    <mergeCell ref="C69:D69"/>
    <mergeCell ref="C70:D70"/>
    <mergeCell ref="C71:D71"/>
    <mergeCell ref="C65:D65"/>
    <mergeCell ref="C66:D66"/>
    <mergeCell ref="C67:D67"/>
    <mergeCell ref="C68:D68"/>
    <mergeCell ref="C78:D78"/>
    <mergeCell ref="C79:D79"/>
    <mergeCell ref="C72:D72"/>
    <mergeCell ref="C73:D73"/>
    <mergeCell ref="C74:D74"/>
    <mergeCell ref="C75:D75"/>
    <mergeCell ref="C76:D76"/>
    <mergeCell ref="C77:D77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9"/>
  <sheetViews>
    <sheetView topLeftCell="A23" workbookViewId="0">
      <selection activeCell="I2" sqref="I2"/>
    </sheetView>
  </sheetViews>
  <sheetFormatPr defaultRowHeight="12.75" x14ac:dyDescent="0.2"/>
  <cols>
    <col min="1" max="1" width="8.140625" style="28" bestFit="1" customWidth="1"/>
    <col min="2" max="2" width="8.140625" style="52" customWidth="1"/>
    <col min="3" max="3" width="2.7109375" style="8" customWidth="1"/>
    <col min="4" max="4" width="15.7109375" style="8" customWidth="1"/>
    <col min="5" max="5" width="1.42578125" style="8" bestFit="1" customWidth="1"/>
    <col min="6" max="6" width="2.7109375" style="8" customWidth="1"/>
    <col min="7" max="7" width="15.7109375" style="8" customWidth="1"/>
    <col min="8" max="8" width="9.140625" style="8"/>
    <col min="9" max="9" width="3" style="15" bestFit="1" customWidth="1"/>
    <col min="10" max="10" width="3" style="16" bestFit="1" customWidth="1"/>
    <col min="11" max="11" width="3" style="17" bestFit="1" customWidth="1"/>
    <col min="12" max="12" width="3" style="18" bestFit="1" customWidth="1"/>
    <col min="13" max="13" width="9.140625" style="8"/>
    <col min="14" max="14" width="11.28515625" style="8" customWidth="1"/>
    <col min="15" max="16384" width="9.140625" style="8"/>
  </cols>
  <sheetData>
    <row r="2" spans="1:22" x14ac:dyDescent="0.2">
      <c r="G2" s="11"/>
      <c r="Q2" s="82" t="s">
        <v>22</v>
      </c>
      <c r="R2" s="82"/>
      <c r="S2" s="82"/>
      <c r="T2" s="82"/>
      <c r="U2" s="82"/>
      <c r="V2" s="82"/>
    </row>
    <row r="3" spans="1:22" x14ac:dyDescent="0.2">
      <c r="A3" s="28" t="s">
        <v>24</v>
      </c>
      <c r="B3" s="52" t="s">
        <v>29</v>
      </c>
      <c r="C3" s="8" t="s">
        <v>24</v>
      </c>
      <c r="D3" s="8" t="s">
        <v>24</v>
      </c>
      <c r="E3" s="8" t="s">
        <v>25</v>
      </c>
      <c r="F3" s="8" t="s">
        <v>25</v>
      </c>
      <c r="G3" s="8" t="s">
        <v>25</v>
      </c>
      <c r="H3" s="8" t="s">
        <v>25</v>
      </c>
      <c r="N3" s="8" t="s">
        <v>6</v>
      </c>
      <c r="O3" s="8" t="s">
        <v>7</v>
      </c>
      <c r="Q3" s="9" t="s">
        <v>18</v>
      </c>
      <c r="R3" s="9" t="s">
        <v>19</v>
      </c>
      <c r="S3" s="8">
        <v>0</v>
      </c>
      <c r="T3" s="8">
        <v>0</v>
      </c>
      <c r="U3" s="9" t="s">
        <v>20</v>
      </c>
      <c r="V3" s="9" t="s">
        <v>21</v>
      </c>
    </row>
    <row r="4" spans="1:22" x14ac:dyDescent="0.2">
      <c r="A4" s="28" t="s">
        <v>51</v>
      </c>
      <c r="B4" s="52">
        <v>7</v>
      </c>
      <c r="C4" s="8">
        <v>1</v>
      </c>
      <c r="D4" s="8" t="str">
        <f t="shared" ref="D4:D42" si="0">VLOOKUP(C4,nasazení,2,0)</f>
        <v>Sokol Svinov</v>
      </c>
      <c r="E4" s="8" t="s">
        <v>1</v>
      </c>
      <c r="F4" s="8">
        <v>8</v>
      </c>
      <c r="G4" s="8" t="str">
        <f t="shared" ref="G4:G42" si="1">VLOOKUP(F4,nasazení,2,0)</f>
        <v>SK Studénka A</v>
      </c>
      <c r="N4" s="8" t="str">
        <f t="shared" ref="N4:N35" si="2">IF($I4&lt;&gt;"",IF($I4&gt;$J4,$D4,IF($I4&lt;$J4,$G4,"remíza")),"")</f>
        <v/>
      </c>
      <c r="O4" s="8" t="str">
        <f t="shared" ref="O4:O35" si="3">IF($I4&lt;&gt;"",IF($I4&lt;$J4,$D4,IF($I4&gt;$J4,$G4,"remíza")),"")</f>
        <v/>
      </c>
      <c r="Q4" s="8" t="str">
        <f t="shared" ref="Q4:Q35" si="4">IF(N4=G4,G4,"")</f>
        <v/>
      </c>
      <c r="R4" s="8" t="str">
        <f t="shared" ref="R4:R35" si="5">IF(N4="remíza",G4,"")</f>
        <v/>
      </c>
      <c r="S4" s="8" t="str">
        <f t="shared" ref="S4:S35" si="6">IF(N4=D4,D4,"")</f>
        <v/>
      </c>
      <c r="T4" s="8" t="str">
        <f t="shared" ref="T4:T35" si="7">IF(O4=G4,G4,"")</f>
        <v/>
      </c>
      <c r="U4" s="8" t="str">
        <f t="shared" ref="U4:U35" si="8">IF(N4="remíza",D4,"")</f>
        <v/>
      </c>
      <c r="V4" s="8" t="str">
        <f t="shared" ref="V4:V35" si="9">IF(O4=D4,D4,"")</f>
        <v/>
      </c>
    </row>
    <row r="5" spans="1:22" x14ac:dyDescent="0.2">
      <c r="A5" s="28" t="s">
        <v>51</v>
      </c>
      <c r="B5" s="52">
        <v>13</v>
      </c>
      <c r="C5" s="8">
        <v>2</v>
      </c>
      <c r="D5" s="8" t="str">
        <f t="shared" si="0"/>
        <v>TJ Chropyně</v>
      </c>
      <c r="E5" s="8" t="s">
        <v>1</v>
      </c>
      <c r="F5" s="8">
        <v>7</v>
      </c>
      <c r="G5" s="8" t="str">
        <f t="shared" si="1"/>
        <v>TJ Pustějov</v>
      </c>
      <c r="N5" s="8" t="str">
        <f t="shared" si="2"/>
        <v/>
      </c>
      <c r="O5" s="8" t="str">
        <f t="shared" si="3"/>
        <v/>
      </c>
      <c r="Q5" s="8" t="str">
        <f t="shared" si="4"/>
        <v/>
      </c>
      <c r="R5" s="8" t="str">
        <f t="shared" si="5"/>
        <v/>
      </c>
      <c r="S5" s="8" t="str">
        <f t="shared" si="6"/>
        <v/>
      </c>
      <c r="T5" s="8" t="str">
        <f t="shared" si="7"/>
        <v/>
      </c>
      <c r="U5" s="8" t="str">
        <f t="shared" si="8"/>
        <v/>
      </c>
      <c r="V5" s="8" t="str">
        <f t="shared" si="9"/>
        <v/>
      </c>
    </row>
    <row r="6" spans="1:22" x14ac:dyDescent="0.2">
      <c r="A6" s="28" t="s">
        <v>51</v>
      </c>
      <c r="B6" s="52">
        <v>19</v>
      </c>
      <c r="C6" s="8">
        <v>3</v>
      </c>
      <c r="D6" s="8" t="str">
        <f t="shared" si="0"/>
        <v>TJ Stará Ves n/O</v>
      </c>
      <c r="E6" s="8" t="s">
        <v>1</v>
      </c>
      <c r="F6" s="8">
        <v>6</v>
      </c>
      <c r="G6" s="8" t="str">
        <f t="shared" si="1"/>
        <v>TJ S. Osek n/B</v>
      </c>
      <c r="N6" s="8" t="str">
        <f t="shared" si="2"/>
        <v/>
      </c>
      <c r="O6" s="8" t="str">
        <f t="shared" si="3"/>
        <v/>
      </c>
      <c r="Q6" s="8" t="str">
        <f t="shared" si="4"/>
        <v/>
      </c>
      <c r="R6" s="8" t="str">
        <f t="shared" si="5"/>
        <v/>
      </c>
      <c r="S6" s="8" t="str">
        <f t="shared" si="6"/>
        <v/>
      </c>
      <c r="T6" s="8" t="str">
        <f t="shared" si="7"/>
        <v/>
      </c>
      <c r="U6" s="8" t="str">
        <f t="shared" si="8"/>
        <v/>
      </c>
      <c r="V6" s="8" t="str">
        <f t="shared" si="9"/>
        <v/>
      </c>
    </row>
    <row r="7" spans="1:22" x14ac:dyDescent="0.2">
      <c r="A7" s="28">
        <v>43757</v>
      </c>
      <c r="B7" s="52">
        <v>25</v>
      </c>
      <c r="C7" s="8">
        <v>4</v>
      </c>
      <c r="D7" s="8" t="str">
        <f t="shared" si="0"/>
        <v>SK Studénka B</v>
      </c>
      <c r="E7" s="8" t="s">
        <v>1</v>
      </c>
      <c r="F7" s="8">
        <v>5</v>
      </c>
      <c r="G7" s="8" t="str">
        <f t="shared" si="1"/>
        <v>Sokol Kokory</v>
      </c>
      <c r="I7" s="15">
        <v>5</v>
      </c>
      <c r="J7" s="16">
        <v>27</v>
      </c>
      <c r="K7" s="17">
        <v>1</v>
      </c>
      <c r="L7" s="18">
        <v>11</v>
      </c>
      <c r="N7" s="8" t="str">
        <f t="shared" si="2"/>
        <v>Sokol Kokory</v>
      </c>
      <c r="O7" s="8" t="str">
        <f t="shared" si="3"/>
        <v>SK Studénka B</v>
      </c>
      <c r="Q7" s="8" t="str">
        <f t="shared" si="4"/>
        <v>Sokol Kokory</v>
      </c>
      <c r="R7" s="8" t="str">
        <f t="shared" si="5"/>
        <v/>
      </c>
      <c r="S7" s="8" t="str">
        <f t="shared" si="6"/>
        <v/>
      </c>
      <c r="T7" s="8" t="str">
        <f t="shared" si="7"/>
        <v/>
      </c>
      <c r="U7" s="8" t="str">
        <f t="shared" si="8"/>
        <v/>
      </c>
      <c r="V7" s="8" t="str">
        <f t="shared" si="9"/>
        <v>SK Studénka B</v>
      </c>
    </row>
    <row r="8" spans="1:22" x14ac:dyDescent="0.2">
      <c r="A8" s="28" t="s">
        <v>51</v>
      </c>
      <c r="B8" s="52">
        <v>54</v>
      </c>
      <c r="C8" s="8">
        <v>8</v>
      </c>
      <c r="D8" s="8" t="str">
        <f t="shared" si="0"/>
        <v>SK Studénka A</v>
      </c>
      <c r="E8" s="8" t="s">
        <v>1</v>
      </c>
      <c r="F8" s="8">
        <v>5</v>
      </c>
      <c r="G8" s="8" t="str">
        <f t="shared" si="1"/>
        <v>Sokol Kokory</v>
      </c>
      <c r="N8" s="8" t="str">
        <f t="shared" si="2"/>
        <v/>
      </c>
      <c r="O8" s="8" t="str">
        <f t="shared" si="3"/>
        <v/>
      </c>
      <c r="Q8" s="8" t="str">
        <f t="shared" si="4"/>
        <v/>
      </c>
      <c r="R8" s="8" t="str">
        <f t="shared" si="5"/>
        <v/>
      </c>
      <c r="S8" s="8" t="str">
        <f t="shared" si="6"/>
        <v/>
      </c>
      <c r="T8" s="8" t="str">
        <f t="shared" si="7"/>
        <v/>
      </c>
      <c r="U8" s="8" t="str">
        <f t="shared" si="8"/>
        <v/>
      </c>
      <c r="V8" s="8" t="str">
        <f t="shared" si="9"/>
        <v/>
      </c>
    </row>
    <row r="9" spans="1:22" x14ac:dyDescent="0.2">
      <c r="A9" s="28" t="s">
        <v>51</v>
      </c>
      <c r="B9" s="52">
        <v>39</v>
      </c>
      <c r="C9" s="8">
        <v>6</v>
      </c>
      <c r="D9" s="8" t="str">
        <f t="shared" si="0"/>
        <v>TJ S. Osek n/B</v>
      </c>
      <c r="E9" s="8" t="s">
        <v>1</v>
      </c>
      <c r="F9" s="8">
        <v>4</v>
      </c>
      <c r="G9" s="8" t="str">
        <f t="shared" si="1"/>
        <v>SK Studénka B</v>
      </c>
      <c r="N9" s="8" t="str">
        <f t="shared" si="2"/>
        <v/>
      </c>
      <c r="O9" s="8" t="str">
        <f t="shared" si="3"/>
        <v/>
      </c>
      <c r="Q9" s="8" t="str">
        <f t="shared" si="4"/>
        <v/>
      </c>
      <c r="R9" s="8" t="str">
        <f t="shared" si="5"/>
        <v/>
      </c>
      <c r="S9" s="8" t="str">
        <f t="shared" si="6"/>
        <v/>
      </c>
      <c r="T9" s="8" t="str">
        <f t="shared" si="7"/>
        <v/>
      </c>
      <c r="U9" s="8" t="str">
        <f t="shared" si="8"/>
        <v/>
      </c>
      <c r="V9" s="8" t="str">
        <f t="shared" si="9"/>
        <v/>
      </c>
    </row>
    <row r="10" spans="1:22" x14ac:dyDescent="0.2">
      <c r="A10" s="28" t="s">
        <v>51</v>
      </c>
      <c r="B10" s="52">
        <v>45</v>
      </c>
      <c r="C10" s="8">
        <v>7</v>
      </c>
      <c r="D10" s="8" t="str">
        <f t="shared" si="0"/>
        <v>TJ Pustějov</v>
      </c>
      <c r="E10" s="8" t="s">
        <v>1</v>
      </c>
      <c r="F10" s="8">
        <v>3</v>
      </c>
      <c r="G10" s="8" t="str">
        <f t="shared" si="1"/>
        <v>TJ Stará Ves n/O</v>
      </c>
      <c r="N10" s="8" t="str">
        <f t="shared" si="2"/>
        <v/>
      </c>
      <c r="O10" s="8" t="str">
        <f t="shared" si="3"/>
        <v/>
      </c>
      <c r="Q10" s="8" t="str">
        <f t="shared" si="4"/>
        <v/>
      </c>
      <c r="R10" s="8" t="str">
        <f t="shared" si="5"/>
        <v/>
      </c>
      <c r="S10" s="8" t="str">
        <f t="shared" si="6"/>
        <v/>
      </c>
      <c r="T10" s="8" t="str">
        <f t="shared" si="7"/>
        <v/>
      </c>
      <c r="U10" s="8" t="str">
        <f t="shared" si="8"/>
        <v/>
      </c>
      <c r="V10" s="8" t="str">
        <f t="shared" si="9"/>
        <v/>
      </c>
    </row>
    <row r="11" spans="1:22" x14ac:dyDescent="0.2">
      <c r="A11" s="28">
        <v>43715</v>
      </c>
      <c r="B11" s="52">
        <v>1</v>
      </c>
      <c r="C11" s="8">
        <v>1</v>
      </c>
      <c r="D11" s="8" t="str">
        <f t="shared" si="0"/>
        <v>Sokol Svinov</v>
      </c>
      <c r="E11" s="8" t="s">
        <v>1</v>
      </c>
      <c r="F11" s="8">
        <v>2</v>
      </c>
      <c r="G11" s="8" t="str">
        <f t="shared" si="1"/>
        <v>TJ Chropyně</v>
      </c>
      <c r="I11" s="15">
        <v>8</v>
      </c>
      <c r="J11" s="16">
        <v>24</v>
      </c>
      <c r="K11" s="17">
        <v>4</v>
      </c>
      <c r="L11" s="18">
        <v>12</v>
      </c>
      <c r="N11" s="8" t="str">
        <f t="shared" si="2"/>
        <v>TJ Chropyně</v>
      </c>
      <c r="O11" s="8" t="str">
        <f t="shared" si="3"/>
        <v>Sokol Svinov</v>
      </c>
      <c r="Q11" s="8" t="str">
        <f t="shared" si="4"/>
        <v>TJ Chropyně</v>
      </c>
      <c r="R11" s="8" t="str">
        <f t="shared" si="5"/>
        <v/>
      </c>
      <c r="S11" s="8" t="str">
        <f t="shared" si="6"/>
        <v/>
      </c>
      <c r="T11" s="8" t="str">
        <f t="shared" si="7"/>
        <v/>
      </c>
      <c r="U11" s="8" t="str">
        <f t="shared" si="8"/>
        <v/>
      </c>
      <c r="V11" s="8" t="str">
        <f t="shared" si="9"/>
        <v>Sokol Svinov</v>
      </c>
    </row>
    <row r="12" spans="1:22" x14ac:dyDescent="0.2">
      <c r="A12" s="28">
        <v>43723</v>
      </c>
      <c r="B12" s="52">
        <v>14</v>
      </c>
      <c r="C12" s="8">
        <v>2</v>
      </c>
      <c r="D12" s="8" t="str">
        <f t="shared" si="0"/>
        <v>TJ Chropyně</v>
      </c>
      <c r="E12" s="8" t="s">
        <v>1</v>
      </c>
      <c r="F12" s="8">
        <v>8</v>
      </c>
      <c r="G12" s="8" t="str">
        <f t="shared" si="1"/>
        <v>SK Studénka A</v>
      </c>
      <c r="I12" s="15">
        <v>12</v>
      </c>
      <c r="J12" s="16">
        <v>17</v>
      </c>
      <c r="K12" s="17">
        <v>3</v>
      </c>
      <c r="L12" s="18">
        <v>7</v>
      </c>
      <c r="N12" s="8" t="str">
        <f t="shared" si="2"/>
        <v>SK Studénka A</v>
      </c>
      <c r="O12" s="8" t="str">
        <f t="shared" si="3"/>
        <v>TJ Chropyně</v>
      </c>
      <c r="Q12" s="8" t="str">
        <f t="shared" si="4"/>
        <v>SK Studénka A</v>
      </c>
      <c r="R12" s="8" t="str">
        <f t="shared" si="5"/>
        <v/>
      </c>
      <c r="S12" s="8" t="str">
        <f t="shared" si="6"/>
        <v/>
      </c>
      <c r="T12" s="8" t="str">
        <f t="shared" si="7"/>
        <v/>
      </c>
      <c r="U12" s="8" t="str">
        <f t="shared" si="8"/>
        <v/>
      </c>
      <c r="V12" s="8" t="str">
        <f t="shared" si="9"/>
        <v>TJ Chropyně</v>
      </c>
    </row>
    <row r="13" spans="1:22" x14ac:dyDescent="0.2">
      <c r="A13" s="28">
        <v>43744</v>
      </c>
      <c r="B13" s="52">
        <v>15</v>
      </c>
      <c r="C13" s="8">
        <v>3</v>
      </c>
      <c r="D13" s="8" t="str">
        <f t="shared" si="0"/>
        <v>TJ Stará Ves n/O</v>
      </c>
      <c r="E13" s="8" t="s">
        <v>1</v>
      </c>
      <c r="F13" s="8">
        <v>1</v>
      </c>
      <c r="G13" s="8" t="str">
        <f t="shared" si="1"/>
        <v>Sokol Svinov</v>
      </c>
      <c r="I13" s="15">
        <v>15</v>
      </c>
      <c r="J13" s="16">
        <v>6</v>
      </c>
      <c r="K13" s="17">
        <v>11</v>
      </c>
      <c r="L13" s="18">
        <v>6</v>
      </c>
      <c r="N13" s="8" t="str">
        <f t="shared" si="2"/>
        <v>TJ Stará Ves n/O</v>
      </c>
      <c r="O13" s="8" t="str">
        <f t="shared" si="3"/>
        <v>Sokol Svinov</v>
      </c>
      <c r="Q13" s="8" t="str">
        <f t="shared" si="4"/>
        <v/>
      </c>
      <c r="R13" s="8" t="str">
        <f t="shared" si="5"/>
        <v/>
      </c>
      <c r="S13" s="8" t="str">
        <f t="shared" si="6"/>
        <v>TJ Stará Ves n/O</v>
      </c>
      <c r="T13" s="8" t="str">
        <f t="shared" si="7"/>
        <v>Sokol Svinov</v>
      </c>
      <c r="U13" s="8" t="str">
        <f t="shared" si="8"/>
        <v/>
      </c>
      <c r="V13" s="8" t="str">
        <f t="shared" si="9"/>
        <v/>
      </c>
    </row>
    <row r="14" spans="1:22" x14ac:dyDescent="0.2">
      <c r="A14" s="28">
        <v>43722</v>
      </c>
      <c r="B14" s="52">
        <v>27</v>
      </c>
      <c r="C14" s="8">
        <v>4</v>
      </c>
      <c r="D14" s="8" t="str">
        <f t="shared" si="0"/>
        <v>SK Studénka B</v>
      </c>
      <c r="E14" s="8" t="s">
        <v>1</v>
      </c>
      <c r="F14" s="8">
        <v>7</v>
      </c>
      <c r="G14" s="8" t="str">
        <f t="shared" si="1"/>
        <v>TJ Pustějov</v>
      </c>
      <c r="I14" s="15">
        <v>6</v>
      </c>
      <c r="J14" s="16">
        <v>21</v>
      </c>
      <c r="K14" s="17">
        <v>3</v>
      </c>
      <c r="L14" s="18">
        <v>10</v>
      </c>
      <c r="N14" s="8" t="str">
        <f t="shared" si="2"/>
        <v>TJ Pustějov</v>
      </c>
      <c r="O14" s="8" t="str">
        <f t="shared" si="3"/>
        <v>SK Studénka B</v>
      </c>
      <c r="Q14" s="8" t="str">
        <f t="shared" si="4"/>
        <v>TJ Pustějov</v>
      </c>
      <c r="R14" s="8" t="str">
        <f t="shared" si="5"/>
        <v/>
      </c>
      <c r="S14" s="8" t="str">
        <f t="shared" si="6"/>
        <v/>
      </c>
      <c r="T14" s="8" t="str">
        <f t="shared" si="7"/>
        <v/>
      </c>
      <c r="U14" s="8" t="str">
        <f t="shared" si="8"/>
        <v/>
      </c>
      <c r="V14" s="8" t="str">
        <f t="shared" si="9"/>
        <v>SK Studénka B</v>
      </c>
    </row>
    <row r="15" spans="1:22" x14ac:dyDescent="0.2">
      <c r="A15" s="28">
        <v>43716</v>
      </c>
      <c r="B15" s="52">
        <v>33</v>
      </c>
      <c r="C15" s="8">
        <v>5</v>
      </c>
      <c r="D15" s="8" t="str">
        <f t="shared" si="0"/>
        <v>Sokol Kokory</v>
      </c>
      <c r="E15" s="8" t="s">
        <v>1</v>
      </c>
      <c r="F15" s="8">
        <v>6</v>
      </c>
      <c r="G15" s="8" t="str">
        <f t="shared" si="1"/>
        <v>TJ S. Osek n/B</v>
      </c>
      <c r="I15" s="15">
        <v>26</v>
      </c>
      <c r="J15" s="16">
        <v>6</v>
      </c>
      <c r="K15" s="17">
        <v>12</v>
      </c>
      <c r="L15" s="18">
        <v>5</v>
      </c>
      <c r="N15" s="8" t="str">
        <f t="shared" si="2"/>
        <v>Sokol Kokory</v>
      </c>
      <c r="O15" s="8" t="str">
        <f t="shared" si="3"/>
        <v>TJ S. Osek n/B</v>
      </c>
      <c r="Q15" s="8" t="str">
        <f t="shared" si="4"/>
        <v/>
      </c>
      <c r="R15" s="8" t="str">
        <f t="shared" si="5"/>
        <v/>
      </c>
      <c r="S15" s="8" t="str">
        <f t="shared" si="6"/>
        <v>Sokol Kokory</v>
      </c>
      <c r="T15" s="8" t="str">
        <f t="shared" si="7"/>
        <v>TJ S. Osek n/B</v>
      </c>
      <c r="U15" s="8" t="str">
        <f t="shared" si="8"/>
        <v/>
      </c>
      <c r="V15" s="8" t="str">
        <f t="shared" si="9"/>
        <v/>
      </c>
    </row>
    <row r="16" spans="1:22" x14ac:dyDescent="0.2">
      <c r="A16" s="28" t="s">
        <v>51</v>
      </c>
      <c r="B16" s="52">
        <v>55</v>
      </c>
      <c r="C16" s="8">
        <v>8</v>
      </c>
      <c r="D16" s="8" t="str">
        <f t="shared" si="0"/>
        <v>SK Studénka A</v>
      </c>
      <c r="E16" s="8" t="s">
        <v>1</v>
      </c>
      <c r="F16" s="8">
        <v>6</v>
      </c>
      <c r="G16" s="8" t="str">
        <f t="shared" si="1"/>
        <v>TJ S. Osek n/B</v>
      </c>
      <c r="N16" s="8" t="str">
        <f t="shared" si="2"/>
        <v/>
      </c>
      <c r="O16" s="8" t="str">
        <f t="shared" si="3"/>
        <v/>
      </c>
      <c r="Q16" s="8" t="str">
        <f t="shared" si="4"/>
        <v/>
      </c>
      <c r="R16" s="8" t="str">
        <f t="shared" si="5"/>
        <v/>
      </c>
      <c r="S16" s="8" t="str">
        <f t="shared" si="6"/>
        <v/>
      </c>
      <c r="T16" s="8" t="str">
        <f t="shared" si="7"/>
        <v/>
      </c>
      <c r="U16" s="8" t="str">
        <f t="shared" si="8"/>
        <v/>
      </c>
      <c r="V16" s="8" t="str">
        <f t="shared" si="9"/>
        <v/>
      </c>
    </row>
    <row r="17" spans="1:22" x14ac:dyDescent="0.2">
      <c r="A17" s="28">
        <v>43744</v>
      </c>
      <c r="B17" s="52">
        <v>47</v>
      </c>
      <c r="C17" s="8">
        <v>7</v>
      </c>
      <c r="D17" s="8" t="str">
        <f t="shared" si="0"/>
        <v>TJ Pustějov</v>
      </c>
      <c r="E17" s="8" t="s">
        <v>1</v>
      </c>
      <c r="F17" s="8">
        <v>5</v>
      </c>
      <c r="G17" s="8" t="str">
        <f t="shared" si="1"/>
        <v>Sokol Kokory</v>
      </c>
      <c r="I17" s="15">
        <v>11</v>
      </c>
      <c r="J17" s="16">
        <v>17</v>
      </c>
      <c r="K17" s="17">
        <v>5</v>
      </c>
      <c r="L17" s="18">
        <v>8</v>
      </c>
      <c r="N17" s="8" t="str">
        <f t="shared" si="2"/>
        <v>Sokol Kokory</v>
      </c>
      <c r="O17" s="8" t="str">
        <f t="shared" si="3"/>
        <v>TJ Pustějov</v>
      </c>
      <c r="Q17" s="8" t="str">
        <f t="shared" si="4"/>
        <v>Sokol Kokory</v>
      </c>
      <c r="R17" s="8" t="str">
        <f t="shared" si="5"/>
        <v/>
      </c>
      <c r="S17" s="8" t="str">
        <f t="shared" si="6"/>
        <v/>
      </c>
      <c r="T17" s="8" t="str">
        <f t="shared" si="7"/>
        <v/>
      </c>
      <c r="U17" s="8" t="str">
        <f t="shared" si="8"/>
        <v/>
      </c>
      <c r="V17" s="8" t="str">
        <f t="shared" si="9"/>
        <v>TJ Pustějov</v>
      </c>
    </row>
    <row r="18" spans="1:22" x14ac:dyDescent="0.2">
      <c r="A18" s="28">
        <v>43750</v>
      </c>
      <c r="B18" s="52">
        <v>3</v>
      </c>
      <c r="C18" s="8">
        <v>1</v>
      </c>
      <c r="D18" s="8" t="str">
        <f t="shared" si="0"/>
        <v>Sokol Svinov</v>
      </c>
      <c r="E18" s="8" t="s">
        <v>1</v>
      </c>
      <c r="F18" s="8">
        <v>4</v>
      </c>
      <c r="G18" s="8" t="str">
        <f t="shared" si="1"/>
        <v>SK Studénka B</v>
      </c>
      <c r="I18" s="15">
        <v>33</v>
      </c>
      <c r="J18" s="16">
        <v>8</v>
      </c>
      <c r="K18" s="17">
        <v>17</v>
      </c>
      <c r="L18" s="18">
        <v>4</v>
      </c>
      <c r="N18" s="8" t="str">
        <f t="shared" si="2"/>
        <v>Sokol Svinov</v>
      </c>
      <c r="O18" s="8" t="str">
        <f t="shared" si="3"/>
        <v>SK Studénka B</v>
      </c>
      <c r="Q18" s="8" t="str">
        <f t="shared" si="4"/>
        <v/>
      </c>
      <c r="R18" s="8" t="str">
        <f t="shared" si="5"/>
        <v/>
      </c>
      <c r="S18" s="8" t="str">
        <f t="shared" si="6"/>
        <v>Sokol Svinov</v>
      </c>
      <c r="T18" s="8" t="str">
        <f t="shared" si="7"/>
        <v>SK Studénka B</v>
      </c>
      <c r="U18" s="8" t="str">
        <f t="shared" si="8"/>
        <v/>
      </c>
      <c r="V18" s="8" t="str">
        <f t="shared" si="9"/>
        <v/>
      </c>
    </row>
    <row r="19" spans="1:22" x14ac:dyDescent="0.2">
      <c r="A19" s="28" t="s">
        <v>51</v>
      </c>
      <c r="B19" s="52">
        <v>9</v>
      </c>
      <c r="C19" s="8">
        <v>2</v>
      </c>
      <c r="D19" s="8" t="str">
        <f t="shared" si="0"/>
        <v>TJ Chropyně</v>
      </c>
      <c r="E19" s="8" t="s">
        <v>1</v>
      </c>
      <c r="F19" s="8">
        <v>3</v>
      </c>
      <c r="G19" s="8" t="str">
        <f t="shared" si="1"/>
        <v>TJ Stará Ves n/O</v>
      </c>
      <c r="N19" s="8" t="str">
        <f>IF($I19&lt;&gt;"",IF($I19&gt;$J19,$D19,IF($I19&lt;$J19,$G19,"remíza")),"")</f>
        <v/>
      </c>
      <c r="O19" s="8" t="str">
        <f>IF($I19&lt;&gt;"",IF($I19&lt;$J19,$D19,IF($I19&gt;$J19,$G19,"remíza")),"")</f>
        <v/>
      </c>
      <c r="Q19" s="8" t="str">
        <f t="shared" si="4"/>
        <v/>
      </c>
      <c r="R19" s="8" t="str">
        <f t="shared" si="5"/>
        <v/>
      </c>
      <c r="S19" s="8" t="str">
        <f t="shared" si="6"/>
        <v/>
      </c>
      <c r="T19" s="8" t="str">
        <f t="shared" si="7"/>
        <v/>
      </c>
      <c r="U19" s="8" t="str">
        <f t="shared" si="8"/>
        <v/>
      </c>
      <c r="V19" s="8" t="str">
        <f t="shared" si="9"/>
        <v/>
      </c>
    </row>
    <row r="20" spans="1:22" x14ac:dyDescent="0.2">
      <c r="A20" s="28" t="s">
        <v>51</v>
      </c>
      <c r="B20" s="52">
        <v>21</v>
      </c>
      <c r="C20" s="8">
        <v>3</v>
      </c>
      <c r="D20" s="8" t="str">
        <f t="shared" si="0"/>
        <v>TJ Stará Ves n/O</v>
      </c>
      <c r="E20" s="8" t="s">
        <v>1</v>
      </c>
      <c r="F20" s="8">
        <v>8</v>
      </c>
      <c r="G20" s="8" t="str">
        <f t="shared" si="1"/>
        <v>SK Studénka A</v>
      </c>
      <c r="N20" s="8" t="str">
        <f>IF($I20&lt;&gt;"",IF($I20&gt;$J20,$D20,IF($I20&lt;$J20,$G20,"remíza")),"")</f>
        <v/>
      </c>
      <c r="O20" s="8" t="str">
        <f>IF($I20&lt;&gt;"",IF($I20&lt;$J20,$D20,IF($I20&gt;$J20,$G20,"remíza")),"")</f>
        <v/>
      </c>
      <c r="Q20" s="8" t="str">
        <f t="shared" si="4"/>
        <v/>
      </c>
      <c r="R20" s="8" t="str">
        <f t="shared" si="5"/>
        <v/>
      </c>
      <c r="S20" s="8" t="str">
        <f t="shared" si="6"/>
        <v/>
      </c>
      <c r="T20" s="8" t="str">
        <f t="shared" si="7"/>
        <v/>
      </c>
      <c r="U20" s="8" t="str">
        <f t="shared" si="8"/>
        <v/>
      </c>
      <c r="V20" s="8" t="str">
        <f t="shared" si="9"/>
        <v/>
      </c>
    </row>
    <row r="21" spans="1:22" x14ac:dyDescent="0.2">
      <c r="A21" s="28" t="s">
        <v>51</v>
      </c>
      <c r="B21" s="52">
        <v>23</v>
      </c>
      <c r="C21" s="8">
        <v>4</v>
      </c>
      <c r="D21" s="8" t="str">
        <f t="shared" si="0"/>
        <v>SK Studénka B</v>
      </c>
      <c r="E21" s="8" t="s">
        <v>1</v>
      </c>
      <c r="F21" s="8">
        <v>2</v>
      </c>
      <c r="G21" s="8" t="str">
        <f t="shared" si="1"/>
        <v>TJ Chropyně</v>
      </c>
      <c r="N21" s="8" t="str">
        <f>IF($I21&lt;&gt;"",IF($I21&gt;$J21,$D21,IF($I21&lt;$J21,$G21,"remíza")),"")</f>
        <v/>
      </c>
      <c r="O21" s="8" t="str">
        <f>IF($I21&lt;&gt;"",IF($I21&lt;$J21,$D21,IF($I21&gt;$J21,$G21,"remíza")),"")</f>
        <v/>
      </c>
      <c r="Q21" s="8" t="str">
        <f t="shared" si="4"/>
        <v/>
      </c>
      <c r="R21" s="8" t="str">
        <f t="shared" si="5"/>
        <v/>
      </c>
      <c r="S21" s="8" t="str">
        <f t="shared" si="6"/>
        <v/>
      </c>
      <c r="T21" s="8" t="str">
        <f t="shared" si="7"/>
        <v/>
      </c>
      <c r="U21" s="8" t="str">
        <f t="shared" si="8"/>
        <v/>
      </c>
      <c r="V21" s="8" t="str">
        <f t="shared" si="9"/>
        <v/>
      </c>
    </row>
    <row r="22" spans="1:22" x14ac:dyDescent="0.2">
      <c r="A22" s="28" t="s">
        <v>51</v>
      </c>
      <c r="B22" s="52">
        <v>29</v>
      </c>
      <c r="C22" s="8">
        <v>5</v>
      </c>
      <c r="D22" s="8" t="str">
        <f t="shared" si="0"/>
        <v>Sokol Kokory</v>
      </c>
      <c r="E22" s="8" t="s">
        <v>1</v>
      </c>
      <c r="F22" s="8">
        <v>1</v>
      </c>
      <c r="G22" s="8" t="str">
        <f t="shared" si="1"/>
        <v>Sokol Svinov</v>
      </c>
      <c r="N22" s="8" t="str">
        <f>IF($I22&lt;&gt;"",IF($I22&gt;$J22,$D22,IF($I22&lt;$J22,$G22,"remíza")),"")</f>
        <v/>
      </c>
      <c r="O22" s="8" t="str">
        <f>IF($I22&lt;&gt;"",IF($I22&lt;$J22,$D22,IF($I22&gt;$J22,$G22,"remíza")),"")</f>
        <v/>
      </c>
      <c r="Q22" s="8" t="str">
        <f t="shared" si="4"/>
        <v/>
      </c>
      <c r="R22" s="8" t="str">
        <f t="shared" si="5"/>
        <v/>
      </c>
      <c r="S22" s="8" t="str">
        <f t="shared" si="6"/>
        <v/>
      </c>
      <c r="T22" s="8" t="str">
        <f t="shared" si="7"/>
        <v/>
      </c>
      <c r="U22" s="8" t="str">
        <f t="shared" si="8"/>
        <v/>
      </c>
      <c r="V22" s="8" t="str">
        <f t="shared" si="9"/>
        <v/>
      </c>
    </row>
    <row r="23" spans="1:22" x14ac:dyDescent="0.2">
      <c r="A23" s="28" t="s">
        <v>51</v>
      </c>
      <c r="B23" s="52">
        <v>41</v>
      </c>
      <c r="C23" s="8">
        <v>6</v>
      </c>
      <c r="D23" s="8" t="str">
        <f t="shared" si="0"/>
        <v>TJ S. Osek n/B</v>
      </c>
      <c r="E23" s="8" t="s">
        <v>1</v>
      </c>
      <c r="F23" s="8">
        <v>7</v>
      </c>
      <c r="G23" s="8" t="str">
        <f t="shared" si="1"/>
        <v>TJ Pustějov</v>
      </c>
      <c r="N23" s="8" t="str">
        <f>IF($I23&lt;&gt;"",IF($I23&gt;$J23,$D23,IF($I23&lt;$J23,$G23,"remíza")),"")</f>
        <v/>
      </c>
      <c r="O23" s="8" t="str">
        <f>IF($I23&lt;&gt;"",IF($I23&lt;$J23,$D23,IF($I23&gt;$J23,$G23,"remíza")),"")</f>
        <v/>
      </c>
      <c r="Q23" s="8" t="str">
        <f t="shared" si="4"/>
        <v/>
      </c>
      <c r="R23" s="8" t="str">
        <f t="shared" si="5"/>
        <v/>
      </c>
      <c r="S23" s="8" t="str">
        <f t="shared" si="6"/>
        <v/>
      </c>
      <c r="T23" s="8" t="str">
        <f t="shared" si="7"/>
        <v/>
      </c>
      <c r="U23" s="8" t="str">
        <f t="shared" si="8"/>
        <v/>
      </c>
      <c r="V23" s="8" t="str">
        <f t="shared" si="9"/>
        <v/>
      </c>
    </row>
    <row r="24" spans="1:22" x14ac:dyDescent="0.2">
      <c r="A24" s="28" t="s">
        <v>51</v>
      </c>
      <c r="B24" s="52">
        <v>56</v>
      </c>
      <c r="C24" s="8">
        <v>8</v>
      </c>
      <c r="D24" s="8" t="str">
        <f t="shared" si="0"/>
        <v>SK Studénka A</v>
      </c>
      <c r="E24" s="8" t="s">
        <v>1</v>
      </c>
      <c r="F24" s="8">
        <v>7</v>
      </c>
      <c r="G24" s="8" t="str">
        <f t="shared" si="1"/>
        <v>TJ Pustějov</v>
      </c>
      <c r="N24" s="8" t="str">
        <f>IF($I24&lt;&gt;"",IF($I24&gt;$J24,$D24,IF($I24&lt;$J24,$G24,"remíza")),"")</f>
        <v/>
      </c>
      <c r="O24" s="8" t="str">
        <f>IF($I24&lt;&gt;"",IF($I24&lt;$J24,$D24,IF($I24&gt;$J24,$G24,"remíza")),"")</f>
        <v/>
      </c>
      <c r="Q24" s="8" t="str">
        <f t="shared" si="4"/>
        <v/>
      </c>
      <c r="R24" s="8" t="str">
        <f t="shared" si="5"/>
        <v/>
      </c>
      <c r="S24" s="8" t="str">
        <f t="shared" si="6"/>
        <v/>
      </c>
      <c r="T24" s="8" t="str">
        <f t="shared" si="7"/>
        <v/>
      </c>
      <c r="U24" s="8" t="str">
        <f t="shared" si="8"/>
        <v/>
      </c>
      <c r="V24" s="8" t="str">
        <f t="shared" si="9"/>
        <v/>
      </c>
    </row>
    <row r="25" spans="1:22" x14ac:dyDescent="0.2">
      <c r="A25" s="28" t="s">
        <v>51</v>
      </c>
      <c r="B25" s="52">
        <v>5</v>
      </c>
      <c r="C25" s="8">
        <v>1</v>
      </c>
      <c r="D25" s="8" t="str">
        <f t="shared" si="0"/>
        <v>Sokol Svinov</v>
      </c>
      <c r="E25" s="8" t="s">
        <v>1</v>
      </c>
      <c r="F25" s="8">
        <v>6</v>
      </c>
      <c r="G25" s="8" t="str">
        <f t="shared" si="1"/>
        <v>TJ S. Osek n/B</v>
      </c>
      <c r="N25" s="8" t="str">
        <f>IF($I25&lt;&gt;"",IF($I25&gt;$J25,$D25,IF($I25&lt;$J25,$G25,"remíza")),"")</f>
        <v/>
      </c>
      <c r="O25" s="8" t="str">
        <f>IF($I25&lt;&gt;"",IF($I25&lt;$J25,$D25,IF($I25&gt;$J25,$G25,"remíza")),"")</f>
        <v/>
      </c>
      <c r="Q25" s="8" t="str">
        <f t="shared" si="4"/>
        <v/>
      </c>
      <c r="R25" s="8" t="str">
        <f t="shared" si="5"/>
        <v/>
      </c>
      <c r="S25" s="8" t="str">
        <f t="shared" si="6"/>
        <v/>
      </c>
      <c r="T25" s="8" t="str">
        <f t="shared" si="7"/>
        <v/>
      </c>
      <c r="U25" s="8" t="str">
        <f t="shared" si="8"/>
        <v/>
      </c>
      <c r="V25" s="8" t="str">
        <f t="shared" si="9"/>
        <v/>
      </c>
    </row>
    <row r="26" spans="1:22" x14ac:dyDescent="0.2">
      <c r="A26" s="28" t="s">
        <v>51</v>
      </c>
      <c r="B26" s="52">
        <v>11</v>
      </c>
      <c r="C26" s="8">
        <v>2</v>
      </c>
      <c r="D26" s="8" t="str">
        <f t="shared" si="0"/>
        <v>TJ Chropyně</v>
      </c>
      <c r="E26" s="8" t="s">
        <v>1</v>
      </c>
      <c r="F26" s="8">
        <v>5</v>
      </c>
      <c r="G26" s="8" t="str">
        <f t="shared" si="1"/>
        <v>Sokol Kokory</v>
      </c>
      <c r="N26" s="8" t="str">
        <f>IF($I26&lt;&gt;"",IF($I26&gt;$J26,$D26,IF($I26&lt;$J26,$G26,"remíza")),"")</f>
        <v/>
      </c>
      <c r="O26" s="8" t="str">
        <f>IF($I26&lt;&gt;"",IF($I26&lt;$J26,$D26,IF($I26&gt;$J26,$G26,"remíza")),"")</f>
        <v/>
      </c>
      <c r="Q26" s="8" t="str">
        <f t="shared" si="4"/>
        <v/>
      </c>
      <c r="R26" s="8" t="str">
        <f t="shared" si="5"/>
        <v/>
      </c>
      <c r="S26" s="8" t="str">
        <f t="shared" si="6"/>
        <v/>
      </c>
      <c r="T26" s="8" t="str">
        <f t="shared" si="7"/>
        <v/>
      </c>
      <c r="U26" s="8" t="str">
        <f t="shared" si="8"/>
        <v/>
      </c>
      <c r="V26" s="8" t="str">
        <f t="shared" si="9"/>
        <v/>
      </c>
    </row>
    <row r="27" spans="1:22" x14ac:dyDescent="0.2">
      <c r="A27" s="28">
        <v>43715</v>
      </c>
      <c r="B27" s="52">
        <v>17</v>
      </c>
      <c r="C27" s="8">
        <v>3</v>
      </c>
      <c r="D27" s="8" t="str">
        <f t="shared" si="0"/>
        <v>TJ Stará Ves n/O</v>
      </c>
      <c r="E27" s="8" t="s">
        <v>1</v>
      </c>
      <c r="F27" s="8">
        <v>4</v>
      </c>
      <c r="G27" s="8" t="str">
        <f t="shared" si="1"/>
        <v>SK Studénka B</v>
      </c>
      <c r="I27" s="15">
        <v>27</v>
      </c>
      <c r="J27" s="16">
        <v>5</v>
      </c>
      <c r="K27" s="17">
        <v>11</v>
      </c>
      <c r="L27" s="18">
        <v>1</v>
      </c>
      <c r="N27" s="8" t="str">
        <f t="shared" si="2"/>
        <v>TJ Stará Ves n/O</v>
      </c>
      <c r="O27" s="8" t="str">
        <f t="shared" si="3"/>
        <v>SK Studénka B</v>
      </c>
      <c r="Q27" s="8" t="str">
        <f t="shared" si="4"/>
        <v/>
      </c>
      <c r="R27" s="8" t="str">
        <f t="shared" si="5"/>
        <v/>
      </c>
      <c r="S27" s="8" t="str">
        <f t="shared" si="6"/>
        <v>TJ Stará Ves n/O</v>
      </c>
      <c r="T27" s="8" t="str">
        <f t="shared" si="7"/>
        <v>SK Studénka B</v>
      </c>
      <c r="U27" s="8" t="str">
        <f t="shared" si="8"/>
        <v/>
      </c>
      <c r="V27" s="8" t="str">
        <f t="shared" si="9"/>
        <v/>
      </c>
    </row>
    <row r="28" spans="1:22" x14ac:dyDescent="0.2">
      <c r="A28" s="28" t="s">
        <v>51</v>
      </c>
      <c r="B28" s="52">
        <v>28</v>
      </c>
      <c r="C28" s="8">
        <v>4</v>
      </c>
      <c r="D28" s="8" t="str">
        <f t="shared" si="0"/>
        <v>SK Studénka B</v>
      </c>
      <c r="E28" s="8" t="s">
        <v>1</v>
      </c>
      <c r="F28" s="8">
        <v>8</v>
      </c>
      <c r="G28" s="8" t="str">
        <f t="shared" si="1"/>
        <v>SK Studénka A</v>
      </c>
      <c r="N28" s="8" t="str">
        <f t="shared" si="2"/>
        <v/>
      </c>
      <c r="O28" s="8" t="str">
        <f t="shared" si="3"/>
        <v/>
      </c>
      <c r="Q28" s="8" t="str">
        <f t="shared" si="4"/>
        <v/>
      </c>
      <c r="R28" s="8" t="str">
        <f t="shared" si="5"/>
        <v/>
      </c>
      <c r="S28" s="8" t="str">
        <f t="shared" si="6"/>
        <v/>
      </c>
      <c r="T28" s="8" t="str">
        <f t="shared" si="7"/>
        <v/>
      </c>
      <c r="U28" s="8" t="str">
        <f t="shared" si="8"/>
        <v/>
      </c>
      <c r="V28" s="8" t="str">
        <f t="shared" si="9"/>
        <v/>
      </c>
    </row>
    <row r="29" spans="1:22" x14ac:dyDescent="0.2">
      <c r="A29" s="28">
        <v>43736</v>
      </c>
      <c r="B29" s="52">
        <v>31</v>
      </c>
      <c r="C29" s="8">
        <v>5</v>
      </c>
      <c r="D29" s="8" t="str">
        <f t="shared" si="0"/>
        <v>Sokol Kokory</v>
      </c>
      <c r="E29" s="8" t="s">
        <v>1</v>
      </c>
      <c r="F29" s="8">
        <v>3</v>
      </c>
      <c r="G29" s="8" t="str">
        <f t="shared" si="1"/>
        <v>TJ Stará Ves n/O</v>
      </c>
      <c r="I29" s="15">
        <v>7</v>
      </c>
      <c r="J29" s="16">
        <v>10</v>
      </c>
      <c r="K29" s="17">
        <v>3</v>
      </c>
      <c r="L29" s="18">
        <v>3</v>
      </c>
      <c r="N29" s="8" t="str">
        <f t="shared" si="2"/>
        <v>TJ Stará Ves n/O</v>
      </c>
      <c r="O29" s="8" t="str">
        <f t="shared" si="3"/>
        <v>Sokol Kokory</v>
      </c>
      <c r="Q29" s="8" t="str">
        <f t="shared" si="4"/>
        <v>TJ Stará Ves n/O</v>
      </c>
      <c r="R29" s="8" t="str">
        <f t="shared" si="5"/>
        <v/>
      </c>
      <c r="S29" s="8" t="str">
        <f t="shared" si="6"/>
        <v/>
      </c>
      <c r="T29" s="8" t="str">
        <f t="shared" si="7"/>
        <v/>
      </c>
      <c r="U29" s="8" t="str">
        <f t="shared" si="8"/>
        <v/>
      </c>
      <c r="V29" s="8" t="str">
        <f t="shared" si="9"/>
        <v>Sokol Kokory</v>
      </c>
    </row>
    <row r="30" spans="1:22" x14ac:dyDescent="0.2">
      <c r="A30" s="28" t="s">
        <v>51</v>
      </c>
      <c r="B30" s="52">
        <v>37</v>
      </c>
      <c r="C30" s="8">
        <v>6</v>
      </c>
      <c r="D30" s="8" t="str">
        <f t="shared" si="0"/>
        <v>TJ S. Osek n/B</v>
      </c>
      <c r="E30" s="8" t="s">
        <v>1</v>
      </c>
      <c r="F30" s="8">
        <v>2</v>
      </c>
      <c r="G30" s="8" t="str">
        <f t="shared" si="1"/>
        <v>TJ Chropyně</v>
      </c>
      <c r="N30" s="8" t="str">
        <f t="shared" si="2"/>
        <v/>
      </c>
      <c r="O30" s="8" t="str">
        <f t="shared" si="3"/>
        <v/>
      </c>
      <c r="Q30" s="8" t="str">
        <f t="shared" si="4"/>
        <v/>
      </c>
      <c r="R30" s="8" t="str">
        <f t="shared" si="5"/>
        <v/>
      </c>
      <c r="S30" s="8" t="str">
        <f t="shared" si="6"/>
        <v/>
      </c>
      <c r="T30" s="8" t="str">
        <f t="shared" si="7"/>
        <v/>
      </c>
      <c r="U30" s="8" t="str">
        <f t="shared" si="8"/>
        <v/>
      </c>
      <c r="V30" s="8" t="str">
        <f t="shared" si="9"/>
        <v/>
      </c>
    </row>
    <row r="31" spans="1:22" x14ac:dyDescent="0.2">
      <c r="A31" s="28" t="s">
        <v>51</v>
      </c>
      <c r="B31" s="52">
        <v>43</v>
      </c>
      <c r="C31" s="8">
        <v>7</v>
      </c>
      <c r="D31" s="8" t="str">
        <f t="shared" si="0"/>
        <v>TJ Pustějov</v>
      </c>
      <c r="E31" s="8" t="s">
        <v>1</v>
      </c>
      <c r="F31" s="8">
        <v>1</v>
      </c>
      <c r="G31" s="8" t="str">
        <f t="shared" si="1"/>
        <v>Sokol Svinov</v>
      </c>
      <c r="N31" s="8" t="str">
        <f t="shared" si="2"/>
        <v/>
      </c>
      <c r="O31" s="8" t="str">
        <f t="shared" si="3"/>
        <v/>
      </c>
      <c r="Q31" s="8" t="str">
        <f t="shared" si="4"/>
        <v/>
      </c>
      <c r="R31" s="8" t="str">
        <f t="shared" si="5"/>
        <v/>
      </c>
      <c r="S31" s="8" t="str">
        <f t="shared" si="6"/>
        <v/>
      </c>
      <c r="T31" s="8" t="str">
        <f t="shared" si="7"/>
        <v/>
      </c>
      <c r="U31" s="8" t="str">
        <f t="shared" si="8"/>
        <v/>
      </c>
      <c r="V31" s="8" t="str">
        <f t="shared" si="9"/>
        <v/>
      </c>
    </row>
    <row r="32" spans="1:22" x14ac:dyDescent="0.2">
      <c r="A32" s="28">
        <v>43743</v>
      </c>
      <c r="B32" s="52">
        <v>50</v>
      </c>
      <c r="C32" s="8">
        <v>8</v>
      </c>
      <c r="D32" s="8" t="str">
        <f t="shared" si="0"/>
        <v>SK Studénka A</v>
      </c>
      <c r="E32" s="8" t="s">
        <v>1</v>
      </c>
      <c r="F32" s="8">
        <v>1</v>
      </c>
      <c r="G32" s="8" t="str">
        <f t="shared" si="1"/>
        <v>Sokol Svinov</v>
      </c>
      <c r="I32" s="15">
        <v>36</v>
      </c>
      <c r="J32" s="16">
        <v>4</v>
      </c>
      <c r="K32" s="17">
        <v>20</v>
      </c>
      <c r="L32" s="18">
        <v>2</v>
      </c>
      <c r="N32" s="8" t="str">
        <f t="shared" si="2"/>
        <v>SK Studénka A</v>
      </c>
      <c r="O32" s="8" t="str">
        <f t="shared" si="3"/>
        <v>Sokol Svinov</v>
      </c>
      <c r="Q32" s="8" t="str">
        <f t="shared" si="4"/>
        <v/>
      </c>
      <c r="R32" s="8" t="str">
        <f t="shared" si="5"/>
        <v/>
      </c>
      <c r="S32" s="8" t="str">
        <f t="shared" si="6"/>
        <v>SK Studénka A</v>
      </c>
      <c r="T32" s="8" t="str">
        <f t="shared" si="7"/>
        <v>Sokol Svinov</v>
      </c>
      <c r="U32" s="8" t="str">
        <f t="shared" si="8"/>
        <v/>
      </c>
      <c r="V32" s="8" t="str">
        <f t="shared" si="9"/>
        <v/>
      </c>
    </row>
    <row r="33" spans="1:22" x14ac:dyDescent="0.2">
      <c r="A33" s="28">
        <v>43758</v>
      </c>
      <c r="B33" s="52">
        <v>44</v>
      </c>
      <c r="C33" s="8">
        <v>7</v>
      </c>
      <c r="D33" s="8" t="str">
        <f t="shared" si="0"/>
        <v>TJ Pustějov</v>
      </c>
      <c r="E33" s="8" t="s">
        <v>1</v>
      </c>
      <c r="F33" s="8">
        <v>2</v>
      </c>
      <c r="G33" s="8" t="str">
        <f t="shared" si="1"/>
        <v>TJ Chropyně</v>
      </c>
      <c r="I33" s="15">
        <v>12</v>
      </c>
      <c r="J33" s="16">
        <v>29</v>
      </c>
      <c r="K33" s="17">
        <v>6</v>
      </c>
      <c r="L33" s="18">
        <v>17</v>
      </c>
      <c r="N33" s="8" t="str">
        <f t="shared" si="2"/>
        <v>TJ Chropyně</v>
      </c>
      <c r="O33" s="8" t="str">
        <f t="shared" si="3"/>
        <v>TJ Pustějov</v>
      </c>
      <c r="Q33" s="8" t="str">
        <f t="shared" si="4"/>
        <v>TJ Chropyně</v>
      </c>
      <c r="R33" s="8" t="str">
        <f t="shared" si="5"/>
        <v/>
      </c>
      <c r="S33" s="8" t="str">
        <f t="shared" si="6"/>
        <v/>
      </c>
      <c r="T33" s="8" t="str">
        <f t="shared" si="7"/>
        <v/>
      </c>
      <c r="U33" s="8" t="str">
        <f t="shared" si="8"/>
        <v/>
      </c>
      <c r="V33" s="8" t="str">
        <f t="shared" si="9"/>
        <v>TJ Pustějov</v>
      </c>
    </row>
    <row r="34" spans="1:22" x14ac:dyDescent="0.2">
      <c r="A34" s="28">
        <v>43722</v>
      </c>
      <c r="B34" s="52">
        <v>38</v>
      </c>
      <c r="C34" s="8">
        <v>6</v>
      </c>
      <c r="D34" s="8" t="str">
        <f t="shared" si="0"/>
        <v>TJ S. Osek n/B</v>
      </c>
      <c r="E34" s="8" t="s">
        <v>1</v>
      </c>
      <c r="F34" s="8">
        <v>3</v>
      </c>
      <c r="G34" s="8" t="str">
        <f t="shared" si="1"/>
        <v>TJ Stará Ves n/O</v>
      </c>
      <c r="I34" s="15">
        <v>10</v>
      </c>
      <c r="J34" s="16">
        <v>22</v>
      </c>
      <c r="K34" s="17">
        <v>6</v>
      </c>
      <c r="L34" s="18">
        <v>8</v>
      </c>
      <c r="N34" s="8" t="str">
        <f t="shared" si="2"/>
        <v>TJ Stará Ves n/O</v>
      </c>
      <c r="O34" s="8" t="str">
        <f t="shared" si="3"/>
        <v>TJ S. Osek n/B</v>
      </c>
      <c r="Q34" s="8" t="str">
        <f t="shared" si="4"/>
        <v>TJ Stará Ves n/O</v>
      </c>
      <c r="R34" s="8" t="str">
        <f t="shared" si="5"/>
        <v/>
      </c>
      <c r="S34" s="8" t="str">
        <f t="shared" si="6"/>
        <v/>
      </c>
      <c r="T34" s="8" t="str">
        <f t="shared" si="7"/>
        <v/>
      </c>
      <c r="U34" s="8" t="str">
        <f t="shared" si="8"/>
        <v/>
      </c>
      <c r="V34" s="8" t="str">
        <f t="shared" si="9"/>
        <v>TJ S. Osek n/B</v>
      </c>
    </row>
    <row r="35" spans="1:22" x14ac:dyDescent="0.2">
      <c r="A35" s="28" t="s">
        <v>51</v>
      </c>
      <c r="B35" s="52">
        <v>32</v>
      </c>
      <c r="C35" s="8">
        <v>5</v>
      </c>
      <c r="D35" s="8" t="str">
        <f t="shared" si="0"/>
        <v>Sokol Kokory</v>
      </c>
      <c r="E35" s="8" t="s">
        <v>1</v>
      </c>
      <c r="F35" s="8">
        <v>4</v>
      </c>
      <c r="G35" s="8" t="str">
        <f t="shared" si="1"/>
        <v>SK Studénka B</v>
      </c>
      <c r="N35" s="8" t="str">
        <f t="shared" si="2"/>
        <v/>
      </c>
      <c r="O35" s="8" t="str">
        <f t="shared" si="3"/>
        <v/>
      </c>
      <c r="Q35" s="8" t="str">
        <f t="shared" si="4"/>
        <v/>
      </c>
      <c r="R35" s="8" t="str">
        <f t="shared" si="5"/>
        <v/>
      </c>
      <c r="S35" s="8" t="str">
        <f t="shared" si="6"/>
        <v/>
      </c>
      <c r="T35" s="8" t="str">
        <f t="shared" si="7"/>
        <v/>
      </c>
      <c r="U35" s="8" t="str">
        <f t="shared" si="8"/>
        <v/>
      </c>
      <c r="V35" s="8" t="str">
        <f t="shared" si="9"/>
        <v/>
      </c>
    </row>
    <row r="36" spans="1:22" x14ac:dyDescent="0.2">
      <c r="A36" s="28">
        <v>43751</v>
      </c>
      <c r="B36" s="52">
        <v>35</v>
      </c>
      <c r="C36" s="8">
        <v>5</v>
      </c>
      <c r="D36" s="8" t="str">
        <f t="shared" si="0"/>
        <v>Sokol Kokory</v>
      </c>
      <c r="E36" s="8" t="s">
        <v>1</v>
      </c>
      <c r="F36" s="8">
        <v>8</v>
      </c>
      <c r="G36" s="8" t="str">
        <f t="shared" si="1"/>
        <v>SK Studénka A</v>
      </c>
      <c r="I36" s="15">
        <v>4</v>
      </c>
      <c r="J36" s="16">
        <v>26</v>
      </c>
      <c r="K36" s="17">
        <v>3</v>
      </c>
      <c r="L36" s="18">
        <v>12</v>
      </c>
      <c r="N36" s="8" t="str">
        <f t="shared" ref="N36:N59" si="10">IF($I36&lt;&gt;"",IF($I36&gt;$J36,$D36,IF($I36&lt;$J36,$G36,"remíza")),"")</f>
        <v>SK Studénka A</v>
      </c>
      <c r="O36" s="8" t="str">
        <f t="shared" ref="O36:O59" si="11">IF($I36&lt;&gt;"",IF($I36&lt;$J36,$D36,IF($I36&gt;$J36,$G36,"remíza")),"")</f>
        <v>Sokol Kokory</v>
      </c>
      <c r="Q36" s="8" t="str">
        <f t="shared" ref="Q36:Q59" si="12">IF(N36=G36,G36,"")</f>
        <v>SK Studénka A</v>
      </c>
      <c r="R36" s="8" t="str">
        <f t="shared" ref="R36:R59" si="13">IF(N36="remíza",G36,"")</f>
        <v/>
      </c>
      <c r="S36" s="8" t="str">
        <f t="shared" ref="S36:S59" si="14">IF(N36=D36,D36,"")</f>
        <v/>
      </c>
      <c r="T36" s="8" t="str">
        <f t="shared" ref="T36:T59" si="15">IF(O36=G36,G36,"")</f>
        <v/>
      </c>
      <c r="U36" s="8" t="str">
        <f t="shared" ref="U36:U59" si="16">IF(N36="remíza",D36,"")</f>
        <v/>
      </c>
      <c r="V36" s="8" t="str">
        <f t="shared" ref="V36:V59" si="17">IF(O36=D36,D36,"")</f>
        <v>Sokol Kokory</v>
      </c>
    </row>
    <row r="37" spans="1:22" x14ac:dyDescent="0.2">
      <c r="A37" s="28">
        <v>43743</v>
      </c>
      <c r="B37" s="52">
        <v>26</v>
      </c>
      <c r="C37" s="8">
        <v>4</v>
      </c>
      <c r="D37" s="8" t="str">
        <f t="shared" si="0"/>
        <v>SK Studénka B</v>
      </c>
      <c r="E37" s="8" t="s">
        <v>1</v>
      </c>
      <c r="F37" s="8">
        <v>6</v>
      </c>
      <c r="G37" s="8" t="str">
        <f t="shared" si="1"/>
        <v>TJ S. Osek n/B</v>
      </c>
      <c r="I37" s="15">
        <v>11</v>
      </c>
      <c r="J37" s="16">
        <v>26</v>
      </c>
      <c r="K37" s="17">
        <v>6</v>
      </c>
      <c r="L37" s="18">
        <v>14</v>
      </c>
      <c r="N37" s="8" t="str">
        <f t="shared" si="10"/>
        <v>TJ S. Osek n/B</v>
      </c>
      <c r="O37" s="8" t="str">
        <f t="shared" si="11"/>
        <v>SK Studénka B</v>
      </c>
      <c r="Q37" s="8" t="str">
        <f t="shared" si="12"/>
        <v>TJ S. Osek n/B</v>
      </c>
      <c r="R37" s="8" t="str">
        <f t="shared" si="13"/>
        <v/>
      </c>
      <c r="S37" s="8" t="str">
        <f t="shared" si="14"/>
        <v/>
      </c>
      <c r="T37" s="8" t="str">
        <f t="shared" si="15"/>
        <v/>
      </c>
      <c r="U37" s="8" t="str">
        <f t="shared" si="16"/>
        <v/>
      </c>
      <c r="V37" s="8" t="str">
        <f t="shared" si="17"/>
        <v>SK Studénka B</v>
      </c>
    </row>
    <row r="38" spans="1:22" x14ac:dyDescent="0.2">
      <c r="A38" s="28">
        <v>43750</v>
      </c>
      <c r="B38" s="52">
        <v>20</v>
      </c>
      <c r="C38" s="8">
        <v>3</v>
      </c>
      <c r="D38" s="8" t="str">
        <f t="shared" si="0"/>
        <v>TJ Stará Ves n/O</v>
      </c>
      <c r="E38" s="8" t="s">
        <v>1</v>
      </c>
      <c r="F38" s="8">
        <v>7</v>
      </c>
      <c r="G38" s="8" t="str">
        <f t="shared" si="1"/>
        <v>TJ Pustějov</v>
      </c>
      <c r="I38" s="15">
        <v>14</v>
      </c>
      <c r="J38" s="16">
        <v>2</v>
      </c>
      <c r="K38" s="17">
        <v>8</v>
      </c>
      <c r="L38" s="18">
        <v>1</v>
      </c>
      <c r="N38" s="8" t="str">
        <f t="shared" si="10"/>
        <v>TJ Stará Ves n/O</v>
      </c>
      <c r="O38" s="8" t="str">
        <f t="shared" si="11"/>
        <v>TJ Pustějov</v>
      </c>
      <c r="Q38" s="8" t="str">
        <f t="shared" si="12"/>
        <v/>
      </c>
      <c r="R38" s="8" t="str">
        <f t="shared" si="13"/>
        <v/>
      </c>
      <c r="S38" s="8" t="str">
        <f t="shared" si="14"/>
        <v>TJ Stará Ves n/O</v>
      </c>
      <c r="T38" s="8" t="str">
        <f t="shared" si="15"/>
        <v>TJ Pustějov</v>
      </c>
      <c r="U38" s="8" t="str">
        <f t="shared" si="16"/>
        <v/>
      </c>
      <c r="V38" s="8" t="str">
        <f t="shared" si="17"/>
        <v/>
      </c>
    </row>
    <row r="39" spans="1:22" x14ac:dyDescent="0.2">
      <c r="A39" s="28" t="s">
        <v>51</v>
      </c>
      <c r="B39" s="52">
        <v>8</v>
      </c>
      <c r="C39" s="8">
        <v>2</v>
      </c>
      <c r="D39" s="8" t="str">
        <f t="shared" si="0"/>
        <v>TJ Chropyně</v>
      </c>
      <c r="E39" s="8" t="s">
        <v>1</v>
      </c>
      <c r="F39" s="8">
        <v>1</v>
      </c>
      <c r="G39" s="8" t="str">
        <f t="shared" si="1"/>
        <v>Sokol Svinov</v>
      </c>
      <c r="N39" s="8" t="str">
        <f t="shared" si="10"/>
        <v/>
      </c>
      <c r="O39" s="8" t="str">
        <f t="shared" si="11"/>
        <v/>
      </c>
      <c r="Q39" s="8" t="str">
        <f t="shared" si="12"/>
        <v/>
      </c>
      <c r="R39" s="8" t="str">
        <f t="shared" si="13"/>
        <v/>
      </c>
      <c r="S39" s="8" t="str">
        <f t="shared" si="14"/>
        <v/>
      </c>
      <c r="T39" s="8" t="str">
        <f t="shared" si="15"/>
        <v/>
      </c>
      <c r="U39" s="8" t="str">
        <f t="shared" si="16"/>
        <v/>
      </c>
      <c r="V39" s="8" t="str">
        <f t="shared" si="17"/>
        <v/>
      </c>
    </row>
    <row r="40" spans="1:22" x14ac:dyDescent="0.2">
      <c r="A40" s="28" t="s">
        <v>51</v>
      </c>
      <c r="B40" s="52">
        <v>51</v>
      </c>
      <c r="C40" s="8">
        <v>8</v>
      </c>
      <c r="D40" s="8" t="str">
        <f t="shared" si="0"/>
        <v>SK Studénka A</v>
      </c>
      <c r="E40" s="8" t="s">
        <v>1</v>
      </c>
      <c r="F40" s="8">
        <v>2</v>
      </c>
      <c r="G40" s="8" t="str">
        <f t="shared" si="1"/>
        <v>TJ Chropyně</v>
      </c>
      <c r="N40" s="8" t="str">
        <f t="shared" si="10"/>
        <v/>
      </c>
      <c r="O40" s="8" t="str">
        <f t="shared" si="11"/>
        <v/>
      </c>
      <c r="Q40" s="8" t="str">
        <f t="shared" si="12"/>
        <v/>
      </c>
      <c r="R40" s="8" t="str">
        <f t="shared" si="13"/>
        <v/>
      </c>
      <c r="S40" s="8" t="str">
        <f t="shared" si="14"/>
        <v/>
      </c>
      <c r="T40" s="8" t="str">
        <f t="shared" si="15"/>
        <v/>
      </c>
      <c r="U40" s="8" t="str">
        <f t="shared" si="16"/>
        <v/>
      </c>
      <c r="V40" s="8" t="str">
        <f t="shared" si="17"/>
        <v/>
      </c>
    </row>
    <row r="41" spans="1:22" x14ac:dyDescent="0.2">
      <c r="A41" s="28" t="s">
        <v>51</v>
      </c>
      <c r="B41" s="52">
        <v>2</v>
      </c>
      <c r="C41" s="8">
        <v>1</v>
      </c>
      <c r="D41" s="8" t="str">
        <f t="shared" si="0"/>
        <v>Sokol Svinov</v>
      </c>
      <c r="E41" s="8" t="s">
        <v>1</v>
      </c>
      <c r="F41" s="8">
        <v>3</v>
      </c>
      <c r="G41" s="8" t="str">
        <f t="shared" si="1"/>
        <v>TJ Stará Ves n/O</v>
      </c>
      <c r="N41" s="8" t="str">
        <f t="shared" si="10"/>
        <v/>
      </c>
      <c r="O41" s="8" t="str">
        <f t="shared" si="11"/>
        <v/>
      </c>
      <c r="Q41" s="8" t="str">
        <f t="shared" si="12"/>
        <v/>
      </c>
      <c r="R41" s="8" t="str">
        <f t="shared" si="13"/>
        <v/>
      </c>
      <c r="S41" s="8" t="str">
        <f t="shared" si="14"/>
        <v/>
      </c>
      <c r="T41" s="8" t="str">
        <f t="shared" si="15"/>
        <v/>
      </c>
      <c r="U41" s="8" t="str">
        <f t="shared" si="16"/>
        <v/>
      </c>
      <c r="V41" s="8" t="str">
        <f t="shared" si="17"/>
        <v/>
      </c>
    </row>
    <row r="42" spans="1:22" x14ac:dyDescent="0.2">
      <c r="A42" s="28" t="s">
        <v>51</v>
      </c>
      <c r="B42" s="52">
        <v>46</v>
      </c>
      <c r="C42" s="8">
        <v>7</v>
      </c>
      <c r="D42" s="8" t="str">
        <f t="shared" si="0"/>
        <v>TJ Pustějov</v>
      </c>
      <c r="E42" s="8" t="s">
        <v>1</v>
      </c>
      <c r="F42" s="8">
        <v>4</v>
      </c>
      <c r="G42" s="8" t="str">
        <f t="shared" si="1"/>
        <v>SK Studénka B</v>
      </c>
      <c r="N42" s="8" t="str">
        <f t="shared" si="10"/>
        <v/>
      </c>
      <c r="O42" s="8" t="str">
        <f t="shared" si="11"/>
        <v/>
      </c>
      <c r="Q42" s="8" t="str">
        <f t="shared" si="12"/>
        <v/>
      </c>
      <c r="R42" s="8" t="str">
        <f t="shared" si="13"/>
        <v/>
      </c>
      <c r="S42" s="8" t="str">
        <f t="shared" si="14"/>
        <v/>
      </c>
      <c r="T42" s="8" t="str">
        <f t="shared" si="15"/>
        <v/>
      </c>
      <c r="U42" s="8" t="str">
        <f t="shared" si="16"/>
        <v/>
      </c>
      <c r="V42" s="8" t="str">
        <f t="shared" si="17"/>
        <v/>
      </c>
    </row>
    <row r="43" spans="1:22" x14ac:dyDescent="0.2">
      <c r="A43" s="28" t="s">
        <v>51</v>
      </c>
      <c r="B43" s="52">
        <v>40</v>
      </c>
      <c r="C43" s="8">
        <v>6</v>
      </c>
      <c r="D43" s="8" t="str">
        <f t="shared" ref="D43:D59" si="18">VLOOKUP(C43,nasazení,2,0)</f>
        <v>TJ S. Osek n/B</v>
      </c>
      <c r="E43" s="8" t="s">
        <v>1</v>
      </c>
      <c r="F43" s="8">
        <v>5</v>
      </c>
      <c r="G43" s="8" t="str">
        <f t="shared" ref="G43:G59" si="19">VLOOKUP(F43,nasazení,2,0)</f>
        <v>Sokol Kokory</v>
      </c>
      <c r="N43" s="8" t="str">
        <f t="shared" si="10"/>
        <v/>
      </c>
      <c r="O43" s="8" t="str">
        <f t="shared" si="11"/>
        <v/>
      </c>
      <c r="Q43" s="8" t="str">
        <f t="shared" si="12"/>
        <v/>
      </c>
      <c r="R43" s="8" t="str">
        <f t="shared" si="13"/>
        <v/>
      </c>
      <c r="S43" s="8" t="str">
        <f t="shared" si="14"/>
        <v/>
      </c>
      <c r="T43" s="8" t="str">
        <f t="shared" si="15"/>
        <v/>
      </c>
      <c r="U43" s="8" t="str">
        <f t="shared" si="16"/>
        <v/>
      </c>
      <c r="V43" s="8" t="str">
        <f t="shared" si="17"/>
        <v/>
      </c>
    </row>
    <row r="44" spans="1:22" x14ac:dyDescent="0.2">
      <c r="A44" s="28">
        <v>43736</v>
      </c>
      <c r="B44" s="52">
        <v>42</v>
      </c>
      <c r="C44" s="8">
        <v>6</v>
      </c>
      <c r="D44" s="8" t="str">
        <f t="shared" si="18"/>
        <v>TJ S. Osek n/B</v>
      </c>
      <c r="E44" s="8" t="s">
        <v>1</v>
      </c>
      <c r="F44" s="8">
        <v>8</v>
      </c>
      <c r="G44" s="8" t="str">
        <f t="shared" si="19"/>
        <v>SK Studénka A</v>
      </c>
      <c r="I44" s="15">
        <v>6</v>
      </c>
      <c r="J44" s="16">
        <v>46</v>
      </c>
      <c r="K44" s="17">
        <v>5</v>
      </c>
      <c r="L44" s="18">
        <v>22</v>
      </c>
      <c r="N44" s="8" t="str">
        <f t="shared" si="10"/>
        <v>SK Studénka A</v>
      </c>
      <c r="O44" s="8" t="str">
        <f t="shared" si="11"/>
        <v>TJ S. Osek n/B</v>
      </c>
      <c r="Q44" s="8" t="str">
        <f t="shared" si="12"/>
        <v>SK Studénka A</v>
      </c>
      <c r="R44" s="8" t="str">
        <f t="shared" si="13"/>
        <v/>
      </c>
      <c r="S44" s="8" t="str">
        <f t="shared" si="14"/>
        <v/>
      </c>
      <c r="T44" s="8" t="str">
        <f t="shared" si="15"/>
        <v/>
      </c>
      <c r="U44" s="8" t="str">
        <f t="shared" si="16"/>
        <v/>
      </c>
      <c r="V44" s="8" t="str">
        <f t="shared" si="17"/>
        <v>TJ S. Osek n/B</v>
      </c>
    </row>
    <row r="45" spans="1:22" x14ac:dyDescent="0.2">
      <c r="A45" s="28" t="s">
        <v>51</v>
      </c>
      <c r="B45" s="52">
        <v>34</v>
      </c>
      <c r="C45" s="8">
        <v>5</v>
      </c>
      <c r="D45" s="8" t="str">
        <f t="shared" si="18"/>
        <v>Sokol Kokory</v>
      </c>
      <c r="E45" s="8" t="s">
        <v>1</v>
      </c>
      <c r="F45" s="8">
        <v>7</v>
      </c>
      <c r="G45" s="8" t="str">
        <f t="shared" si="19"/>
        <v>TJ Pustějov</v>
      </c>
      <c r="N45" s="8" t="str">
        <f t="shared" si="10"/>
        <v/>
      </c>
      <c r="O45" s="8" t="str">
        <f t="shared" si="11"/>
        <v/>
      </c>
      <c r="Q45" s="8" t="str">
        <f t="shared" si="12"/>
        <v/>
      </c>
      <c r="R45" s="8" t="str">
        <f t="shared" si="13"/>
        <v/>
      </c>
      <c r="S45" s="8" t="str">
        <f t="shared" si="14"/>
        <v/>
      </c>
      <c r="T45" s="8" t="str">
        <f t="shared" si="15"/>
        <v/>
      </c>
      <c r="U45" s="8" t="str">
        <f t="shared" si="16"/>
        <v/>
      </c>
      <c r="V45" s="8" t="str">
        <f t="shared" si="17"/>
        <v/>
      </c>
    </row>
    <row r="46" spans="1:22" x14ac:dyDescent="0.2">
      <c r="A46" s="28" t="s">
        <v>51</v>
      </c>
      <c r="B46" s="52">
        <v>22</v>
      </c>
      <c r="C46" s="8">
        <v>4</v>
      </c>
      <c r="D46" s="8" t="str">
        <f t="shared" si="18"/>
        <v>SK Studénka B</v>
      </c>
      <c r="E46" s="8" t="s">
        <v>1</v>
      </c>
      <c r="F46" s="8">
        <v>1</v>
      </c>
      <c r="G46" s="8" t="str">
        <f t="shared" si="19"/>
        <v>Sokol Svinov</v>
      </c>
      <c r="N46" s="8" t="str">
        <f t="shared" si="10"/>
        <v/>
      </c>
      <c r="O46" s="8" t="str">
        <f t="shared" si="11"/>
        <v/>
      </c>
      <c r="Q46" s="8" t="str">
        <f t="shared" si="12"/>
        <v/>
      </c>
      <c r="R46" s="8" t="str">
        <f t="shared" si="13"/>
        <v/>
      </c>
      <c r="S46" s="8" t="str">
        <f t="shared" si="14"/>
        <v/>
      </c>
      <c r="T46" s="8" t="str">
        <f t="shared" si="15"/>
        <v/>
      </c>
      <c r="U46" s="8" t="str">
        <f t="shared" si="16"/>
        <v/>
      </c>
      <c r="V46" s="8" t="str">
        <f t="shared" si="17"/>
        <v/>
      </c>
    </row>
    <row r="47" spans="1:22" x14ac:dyDescent="0.2">
      <c r="A47" s="28">
        <v>43743</v>
      </c>
      <c r="B47" s="52">
        <v>16</v>
      </c>
      <c r="C47" s="8">
        <v>3</v>
      </c>
      <c r="D47" s="8" t="str">
        <f t="shared" si="18"/>
        <v>TJ Stará Ves n/O</v>
      </c>
      <c r="E47" s="8" t="s">
        <v>1</v>
      </c>
      <c r="F47" s="8">
        <v>2</v>
      </c>
      <c r="G47" s="8" t="str">
        <f t="shared" si="19"/>
        <v>TJ Chropyně</v>
      </c>
      <c r="I47" s="15">
        <v>12</v>
      </c>
      <c r="J47" s="16">
        <v>14</v>
      </c>
      <c r="K47" s="17">
        <v>4</v>
      </c>
      <c r="L47" s="18">
        <v>8</v>
      </c>
      <c r="N47" s="8" t="str">
        <f t="shared" si="10"/>
        <v>TJ Chropyně</v>
      </c>
      <c r="O47" s="8" t="str">
        <f t="shared" si="11"/>
        <v>TJ Stará Ves n/O</v>
      </c>
      <c r="Q47" s="8" t="str">
        <f t="shared" si="12"/>
        <v>TJ Chropyně</v>
      </c>
      <c r="R47" s="8" t="str">
        <f t="shared" si="13"/>
        <v/>
      </c>
      <c r="S47" s="8" t="str">
        <f t="shared" si="14"/>
        <v/>
      </c>
      <c r="T47" s="8" t="str">
        <f t="shared" si="15"/>
        <v/>
      </c>
      <c r="U47" s="8" t="str">
        <f t="shared" si="16"/>
        <v/>
      </c>
      <c r="V47" s="8" t="str">
        <f t="shared" si="17"/>
        <v>TJ Stará Ves n/O</v>
      </c>
    </row>
    <row r="48" spans="1:22" x14ac:dyDescent="0.2">
      <c r="A48" s="28">
        <v>43757</v>
      </c>
      <c r="B48" s="52">
        <v>52</v>
      </c>
      <c r="C48" s="8">
        <v>8</v>
      </c>
      <c r="D48" s="8" t="str">
        <f t="shared" si="18"/>
        <v>SK Studénka A</v>
      </c>
      <c r="E48" s="8" t="s">
        <v>1</v>
      </c>
      <c r="F48" s="8">
        <v>3</v>
      </c>
      <c r="G48" s="8" t="str">
        <f t="shared" si="19"/>
        <v>TJ Stará Ves n/O</v>
      </c>
      <c r="I48" s="15">
        <v>24</v>
      </c>
      <c r="J48" s="16">
        <v>9</v>
      </c>
      <c r="K48" s="17">
        <v>11</v>
      </c>
      <c r="L48" s="18">
        <v>2</v>
      </c>
      <c r="N48" s="8" t="str">
        <f t="shared" si="10"/>
        <v>SK Studénka A</v>
      </c>
      <c r="O48" s="8" t="str">
        <f t="shared" si="11"/>
        <v>TJ Stará Ves n/O</v>
      </c>
      <c r="Q48" s="8" t="str">
        <f t="shared" si="12"/>
        <v/>
      </c>
      <c r="R48" s="8" t="str">
        <f t="shared" si="13"/>
        <v/>
      </c>
      <c r="S48" s="8" t="str">
        <f t="shared" si="14"/>
        <v>SK Studénka A</v>
      </c>
      <c r="T48" s="8" t="str">
        <f t="shared" si="15"/>
        <v>TJ Stará Ves n/O</v>
      </c>
      <c r="U48" s="8" t="str">
        <f t="shared" si="16"/>
        <v/>
      </c>
      <c r="V48" s="8" t="str">
        <f t="shared" si="17"/>
        <v/>
      </c>
    </row>
    <row r="49" spans="1:22" x14ac:dyDescent="0.2">
      <c r="A49" s="28">
        <v>43737</v>
      </c>
      <c r="B49" s="52">
        <v>10</v>
      </c>
      <c r="C49" s="8">
        <v>2</v>
      </c>
      <c r="D49" s="8" t="str">
        <f t="shared" si="18"/>
        <v>TJ Chropyně</v>
      </c>
      <c r="E49" s="8" t="s">
        <v>1</v>
      </c>
      <c r="F49" s="8">
        <v>4</v>
      </c>
      <c r="G49" s="8" t="str">
        <f t="shared" si="19"/>
        <v>SK Studénka B</v>
      </c>
      <c r="I49" s="15">
        <v>30</v>
      </c>
      <c r="J49" s="16">
        <v>7</v>
      </c>
      <c r="K49" s="17">
        <v>15</v>
      </c>
      <c r="L49" s="18">
        <v>5</v>
      </c>
      <c r="N49" s="8" t="str">
        <f t="shared" si="10"/>
        <v>TJ Chropyně</v>
      </c>
      <c r="O49" s="8" t="str">
        <f t="shared" si="11"/>
        <v>SK Studénka B</v>
      </c>
      <c r="Q49" s="8" t="str">
        <f t="shared" si="12"/>
        <v/>
      </c>
      <c r="R49" s="8" t="str">
        <f t="shared" si="13"/>
        <v/>
      </c>
      <c r="S49" s="8" t="str">
        <f t="shared" si="14"/>
        <v>TJ Chropyně</v>
      </c>
      <c r="T49" s="8" t="str">
        <f t="shared" si="15"/>
        <v>SK Studénka B</v>
      </c>
      <c r="U49" s="8" t="str">
        <f t="shared" si="16"/>
        <v/>
      </c>
      <c r="V49" s="8" t="str">
        <f t="shared" si="17"/>
        <v/>
      </c>
    </row>
    <row r="50" spans="1:22" x14ac:dyDescent="0.2">
      <c r="A50" s="28">
        <v>43723</v>
      </c>
      <c r="B50" s="52">
        <v>4</v>
      </c>
      <c r="C50" s="8">
        <v>1</v>
      </c>
      <c r="D50" s="8" t="str">
        <f t="shared" si="18"/>
        <v>Sokol Svinov</v>
      </c>
      <c r="E50" s="8" t="s">
        <v>1</v>
      </c>
      <c r="F50" s="8">
        <v>5</v>
      </c>
      <c r="G50" s="8" t="str">
        <f t="shared" si="19"/>
        <v>Sokol Kokory</v>
      </c>
      <c r="I50" s="15">
        <v>13</v>
      </c>
      <c r="J50" s="16">
        <v>23</v>
      </c>
      <c r="K50" s="17">
        <v>5</v>
      </c>
      <c r="L50" s="18">
        <v>9</v>
      </c>
      <c r="N50" s="8" t="str">
        <f t="shared" si="10"/>
        <v>Sokol Kokory</v>
      </c>
      <c r="O50" s="8" t="str">
        <f t="shared" si="11"/>
        <v>Sokol Svinov</v>
      </c>
      <c r="Q50" s="8" t="str">
        <f t="shared" si="12"/>
        <v>Sokol Kokory</v>
      </c>
      <c r="R50" s="8" t="str">
        <f t="shared" si="13"/>
        <v/>
      </c>
      <c r="S50" s="8" t="str">
        <f t="shared" si="14"/>
        <v/>
      </c>
      <c r="T50" s="8" t="str">
        <f t="shared" si="15"/>
        <v/>
      </c>
      <c r="U50" s="8" t="str">
        <f t="shared" si="16"/>
        <v/>
      </c>
      <c r="V50" s="8" t="str">
        <f t="shared" si="17"/>
        <v>Sokol Svinov</v>
      </c>
    </row>
    <row r="51" spans="1:22" x14ac:dyDescent="0.2">
      <c r="A51" s="28">
        <v>43730</v>
      </c>
      <c r="B51" s="52">
        <v>48</v>
      </c>
      <c r="C51" s="8">
        <v>7</v>
      </c>
      <c r="D51" s="8" t="str">
        <f t="shared" si="18"/>
        <v>TJ Pustějov</v>
      </c>
      <c r="E51" s="8" t="s">
        <v>1</v>
      </c>
      <c r="F51" s="8">
        <v>6</v>
      </c>
      <c r="G51" s="8" t="str">
        <f t="shared" si="19"/>
        <v>TJ S. Osek n/B</v>
      </c>
      <c r="I51" s="15">
        <v>25</v>
      </c>
      <c r="J51" s="16">
        <v>19</v>
      </c>
      <c r="K51" s="17">
        <v>11</v>
      </c>
      <c r="L51" s="18">
        <v>10</v>
      </c>
      <c r="N51" s="8" t="str">
        <f t="shared" si="10"/>
        <v>TJ Pustějov</v>
      </c>
      <c r="O51" s="8" t="str">
        <f t="shared" si="11"/>
        <v>TJ S. Osek n/B</v>
      </c>
      <c r="Q51" s="8" t="str">
        <f t="shared" si="12"/>
        <v/>
      </c>
      <c r="R51" s="8" t="str">
        <f t="shared" si="13"/>
        <v/>
      </c>
      <c r="S51" s="8" t="str">
        <f t="shared" si="14"/>
        <v>TJ Pustějov</v>
      </c>
      <c r="T51" s="8" t="str">
        <f t="shared" si="15"/>
        <v>TJ S. Osek n/B</v>
      </c>
      <c r="U51" s="8" t="str">
        <f t="shared" si="16"/>
        <v/>
      </c>
      <c r="V51" s="8" t="str">
        <f t="shared" si="17"/>
        <v/>
      </c>
    </row>
    <row r="52" spans="1:22" x14ac:dyDescent="0.2">
      <c r="A52" s="28">
        <v>43716</v>
      </c>
      <c r="B52" s="52">
        <v>49</v>
      </c>
      <c r="C52" s="8">
        <v>7</v>
      </c>
      <c r="D52" s="8" t="str">
        <f t="shared" si="18"/>
        <v>TJ Pustějov</v>
      </c>
      <c r="E52" s="8" t="s">
        <v>1</v>
      </c>
      <c r="F52" s="8">
        <v>8</v>
      </c>
      <c r="G52" s="8" t="str">
        <f t="shared" si="19"/>
        <v>SK Studénka A</v>
      </c>
      <c r="I52" s="15">
        <v>4</v>
      </c>
      <c r="J52" s="16">
        <v>33</v>
      </c>
      <c r="K52" s="17">
        <v>2</v>
      </c>
      <c r="L52" s="18">
        <v>15</v>
      </c>
      <c r="N52" s="8" t="str">
        <f t="shared" si="10"/>
        <v>SK Studénka A</v>
      </c>
      <c r="O52" s="8" t="str">
        <f t="shared" si="11"/>
        <v>TJ Pustějov</v>
      </c>
      <c r="Q52" s="8" t="str">
        <f t="shared" si="12"/>
        <v>SK Studénka A</v>
      </c>
      <c r="R52" s="8" t="str">
        <f t="shared" si="13"/>
        <v/>
      </c>
      <c r="S52" s="8" t="str">
        <f t="shared" si="14"/>
        <v/>
      </c>
      <c r="T52" s="8" t="str">
        <f t="shared" si="15"/>
        <v/>
      </c>
      <c r="U52" s="8" t="str">
        <f t="shared" si="16"/>
        <v/>
      </c>
      <c r="V52" s="8" t="str">
        <f t="shared" si="17"/>
        <v>TJ Pustějov</v>
      </c>
    </row>
    <row r="53" spans="1:22" x14ac:dyDescent="0.2">
      <c r="A53" s="28">
        <v>43757</v>
      </c>
      <c r="B53" s="52">
        <v>36</v>
      </c>
      <c r="C53" s="8">
        <v>6</v>
      </c>
      <c r="D53" s="8" t="str">
        <f t="shared" si="18"/>
        <v>TJ S. Osek n/B</v>
      </c>
      <c r="E53" s="8" t="s">
        <v>1</v>
      </c>
      <c r="F53" s="8">
        <v>1</v>
      </c>
      <c r="G53" s="8" t="str">
        <f t="shared" si="19"/>
        <v>Sokol Svinov</v>
      </c>
      <c r="I53" s="15">
        <v>8</v>
      </c>
      <c r="J53" s="16">
        <v>25</v>
      </c>
      <c r="K53" s="17">
        <v>5</v>
      </c>
      <c r="L53" s="18">
        <v>11</v>
      </c>
      <c r="N53" s="8" t="str">
        <f t="shared" si="10"/>
        <v>Sokol Svinov</v>
      </c>
      <c r="O53" s="8" t="str">
        <f t="shared" si="11"/>
        <v>TJ S. Osek n/B</v>
      </c>
      <c r="Q53" s="8" t="str">
        <f t="shared" si="12"/>
        <v>Sokol Svinov</v>
      </c>
      <c r="R53" s="8" t="str">
        <f t="shared" si="13"/>
        <v/>
      </c>
      <c r="S53" s="8" t="str">
        <f t="shared" si="14"/>
        <v/>
      </c>
      <c r="T53" s="8" t="str">
        <f t="shared" si="15"/>
        <v/>
      </c>
      <c r="U53" s="8" t="str">
        <f t="shared" si="16"/>
        <v/>
      </c>
      <c r="V53" s="8" t="str">
        <f t="shared" si="17"/>
        <v>TJ S. Osek n/B</v>
      </c>
    </row>
    <row r="54" spans="1:22" x14ac:dyDescent="0.2">
      <c r="A54" s="28">
        <v>43730</v>
      </c>
      <c r="B54" s="52">
        <v>30</v>
      </c>
      <c r="C54" s="8">
        <v>5</v>
      </c>
      <c r="D54" s="8" t="str">
        <f t="shared" si="18"/>
        <v>Sokol Kokory</v>
      </c>
      <c r="E54" s="8" t="s">
        <v>1</v>
      </c>
      <c r="F54" s="8">
        <v>2</v>
      </c>
      <c r="G54" s="8" t="str">
        <f t="shared" si="19"/>
        <v>TJ Chropyně</v>
      </c>
      <c r="I54" s="15">
        <v>11</v>
      </c>
      <c r="J54" s="16">
        <v>19</v>
      </c>
      <c r="K54" s="17">
        <v>4</v>
      </c>
      <c r="L54" s="18">
        <v>8</v>
      </c>
      <c r="N54" s="8" t="str">
        <f t="shared" si="10"/>
        <v>TJ Chropyně</v>
      </c>
      <c r="O54" s="8" t="str">
        <f t="shared" si="11"/>
        <v>Sokol Kokory</v>
      </c>
      <c r="Q54" s="8" t="str">
        <f t="shared" si="12"/>
        <v>TJ Chropyně</v>
      </c>
      <c r="R54" s="8" t="str">
        <f t="shared" si="13"/>
        <v/>
      </c>
      <c r="S54" s="8" t="str">
        <f t="shared" si="14"/>
        <v/>
      </c>
      <c r="T54" s="8" t="str">
        <f t="shared" si="15"/>
        <v/>
      </c>
      <c r="U54" s="8" t="str">
        <f t="shared" si="16"/>
        <v/>
      </c>
      <c r="V54" s="8" t="str">
        <f t="shared" si="17"/>
        <v>Sokol Kokory</v>
      </c>
    </row>
    <row r="55" spans="1:22" x14ac:dyDescent="0.2">
      <c r="A55" s="28" t="s">
        <v>51</v>
      </c>
      <c r="B55" s="52">
        <v>24</v>
      </c>
      <c r="C55" s="8">
        <v>4</v>
      </c>
      <c r="D55" s="8" t="str">
        <f t="shared" si="18"/>
        <v>SK Studénka B</v>
      </c>
      <c r="E55" s="8" t="s">
        <v>1</v>
      </c>
      <c r="F55" s="8">
        <v>3</v>
      </c>
      <c r="G55" s="8" t="str">
        <f t="shared" si="19"/>
        <v>TJ Stará Ves n/O</v>
      </c>
      <c r="N55" s="8" t="str">
        <f t="shared" si="10"/>
        <v/>
      </c>
      <c r="O55" s="8" t="str">
        <f t="shared" si="11"/>
        <v/>
      </c>
      <c r="Q55" s="8" t="str">
        <f t="shared" si="12"/>
        <v/>
      </c>
      <c r="R55" s="8" t="str">
        <f t="shared" si="13"/>
        <v/>
      </c>
      <c r="S55" s="8" t="str">
        <f t="shared" si="14"/>
        <v/>
      </c>
      <c r="T55" s="8" t="str">
        <f t="shared" si="15"/>
        <v/>
      </c>
      <c r="U55" s="8" t="str">
        <f t="shared" si="16"/>
        <v/>
      </c>
      <c r="V55" s="8" t="str">
        <f t="shared" si="17"/>
        <v/>
      </c>
    </row>
    <row r="56" spans="1:22" x14ac:dyDescent="0.2">
      <c r="A56" s="28">
        <v>43729</v>
      </c>
      <c r="B56" s="52">
        <v>53</v>
      </c>
      <c r="C56" s="8">
        <v>8</v>
      </c>
      <c r="D56" s="8" t="str">
        <f t="shared" si="18"/>
        <v>SK Studénka A</v>
      </c>
      <c r="E56" s="8" t="s">
        <v>1</v>
      </c>
      <c r="F56" s="8">
        <v>4</v>
      </c>
      <c r="G56" s="8" t="str">
        <f t="shared" si="19"/>
        <v>SK Studénka B</v>
      </c>
      <c r="I56" s="15">
        <v>29</v>
      </c>
      <c r="J56" s="16">
        <v>2</v>
      </c>
      <c r="K56" s="17">
        <v>13</v>
      </c>
      <c r="L56" s="18">
        <v>1</v>
      </c>
      <c r="N56" s="8" t="str">
        <f t="shared" si="10"/>
        <v>SK Studénka A</v>
      </c>
      <c r="O56" s="8" t="str">
        <f t="shared" si="11"/>
        <v>SK Studénka B</v>
      </c>
      <c r="Q56" s="8" t="str">
        <f t="shared" si="12"/>
        <v/>
      </c>
      <c r="R56" s="8" t="str">
        <f t="shared" si="13"/>
        <v/>
      </c>
      <c r="S56" s="8" t="str">
        <f t="shared" si="14"/>
        <v>SK Studénka A</v>
      </c>
      <c r="T56" s="8" t="str">
        <f t="shared" si="15"/>
        <v>SK Studénka B</v>
      </c>
      <c r="U56" s="8" t="str">
        <f t="shared" si="16"/>
        <v/>
      </c>
      <c r="V56" s="8" t="str">
        <f t="shared" si="17"/>
        <v/>
      </c>
    </row>
    <row r="57" spans="1:22" x14ac:dyDescent="0.2">
      <c r="A57" s="28" t="s">
        <v>51</v>
      </c>
      <c r="B57" s="52">
        <v>18</v>
      </c>
      <c r="C57" s="8">
        <v>3</v>
      </c>
      <c r="D57" s="8" t="str">
        <f t="shared" si="18"/>
        <v>TJ Stará Ves n/O</v>
      </c>
      <c r="E57" s="8" t="s">
        <v>1</v>
      </c>
      <c r="F57" s="8">
        <v>5</v>
      </c>
      <c r="G57" s="8" t="str">
        <f t="shared" si="19"/>
        <v>Sokol Kokory</v>
      </c>
      <c r="N57" s="8" t="str">
        <f t="shared" si="10"/>
        <v/>
      </c>
      <c r="O57" s="8" t="str">
        <f t="shared" si="11"/>
        <v/>
      </c>
      <c r="Q57" s="8" t="str">
        <f t="shared" si="12"/>
        <v/>
      </c>
      <c r="R57" s="8" t="str">
        <f t="shared" si="13"/>
        <v/>
      </c>
      <c r="S57" s="8" t="str">
        <f t="shared" si="14"/>
        <v/>
      </c>
      <c r="T57" s="8" t="str">
        <f t="shared" si="15"/>
        <v/>
      </c>
      <c r="U57" s="8" t="str">
        <f t="shared" si="16"/>
        <v/>
      </c>
      <c r="V57" s="8" t="str">
        <f t="shared" si="17"/>
        <v/>
      </c>
    </row>
    <row r="58" spans="1:22" x14ac:dyDescent="0.2">
      <c r="A58" s="28">
        <v>43751</v>
      </c>
      <c r="B58" s="52">
        <v>12</v>
      </c>
      <c r="C58" s="8">
        <v>2</v>
      </c>
      <c r="D58" s="8" t="str">
        <f t="shared" si="18"/>
        <v>TJ Chropyně</v>
      </c>
      <c r="E58" s="8" t="s">
        <v>1</v>
      </c>
      <c r="F58" s="8">
        <v>6</v>
      </c>
      <c r="G58" s="8" t="str">
        <f t="shared" si="19"/>
        <v>TJ S. Osek n/B</v>
      </c>
      <c r="I58" s="15">
        <v>21</v>
      </c>
      <c r="J58" s="16">
        <v>5</v>
      </c>
      <c r="K58" s="17">
        <v>10</v>
      </c>
      <c r="L58" s="18">
        <v>3</v>
      </c>
      <c r="N58" s="8" t="str">
        <f t="shared" si="10"/>
        <v>TJ Chropyně</v>
      </c>
      <c r="O58" s="8" t="str">
        <f t="shared" si="11"/>
        <v>TJ S. Osek n/B</v>
      </c>
      <c r="Q58" s="8" t="str">
        <f t="shared" si="12"/>
        <v/>
      </c>
      <c r="R58" s="8" t="str">
        <f t="shared" si="13"/>
        <v/>
      </c>
      <c r="S58" s="8" t="str">
        <f t="shared" si="14"/>
        <v>TJ Chropyně</v>
      </c>
      <c r="T58" s="8" t="str">
        <f t="shared" si="15"/>
        <v>TJ S. Osek n/B</v>
      </c>
      <c r="U58" s="8" t="str">
        <f t="shared" si="16"/>
        <v/>
      </c>
      <c r="V58" s="8" t="str">
        <f t="shared" si="17"/>
        <v/>
      </c>
    </row>
    <row r="59" spans="1:22" x14ac:dyDescent="0.2">
      <c r="A59" s="28">
        <v>43737</v>
      </c>
      <c r="B59" s="52">
        <v>6</v>
      </c>
      <c r="C59" s="8">
        <v>1</v>
      </c>
      <c r="D59" s="8" t="str">
        <f t="shared" si="18"/>
        <v>Sokol Svinov</v>
      </c>
      <c r="E59" s="8" t="s">
        <v>1</v>
      </c>
      <c r="F59" s="8">
        <v>7</v>
      </c>
      <c r="G59" s="8" t="str">
        <f t="shared" si="19"/>
        <v>TJ Pustějov</v>
      </c>
      <c r="I59" s="15">
        <v>24</v>
      </c>
      <c r="J59" s="16">
        <v>12</v>
      </c>
      <c r="K59" s="17">
        <v>11</v>
      </c>
      <c r="L59" s="18">
        <v>7</v>
      </c>
      <c r="N59" s="8" t="str">
        <f t="shared" si="10"/>
        <v>Sokol Svinov</v>
      </c>
      <c r="O59" s="8" t="str">
        <f t="shared" si="11"/>
        <v>TJ Pustějov</v>
      </c>
      <c r="Q59" s="8" t="str">
        <f t="shared" si="12"/>
        <v/>
      </c>
      <c r="R59" s="8" t="str">
        <f t="shared" si="13"/>
        <v/>
      </c>
      <c r="S59" s="8" t="str">
        <f t="shared" si="14"/>
        <v>Sokol Svinov</v>
      </c>
      <c r="T59" s="8" t="str">
        <f t="shared" si="15"/>
        <v>TJ Pustějov</v>
      </c>
      <c r="U59" s="8" t="str">
        <f t="shared" si="16"/>
        <v/>
      </c>
      <c r="V59" s="8" t="str">
        <f t="shared" si="17"/>
        <v/>
      </c>
    </row>
  </sheetData>
  <autoFilter ref="A3:H59"/>
  <mergeCells count="1">
    <mergeCell ref="Q2:V2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"/>
  <sheetViews>
    <sheetView workbookViewId="0">
      <selection activeCell="L18" sqref="L18"/>
    </sheetView>
  </sheetViews>
  <sheetFormatPr defaultRowHeight="12.75" x14ac:dyDescent="0.2"/>
  <cols>
    <col min="1" max="1" width="2" style="36" bestFit="1" customWidth="1"/>
    <col min="2" max="2" width="11.140625" style="36" bestFit="1" customWidth="1"/>
    <col min="3" max="3" width="4" style="36" hidden="1" customWidth="1"/>
    <col min="4" max="4" width="9.140625" style="36" bestFit="1"/>
    <col min="5" max="5" width="4" style="36" hidden="1" customWidth="1"/>
    <col min="6" max="6" width="8.85546875" style="36" bestFit="1" customWidth="1"/>
    <col min="7" max="7" width="4" style="36" hidden="1" customWidth="1"/>
    <col min="8" max="8" width="8.7109375" style="36" bestFit="1" customWidth="1"/>
    <col min="9" max="9" width="4" style="36" hidden="1" customWidth="1"/>
    <col min="10" max="10" width="9.85546875" style="36" bestFit="1" customWidth="1"/>
    <col min="11" max="11" width="4" style="36" hidden="1" customWidth="1"/>
    <col min="12" max="12" width="10.7109375" style="36" bestFit="1" customWidth="1"/>
    <col min="13" max="13" width="4" style="36" hidden="1" customWidth="1"/>
    <col min="14" max="14" width="11.140625" style="36" bestFit="1" customWidth="1"/>
    <col min="15" max="15" width="4" style="36" hidden="1" customWidth="1"/>
    <col min="16" max="16" width="11.140625" style="36" bestFit="1" customWidth="1"/>
    <col min="17" max="17" width="4" style="36" hidden="1" customWidth="1"/>
    <col min="18" max="18" width="10.7109375" style="36" bestFit="1" customWidth="1"/>
    <col min="19" max="16384" width="9.140625" style="36"/>
  </cols>
  <sheetData>
    <row r="1" spans="1:18" x14ac:dyDescent="0.2">
      <c r="A1" s="85" t="str">
        <f>CONCATENATE("Oblastní přebor SM oblasti ",zadání!B18," ",zadání!B16," - křížová tabulka")</f>
        <v>Oblastní přebor SM oblasti mladší žačky 2019/2020 - křížová tabulka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</row>
    <row r="2" spans="1:18" ht="13.5" thickBot="1" x14ac:dyDescent="0.25"/>
    <row r="3" spans="1:18" ht="13.5" thickBot="1" x14ac:dyDescent="0.25">
      <c r="A3" s="83"/>
      <c r="B3" s="84"/>
      <c r="C3" s="37"/>
      <c r="D3" s="58" t="str">
        <f>VLOOKUP(A4,zadání!A:B,2,0)</f>
        <v>Sokol Svinov</v>
      </c>
      <c r="E3" s="38"/>
      <c r="F3" s="58" t="str">
        <f>VLOOKUP(A5,zadání!A:B,2,0)</f>
        <v>TJ Chropyně</v>
      </c>
      <c r="G3" s="38"/>
      <c r="H3" s="58" t="str">
        <f>VLOOKUP(A6,zadání!A:B,2,0)</f>
        <v>TJ Stará Ves n/O</v>
      </c>
      <c r="I3" s="38"/>
      <c r="J3" s="58" t="str">
        <f>VLOOKUP(A7,zadání!A:B,2,0)</f>
        <v>SK Studénka B</v>
      </c>
      <c r="K3" s="38"/>
      <c r="L3" s="58" t="str">
        <f>VLOOKUP(A8,zadání!A:B,2,0)</f>
        <v>Sokol Kokory</v>
      </c>
      <c r="M3" s="38"/>
      <c r="N3" s="58" t="str">
        <f>VLOOKUP(A9,zadání!A:B,2,0)</f>
        <v>TJ S. Osek n/B</v>
      </c>
      <c r="O3" s="38"/>
      <c r="P3" s="58" t="str">
        <f>VLOOKUP(A10,zadání!A:B,2,0)</f>
        <v>TJ Pustějov</v>
      </c>
      <c r="Q3" s="38"/>
      <c r="R3" s="59" t="str">
        <f>VLOOKUP(A11,zadání!A:B,2,0)</f>
        <v>SK Studénka A</v>
      </c>
    </row>
    <row r="4" spans="1:18" x14ac:dyDescent="0.2">
      <c r="A4" s="53">
        <v>1</v>
      </c>
      <c r="B4" s="63" t="str">
        <f>VLOOKUP(A4,zadání!A:B,2,0)</f>
        <v>Sokol Svinov</v>
      </c>
      <c r="C4" s="60" t="s">
        <v>28</v>
      </c>
      <c r="D4" s="55" t="s">
        <v>28</v>
      </c>
      <c r="E4" s="54">
        <v>1</v>
      </c>
      <c r="F4" s="56" t="str">
        <f>CONCATENATE(VLOOKUP(E4,'rozpis kol'!$B:$J,8,0),":",VLOOKUP(E4,'rozpis kol'!$B:$J,9,0))</f>
        <v>8:24</v>
      </c>
      <c r="G4" s="54">
        <f>E4+1</f>
        <v>2</v>
      </c>
      <c r="H4" s="56" t="str">
        <f>CONCATENATE(VLOOKUP(G4,'rozpis kol'!$B:$J,8,0),":",VLOOKUP(G4,'rozpis kol'!$B:$J,9,0))</f>
        <v>:</v>
      </c>
      <c r="I4" s="54">
        <f>G4+1</f>
        <v>3</v>
      </c>
      <c r="J4" s="56" t="str">
        <f>CONCATENATE(VLOOKUP(I4,'rozpis kol'!$B:$J,8,0),":",VLOOKUP(I4,'rozpis kol'!$B:$J,9,0))</f>
        <v>33:8</v>
      </c>
      <c r="K4" s="54">
        <f>I4+1</f>
        <v>4</v>
      </c>
      <c r="L4" s="56" t="str">
        <f>CONCATENATE(VLOOKUP(K4,'rozpis kol'!$B:$J,8,0),":",VLOOKUP(K4,'rozpis kol'!$B:$J,9,0))</f>
        <v>13:23</v>
      </c>
      <c r="M4" s="54">
        <f>K4+1</f>
        <v>5</v>
      </c>
      <c r="N4" s="56" t="str">
        <f>CONCATENATE(VLOOKUP(M4,'rozpis kol'!$B:$J,8,0),":",VLOOKUP(M4,'rozpis kol'!$B:$J,9,0))</f>
        <v>:</v>
      </c>
      <c r="O4" s="54">
        <f>M4+1</f>
        <v>6</v>
      </c>
      <c r="P4" s="56" t="str">
        <f>CONCATENATE(VLOOKUP(O4,'rozpis kol'!$B:$J,8,0),":",VLOOKUP(O4,'rozpis kol'!$B:$J,9,0))</f>
        <v>24:12</v>
      </c>
      <c r="Q4" s="54">
        <f t="shared" ref="Q4:Q9" si="0">O4+1</f>
        <v>7</v>
      </c>
      <c r="R4" s="57" t="str">
        <f>CONCATENATE(VLOOKUP(Q4,'rozpis kol'!$B:$J,8,0),":",VLOOKUP(Q4,'rozpis kol'!$B:$J,9,0))</f>
        <v>:</v>
      </c>
    </row>
    <row r="5" spans="1:18" x14ac:dyDescent="0.2">
      <c r="A5" s="39">
        <v>2</v>
      </c>
      <c r="B5" s="40" t="str">
        <f>VLOOKUP(A5,zadání!A:B,2,0)</f>
        <v>TJ Chropyně</v>
      </c>
      <c r="C5" s="61">
        <f t="shared" ref="C5:C11" si="1">Q4+1</f>
        <v>8</v>
      </c>
      <c r="D5" s="41" t="str">
        <f>CONCATENATE(VLOOKUP(C5,'rozpis kol'!$B:$J,8,0),":",VLOOKUP(C5,'rozpis kol'!$B:$J,9,0))</f>
        <v>:</v>
      </c>
      <c r="E5" s="42" t="s">
        <v>28</v>
      </c>
      <c r="F5" s="43" t="s">
        <v>28</v>
      </c>
      <c r="G5" s="44">
        <f>C5+1</f>
        <v>9</v>
      </c>
      <c r="H5" s="41" t="str">
        <f>CONCATENATE(VLOOKUP(G5,'rozpis kol'!$B:$J,8,0),":",VLOOKUP(G5,'rozpis kol'!$B:$J,9,0))</f>
        <v>:</v>
      </c>
      <c r="I5" s="44">
        <f>G5+1</f>
        <v>10</v>
      </c>
      <c r="J5" s="41" t="str">
        <f>CONCATENATE(VLOOKUP(I5,'rozpis kol'!$B:$J,8,0),":",VLOOKUP(I5,'rozpis kol'!$B:$J,9,0))</f>
        <v>30:7</v>
      </c>
      <c r="K5" s="44">
        <f>I5+1</f>
        <v>11</v>
      </c>
      <c r="L5" s="41" t="str">
        <f>CONCATENATE(VLOOKUP(K5,'rozpis kol'!$B:$J,8,0),":",VLOOKUP(K5,'rozpis kol'!$B:$J,9,0))</f>
        <v>:</v>
      </c>
      <c r="M5" s="44">
        <f>K5+1</f>
        <v>12</v>
      </c>
      <c r="N5" s="41" t="str">
        <f>CONCATENATE(VLOOKUP(M5,'rozpis kol'!$B:$J,8,0),":",VLOOKUP(M5,'rozpis kol'!$B:$J,9,0))</f>
        <v>21:5</v>
      </c>
      <c r="O5" s="44">
        <f>M5+1</f>
        <v>13</v>
      </c>
      <c r="P5" s="41" t="str">
        <f>CONCATENATE(VLOOKUP(O5,'rozpis kol'!$B:$J,8,0),":",VLOOKUP(O5,'rozpis kol'!$B:$J,9,0))</f>
        <v>:</v>
      </c>
      <c r="Q5" s="44">
        <f t="shared" si="0"/>
        <v>14</v>
      </c>
      <c r="R5" s="45" t="str">
        <f>CONCATENATE(VLOOKUP(Q5,'rozpis kol'!$B:$J,8,0),":",VLOOKUP(Q5,'rozpis kol'!$B:$J,9,0))</f>
        <v>12:17</v>
      </c>
    </row>
    <row r="6" spans="1:18" x14ac:dyDescent="0.2">
      <c r="A6" s="39">
        <v>3</v>
      </c>
      <c r="B6" s="40" t="str">
        <f>VLOOKUP(A6,zadání!A:B,2,0)</f>
        <v>TJ Stará Ves n/O</v>
      </c>
      <c r="C6" s="61">
        <f t="shared" si="1"/>
        <v>15</v>
      </c>
      <c r="D6" s="41" t="str">
        <f>CONCATENATE(VLOOKUP(C6,'rozpis kol'!$B:$J,8,0),":",VLOOKUP(C6,'rozpis kol'!$B:$J,9,0))</f>
        <v>15:6</v>
      </c>
      <c r="E6" s="44">
        <f t="shared" ref="E6:E11" si="2">C6+1</f>
        <v>16</v>
      </c>
      <c r="F6" s="41" t="str">
        <f>CONCATENATE(VLOOKUP(E6,'rozpis kol'!$B:$J,8,0),":",VLOOKUP(E6,'rozpis kol'!$B:$J,9,0))</f>
        <v>12:14</v>
      </c>
      <c r="G6" s="42" t="s">
        <v>28</v>
      </c>
      <c r="H6" s="43" t="s">
        <v>28</v>
      </c>
      <c r="I6" s="44">
        <f>E6+1</f>
        <v>17</v>
      </c>
      <c r="J6" s="41" t="str">
        <f>CONCATENATE(VLOOKUP(I6,'rozpis kol'!$B:$J,8,0),":",VLOOKUP(I6,'rozpis kol'!$B:$J,9,0))</f>
        <v>27:5</v>
      </c>
      <c r="K6" s="44">
        <f>I6+1</f>
        <v>18</v>
      </c>
      <c r="L6" s="41" t="str">
        <f>CONCATENATE(VLOOKUP(K6,'rozpis kol'!$B:$J,8,0),":",VLOOKUP(K6,'rozpis kol'!$B:$J,9,0))</f>
        <v>:</v>
      </c>
      <c r="M6" s="44">
        <f>K6+1</f>
        <v>19</v>
      </c>
      <c r="N6" s="41" t="str">
        <f>CONCATENATE(VLOOKUP(M6,'rozpis kol'!$B:$J,8,0),":",VLOOKUP(M6,'rozpis kol'!$B:$J,9,0))</f>
        <v>:</v>
      </c>
      <c r="O6" s="44">
        <f>M6+1</f>
        <v>20</v>
      </c>
      <c r="P6" s="41" t="str">
        <f>CONCATENATE(VLOOKUP(O6,'rozpis kol'!$B:$J,8,0),":",VLOOKUP(O6,'rozpis kol'!$B:$J,9,0))</f>
        <v>14:2</v>
      </c>
      <c r="Q6" s="44">
        <f t="shared" si="0"/>
        <v>21</v>
      </c>
      <c r="R6" s="45" t="str">
        <f>CONCATENATE(VLOOKUP(Q6,'rozpis kol'!$B:$J,8,0),":",VLOOKUP(Q6,'rozpis kol'!$B:$J,9,0))</f>
        <v>:</v>
      </c>
    </row>
    <row r="7" spans="1:18" x14ac:dyDescent="0.2">
      <c r="A7" s="39">
        <v>4</v>
      </c>
      <c r="B7" s="40" t="str">
        <f>VLOOKUP(A7,zadání!A:B,2,0)</f>
        <v>SK Studénka B</v>
      </c>
      <c r="C7" s="61">
        <f t="shared" si="1"/>
        <v>22</v>
      </c>
      <c r="D7" s="41" t="str">
        <f>CONCATENATE(VLOOKUP(C7,'rozpis kol'!$B:$J,8,0),":",VLOOKUP(C7,'rozpis kol'!$B:$J,9,0))</f>
        <v>:</v>
      </c>
      <c r="E7" s="44">
        <f t="shared" si="2"/>
        <v>23</v>
      </c>
      <c r="F7" s="41" t="str">
        <f>CONCATENATE(VLOOKUP(E7,'rozpis kol'!$B:$J,8,0),":",VLOOKUP(E7,'rozpis kol'!$B:$J,9,0))</f>
        <v>:</v>
      </c>
      <c r="G7" s="44">
        <f>E7+1</f>
        <v>24</v>
      </c>
      <c r="H7" s="41" t="str">
        <f>CONCATENATE(VLOOKUP(G7,'rozpis kol'!$B:$J,8,0),":",VLOOKUP(G7,'rozpis kol'!$B:$J,9,0))</f>
        <v>:</v>
      </c>
      <c r="I7" s="42" t="s">
        <v>28</v>
      </c>
      <c r="J7" s="43" t="s">
        <v>28</v>
      </c>
      <c r="K7" s="44">
        <f>G7+1</f>
        <v>25</v>
      </c>
      <c r="L7" s="41" t="str">
        <f>CONCATENATE(VLOOKUP(K7,'rozpis kol'!$B:$J,8,0),":",VLOOKUP(K7,'rozpis kol'!$B:$J,9,0))</f>
        <v>5:27</v>
      </c>
      <c r="M7" s="44">
        <f>K7+1</f>
        <v>26</v>
      </c>
      <c r="N7" s="41" t="str">
        <f>CONCATENATE(VLOOKUP(M7,'rozpis kol'!$B:$J,8,0),":",VLOOKUP(M7,'rozpis kol'!$B:$J,9,0))</f>
        <v>11:26</v>
      </c>
      <c r="O7" s="44">
        <f>M7+1</f>
        <v>27</v>
      </c>
      <c r="P7" s="41" t="str">
        <f>CONCATENATE(VLOOKUP(O7,'rozpis kol'!$B:$J,8,0),":",VLOOKUP(O7,'rozpis kol'!$B:$J,9,0))</f>
        <v>6:21</v>
      </c>
      <c r="Q7" s="44">
        <f t="shared" si="0"/>
        <v>28</v>
      </c>
      <c r="R7" s="45" t="str">
        <f>CONCATENATE(VLOOKUP(Q7,'rozpis kol'!$B:$J,8,0),":",VLOOKUP(Q7,'rozpis kol'!$B:$J,9,0))</f>
        <v>:</v>
      </c>
    </row>
    <row r="8" spans="1:18" x14ac:dyDescent="0.2">
      <c r="A8" s="39">
        <v>5</v>
      </c>
      <c r="B8" s="40" t="str">
        <f>VLOOKUP(A8,zadání!A:B,2,0)</f>
        <v>Sokol Kokory</v>
      </c>
      <c r="C8" s="61">
        <f t="shared" si="1"/>
        <v>29</v>
      </c>
      <c r="D8" s="41" t="str">
        <f>CONCATENATE(VLOOKUP(C8,'rozpis kol'!$B:$J,8,0),":",VLOOKUP(C8,'rozpis kol'!$B:$J,9,0))</f>
        <v>:</v>
      </c>
      <c r="E8" s="44">
        <f t="shared" si="2"/>
        <v>30</v>
      </c>
      <c r="F8" s="41" t="str">
        <f>CONCATENATE(VLOOKUP(E8,'rozpis kol'!$B:$J,8,0),":",VLOOKUP(E8,'rozpis kol'!$B:$J,9,0))</f>
        <v>11:19</v>
      </c>
      <c r="G8" s="44">
        <f>E8+1</f>
        <v>31</v>
      </c>
      <c r="H8" s="41" t="str">
        <f>CONCATENATE(VLOOKUP(G8,'rozpis kol'!$B:$J,8,0),":",VLOOKUP(G8,'rozpis kol'!$B:$J,9,0))</f>
        <v>7:10</v>
      </c>
      <c r="I8" s="44">
        <f>G8+1</f>
        <v>32</v>
      </c>
      <c r="J8" s="41" t="str">
        <f>CONCATENATE(VLOOKUP(I8,'rozpis kol'!$B:$J,8,0),":",VLOOKUP(I8,'rozpis kol'!$B:$J,9,0))</f>
        <v>:</v>
      </c>
      <c r="K8" s="42" t="s">
        <v>28</v>
      </c>
      <c r="L8" s="43" t="s">
        <v>28</v>
      </c>
      <c r="M8" s="44">
        <f>I8+1</f>
        <v>33</v>
      </c>
      <c r="N8" s="41" t="str">
        <f>CONCATENATE(VLOOKUP(M8,'rozpis kol'!$B:$J,8,0),":",VLOOKUP(M8,'rozpis kol'!$B:$J,9,0))</f>
        <v>26:6</v>
      </c>
      <c r="O8" s="44">
        <f>M8+1</f>
        <v>34</v>
      </c>
      <c r="P8" s="41" t="str">
        <f>CONCATENATE(VLOOKUP(O8,'rozpis kol'!$B:$J,8,0),":",VLOOKUP(O8,'rozpis kol'!$B:$J,9,0))</f>
        <v>:</v>
      </c>
      <c r="Q8" s="44">
        <f t="shared" si="0"/>
        <v>35</v>
      </c>
      <c r="R8" s="45" t="str">
        <f>CONCATENATE(VLOOKUP(Q8,'rozpis kol'!$B:$J,8,0),":",VLOOKUP(Q8,'rozpis kol'!$B:$J,9,0))</f>
        <v>4:26</v>
      </c>
    </row>
    <row r="9" spans="1:18" x14ac:dyDescent="0.2">
      <c r="A9" s="39">
        <v>6</v>
      </c>
      <c r="B9" s="40" t="str">
        <f>VLOOKUP(A9,zadání!A:B,2,0)</f>
        <v>TJ S. Osek n/B</v>
      </c>
      <c r="C9" s="61">
        <f t="shared" si="1"/>
        <v>36</v>
      </c>
      <c r="D9" s="41" t="str">
        <f>CONCATENATE(VLOOKUP(C9,'rozpis kol'!$B:$J,8,0),":",VLOOKUP(C9,'rozpis kol'!$B:$J,9,0))</f>
        <v>8:25</v>
      </c>
      <c r="E9" s="44">
        <f t="shared" si="2"/>
        <v>37</v>
      </c>
      <c r="F9" s="41" t="str">
        <f>CONCATENATE(VLOOKUP(E9,'rozpis kol'!$B:$J,8,0),":",VLOOKUP(E9,'rozpis kol'!$B:$J,9,0))</f>
        <v>:</v>
      </c>
      <c r="G9" s="44">
        <f>E9+1</f>
        <v>38</v>
      </c>
      <c r="H9" s="41" t="str">
        <f>CONCATENATE(VLOOKUP(G9,'rozpis kol'!$B:$J,8,0),":",VLOOKUP(G9,'rozpis kol'!$B:$J,9,0))</f>
        <v>10:22</v>
      </c>
      <c r="I9" s="44">
        <f>G9+1</f>
        <v>39</v>
      </c>
      <c r="J9" s="41" t="str">
        <f>CONCATENATE(VLOOKUP(I9,'rozpis kol'!$B:$J,8,0),":",VLOOKUP(I9,'rozpis kol'!$B:$J,9,0))</f>
        <v>:</v>
      </c>
      <c r="K9" s="44">
        <f>I9+1</f>
        <v>40</v>
      </c>
      <c r="L9" s="41" t="str">
        <f>CONCATENATE(VLOOKUP(K9,'rozpis kol'!$B:$J,8,0),":",VLOOKUP(K9,'rozpis kol'!$B:$J,9,0))</f>
        <v>:</v>
      </c>
      <c r="M9" s="42" t="s">
        <v>28</v>
      </c>
      <c r="N9" s="43" t="s">
        <v>28</v>
      </c>
      <c r="O9" s="44">
        <f>K9+1</f>
        <v>41</v>
      </c>
      <c r="P9" s="41" t="str">
        <f>CONCATENATE(VLOOKUP(O9,'rozpis kol'!$B:$J,8,0),":",VLOOKUP(O9,'rozpis kol'!$B:$J,9,0))</f>
        <v>:</v>
      </c>
      <c r="Q9" s="44">
        <f t="shared" si="0"/>
        <v>42</v>
      </c>
      <c r="R9" s="45" t="str">
        <f>CONCATENATE(VLOOKUP(Q9,'rozpis kol'!$B:$J,8,0),":",VLOOKUP(Q9,'rozpis kol'!$B:$J,9,0))</f>
        <v>6:46</v>
      </c>
    </row>
    <row r="10" spans="1:18" x14ac:dyDescent="0.2">
      <c r="A10" s="39">
        <v>7</v>
      </c>
      <c r="B10" s="40" t="str">
        <f>VLOOKUP(A10,zadání!A:B,2,0)</f>
        <v>TJ Pustějov</v>
      </c>
      <c r="C10" s="61">
        <f t="shared" si="1"/>
        <v>43</v>
      </c>
      <c r="D10" s="41" t="str">
        <f>CONCATENATE(VLOOKUP(C10,'rozpis kol'!$B:$J,8,0),":",VLOOKUP(C10,'rozpis kol'!$B:$J,9,0))</f>
        <v>:</v>
      </c>
      <c r="E10" s="44">
        <f t="shared" si="2"/>
        <v>44</v>
      </c>
      <c r="F10" s="41" t="str">
        <f>CONCATENATE(VLOOKUP(E10,'rozpis kol'!$B:$J,8,0),":",VLOOKUP(E10,'rozpis kol'!$B:$J,9,0))</f>
        <v>12:29</v>
      </c>
      <c r="G10" s="44">
        <f>E10+1</f>
        <v>45</v>
      </c>
      <c r="H10" s="41" t="str">
        <f>CONCATENATE(VLOOKUP(G10,'rozpis kol'!$B:$J,8,0),":",VLOOKUP(G10,'rozpis kol'!$B:$J,9,0))</f>
        <v>:</v>
      </c>
      <c r="I10" s="44">
        <f>G10+1</f>
        <v>46</v>
      </c>
      <c r="J10" s="41" t="str">
        <f>CONCATENATE(VLOOKUP(I10,'rozpis kol'!$B:$J,8,0),":",VLOOKUP(I10,'rozpis kol'!$B:$J,9,0))</f>
        <v>:</v>
      </c>
      <c r="K10" s="44">
        <f>I10+1</f>
        <v>47</v>
      </c>
      <c r="L10" s="41" t="str">
        <f>CONCATENATE(VLOOKUP(K10,'rozpis kol'!$B:$J,8,0),":",VLOOKUP(K10,'rozpis kol'!$B:$J,9,0))</f>
        <v>11:17</v>
      </c>
      <c r="M10" s="44">
        <f>K10+1</f>
        <v>48</v>
      </c>
      <c r="N10" s="41" t="str">
        <f>CONCATENATE(VLOOKUP(M10,'rozpis kol'!$B:$J,8,0),":",VLOOKUP(M10,'rozpis kol'!$B:$J,9,0))</f>
        <v>25:19</v>
      </c>
      <c r="O10" s="42" t="s">
        <v>28</v>
      </c>
      <c r="P10" s="43" t="s">
        <v>28</v>
      </c>
      <c r="Q10" s="44">
        <f>M10+1</f>
        <v>49</v>
      </c>
      <c r="R10" s="45" t="str">
        <f>CONCATENATE(VLOOKUP(Q10,'rozpis kol'!$B:$J,8,0),":",VLOOKUP(Q10,'rozpis kol'!$B:$J,9,0))</f>
        <v>4:33</v>
      </c>
    </row>
    <row r="11" spans="1:18" ht="13.5" thickBot="1" x14ac:dyDescent="0.25">
      <c r="A11" s="46">
        <v>8</v>
      </c>
      <c r="B11" s="47" t="str">
        <f>VLOOKUP(A11,zadání!A:B,2,0)</f>
        <v>SK Studénka A</v>
      </c>
      <c r="C11" s="62">
        <f t="shared" si="1"/>
        <v>50</v>
      </c>
      <c r="D11" s="48" t="str">
        <f>CONCATENATE(VLOOKUP(C11,'rozpis kol'!$B:$J,8,0),":",VLOOKUP(C11,'rozpis kol'!$B:$J,9,0))</f>
        <v>36:4</v>
      </c>
      <c r="E11" s="49">
        <f t="shared" si="2"/>
        <v>51</v>
      </c>
      <c r="F11" s="48" t="str">
        <f>CONCATENATE(VLOOKUP(E11,'rozpis kol'!$B:$J,8,0),":",VLOOKUP(E11,'rozpis kol'!$B:$J,9,0))</f>
        <v>:</v>
      </c>
      <c r="G11" s="49">
        <f>E11+1</f>
        <v>52</v>
      </c>
      <c r="H11" s="48" t="str">
        <f>CONCATENATE(VLOOKUP(G11,'rozpis kol'!$B:$J,8,0),":",VLOOKUP(G11,'rozpis kol'!$B:$J,9,0))</f>
        <v>24:9</v>
      </c>
      <c r="I11" s="49">
        <f>G11+1</f>
        <v>53</v>
      </c>
      <c r="J11" s="48" t="str">
        <f>CONCATENATE(VLOOKUP(I11,'rozpis kol'!$B:$J,8,0),":",VLOOKUP(I11,'rozpis kol'!$B:$J,9,0))</f>
        <v>29:2</v>
      </c>
      <c r="K11" s="49">
        <f>I11+1</f>
        <v>54</v>
      </c>
      <c r="L11" s="48" t="str">
        <f>CONCATENATE(VLOOKUP(K11,'rozpis kol'!$B:$J,8,0),":",VLOOKUP(K11,'rozpis kol'!$B:$J,9,0))</f>
        <v>:</v>
      </c>
      <c r="M11" s="49">
        <f>K11+1</f>
        <v>55</v>
      </c>
      <c r="N11" s="48" t="str">
        <f>CONCATENATE(VLOOKUP(M11,'rozpis kol'!$B:$J,8,0),":",VLOOKUP(M11,'rozpis kol'!$B:$J,9,0))</f>
        <v>:</v>
      </c>
      <c r="O11" s="49">
        <f>M11+1</f>
        <v>56</v>
      </c>
      <c r="P11" s="48" t="str">
        <f>CONCATENATE(VLOOKUP(O11,'rozpis kol'!$B:$J,8,0),":",VLOOKUP(O11,'rozpis kol'!$B:$J,9,0))</f>
        <v>:</v>
      </c>
      <c r="Q11" s="50" t="s">
        <v>28</v>
      </c>
      <c r="R11" s="51" t="s">
        <v>28</v>
      </c>
    </row>
  </sheetData>
  <mergeCells count="2">
    <mergeCell ref="A3:B3"/>
    <mergeCell ref="A1:R1"/>
  </mergeCells>
  <phoneticPr fontId="6" type="noConversion"/>
  <conditionalFormatting sqref="H4:H11 G6 I7 E5 K8 J4:J11 M9 L4:L11 O10 N4:N11 P4:P11 R4:R10 C4:D4 F4:F11 Q11:R11 D5:D11">
    <cfRule type="cellIs" dxfId="0" priority="1" stopIfTrue="1" operator="equal">
      <formula>":"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8"/>
  <sheetViews>
    <sheetView workbookViewId="0">
      <selection activeCell="B13" sqref="B13"/>
    </sheetView>
  </sheetViews>
  <sheetFormatPr defaultRowHeight="12.75" x14ac:dyDescent="0.2"/>
  <cols>
    <col min="1" max="1" width="3.5703125" style="7" bestFit="1" customWidth="1"/>
    <col min="2" max="2" width="20" style="7" bestFit="1" customWidth="1"/>
    <col min="3" max="4" width="9.140625" style="7"/>
    <col min="5" max="7" width="9.140625" style="8"/>
    <col min="8" max="8" width="9.140625" style="7"/>
    <col min="9" max="9" width="9.140625" style="8"/>
    <col min="10" max="10" width="9.140625" style="7"/>
    <col min="11" max="11" width="9.140625" style="8"/>
    <col min="12" max="12" width="9.140625" style="7"/>
    <col min="13" max="13" width="9.140625" style="8"/>
    <col min="14" max="14" width="9.140625" style="7"/>
    <col min="15" max="15" width="9.140625" style="8"/>
    <col min="16" max="16384" width="9.140625" style="7"/>
  </cols>
  <sheetData>
    <row r="2" spans="1:25" x14ac:dyDescent="0.2">
      <c r="A2" s="86" t="s">
        <v>0</v>
      </c>
      <c r="B2" s="86"/>
    </row>
    <row r="3" spans="1:25" x14ac:dyDescent="0.2">
      <c r="A3" s="6"/>
      <c r="B3" s="6"/>
      <c r="E3" s="9"/>
    </row>
    <row r="4" spans="1:25" x14ac:dyDescent="0.2">
      <c r="B4" s="7" t="s">
        <v>4</v>
      </c>
    </row>
    <row r="5" spans="1:25" x14ac:dyDescent="0.2">
      <c r="A5" s="7">
        <v>1</v>
      </c>
      <c r="B5" s="74" t="s">
        <v>43</v>
      </c>
      <c r="Q5" s="8"/>
      <c r="S5" s="8"/>
      <c r="U5" s="8"/>
      <c r="W5" s="8"/>
      <c r="Y5" s="8"/>
    </row>
    <row r="6" spans="1:25" x14ac:dyDescent="0.2">
      <c r="A6" s="7">
        <v>2</v>
      </c>
      <c r="B6" s="74" t="s">
        <v>44</v>
      </c>
      <c r="Q6" s="8"/>
      <c r="S6" s="8"/>
      <c r="U6" s="8"/>
      <c r="W6" s="8"/>
      <c r="Y6" s="8"/>
    </row>
    <row r="7" spans="1:25" x14ac:dyDescent="0.2">
      <c r="A7" s="7">
        <v>3</v>
      </c>
      <c r="B7" s="74" t="s">
        <v>45</v>
      </c>
      <c r="Q7" s="8"/>
      <c r="S7" s="8"/>
      <c r="U7" s="8"/>
      <c r="W7" s="8"/>
      <c r="Y7" s="8"/>
    </row>
    <row r="8" spans="1:25" x14ac:dyDescent="0.2">
      <c r="A8" s="7">
        <v>4</v>
      </c>
      <c r="B8" s="74" t="s">
        <v>46</v>
      </c>
      <c r="Q8" s="8"/>
      <c r="S8" s="8"/>
      <c r="U8" s="8"/>
      <c r="W8" s="8"/>
      <c r="Y8" s="8"/>
    </row>
    <row r="9" spans="1:25" x14ac:dyDescent="0.2">
      <c r="A9" s="7">
        <v>5</v>
      </c>
      <c r="B9" s="74" t="s">
        <v>47</v>
      </c>
      <c r="Q9" s="8"/>
      <c r="S9" s="8"/>
      <c r="U9" s="8"/>
      <c r="W9" s="8"/>
      <c r="Y9" s="8"/>
    </row>
    <row r="10" spans="1:25" x14ac:dyDescent="0.2">
      <c r="A10" s="7">
        <v>6</v>
      </c>
      <c r="B10" s="74" t="s">
        <v>48</v>
      </c>
      <c r="D10" s="10" t="s">
        <v>5</v>
      </c>
      <c r="Q10" s="8"/>
      <c r="S10" s="8"/>
      <c r="U10" s="8"/>
      <c r="W10" s="8"/>
      <c r="Y10" s="8"/>
    </row>
    <row r="11" spans="1:25" x14ac:dyDescent="0.2">
      <c r="A11" s="7">
        <v>7</v>
      </c>
      <c r="B11" s="74" t="s">
        <v>49</v>
      </c>
      <c r="D11" s="10" t="s">
        <v>26</v>
      </c>
      <c r="Q11" s="8"/>
      <c r="S11" s="8"/>
      <c r="U11" s="8"/>
      <c r="W11" s="8"/>
      <c r="Y11" s="8"/>
    </row>
    <row r="12" spans="1:25" x14ac:dyDescent="0.2">
      <c r="A12" s="7">
        <v>8</v>
      </c>
      <c r="B12" s="74" t="s">
        <v>50</v>
      </c>
      <c r="Q12" s="8"/>
      <c r="S12" s="8"/>
      <c r="U12" s="8"/>
      <c r="W12" s="8"/>
      <c r="Y12" s="8"/>
    </row>
    <row r="15" spans="1:25" x14ac:dyDescent="0.2">
      <c r="B15" s="75" t="s">
        <v>38</v>
      </c>
    </row>
    <row r="16" spans="1:25" x14ac:dyDescent="0.2">
      <c r="B16" s="74" t="s">
        <v>42</v>
      </c>
    </row>
    <row r="17" spans="2:2" x14ac:dyDescent="0.2">
      <c r="B17" s="75" t="s">
        <v>39</v>
      </c>
    </row>
    <row r="18" spans="2:2" x14ac:dyDescent="0.2">
      <c r="B18" s="74" t="s">
        <v>41</v>
      </c>
    </row>
  </sheetData>
  <mergeCells count="1">
    <mergeCell ref="A2:B2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6</vt:i4>
      </vt:variant>
      <vt:variant>
        <vt:lpstr>Pojmenované oblasti</vt:lpstr>
      </vt:variant>
      <vt:variant>
        <vt:i4>25</vt:i4>
      </vt:variant>
    </vt:vector>
  </HeadingPairs>
  <TitlesOfParts>
    <vt:vector size="31" baseType="lpstr">
      <vt:lpstr>obrana</vt:lpstr>
      <vt:lpstr>útok</vt:lpstr>
      <vt:lpstr>tabulka</vt:lpstr>
      <vt:lpstr>rozpis kol</vt:lpstr>
      <vt:lpstr>kříž tab</vt:lpstr>
      <vt:lpstr>zadání</vt:lpstr>
      <vt:lpstr>nasazení</vt:lpstr>
      <vt:lpstr>poražení</vt:lpstr>
      <vt:lpstr>prohra_doma</vt:lpstr>
      <vt:lpstr>prohra_venku</vt:lpstr>
      <vt:lpstr>protivník1</vt:lpstr>
      <vt:lpstr>protivník2</vt:lpstr>
      <vt:lpstr>protivník3</vt:lpstr>
      <vt:lpstr>protivník4</vt:lpstr>
      <vt:lpstr>protivník5</vt:lpstr>
      <vt:lpstr>protivník6</vt:lpstr>
      <vt:lpstr>protivník7</vt:lpstr>
      <vt:lpstr>protivník8</vt:lpstr>
      <vt:lpstr>remíza_doma</vt:lpstr>
      <vt:lpstr>remíza_venku</vt:lpstr>
      <vt:lpstr>tým1</vt:lpstr>
      <vt:lpstr>tým2</vt:lpstr>
      <vt:lpstr>tým3</vt:lpstr>
      <vt:lpstr>tým4</vt:lpstr>
      <vt:lpstr>tým5</vt:lpstr>
      <vt:lpstr>tým6</vt:lpstr>
      <vt:lpstr>tým7</vt:lpstr>
      <vt:lpstr>tým8</vt:lpstr>
      <vt:lpstr>vítěz_doma</vt:lpstr>
      <vt:lpstr>vítěz_venku</vt:lpstr>
      <vt:lpstr>vítězové</vt:lpstr>
    </vt:vector>
  </TitlesOfParts>
  <Company>AutoCont ControlSystems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Menšík</dc:creator>
  <cp:lastModifiedBy>Klára Benešová</cp:lastModifiedBy>
  <cp:lastPrinted>2017-08-24T08:30:59Z</cp:lastPrinted>
  <dcterms:created xsi:type="dcterms:W3CDTF">2001-04-23T15:03:36Z</dcterms:created>
  <dcterms:modified xsi:type="dcterms:W3CDTF">2019-10-28T10:03:05Z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inCustomData0000">
    <vt:lpwstr>&lt;AddinData version="1.0"&gt;&lt;Worksheets&gt;&lt;Worksheet Name="obrana"&gt;&lt;Controls /&gt;&lt;/Worksheet&gt;&lt;Worksheet Name="útok"&gt;&lt;Controls /&gt;&lt;/Worksheet&gt;&lt;Worksheet Name="tabulka"&gt;&lt;Controls /&gt;&lt;/Worksheet&gt;&lt;Worksheet Name="rozpis kol"&gt;&lt;Controls /&gt;&lt;/Worksheet&gt;&lt;Worksheet Name="kř</vt:lpwstr>
  </property>
  <property fmtid="{D5CDD505-2E9C-101B-9397-08002B2CF9AE}" pid="3" name="AddinCustomData0001">
    <vt:lpwstr>íž tab"&gt;&lt;Controls /&gt;&lt;/Worksheet&gt;&lt;Worksheet Name="zadání"&gt;&lt;Controls /&gt;&lt;/Worksheet&gt;&lt;/Worksheets&gt;&lt;/AddinData&gt;</vt:lpwstr>
  </property>
</Properties>
</file>