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M5" i="1"/>
  <c r="M17" i="1"/>
  <c r="M2" i="1"/>
  <c r="N3" i="1"/>
  <c r="M3" i="1" s="1"/>
  <c r="N4" i="1"/>
  <c r="M4" i="1" s="1"/>
  <c r="N5" i="1"/>
  <c r="O5" i="1" s="1"/>
  <c r="N6" i="1"/>
  <c r="O6" i="1" s="1"/>
  <c r="N7" i="1"/>
  <c r="M7" i="1" s="1"/>
  <c r="N8" i="1"/>
  <c r="O8" i="1" s="1"/>
  <c r="N9" i="1"/>
  <c r="O9" i="1" s="1"/>
  <c r="N10" i="1"/>
  <c r="O10" i="1" s="1"/>
  <c r="N11" i="1"/>
  <c r="M11" i="1" s="1"/>
  <c r="N12" i="1"/>
  <c r="O12" i="1" s="1"/>
  <c r="N13" i="1"/>
  <c r="O13" i="1" s="1"/>
  <c r="N14" i="1"/>
  <c r="O14" i="1" s="1"/>
  <c r="N15" i="1"/>
  <c r="M15" i="1" s="1"/>
  <c r="N16" i="1"/>
  <c r="O16" i="1" s="1"/>
  <c r="N17" i="1"/>
  <c r="O17" i="1" s="1"/>
  <c r="N18" i="1"/>
  <c r="O18" i="1" s="1"/>
  <c r="N19" i="1"/>
  <c r="M19" i="1" s="1"/>
  <c r="N20" i="1"/>
  <c r="M20" i="1" s="1"/>
  <c r="N21" i="1"/>
  <c r="O21" i="1" s="1"/>
  <c r="N22" i="1"/>
  <c r="O22" i="1" s="1"/>
  <c r="N23" i="1"/>
  <c r="M23" i="1" s="1"/>
  <c r="N24" i="1"/>
  <c r="M24" i="1" s="1"/>
  <c r="N2" i="1"/>
  <c r="O2" i="1" s="1"/>
  <c r="H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J23" i="1" s="1"/>
  <c r="H24" i="1"/>
  <c r="I24" i="1" s="1"/>
  <c r="J24" i="1" s="1"/>
  <c r="H2" i="1"/>
  <c r="I2" i="1" s="1"/>
  <c r="M22" i="1" l="1"/>
  <c r="M9" i="1"/>
  <c r="M10" i="1"/>
  <c r="M21" i="1"/>
  <c r="M6" i="1"/>
  <c r="M12" i="1"/>
  <c r="O20" i="1"/>
  <c r="O4" i="1"/>
  <c r="M16" i="1"/>
  <c r="O24" i="1"/>
  <c r="R24" i="1" s="1"/>
  <c r="M14" i="1"/>
  <c r="M18" i="1"/>
  <c r="M13" i="1"/>
  <c r="M8" i="1"/>
  <c r="O23" i="1"/>
  <c r="R23" i="1" s="1"/>
  <c r="O19" i="1"/>
  <c r="O15" i="1"/>
  <c r="O11" i="1"/>
  <c r="R11" i="1" s="1"/>
  <c r="O7" i="1"/>
  <c r="O3" i="1"/>
  <c r="I3" i="1"/>
  <c r="J22" i="1"/>
  <c r="J21" i="1"/>
  <c r="R21" i="1" s="1"/>
  <c r="J20" i="1"/>
  <c r="J19" i="1"/>
  <c r="J18" i="1"/>
  <c r="J17" i="1"/>
  <c r="R17" i="1" s="1"/>
  <c r="J16" i="1"/>
  <c r="R16" i="1" s="1"/>
  <c r="J15" i="1"/>
  <c r="J14" i="1"/>
  <c r="R14" i="1" s="1"/>
  <c r="J13" i="1"/>
  <c r="J12" i="1"/>
  <c r="R12" i="1" s="1"/>
  <c r="J11" i="1"/>
  <c r="J7" i="1"/>
  <c r="J2" i="1"/>
  <c r="E2" i="1"/>
  <c r="F2" i="1" s="1"/>
  <c r="G2" i="1" s="1"/>
  <c r="R2" i="1" l="1"/>
  <c r="U2" i="1"/>
  <c r="T2" i="1"/>
  <c r="S2" i="1"/>
  <c r="R22" i="1"/>
  <c r="R20" i="1"/>
  <c r="R13" i="1"/>
  <c r="R18" i="1"/>
  <c r="K2" i="1"/>
  <c r="L2" i="1" s="1"/>
  <c r="V2" i="1" s="1"/>
  <c r="R19" i="1"/>
  <c r="R7" i="1"/>
  <c r="P2" i="1"/>
  <c r="Q2" i="1" s="1"/>
  <c r="R15" i="1"/>
  <c r="W2" i="1"/>
  <c r="J10" i="1"/>
  <c r="R10" i="1" s="1"/>
  <c r="J9" i="1"/>
  <c r="R9" i="1" s="1"/>
  <c r="J8" i="1"/>
  <c r="R8" i="1" s="1"/>
  <c r="J6" i="1"/>
  <c r="R6" i="1" s="1"/>
  <c r="J5" i="1"/>
  <c r="R5" i="1" s="1"/>
  <c r="J4" i="1"/>
  <c r="R4" i="1" s="1"/>
  <c r="J3" i="1"/>
  <c r="R3" i="1" s="1"/>
  <c r="X2" i="1" l="1"/>
  <c r="A3" i="1" s="1"/>
  <c r="E3" i="1" l="1"/>
  <c r="F3" i="1" s="1"/>
  <c r="K3" i="1" l="1"/>
  <c r="P3" i="1"/>
  <c r="U3" i="1" s="1"/>
  <c r="G3" i="1"/>
  <c r="Q3" i="1" l="1"/>
  <c r="V3" i="1" s="1"/>
  <c r="L3" i="1"/>
  <c r="W3" i="1"/>
  <c r="X3" i="1" s="1"/>
  <c r="A4" i="1" s="1"/>
  <c r="E4" i="1" l="1"/>
  <c r="F4" i="1" s="1"/>
  <c r="K4" i="1" l="1"/>
  <c r="P4" i="1"/>
  <c r="U4" i="1" s="1"/>
  <c r="G4" i="1"/>
  <c r="Q4" i="1" l="1"/>
  <c r="V4" i="1" s="1"/>
  <c r="L4" i="1"/>
  <c r="W4" i="1"/>
  <c r="X4" i="1" s="1"/>
  <c r="A5" i="1" s="1"/>
  <c r="E5" i="1" l="1"/>
  <c r="F5" i="1" s="1"/>
  <c r="K5" i="1" l="1"/>
  <c r="P5" i="1"/>
  <c r="U5" i="1" s="1"/>
  <c r="G5" i="1"/>
  <c r="Q5" i="1" l="1"/>
  <c r="V5" i="1" s="1"/>
  <c r="L5" i="1"/>
  <c r="W5" i="1"/>
  <c r="X5" i="1" s="1"/>
  <c r="A6" i="1" s="1"/>
  <c r="E6" i="1" l="1"/>
  <c r="F6" i="1" s="1"/>
  <c r="K6" i="1" l="1"/>
  <c r="P6" i="1"/>
  <c r="U6" i="1" s="1"/>
  <c r="G6" i="1"/>
  <c r="W6" i="1"/>
  <c r="Q6" i="1" l="1"/>
  <c r="V6" i="1" s="1"/>
  <c r="L6" i="1"/>
  <c r="X6" i="1"/>
  <c r="A7" i="1" s="1"/>
  <c r="E7" i="1" l="1"/>
  <c r="F7" i="1" s="1"/>
  <c r="K7" i="1" l="1"/>
  <c r="P7" i="1"/>
  <c r="U7" i="1" s="1"/>
  <c r="G7" i="1"/>
  <c r="Q7" i="1" l="1"/>
  <c r="V7" i="1" s="1"/>
  <c r="L7" i="1"/>
  <c r="W7" i="1"/>
  <c r="X7" i="1" s="1"/>
  <c r="A8" i="1" s="1"/>
  <c r="E8" i="1" l="1"/>
  <c r="F8" i="1" s="1"/>
  <c r="K8" i="1" l="1"/>
  <c r="P8" i="1"/>
  <c r="U8" i="1" s="1"/>
  <c r="G8" i="1"/>
  <c r="W8" i="1"/>
  <c r="Q8" i="1" l="1"/>
  <c r="V8" i="1" s="1"/>
  <c r="L8" i="1"/>
  <c r="X8" i="1"/>
  <c r="A9" i="1" s="1"/>
  <c r="E9" i="1" l="1"/>
  <c r="F9" i="1" s="1"/>
  <c r="K9" i="1" l="1"/>
  <c r="P9" i="1"/>
  <c r="U9" i="1" s="1"/>
  <c r="G9" i="1"/>
  <c r="Q9" i="1" l="1"/>
  <c r="V9" i="1" s="1"/>
  <c r="L9" i="1"/>
  <c r="W9" i="1"/>
  <c r="X9" i="1" s="1"/>
  <c r="A10" i="1" s="1"/>
  <c r="E10" i="1" l="1"/>
  <c r="F10" i="1" s="1"/>
  <c r="K10" i="1" l="1"/>
  <c r="P10" i="1"/>
  <c r="U10" i="1" s="1"/>
  <c r="G10" i="1"/>
  <c r="Q10" i="1" l="1"/>
  <c r="V10" i="1" s="1"/>
  <c r="L10" i="1"/>
  <c r="W10" i="1"/>
  <c r="X10" i="1" s="1"/>
  <c r="A11" i="1" s="1"/>
  <c r="E11" i="1" l="1"/>
  <c r="F11" i="1" s="1"/>
  <c r="K11" i="1" l="1"/>
  <c r="P11" i="1"/>
  <c r="U11" i="1" s="1"/>
  <c r="G11" i="1"/>
  <c r="Q11" i="1" l="1"/>
  <c r="V11" i="1" s="1"/>
  <c r="L11" i="1"/>
  <c r="W11" i="1"/>
  <c r="X11" i="1" s="1"/>
  <c r="A12" i="1" s="1"/>
  <c r="E12" i="1" l="1"/>
  <c r="F12" i="1" s="1"/>
  <c r="K12" i="1" l="1"/>
  <c r="P12" i="1"/>
  <c r="U12" i="1" s="1"/>
  <c r="G12" i="1"/>
  <c r="W12" i="1"/>
  <c r="Q12" i="1" l="1"/>
  <c r="V12" i="1" s="1"/>
  <c r="L12" i="1"/>
  <c r="X12" i="1"/>
  <c r="A13" i="1" s="1"/>
  <c r="E13" i="1" l="1"/>
  <c r="F13" i="1" s="1"/>
  <c r="K13" i="1" l="1"/>
  <c r="P13" i="1"/>
  <c r="U13" i="1" s="1"/>
  <c r="G13" i="1"/>
  <c r="Q13" i="1" l="1"/>
  <c r="V13" i="1" s="1"/>
  <c r="L13" i="1"/>
  <c r="W13" i="1"/>
  <c r="X13" i="1" s="1"/>
  <c r="A14" i="1" s="1"/>
  <c r="E14" i="1" l="1"/>
  <c r="F14" i="1" s="1"/>
  <c r="K14" i="1" l="1"/>
  <c r="W14" i="1" s="1"/>
  <c r="P14" i="1"/>
  <c r="U14" i="1" s="1"/>
  <c r="G14" i="1"/>
  <c r="Q14" i="1" l="1"/>
  <c r="V14" i="1" s="1"/>
  <c r="L14" i="1"/>
  <c r="X14" i="1"/>
  <c r="A15" i="1" s="1"/>
  <c r="E15" i="1" l="1"/>
  <c r="F15" i="1" s="1"/>
  <c r="K15" i="1" l="1"/>
  <c r="W15" i="1" s="1"/>
  <c r="P15" i="1"/>
  <c r="U15" i="1" s="1"/>
  <c r="G15" i="1"/>
  <c r="Q15" i="1" l="1"/>
  <c r="V15" i="1" s="1"/>
  <c r="L15" i="1"/>
  <c r="X15" i="1"/>
  <c r="A16" i="1" s="1"/>
  <c r="E16" i="1" l="1"/>
  <c r="F16" i="1" s="1"/>
  <c r="K16" i="1" l="1"/>
  <c r="P16" i="1"/>
  <c r="U16" i="1" s="1"/>
  <c r="G16" i="1"/>
  <c r="Q16" i="1" l="1"/>
  <c r="V16" i="1" s="1"/>
  <c r="L16" i="1"/>
  <c r="W16" i="1"/>
  <c r="X16" i="1" s="1"/>
  <c r="A17" i="1" s="1"/>
  <c r="E17" i="1" l="1"/>
  <c r="F17" i="1" s="1"/>
  <c r="K17" i="1" l="1"/>
  <c r="P17" i="1"/>
  <c r="U17" i="1" s="1"/>
  <c r="G17" i="1"/>
  <c r="Q17" i="1" l="1"/>
  <c r="V17" i="1" s="1"/>
  <c r="L17" i="1"/>
  <c r="W17" i="1"/>
  <c r="X17" i="1" s="1"/>
  <c r="A18" i="1" s="1"/>
  <c r="E18" i="1" l="1"/>
  <c r="F18" i="1" s="1"/>
  <c r="K18" i="1" l="1"/>
  <c r="P18" i="1"/>
  <c r="U18" i="1" s="1"/>
  <c r="G18" i="1"/>
  <c r="Q18" i="1" l="1"/>
  <c r="V18" i="1" s="1"/>
  <c r="L18" i="1"/>
  <c r="W18" i="1"/>
  <c r="X18" i="1" s="1"/>
  <c r="A19" i="1" s="1"/>
  <c r="E19" i="1" l="1"/>
  <c r="F19" i="1" s="1"/>
  <c r="K19" i="1" l="1"/>
  <c r="P19" i="1"/>
  <c r="U19" i="1" s="1"/>
  <c r="G19" i="1"/>
  <c r="Q19" i="1" l="1"/>
  <c r="V19" i="1" s="1"/>
  <c r="L19" i="1"/>
  <c r="W19" i="1"/>
  <c r="X19" i="1" s="1"/>
  <c r="A20" i="1" s="1"/>
  <c r="E20" i="1" l="1"/>
  <c r="F20" i="1" s="1"/>
  <c r="K20" i="1" l="1"/>
  <c r="P20" i="1"/>
  <c r="U20" i="1" s="1"/>
  <c r="G20" i="1"/>
  <c r="Q20" i="1" l="1"/>
  <c r="V20" i="1" s="1"/>
  <c r="L20" i="1"/>
  <c r="W20" i="1"/>
  <c r="X20" i="1" s="1"/>
  <c r="A21" i="1" s="1"/>
  <c r="E21" i="1" l="1"/>
  <c r="F21" i="1" s="1"/>
  <c r="K21" i="1" l="1"/>
  <c r="P21" i="1"/>
  <c r="U21" i="1" s="1"/>
  <c r="G21" i="1"/>
  <c r="Q21" i="1" l="1"/>
  <c r="V21" i="1" s="1"/>
  <c r="L21" i="1"/>
  <c r="W21" i="1"/>
  <c r="X21" i="1" s="1"/>
  <c r="A22" i="1" s="1"/>
  <c r="E22" i="1" l="1"/>
  <c r="F22" i="1" s="1"/>
  <c r="K22" i="1" l="1"/>
  <c r="P22" i="1"/>
  <c r="U22" i="1" s="1"/>
  <c r="G22" i="1"/>
  <c r="Q22" i="1" l="1"/>
  <c r="V22" i="1" s="1"/>
  <c r="L22" i="1"/>
  <c r="W22" i="1"/>
  <c r="X22" i="1" s="1"/>
  <c r="A23" i="1" s="1"/>
  <c r="E23" i="1" l="1"/>
  <c r="F23" i="1" s="1"/>
  <c r="K23" i="1" l="1"/>
  <c r="P23" i="1"/>
  <c r="U23" i="1" s="1"/>
  <c r="G23" i="1"/>
  <c r="Q23" i="1" l="1"/>
  <c r="V23" i="1" s="1"/>
  <c r="L23" i="1"/>
  <c r="W23" i="1"/>
  <c r="X23" i="1" s="1"/>
  <c r="A24" i="1" s="1"/>
  <c r="E24" i="1" l="1"/>
  <c r="F24" i="1" s="1"/>
  <c r="K24" i="1" l="1"/>
  <c r="P24" i="1"/>
  <c r="U24" i="1" s="1"/>
  <c r="G24" i="1"/>
  <c r="Q24" i="1" l="1"/>
  <c r="V24" i="1" s="1"/>
  <c r="L24" i="1"/>
  <c r="W24" i="1"/>
  <c r="X24" i="1" s="1"/>
</calcChain>
</file>

<file path=xl/sharedStrings.xml><?xml version="1.0" encoding="utf-8"?>
<sst xmlns="http://schemas.openxmlformats.org/spreadsheetml/2006/main" count="25" uniqueCount="25">
  <si>
    <t>APLICAÇÃO</t>
  </si>
  <si>
    <t>VL AÇÃO</t>
  </si>
  <si>
    <t>EX. OPÇÃO</t>
  </si>
  <si>
    <t>VL OPÇÃO</t>
  </si>
  <si>
    <t>QTDE</t>
  </si>
  <si>
    <t>QTDE TMP</t>
  </si>
  <si>
    <t>T APLICADO</t>
  </si>
  <si>
    <t>VL AÇÃO TGT</t>
  </si>
  <si>
    <t>% AÇÃO</t>
  </si>
  <si>
    <t>LUCRO</t>
  </si>
  <si>
    <t>TOTAL</t>
  </si>
  <si>
    <t>RETIRADA</t>
  </si>
  <si>
    <t>% LUCRO</t>
  </si>
  <si>
    <t>RETIRADAS A CADA:</t>
  </si>
  <si>
    <t>100% VL OP TGT</t>
  </si>
  <si>
    <t>100% VL AÇÃO TGT</t>
  </si>
  <si>
    <t>100% % AÇÃO</t>
  </si>
  <si>
    <t>100% LUCRO</t>
  </si>
  <si>
    <t>100% % LUCRO</t>
  </si>
  <si>
    <t>3,5% VL AÇÃO TGT</t>
  </si>
  <si>
    <t>3,5% VL OP TGT</t>
  </si>
  <si>
    <t>3,5% % AÇÃO</t>
  </si>
  <si>
    <t>3,5% LUCRO</t>
  </si>
  <si>
    <t>3,5% % LUCRO</t>
  </si>
  <si>
    <t>VL OP 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</si>
</sst>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2" applyNumberFormat="1" applyFont="1"/>
    <xf numFmtId="44" fontId="2" fillId="0" borderId="0" xfId="1" applyFont="1"/>
    <xf numFmtId="44" fontId="2" fillId="0" borderId="0" xfId="2" applyNumberFormat="1" applyFont="1"/>
    <xf numFmtId="164" fontId="2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V13" sqref="V13"/>
    </sheetView>
  </sheetViews>
  <sheetFormatPr defaultRowHeight="11.25" x14ac:dyDescent="0.2"/>
  <cols>
    <col min="1" max="1" width="14.7109375" style="1" bestFit="1" customWidth="1"/>
    <col min="2" max="2" width="7.7109375" style="1" bestFit="1" customWidth="1"/>
    <col min="3" max="3" width="8" style="1" bestFit="1" customWidth="1"/>
    <col min="4" max="4" width="7.7109375" style="1" bestFit="1" customWidth="1"/>
    <col min="5" max="5" width="7.5703125" style="1" hidden="1" customWidth="1"/>
    <col min="6" max="6" width="8.7109375" style="1" bestFit="1" customWidth="1"/>
    <col min="7" max="7" width="14.7109375" style="1" bestFit="1" customWidth="1"/>
    <col min="8" max="8" width="11.5703125" style="1" hidden="1" customWidth="1"/>
    <col min="9" max="9" width="13.7109375" style="1" hidden="1" customWidth="1"/>
    <col min="10" max="10" width="10.28515625" style="1" hidden="1" customWidth="1"/>
    <col min="11" max="11" width="13.85546875" style="1" hidden="1" customWidth="1"/>
    <col min="12" max="12" width="10.85546875" style="1" hidden="1" customWidth="1"/>
    <col min="13" max="13" width="11.140625" style="1" hidden="1" customWidth="1"/>
    <col min="14" max="14" width="13.28515625" style="1" hidden="1" customWidth="1"/>
    <col min="15" max="15" width="11.140625" style="1" hidden="1" customWidth="1"/>
    <col min="16" max="16" width="13.85546875" style="1" hidden="1" customWidth="1"/>
    <col min="17" max="17" width="10.42578125" style="1" hidden="1" customWidth="1"/>
    <col min="18" max="18" width="7.5703125" style="1" bestFit="1" customWidth="1"/>
    <col min="19" max="19" width="9.5703125" style="1" bestFit="1" customWidth="1"/>
    <col min="20" max="20" width="6.28515625" style="1" bestFit="1" customWidth="1"/>
    <col min="21" max="21" width="14.7109375" style="1" bestFit="1" customWidth="1"/>
    <col min="22" max="22" width="6.85546875" style="1" bestFit="1" customWidth="1"/>
    <col min="23" max="23" width="13.85546875" style="1" bestFit="1" customWidth="1"/>
    <col min="24" max="24" width="14.7109375" style="1" bestFit="1" customWidth="1"/>
    <col min="25" max="16384" width="9.140625" style="1"/>
  </cols>
  <sheetData>
    <row r="1" spans="1:2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20</v>
      </c>
      <c r="N1" s="3" t="s">
        <v>19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7</v>
      </c>
      <c r="T1" s="3" t="s">
        <v>8</v>
      </c>
      <c r="U1" s="3" t="s">
        <v>9</v>
      </c>
      <c r="V1" s="3" t="s">
        <v>12</v>
      </c>
      <c r="W1" s="3" t="s">
        <v>11</v>
      </c>
      <c r="X1" s="3" t="s">
        <v>10</v>
      </c>
    </row>
    <row r="2" spans="1:24" x14ac:dyDescent="0.2">
      <c r="A2" s="2">
        <v>380</v>
      </c>
      <c r="B2" s="2">
        <v>23.71</v>
      </c>
      <c r="C2" s="2">
        <v>23.83</v>
      </c>
      <c r="D2" s="2">
        <v>0.37</v>
      </c>
      <c r="E2" s="1">
        <f>ROUNDDOWN(A2/D2,0)</f>
        <v>1027</v>
      </c>
      <c r="F2" s="1">
        <f t="shared" ref="F2:F24" si="0">E2-MOD(E2,100)</f>
        <v>1000</v>
      </c>
      <c r="G2" s="2">
        <f>F2*D2</f>
        <v>370</v>
      </c>
      <c r="H2" s="2">
        <f>D2*2</f>
        <v>0.74</v>
      </c>
      <c r="I2" s="2">
        <f>H2+C2</f>
        <v>24.569999999999997</v>
      </c>
      <c r="J2" s="5">
        <f>I2/B2-1</f>
        <v>3.6271615352171827E-2</v>
      </c>
      <c r="K2" s="6">
        <f>(H2-D2)*F2</f>
        <v>370</v>
      </c>
      <c r="L2" s="5">
        <f>K2/G2</f>
        <v>1</v>
      </c>
      <c r="M2" s="7">
        <f>N2-C2</f>
        <v>0.70984999999999943</v>
      </c>
      <c r="N2" s="7">
        <f>1.035*B2</f>
        <v>24.539849999999998</v>
      </c>
      <c r="O2" s="8">
        <f>N2/B2-1</f>
        <v>3.499999999999992E-2</v>
      </c>
      <c r="P2" s="6">
        <f>(M2-D2)*F2</f>
        <v>339.84999999999945</v>
      </c>
      <c r="Q2" s="5">
        <f>P2/G2</f>
        <v>0.91851351351351207</v>
      </c>
      <c r="R2" s="6">
        <f>IF($O2&lt;$J2,M2,H2)</f>
        <v>0.70984999999999943</v>
      </c>
      <c r="S2" s="6">
        <f>IF($O2&lt;$J2,N2,I2)</f>
        <v>24.539849999999998</v>
      </c>
      <c r="T2" s="5">
        <f>IF($O2&lt;$J2,O2,J2)</f>
        <v>3.499999999999992E-2</v>
      </c>
      <c r="U2" s="6">
        <f>IF($O2&lt;$J2,P2,K2)</f>
        <v>339.84999999999945</v>
      </c>
      <c r="V2" s="5">
        <f>IF($O2&lt;$J2,Q2,L2)</f>
        <v>0.91851351351351207</v>
      </c>
      <c r="W2" s="6">
        <f>IF(MOD(COUNT($A$2:$A2),Plan2!$A$2)=0,K2/2,0)</f>
        <v>185</v>
      </c>
      <c r="X2" s="2">
        <f>A2+K2-W2</f>
        <v>565</v>
      </c>
    </row>
    <row r="3" spans="1:24" x14ac:dyDescent="0.2">
      <c r="A3" s="2">
        <f t="shared" ref="A3:A22" si="1">X2</f>
        <v>565</v>
      </c>
      <c r="B3" s="2">
        <v>23.71</v>
      </c>
      <c r="C3" s="2">
        <v>23.83</v>
      </c>
      <c r="D3" s="2">
        <v>0.37</v>
      </c>
      <c r="E3" s="1">
        <f>ROUNDDOWN(A3/D3,0)</f>
        <v>1527</v>
      </c>
      <c r="F3" s="1">
        <f t="shared" si="0"/>
        <v>1500</v>
      </c>
      <c r="G3" s="2">
        <f>F3*D3</f>
        <v>555</v>
      </c>
      <c r="H3" s="2">
        <f>D3*2</f>
        <v>0.74</v>
      </c>
      <c r="I3" s="2">
        <f>H3+C3</f>
        <v>24.569999999999997</v>
      </c>
      <c r="J3" s="5">
        <f>I3/B3-1</f>
        <v>3.6271615352171827E-2</v>
      </c>
      <c r="K3" s="6">
        <f>(H3-D3)*F3</f>
        <v>555</v>
      </c>
      <c r="L3" s="5">
        <f t="shared" ref="L3:L24" si="2">K3/G3</f>
        <v>1</v>
      </c>
      <c r="M3" s="7">
        <f>N3-C3</f>
        <v>0.70984999999999943</v>
      </c>
      <c r="N3" s="7">
        <f>1.035*B3</f>
        <v>24.539849999999998</v>
      </c>
      <c r="O3" s="8">
        <f>N3/B3-1</f>
        <v>3.499999999999992E-2</v>
      </c>
      <c r="P3" s="6">
        <f>(M3-D3)*F3</f>
        <v>509.77499999999912</v>
      </c>
      <c r="Q3" s="5">
        <f>P3/G3</f>
        <v>0.91851351351351196</v>
      </c>
      <c r="R3" s="6">
        <f>IF($O3&lt;$J3,M3,H3)</f>
        <v>0.70984999999999943</v>
      </c>
      <c r="S3" s="6">
        <f t="shared" ref="S3:S24" si="3">IF($O3&lt;$J3,N3,I3)</f>
        <v>24.539849999999998</v>
      </c>
      <c r="T3" s="5">
        <f t="shared" ref="T3:T24" si="4">IF($O3&lt;$J3,O3,J3)</f>
        <v>3.499999999999992E-2</v>
      </c>
      <c r="U3" s="6">
        <f t="shared" ref="U3:U24" si="5">IF($O3&lt;$J3,P3,K3)</f>
        <v>509.77499999999912</v>
      </c>
      <c r="V3" s="5">
        <f t="shared" ref="V3:V24" si="6">IF($O3&lt;$J3,Q3,L3)</f>
        <v>0.91851351351351196</v>
      </c>
      <c r="W3" s="6">
        <f>IF(MOD(COUNT($A$2:$A3),Plan2!$A$2)=0,K3/2,0)</f>
        <v>277.5</v>
      </c>
      <c r="X3" s="2">
        <f>A3+K3-W3</f>
        <v>842.5</v>
      </c>
    </row>
    <row r="4" spans="1:24" x14ac:dyDescent="0.2">
      <c r="A4" s="2">
        <f t="shared" si="1"/>
        <v>842.5</v>
      </c>
      <c r="B4" s="2">
        <v>23.71</v>
      </c>
      <c r="C4" s="2">
        <v>23.83</v>
      </c>
      <c r="D4" s="2">
        <v>0.37</v>
      </c>
      <c r="E4" s="1">
        <f>ROUNDDOWN(A4/D4,0)</f>
        <v>2277</v>
      </c>
      <c r="F4" s="1">
        <f t="shared" si="0"/>
        <v>2200</v>
      </c>
      <c r="G4" s="2">
        <f>F4*D4</f>
        <v>814</v>
      </c>
      <c r="H4" s="2">
        <f>D4*2</f>
        <v>0.74</v>
      </c>
      <c r="I4" s="2">
        <f>H4+C4</f>
        <v>24.569999999999997</v>
      </c>
      <c r="J4" s="5">
        <f>I4/B4-1</f>
        <v>3.6271615352171827E-2</v>
      </c>
      <c r="K4" s="6">
        <f>(H4-D4)*F4</f>
        <v>814</v>
      </c>
      <c r="L4" s="5">
        <f t="shared" si="2"/>
        <v>1</v>
      </c>
      <c r="M4" s="7">
        <f>N4-C4</f>
        <v>0.70984999999999943</v>
      </c>
      <c r="N4" s="7">
        <f>1.035*B4</f>
        <v>24.539849999999998</v>
      </c>
      <c r="O4" s="8">
        <f>N4/B4-1</f>
        <v>3.499999999999992E-2</v>
      </c>
      <c r="P4" s="6">
        <f>(M4-D4)*F4</f>
        <v>747.66999999999871</v>
      </c>
      <c r="Q4" s="5">
        <f>P4/G4</f>
        <v>0.91851351351351196</v>
      </c>
      <c r="R4" s="6">
        <f>IF($O4&lt;$J4,M4,H4)</f>
        <v>0.70984999999999943</v>
      </c>
      <c r="S4" s="6">
        <f t="shared" si="3"/>
        <v>24.539849999999998</v>
      </c>
      <c r="T4" s="5">
        <f t="shared" si="4"/>
        <v>3.499999999999992E-2</v>
      </c>
      <c r="U4" s="6">
        <f t="shared" si="5"/>
        <v>747.66999999999871</v>
      </c>
      <c r="V4" s="5">
        <f t="shared" si="6"/>
        <v>0.91851351351351196</v>
      </c>
      <c r="W4" s="6">
        <f>IF(MOD(COUNT($A$2:$A4),Plan2!$A$2)=0,K4/2,0)</f>
        <v>407</v>
      </c>
      <c r="X4" s="2">
        <f>A4+K4-W4</f>
        <v>1249.5</v>
      </c>
    </row>
    <row r="5" spans="1:24" x14ac:dyDescent="0.2">
      <c r="A5" s="2">
        <f t="shared" si="1"/>
        <v>1249.5</v>
      </c>
      <c r="B5" s="2">
        <v>23.71</v>
      </c>
      <c r="C5" s="2">
        <v>23.83</v>
      </c>
      <c r="D5" s="2">
        <v>0.37</v>
      </c>
      <c r="E5" s="1">
        <f>ROUNDDOWN(A5/D5,0)</f>
        <v>3377</v>
      </c>
      <c r="F5" s="1">
        <f t="shared" si="0"/>
        <v>3300</v>
      </c>
      <c r="G5" s="2">
        <f>F5*D5</f>
        <v>1221</v>
      </c>
      <c r="H5" s="2">
        <f>D5*2</f>
        <v>0.74</v>
      </c>
      <c r="I5" s="2">
        <f>H5+C5</f>
        <v>24.569999999999997</v>
      </c>
      <c r="J5" s="5">
        <f>I5/B5-1</f>
        <v>3.6271615352171827E-2</v>
      </c>
      <c r="K5" s="6">
        <f>(H5-D5)*F5</f>
        <v>1221</v>
      </c>
      <c r="L5" s="5">
        <f t="shared" si="2"/>
        <v>1</v>
      </c>
      <c r="M5" s="7">
        <f>N5-C5</f>
        <v>0.70984999999999943</v>
      </c>
      <c r="N5" s="7">
        <f>1.035*B5</f>
        <v>24.539849999999998</v>
      </c>
      <c r="O5" s="8">
        <f>N5/B5-1</f>
        <v>3.499999999999992E-2</v>
      </c>
      <c r="P5" s="6">
        <f>(M5-D5)*F5</f>
        <v>1121.5049999999981</v>
      </c>
      <c r="Q5" s="5">
        <f>P5/G5</f>
        <v>0.91851351351351196</v>
      </c>
      <c r="R5" s="6">
        <f>IF($O5&lt;$J5,M5,H5)</f>
        <v>0.70984999999999943</v>
      </c>
      <c r="S5" s="6">
        <f t="shared" si="3"/>
        <v>24.539849999999998</v>
      </c>
      <c r="T5" s="5">
        <f t="shared" si="4"/>
        <v>3.499999999999992E-2</v>
      </c>
      <c r="U5" s="6">
        <f t="shared" si="5"/>
        <v>1121.5049999999981</v>
      </c>
      <c r="V5" s="5">
        <f t="shared" si="6"/>
        <v>0.91851351351351196</v>
      </c>
      <c r="W5" s="6">
        <f>IF(MOD(COUNT($A$2:$A5),Plan2!$A$2)=0,K5/2,0)</f>
        <v>610.5</v>
      </c>
      <c r="X5" s="2">
        <f>A5+K5-W5</f>
        <v>1860</v>
      </c>
    </row>
    <row r="6" spans="1:24" x14ac:dyDescent="0.2">
      <c r="A6" s="2">
        <f t="shared" si="1"/>
        <v>1860</v>
      </c>
      <c r="B6" s="2">
        <v>23.71</v>
      </c>
      <c r="C6" s="2">
        <v>23.83</v>
      </c>
      <c r="D6" s="2">
        <v>0.37</v>
      </c>
      <c r="E6" s="1">
        <f>ROUNDDOWN(A6/D6,0)</f>
        <v>5027</v>
      </c>
      <c r="F6" s="1">
        <f t="shared" si="0"/>
        <v>5000</v>
      </c>
      <c r="G6" s="2">
        <f>F6*D6</f>
        <v>1850</v>
      </c>
      <c r="H6" s="2">
        <f>D6*2</f>
        <v>0.74</v>
      </c>
      <c r="I6" s="2">
        <f>H6+C6</f>
        <v>24.569999999999997</v>
      </c>
      <c r="J6" s="5">
        <f>I6/B6-1</f>
        <v>3.6271615352171827E-2</v>
      </c>
      <c r="K6" s="6">
        <f>(H6-D6)*F6</f>
        <v>1850</v>
      </c>
      <c r="L6" s="5">
        <f t="shared" si="2"/>
        <v>1</v>
      </c>
      <c r="M6" s="7">
        <f>N6-C6</f>
        <v>0.70984999999999943</v>
      </c>
      <c r="N6" s="7">
        <f>1.035*B6</f>
        <v>24.539849999999998</v>
      </c>
      <c r="O6" s="8">
        <f>N6/B6-1</f>
        <v>3.499999999999992E-2</v>
      </c>
      <c r="P6" s="6">
        <f>(M6-D6)*F6</f>
        <v>1699.249999999997</v>
      </c>
      <c r="Q6" s="5">
        <f>P6/G6</f>
        <v>0.91851351351351196</v>
      </c>
      <c r="R6" s="6">
        <f>IF($O6&lt;$J6,M6,H6)</f>
        <v>0.70984999999999943</v>
      </c>
      <c r="S6" s="6">
        <f t="shared" si="3"/>
        <v>24.539849999999998</v>
      </c>
      <c r="T6" s="5">
        <f t="shared" si="4"/>
        <v>3.499999999999992E-2</v>
      </c>
      <c r="U6" s="6">
        <f t="shared" si="5"/>
        <v>1699.249999999997</v>
      </c>
      <c r="V6" s="5">
        <f t="shared" si="6"/>
        <v>0.91851351351351196</v>
      </c>
      <c r="W6" s="6">
        <f>IF(MOD(COUNT($A$2:$A6),Plan2!$A$2)=0,K6/2,0)</f>
        <v>925</v>
      </c>
      <c r="X6" s="2">
        <f>A6+K6-W6</f>
        <v>2785</v>
      </c>
    </row>
    <row r="7" spans="1:24" x14ac:dyDescent="0.2">
      <c r="A7" s="2">
        <f t="shared" si="1"/>
        <v>2785</v>
      </c>
      <c r="B7" s="2">
        <v>23.71</v>
      </c>
      <c r="C7" s="2">
        <v>23.83</v>
      </c>
      <c r="D7" s="2">
        <v>0.37</v>
      </c>
      <c r="E7" s="1">
        <f>ROUNDDOWN(A7/D7,0)</f>
        <v>7527</v>
      </c>
      <c r="F7" s="1">
        <f t="shared" si="0"/>
        <v>7500</v>
      </c>
      <c r="G7" s="2">
        <f>F7*D7</f>
        <v>2775</v>
      </c>
      <c r="H7" s="2">
        <f>D7*2</f>
        <v>0.74</v>
      </c>
      <c r="I7" s="2">
        <f>H7+C7</f>
        <v>24.569999999999997</v>
      </c>
      <c r="J7" s="5">
        <f>I7/B7-1</f>
        <v>3.6271615352171827E-2</v>
      </c>
      <c r="K7" s="6">
        <f>(H7-D7)*F7</f>
        <v>2775</v>
      </c>
      <c r="L7" s="5">
        <f t="shared" si="2"/>
        <v>1</v>
      </c>
      <c r="M7" s="7">
        <f>N7-C7</f>
        <v>0.70984999999999943</v>
      </c>
      <c r="N7" s="7">
        <f>1.035*B7</f>
        <v>24.539849999999998</v>
      </c>
      <c r="O7" s="8">
        <f>N7/B7-1</f>
        <v>3.499999999999992E-2</v>
      </c>
      <c r="P7" s="6">
        <f>(M7-D7)*F7</f>
        <v>2548.8749999999959</v>
      </c>
      <c r="Q7" s="5">
        <f>P7/G7</f>
        <v>0.91851351351351207</v>
      </c>
      <c r="R7" s="6">
        <f>IF($O7&lt;$J7,M7,H7)</f>
        <v>0.70984999999999943</v>
      </c>
      <c r="S7" s="6">
        <f t="shared" si="3"/>
        <v>24.539849999999998</v>
      </c>
      <c r="T7" s="5">
        <f t="shared" si="4"/>
        <v>3.499999999999992E-2</v>
      </c>
      <c r="U7" s="6">
        <f t="shared" si="5"/>
        <v>2548.8749999999959</v>
      </c>
      <c r="V7" s="5">
        <f t="shared" si="6"/>
        <v>0.91851351351351207</v>
      </c>
      <c r="W7" s="6">
        <f>IF(MOD(COUNT($A$2:$A7),Plan2!$A$2)=0,K7/2,0)</f>
        <v>1387.5</v>
      </c>
      <c r="X7" s="2">
        <f>A7+K7-W7</f>
        <v>4172.5</v>
      </c>
    </row>
    <row r="8" spans="1:24" x14ac:dyDescent="0.2">
      <c r="A8" s="2">
        <f t="shared" si="1"/>
        <v>4172.5</v>
      </c>
      <c r="B8" s="2">
        <v>23.71</v>
      </c>
      <c r="C8" s="2">
        <v>23.83</v>
      </c>
      <c r="D8" s="2">
        <v>0.37</v>
      </c>
      <c r="E8" s="1">
        <f>ROUNDDOWN(A8/D8,0)</f>
        <v>11277</v>
      </c>
      <c r="F8" s="1">
        <f t="shared" si="0"/>
        <v>11200</v>
      </c>
      <c r="G8" s="2">
        <f>F8*D8</f>
        <v>4144</v>
      </c>
      <c r="H8" s="2">
        <f>D8*2</f>
        <v>0.74</v>
      </c>
      <c r="I8" s="2">
        <f>H8+C8</f>
        <v>24.569999999999997</v>
      </c>
      <c r="J8" s="5">
        <f>I8/B8-1</f>
        <v>3.6271615352171827E-2</v>
      </c>
      <c r="K8" s="6">
        <f>(H8-D8)*F8</f>
        <v>4144</v>
      </c>
      <c r="L8" s="5">
        <f t="shared" si="2"/>
        <v>1</v>
      </c>
      <c r="M8" s="7">
        <f>N8-C8</f>
        <v>0.70984999999999943</v>
      </c>
      <c r="N8" s="7">
        <f>1.035*B8</f>
        <v>24.539849999999998</v>
      </c>
      <c r="O8" s="8">
        <f>N8/B8-1</f>
        <v>3.499999999999992E-2</v>
      </c>
      <c r="P8" s="6">
        <f>(M8-D8)*F8</f>
        <v>3806.3199999999938</v>
      </c>
      <c r="Q8" s="5">
        <f>P8/G8</f>
        <v>0.91851351351351207</v>
      </c>
      <c r="R8" s="6">
        <f>IF($O8&lt;$J8,M8,H8)</f>
        <v>0.70984999999999943</v>
      </c>
      <c r="S8" s="6">
        <f t="shared" si="3"/>
        <v>24.539849999999998</v>
      </c>
      <c r="T8" s="5">
        <f t="shared" si="4"/>
        <v>3.499999999999992E-2</v>
      </c>
      <c r="U8" s="6">
        <f t="shared" si="5"/>
        <v>3806.3199999999938</v>
      </c>
      <c r="V8" s="5">
        <f t="shared" si="6"/>
        <v>0.91851351351351207</v>
      </c>
      <c r="W8" s="6">
        <f>IF(MOD(COUNT($A$2:$A8),Plan2!$A$2)=0,K8/2,0)</f>
        <v>2072</v>
      </c>
      <c r="X8" s="2">
        <f>A8+K8-W8</f>
        <v>6244.5</v>
      </c>
    </row>
    <row r="9" spans="1:24" x14ac:dyDescent="0.2">
      <c r="A9" s="2">
        <f t="shared" si="1"/>
        <v>6244.5</v>
      </c>
      <c r="B9" s="2">
        <v>23.71</v>
      </c>
      <c r="C9" s="2">
        <v>23.83</v>
      </c>
      <c r="D9" s="2">
        <v>0.37</v>
      </c>
      <c r="E9" s="1">
        <f>ROUNDDOWN(A9/D9,0)</f>
        <v>16877</v>
      </c>
      <c r="F9" s="1">
        <f t="shared" si="0"/>
        <v>16800</v>
      </c>
      <c r="G9" s="2">
        <f>F9*D9</f>
        <v>6216</v>
      </c>
      <c r="H9" s="2">
        <f>D9*2</f>
        <v>0.74</v>
      </c>
      <c r="I9" s="2">
        <f>H9+C9</f>
        <v>24.569999999999997</v>
      </c>
      <c r="J9" s="5">
        <f>I9/B9-1</f>
        <v>3.6271615352171827E-2</v>
      </c>
      <c r="K9" s="6">
        <f>(H9-D9)*F9</f>
        <v>6216</v>
      </c>
      <c r="L9" s="5">
        <f t="shared" si="2"/>
        <v>1</v>
      </c>
      <c r="M9" s="7">
        <f>N9-C9</f>
        <v>0.70984999999999943</v>
      </c>
      <c r="N9" s="7">
        <f>1.035*B9</f>
        <v>24.539849999999998</v>
      </c>
      <c r="O9" s="8">
        <f>N9/B9-1</f>
        <v>3.499999999999992E-2</v>
      </c>
      <c r="P9" s="6">
        <f>(M9-D9)*F9</f>
        <v>5709.4799999999905</v>
      </c>
      <c r="Q9" s="5">
        <f>P9/G9</f>
        <v>0.91851351351351196</v>
      </c>
      <c r="R9" s="6">
        <f>IF($O9&lt;$J9,M9,H9)</f>
        <v>0.70984999999999943</v>
      </c>
      <c r="S9" s="6">
        <f t="shared" si="3"/>
        <v>24.539849999999998</v>
      </c>
      <c r="T9" s="5">
        <f t="shared" si="4"/>
        <v>3.499999999999992E-2</v>
      </c>
      <c r="U9" s="6">
        <f t="shared" si="5"/>
        <v>5709.4799999999905</v>
      </c>
      <c r="V9" s="5">
        <f t="shared" si="6"/>
        <v>0.91851351351351196</v>
      </c>
      <c r="W9" s="6">
        <f>IF(MOD(COUNT($A$2:$A9),Plan2!$A$2)=0,K9/2,0)</f>
        <v>3108</v>
      </c>
      <c r="X9" s="2">
        <f>A9+K9-W9</f>
        <v>9352.5</v>
      </c>
    </row>
    <row r="10" spans="1:24" x14ac:dyDescent="0.2">
      <c r="A10" s="2">
        <f t="shared" si="1"/>
        <v>9352.5</v>
      </c>
      <c r="B10" s="2">
        <v>23.71</v>
      </c>
      <c r="C10" s="2">
        <v>23.83</v>
      </c>
      <c r="D10" s="2">
        <v>0.37</v>
      </c>
      <c r="E10" s="1">
        <f>ROUNDDOWN(A10/D10,0)</f>
        <v>25277</v>
      </c>
      <c r="F10" s="1">
        <f t="shared" si="0"/>
        <v>25200</v>
      </c>
      <c r="G10" s="2">
        <f>F10*D10</f>
        <v>9324</v>
      </c>
      <c r="H10" s="2">
        <f>D10*2</f>
        <v>0.74</v>
      </c>
      <c r="I10" s="2">
        <f>H10+C10</f>
        <v>24.569999999999997</v>
      </c>
      <c r="J10" s="5">
        <f>I10/B10-1</f>
        <v>3.6271615352171827E-2</v>
      </c>
      <c r="K10" s="6">
        <f>(H10-D10)*F10</f>
        <v>9324</v>
      </c>
      <c r="L10" s="5">
        <f t="shared" si="2"/>
        <v>1</v>
      </c>
      <c r="M10" s="7">
        <f>N10-C10</f>
        <v>0.70984999999999943</v>
      </c>
      <c r="N10" s="7">
        <f>1.035*B10</f>
        <v>24.539849999999998</v>
      </c>
      <c r="O10" s="8">
        <f>N10/B10-1</f>
        <v>3.499999999999992E-2</v>
      </c>
      <c r="P10" s="6">
        <f>(M10-D10)*F10</f>
        <v>8564.2199999999848</v>
      </c>
      <c r="Q10" s="5">
        <f>P10/G10</f>
        <v>0.91851351351351185</v>
      </c>
      <c r="R10" s="6">
        <f>IF($O10&lt;$J10,M10,H10)</f>
        <v>0.70984999999999943</v>
      </c>
      <c r="S10" s="6">
        <f t="shared" si="3"/>
        <v>24.539849999999998</v>
      </c>
      <c r="T10" s="5">
        <f t="shared" si="4"/>
        <v>3.499999999999992E-2</v>
      </c>
      <c r="U10" s="6">
        <f t="shared" si="5"/>
        <v>8564.2199999999848</v>
      </c>
      <c r="V10" s="5">
        <f t="shared" si="6"/>
        <v>0.91851351351351185</v>
      </c>
      <c r="W10" s="6">
        <f>IF(MOD(COUNT($A$2:$A10),Plan2!$A$2)=0,K10/2,0)</f>
        <v>4662</v>
      </c>
      <c r="X10" s="2">
        <f>A10+K10-W10</f>
        <v>14014.5</v>
      </c>
    </row>
    <row r="11" spans="1:24" x14ac:dyDescent="0.2">
      <c r="A11" s="2">
        <f t="shared" si="1"/>
        <v>14014.5</v>
      </c>
      <c r="B11" s="2">
        <v>23.71</v>
      </c>
      <c r="C11" s="2">
        <v>23.83</v>
      </c>
      <c r="D11" s="2">
        <v>0.37</v>
      </c>
      <c r="E11" s="1">
        <f>ROUNDDOWN(A11/D11,0)</f>
        <v>37877</v>
      </c>
      <c r="F11" s="1">
        <f t="shared" si="0"/>
        <v>37800</v>
      </c>
      <c r="G11" s="2">
        <f>F11*D11</f>
        <v>13986</v>
      </c>
      <c r="H11" s="2">
        <f>D11*2</f>
        <v>0.74</v>
      </c>
      <c r="I11" s="2">
        <f>H11+C11</f>
        <v>24.569999999999997</v>
      </c>
      <c r="J11" s="5">
        <f>I11/B11-1</f>
        <v>3.6271615352171827E-2</v>
      </c>
      <c r="K11" s="6">
        <f>(H11-D11)*F11</f>
        <v>13986</v>
      </c>
      <c r="L11" s="5">
        <f t="shared" si="2"/>
        <v>1</v>
      </c>
      <c r="M11" s="7">
        <f>N11-C11</f>
        <v>0.70984999999999943</v>
      </c>
      <c r="N11" s="7">
        <f>1.035*B11</f>
        <v>24.539849999999998</v>
      </c>
      <c r="O11" s="8">
        <f>N11/B11-1</f>
        <v>3.499999999999992E-2</v>
      </c>
      <c r="P11" s="6">
        <f>(M11-D11)*F11</f>
        <v>12846.329999999978</v>
      </c>
      <c r="Q11" s="5">
        <f>P11/G11</f>
        <v>0.91851351351351196</v>
      </c>
      <c r="R11" s="6">
        <f>IF($O11&lt;$J11,M11,H11)</f>
        <v>0.70984999999999943</v>
      </c>
      <c r="S11" s="6">
        <f t="shared" si="3"/>
        <v>24.539849999999998</v>
      </c>
      <c r="T11" s="5">
        <f t="shared" si="4"/>
        <v>3.499999999999992E-2</v>
      </c>
      <c r="U11" s="6">
        <f t="shared" si="5"/>
        <v>12846.329999999978</v>
      </c>
      <c r="V11" s="5">
        <f t="shared" si="6"/>
        <v>0.91851351351351196</v>
      </c>
      <c r="W11" s="6">
        <f>IF(MOD(COUNT($A$2:$A11),Plan2!$A$2)=0,K11/2,0)</f>
        <v>6993</v>
      </c>
      <c r="X11" s="2">
        <f>A11+K11-W11</f>
        <v>21007.5</v>
      </c>
    </row>
    <row r="12" spans="1:24" x14ac:dyDescent="0.2">
      <c r="A12" s="2">
        <f t="shared" si="1"/>
        <v>21007.5</v>
      </c>
      <c r="B12" s="2">
        <v>23.71</v>
      </c>
      <c r="C12" s="2">
        <v>23.83</v>
      </c>
      <c r="D12" s="2">
        <v>0.37</v>
      </c>
      <c r="E12" s="1">
        <f>ROUNDDOWN(A12/D12,0)</f>
        <v>56777</v>
      </c>
      <c r="F12" s="1">
        <f t="shared" si="0"/>
        <v>56700</v>
      </c>
      <c r="G12" s="2">
        <f>F12*D12</f>
        <v>20979</v>
      </c>
      <c r="H12" s="2">
        <f>D12*2</f>
        <v>0.74</v>
      </c>
      <c r="I12" s="2">
        <f>H12+C12</f>
        <v>24.569999999999997</v>
      </c>
      <c r="J12" s="5">
        <f>I12/B12-1</f>
        <v>3.6271615352171827E-2</v>
      </c>
      <c r="K12" s="6">
        <f>(H12-D12)*F12</f>
        <v>20979</v>
      </c>
      <c r="L12" s="5">
        <f t="shared" si="2"/>
        <v>1</v>
      </c>
      <c r="M12" s="7">
        <f>N12-C12</f>
        <v>0.70984999999999943</v>
      </c>
      <c r="N12" s="7">
        <f>1.035*B12</f>
        <v>24.539849999999998</v>
      </c>
      <c r="O12" s="8">
        <f>N12/B12-1</f>
        <v>3.499999999999992E-2</v>
      </c>
      <c r="P12" s="6">
        <f>(M12-D12)*F12</f>
        <v>19269.494999999966</v>
      </c>
      <c r="Q12" s="5">
        <f>P12/G12</f>
        <v>0.91851351351351196</v>
      </c>
      <c r="R12" s="6">
        <f>IF($O12&lt;$J12,M12,H12)</f>
        <v>0.70984999999999943</v>
      </c>
      <c r="S12" s="6">
        <f t="shared" si="3"/>
        <v>24.539849999999998</v>
      </c>
      <c r="T12" s="5">
        <f t="shared" si="4"/>
        <v>3.499999999999992E-2</v>
      </c>
      <c r="U12" s="6">
        <f t="shared" si="5"/>
        <v>19269.494999999966</v>
      </c>
      <c r="V12" s="5">
        <f t="shared" si="6"/>
        <v>0.91851351351351196</v>
      </c>
      <c r="W12" s="6">
        <f>IF(MOD(COUNT($A$2:$A12),Plan2!$A$2)=0,K12/2,0)</f>
        <v>10489.5</v>
      </c>
      <c r="X12" s="2">
        <f>A12+K12-W12</f>
        <v>31497</v>
      </c>
    </row>
    <row r="13" spans="1:24" x14ac:dyDescent="0.2">
      <c r="A13" s="2">
        <f t="shared" si="1"/>
        <v>31497</v>
      </c>
      <c r="B13" s="2">
        <v>23.71</v>
      </c>
      <c r="C13" s="2">
        <v>23.83</v>
      </c>
      <c r="D13" s="2">
        <v>0.37</v>
      </c>
      <c r="E13" s="1">
        <f>ROUNDDOWN(A13/D13,0)</f>
        <v>85127</v>
      </c>
      <c r="F13" s="1">
        <f t="shared" si="0"/>
        <v>85100</v>
      </c>
      <c r="G13" s="2">
        <f>F13*D13</f>
        <v>31487</v>
      </c>
      <c r="H13" s="2">
        <f>D13*2</f>
        <v>0.74</v>
      </c>
      <c r="I13" s="2">
        <f>H13+C13</f>
        <v>24.569999999999997</v>
      </c>
      <c r="J13" s="5">
        <f>I13/B13-1</f>
        <v>3.6271615352171827E-2</v>
      </c>
      <c r="K13" s="6">
        <f>(H13-D13)*F13</f>
        <v>31487</v>
      </c>
      <c r="L13" s="5">
        <f t="shared" si="2"/>
        <v>1</v>
      </c>
      <c r="M13" s="7">
        <f>N13-C13</f>
        <v>0.70984999999999943</v>
      </c>
      <c r="N13" s="7">
        <f>1.035*B13</f>
        <v>24.539849999999998</v>
      </c>
      <c r="O13" s="8">
        <f>N13/B13-1</f>
        <v>3.499999999999992E-2</v>
      </c>
      <c r="P13" s="6">
        <f>(M13-D13)*F13</f>
        <v>28921.234999999953</v>
      </c>
      <c r="Q13" s="5">
        <f>P13/G13</f>
        <v>0.91851351351351207</v>
      </c>
      <c r="R13" s="6">
        <f>IF($O13&lt;$J13,M13,H13)</f>
        <v>0.70984999999999943</v>
      </c>
      <c r="S13" s="6">
        <f t="shared" si="3"/>
        <v>24.539849999999998</v>
      </c>
      <c r="T13" s="5">
        <f t="shared" si="4"/>
        <v>3.499999999999992E-2</v>
      </c>
      <c r="U13" s="6">
        <f t="shared" si="5"/>
        <v>28921.234999999953</v>
      </c>
      <c r="V13" s="5">
        <f t="shared" si="6"/>
        <v>0.91851351351351207</v>
      </c>
      <c r="W13" s="6">
        <f>IF(MOD(COUNT($A$2:$A13),Plan2!$A$2)=0,K13/2,0)</f>
        <v>15743.5</v>
      </c>
      <c r="X13" s="2">
        <f>A13+K13-W13</f>
        <v>47240.5</v>
      </c>
    </row>
    <row r="14" spans="1:24" x14ac:dyDescent="0.2">
      <c r="A14" s="2">
        <f t="shared" si="1"/>
        <v>47240.5</v>
      </c>
      <c r="B14" s="2">
        <v>23.71</v>
      </c>
      <c r="C14" s="2">
        <v>23.83</v>
      </c>
      <c r="D14" s="2">
        <v>0.37</v>
      </c>
      <c r="E14" s="1">
        <f>ROUNDDOWN(A14/D14,0)</f>
        <v>127677</v>
      </c>
      <c r="F14" s="1">
        <f t="shared" si="0"/>
        <v>127600</v>
      </c>
      <c r="G14" s="2">
        <f>F14*D14</f>
        <v>47212</v>
      </c>
      <c r="H14" s="2">
        <f>D14*2</f>
        <v>0.74</v>
      </c>
      <c r="I14" s="2">
        <f>H14+C14</f>
        <v>24.569999999999997</v>
      </c>
      <c r="J14" s="5">
        <f>I14/B14-1</f>
        <v>3.6271615352171827E-2</v>
      </c>
      <c r="K14" s="6">
        <f>(H14-D14)*F14</f>
        <v>47212</v>
      </c>
      <c r="L14" s="5">
        <f t="shared" si="2"/>
        <v>1</v>
      </c>
      <c r="M14" s="7">
        <f>N14-C14</f>
        <v>0.70984999999999943</v>
      </c>
      <c r="N14" s="7">
        <f>1.035*B14</f>
        <v>24.539849999999998</v>
      </c>
      <c r="O14" s="8">
        <f>N14/B14-1</f>
        <v>3.499999999999992E-2</v>
      </c>
      <c r="P14" s="6">
        <f>(M14-D14)*F14</f>
        <v>43364.859999999928</v>
      </c>
      <c r="Q14" s="5">
        <f>P14/G14</f>
        <v>0.91851351351351196</v>
      </c>
      <c r="R14" s="6">
        <f>IF($O14&lt;$J14,M14,H14)</f>
        <v>0.70984999999999943</v>
      </c>
      <c r="S14" s="6">
        <f t="shared" si="3"/>
        <v>24.539849999999998</v>
      </c>
      <c r="T14" s="5">
        <f t="shared" si="4"/>
        <v>3.499999999999992E-2</v>
      </c>
      <c r="U14" s="6">
        <f t="shared" si="5"/>
        <v>43364.859999999928</v>
      </c>
      <c r="V14" s="5">
        <f t="shared" si="6"/>
        <v>0.91851351351351196</v>
      </c>
      <c r="W14" s="6">
        <f>IF(MOD(COUNT($A$2:$A14),Plan2!$A$2)=0,K14/2,0)</f>
        <v>23606</v>
      </c>
      <c r="X14" s="2">
        <f>A14+K14-W14</f>
        <v>70846.5</v>
      </c>
    </row>
    <row r="15" spans="1:24" x14ac:dyDescent="0.2">
      <c r="A15" s="2">
        <f t="shared" si="1"/>
        <v>70846.5</v>
      </c>
      <c r="B15" s="2">
        <v>23.71</v>
      </c>
      <c r="C15" s="2">
        <v>23.83</v>
      </c>
      <c r="D15" s="2">
        <v>0.37</v>
      </c>
      <c r="E15" s="1">
        <f>ROUNDDOWN(A15/D15,0)</f>
        <v>191477</v>
      </c>
      <c r="F15" s="1">
        <f t="shared" si="0"/>
        <v>191400</v>
      </c>
      <c r="G15" s="2">
        <f>F15*D15</f>
        <v>70818</v>
      </c>
      <c r="H15" s="2">
        <f>D15*2</f>
        <v>0.74</v>
      </c>
      <c r="I15" s="2">
        <f>H15+C15</f>
        <v>24.569999999999997</v>
      </c>
      <c r="J15" s="5">
        <f>I15/B15-1</f>
        <v>3.6271615352171827E-2</v>
      </c>
      <c r="K15" s="6">
        <f>(H15-D15)*F15</f>
        <v>70818</v>
      </c>
      <c r="L15" s="5">
        <f t="shared" si="2"/>
        <v>1</v>
      </c>
      <c r="M15" s="7">
        <f>N15-C15</f>
        <v>0.70984999999999943</v>
      </c>
      <c r="N15" s="7">
        <f>1.035*B15</f>
        <v>24.539849999999998</v>
      </c>
      <c r="O15" s="8">
        <f>N15/B15-1</f>
        <v>3.499999999999992E-2</v>
      </c>
      <c r="P15" s="6">
        <f>(M15-D15)*F15</f>
        <v>65047.289999999892</v>
      </c>
      <c r="Q15" s="5">
        <f>P15/G15</f>
        <v>0.91851351351351196</v>
      </c>
      <c r="R15" s="6">
        <f>IF($O15&lt;$J15,M15,H15)</f>
        <v>0.70984999999999943</v>
      </c>
      <c r="S15" s="6">
        <f t="shared" si="3"/>
        <v>24.539849999999998</v>
      </c>
      <c r="T15" s="5">
        <f t="shared" si="4"/>
        <v>3.499999999999992E-2</v>
      </c>
      <c r="U15" s="6">
        <f t="shared" si="5"/>
        <v>65047.289999999892</v>
      </c>
      <c r="V15" s="5">
        <f t="shared" si="6"/>
        <v>0.91851351351351196</v>
      </c>
      <c r="W15" s="6">
        <f>IF(MOD(COUNT($A$2:$A15),Plan2!$A$2)=0,K15/2,0)</f>
        <v>35409</v>
      </c>
      <c r="X15" s="2">
        <f>A15+K15-W15</f>
        <v>106255.5</v>
      </c>
    </row>
    <row r="16" spans="1:24" x14ac:dyDescent="0.2">
      <c r="A16" s="2">
        <f t="shared" si="1"/>
        <v>106255.5</v>
      </c>
      <c r="B16" s="2">
        <v>23.71</v>
      </c>
      <c r="C16" s="2">
        <v>23.83</v>
      </c>
      <c r="D16" s="2">
        <v>0.37</v>
      </c>
      <c r="E16" s="1">
        <f>ROUNDDOWN(A16/D16,0)</f>
        <v>287177</v>
      </c>
      <c r="F16" s="1">
        <f t="shared" si="0"/>
        <v>287100</v>
      </c>
      <c r="G16" s="2">
        <f>F16*D16</f>
        <v>106227</v>
      </c>
      <c r="H16" s="2">
        <f>D16*2</f>
        <v>0.74</v>
      </c>
      <c r="I16" s="2">
        <f>H16+C16</f>
        <v>24.569999999999997</v>
      </c>
      <c r="J16" s="5">
        <f>I16/B16-1</f>
        <v>3.6271615352171827E-2</v>
      </c>
      <c r="K16" s="6">
        <f>(H16-D16)*F16</f>
        <v>106227</v>
      </c>
      <c r="L16" s="5">
        <f t="shared" si="2"/>
        <v>1</v>
      </c>
      <c r="M16" s="7">
        <f>N16-C16</f>
        <v>0.70984999999999943</v>
      </c>
      <c r="N16" s="7">
        <f>1.035*B16</f>
        <v>24.539849999999998</v>
      </c>
      <c r="O16" s="8">
        <f>N16/B16-1</f>
        <v>3.499999999999992E-2</v>
      </c>
      <c r="P16" s="6">
        <f>(M16-D16)*F16</f>
        <v>97570.934999999838</v>
      </c>
      <c r="Q16" s="5">
        <f>P16/G16</f>
        <v>0.91851351351351196</v>
      </c>
      <c r="R16" s="6">
        <f>IF($O16&lt;$J16,M16,H16)</f>
        <v>0.70984999999999943</v>
      </c>
      <c r="S16" s="6">
        <f t="shared" si="3"/>
        <v>24.539849999999998</v>
      </c>
      <c r="T16" s="5">
        <f t="shared" si="4"/>
        <v>3.499999999999992E-2</v>
      </c>
      <c r="U16" s="6">
        <f t="shared" si="5"/>
        <v>97570.934999999838</v>
      </c>
      <c r="V16" s="5">
        <f t="shared" si="6"/>
        <v>0.91851351351351196</v>
      </c>
      <c r="W16" s="6">
        <f>IF(MOD(COUNT($A$2:$A16),Plan2!$A$2)=0,K16/2,0)</f>
        <v>53113.5</v>
      </c>
      <c r="X16" s="2">
        <f>A16+K16-W16</f>
        <v>159369</v>
      </c>
    </row>
    <row r="17" spans="1:24" x14ac:dyDescent="0.2">
      <c r="A17" s="2">
        <f t="shared" si="1"/>
        <v>159369</v>
      </c>
      <c r="B17" s="2">
        <v>23.71</v>
      </c>
      <c r="C17" s="2">
        <v>23.83</v>
      </c>
      <c r="D17" s="2">
        <v>0.37</v>
      </c>
      <c r="E17" s="1">
        <f>ROUNDDOWN(A17/D17,0)</f>
        <v>430727</v>
      </c>
      <c r="F17" s="1">
        <f t="shared" si="0"/>
        <v>430700</v>
      </c>
      <c r="G17" s="2">
        <f>F17*D17</f>
        <v>159359</v>
      </c>
      <c r="H17" s="2">
        <f>D17*2</f>
        <v>0.74</v>
      </c>
      <c r="I17" s="2">
        <f>H17+C17</f>
        <v>24.569999999999997</v>
      </c>
      <c r="J17" s="5">
        <f>I17/B17-1</f>
        <v>3.6271615352171827E-2</v>
      </c>
      <c r="K17" s="6">
        <f>(H17-D17)*F17</f>
        <v>159359</v>
      </c>
      <c r="L17" s="5">
        <f t="shared" si="2"/>
        <v>1</v>
      </c>
      <c r="M17" s="7">
        <f>N17-C17</f>
        <v>0.70984999999999943</v>
      </c>
      <c r="N17" s="7">
        <f>1.035*B17</f>
        <v>24.539849999999998</v>
      </c>
      <c r="O17" s="8">
        <f>N17/B17-1</f>
        <v>3.499999999999992E-2</v>
      </c>
      <c r="P17" s="6">
        <f>(M17-D17)*F17</f>
        <v>146373.39499999976</v>
      </c>
      <c r="Q17" s="5">
        <f>P17/G17</f>
        <v>0.91851351351351196</v>
      </c>
      <c r="R17" s="6">
        <f>IF($O17&lt;$J17,M17,H17)</f>
        <v>0.70984999999999943</v>
      </c>
      <c r="S17" s="6">
        <f t="shared" si="3"/>
        <v>24.539849999999998</v>
      </c>
      <c r="T17" s="5">
        <f t="shared" si="4"/>
        <v>3.499999999999992E-2</v>
      </c>
      <c r="U17" s="6">
        <f t="shared" si="5"/>
        <v>146373.39499999976</v>
      </c>
      <c r="V17" s="5">
        <f t="shared" si="6"/>
        <v>0.91851351351351196</v>
      </c>
      <c r="W17" s="6">
        <f>IF(MOD(COUNT($A$2:$A17),Plan2!$A$2)=0,K17/2,0)</f>
        <v>79679.5</v>
      </c>
      <c r="X17" s="2">
        <f>A17+K17-W17</f>
        <v>239048.5</v>
      </c>
    </row>
    <row r="18" spans="1:24" x14ac:dyDescent="0.2">
      <c r="A18" s="2">
        <f t="shared" si="1"/>
        <v>239048.5</v>
      </c>
      <c r="B18" s="2">
        <v>23.71</v>
      </c>
      <c r="C18" s="2">
        <v>23.83</v>
      </c>
      <c r="D18" s="2">
        <v>0.37</v>
      </c>
      <c r="E18" s="1">
        <f>ROUNDDOWN(A18/D18,0)</f>
        <v>646077</v>
      </c>
      <c r="F18" s="1">
        <f t="shared" si="0"/>
        <v>646000</v>
      </c>
      <c r="G18" s="2">
        <f>F18*D18</f>
        <v>239020</v>
      </c>
      <c r="H18" s="2">
        <f>D18*2</f>
        <v>0.74</v>
      </c>
      <c r="I18" s="2">
        <f>H18+C18</f>
        <v>24.569999999999997</v>
      </c>
      <c r="J18" s="5">
        <f>I18/B18-1</f>
        <v>3.6271615352171827E-2</v>
      </c>
      <c r="K18" s="6">
        <f>(H18-D18)*F18</f>
        <v>239020</v>
      </c>
      <c r="L18" s="5">
        <f t="shared" si="2"/>
        <v>1</v>
      </c>
      <c r="M18" s="7">
        <f>N18-C18</f>
        <v>0.70984999999999943</v>
      </c>
      <c r="N18" s="7">
        <f>1.035*B18</f>
        <v>24.539849999999998</v>
      </c>
      <c r="O18" s="8">
        <f>N18/B18-1</f>
        <v>3.499999999999992E-2</v>
      </c>
      <c r="P18" s="6">
        <f>(M18-D18)*F18</f>
        <v>219543.09999999963</v>
      </c>
      <c r="Q18" s="5">
        <f>P18/G18</f>
        <v>0.91851351351351196</v>
      </c>
      <c r="R18" s="6">
        <f>IF($O18&lt;$J18,M18,H18)</f>
        <v>0.70984999999999943</v>
      </c>
      <c r="S18" s="6">
        <f t="shared" si="3"/>
        <v>24.539849999999998</v>
      </c>
      <c r="T18" s="5">
        <f t="shared" si="4"/>
        <v>3.499999999999992E-2</v>
      </c>
      <c r="U18" s="6">
        <f t="shared" si="5"/>
        <v>219543.09999999963</v>
      </c>
      <c r="V18" s="5">
        <f t="shared" si="6"/>
        <v>0.91851351351351196</v>
      </c>
      <c r="W18" s="6">
        <f>IF(MOD(COUNT($A$2:$A18),Plan2!$A$2)=0,K18/2,0)</f>
        <v>119510</v>
      </c>
      <c r="X18" s="2">
        <f>A18+K18-W18</f>
        <v>358558.5</v>
      </c>
    </row>
    <row r="19" spans="1:24" x14ac:dyDescent="0.2">
      <c r="A19" s="2">
        <f t="shared" si="1"/>
        <v>358558.5</v>
      </c>
      <c r="B19" s="2">
        <v>23.71</v>
      </c>
      <c r="C19" s="2">
        <v>23.83</v>
      </c>
      <c r="D19" s="2">
        <v>0.37</v>
      </c>
      <c r="E19" s="1">
        <f>ROUNDDOWN(A19/D19,0)</f>
        <v>969077</v>
      </c>
      <c r="F19" s="1">
        <f t="shared" si="0"/>
        <v>969000</v>
      </c>
      <c r="G19" s="2">
        <f>F19*D19</f>
        <v>358530</v>
      </c>
      <c r="H19" s="2">
        <f>D19*2</f>
        <v>0.74</v>
      </c>
      <c r="I19" s="2">
        <f>H19+C19</f>
        <v>24.569999999999997</v>
      </c>
      <c r="J19" s="5">
        <f>I19/B19-1</f>
        <v>3.6271615352171827E-2</v>
      </c>
      <c r="K19" s="6">
        <f>(H19-D19)*F19</f>
        <v>358530</v>
      </c>
      <c r="L19" s="5">
        <f t="shared" si="2"/>
        <v>1</v>
      </c>
      <c r="M19" s="7">
        <f>N19-C19</f>
        <v>0.70984999999999943</v>
      </c>
      <c r="N19" s="7">
        <f>1.035*B19</f>
        <v>24.539849999999998</v>
      </c>
      <c r="O19" s="8">
        <f>N19/B19-1</f>
        <v>3.499999999999992E-2</v>
      </c>
      <c r="P19" s="6">
        <f>(M19-D19)*F19</f>
        <v>329314.64999999944</v>
      </c>
      <c r="Q19" s="5">
        <f>P19/G19</f>
        <v>0.91851351351351196</v>
      </c>
      <c r="R19" s="6">
        <f>IF($O19&lt;$J19,M19,H19)</f>
        <v>0.70984999999999943</v>
      </c>
      <c r="S19" s="6">
        <f t="shared" si="3"/>
        <v>24.539849999999998</v>
      </c>
      <c r="T19" s="5">
        <f t="shared" si="4"/>
        <v>3.499999999999992E-2</v>
      </c>
      <c r="U19" s="6">
        <f t="shared" si="5"/>
        <v>329314.64999999944</v>
      </c>
      <c r="V19" s="5">
        <f t="shared" si="6"/>
        <v>0.91851351351351196</v>
      </c>
      <c r="W19" s="6">
        <f>IF(MOD(COUNT($A$2:$A19),Plan2!$A$2)=0,K19/2,0)</f>
        <v>179265</v>
      </c>
      <c r="X19" s="2">
        <f>A19+K19-W19</f>
        <v>537823.5</v>
      </c>
    </row>
    <row r="20" spans="1:24" x14ac:dyDescent="0.2">
      <c r="A20" s="2">
        <f t="shared" si="1"/>
        <v>537823.5</v>
      </c>
      <c r="B20" s="2">
        <v>23.71</v>
      </c>
      <c r="C20" s="2">
        <v>23.83</v>
      </c>
      <c r="D20" s="2">
        <v>0.37</v>
      </c>
      <c r="E20" s="1">
        <f>ROUNDDOWN(A20/D20,0)</f>
        <v>1453577</v>
      </c>
      <c r="F20" s="1">
        <f t="shared" si="0"/>
        <v>1453500</v>
      </c>
      <c r="G20" s="2">
        <f>F20*D20</f>
        <v>537795</v>
      </c>
      <c r="H20" s="2">
        <f>D20*2</f>
        <v>0.74</v>
      </c>
      <c r="I20" s="2">
        <f>H20+C20</f>
        <v>24.569999999999997</v>
      </c>
      <c r="J20" s="5">
        <f>I20/B20-1</f>
        <v>3.6271615352171827E-2</v>
      </c>
      <c r="K20" s="6">
        <f>(H20-D20)*F20</f>
        <v>537795</v>
      </c>
      <c r="L20" s="5">
        <f t="shared" si="2"/>
        <v>1</v>
      </c>
      <c r="M20" s="7">
        <f>N20-C20</f>
        <v>0.70984999999999943</v>
      </c>
      <c r="N20" s="7">
        <f>1.035*B20</f>
        <v>24.539849999999998</v>
      </c>
      <c r="O20" s="8">
        <f>N20/B20-1</f>
        <v>3.499999999999992E-2</v>
      </c>
      <c r="P20" s="6">
        <f>(M20-D20)*F20</f>
        <v>493971.97499999916</v>
      </c>
      <c r="Q20" s="5">
        <f>P20/G20</f>
        <v>0.91851351351351196</v>
      </c>
      <c r="R20" s="6">
        <f>IF($O20&lt;$J20,M20,H20)</f>
        <v>0.70984999999999943</v>
      </c>
      <c r="S20" s="6">
        <f t="shared" si="3"/>
        <v>24.539849999999998</v>
      </c>
      <c r="T20" s="5">
        <f t="shared" si="4"/>
        <v>3.499999999999992E-2</v>
      </c>
      <c r="U20" s="6">
        <f t="shared" si="5"/>
        <v>493971.97499999916</v>
      </c>
      <c r="V20" s="5">
        <f t="shared" si="6"/>
        <v>0.91851351351351196</v>
      </c>
      <c r="W20" s="6">
        <f>IF(MOD(COUNT($A$2:$A20),Plan2!$A$2)=0,K20/2,0)</f>
        <v>268897.5</v>
      </c>
      <c r="X20" s="2">
        <f>A20+K20-W20</f>
        <v>806721</v>
      </c>
    </row>
    <row r="21" spans="1:24" x14ac:dyDescent="0.2">
      <c r="A21" s="2">
        <f t="shared" si="1"/>
        <v>806721</v>
      </c>
      <c r="B21" s="2">
        <v>23.71</v>
      </c>
      <c r="C21" s="2">
        <v>23.83</v>
      </c>
      <c r="D21" s="2">
        <v>0.37</v>
      </c>
      <c r="E21" s="1">
        <f>ROUNDDOWN(A21/D21,0)</f>
        <v>2180327</v>
      </c>
      <c r="F21" s="1">
        <f t="shared" si="0"/>
        <v>2180300</v>
      </c>
      <c r="G21" s="2">
        <f>F21*D21</f>
        <v>806711</v>
      </c>
      <c r="H21" s="2">
        <f>D21*2</f>
        <v>0.74</v>
      </c>
      <c r="I21" s="2">
        <f>H21+C21</f>
        <v>24.569999999999997</v>
      </c>
      <c r="J21" s="5">
        <f>I21/B21-1</f>
        <v>3.6271615352171827E-2</v>
      </c>
      <c r="K21" s="6">
        <f>(H21-D21)*F21</f>
        <v>806711</v>
      </c>
      <c r="L21" s="5">
        <f t="shared" si="2"/>
        <v>1</v>
      </c>
      <c r="M21" s="7">
        <f>N21-C21</f>
        <v>0.70984999999999943</v>
      </c>
      <c r="N21" s="7">
        <f>1.035*B21</f>
        <v>24.539849999999998</v>
      </c>
      <c r="O21" s="8">
        <f>N21/B21-1</f>
        <v>3.499999999999992E-2</v>
      </c>
      <c r="P21" s="6">
        <f>(M21-D21)*F21</f>
        <v>740974.95499999879</v>
      </c>
      <c r="Q21" s="5">
        <f>P21/G21</f>
        <v>0.91851351351351207</v>
      </c>
      <c r="R21" s="6">
        <f>IF($O21&lt;$J21,M21,H21)</f>
        <v>0.70984999999999943</v>
      </c>
      <c r="S21" s="6">
        <f t="shared" si="3"/>
        <v>24.539849999999998</v>
      </c>
      <c r="T21" s="5">
        <f t="shared" si="4"/>
        <v>3.499999999999992E-2</v>
      </c>
      <c r="U21" s="6">
        <f t="shared" si="5"/>
        <v>740974.95499999879</v>
      </c>
      <c r="V21" s="5">
        <f t="shared" si="6"/>
        <v>0.91851351351351207</v>
      </c>
      <c r="W21" s="6">
        <f>IF(MOD(COUNT($A$2:$A21),Plan2!$A$2)=0,K21/2,0)</f>
        <v>403355.5</v>
      </c>
      <c r="X21" s="2">
        <f>A21+K21-W21</f>
        <v>1210076.5</v>
      </c>
    </row>
    <row r="22" spans="1:24" x14ac:dyDescent="0.2">
      <c r="A22" s="2">
        <f t="shared" si="1"/>
        <v>1210076.5</v>
      </c>
      <c r="B22" s="2">
        <v>23.71</v>
      </c>
      <c r="C22" s="2">
        <v>23.83</v>
      </c>
      <c r="D22" s="2">
        <v>0.37</v>
      </c>
      <c r="E22" s="1">
        <f>ROUNDDOWN(A22/D22,0)</f>
        <v>3270477</v>
      </c>
      <c r="F22" s="1">
        <f t="shared" si="0"/>
        <v>3270400</v>
      </c>
      <c r="G22" s="2">
        <f>F22*D22</f>
        <v>1210048</v>
      </c>
      <c r="H22" s="2">
        <f>D22*2</f>
        <v>0.74</v>
      </c>
      <c r="I22" s="2">
        <f>H22+C22</f>
        <v>24.569999999999997</v>
      </c>
      <c r="J22" s="5">
        <f>I22/B22-1</f>
        <v>3.6271615352171827E-2</v>
      </c>
      <c r="K22" s="6">
        <f>(H22-D22)*F22</f>
        <v>1210048</v>
      </c>
      <c r="L22" s="5">
        <f t="shared" si="2"/>
        <v>1</v>
      </c>
      <c r="M22" s="7">
        <f>N22-C22</f>
        <v>0.70984999999999943</v>
      </c>
      <c r="N22" s="7">
        <f>1.035*B22</f>
        <v>24.539849999999998</v>
      </c>
      <c r="O22" s="8">
        <f>N22/B22-1</f>
        <v>3.499999999999992E-2</v>
      </c>
      <c r="P22" s="6">
        <f>(M22-D22)*F22</f>
        <v>1111445.4399999981</v>
      </c>
      <c r="Q22" s="5">
        <f>P22/G22</f>
        <v>0.91851351351351196</v>
      </c>
      <c r="R22" s="6">
        <f>IF($O22&lt;$J22,M22,H22)</f>
        <v>0.70984999999999943</v>
      </c>
      <c r="S22" s="6">
        <f t="shared" si="3"/>
        <v>24.539849999999998</v>
      </c>
      <c r="T22" s="5">
        <f t="shared" si="4"/>
        <v>3.499999999999992E-2</v>
      </c>
      <c r="U22" s="6">
        <f t="shared" si="5"/>
        <v>1111445.4399999981</v>
      </c>
      <c r="V22" s="5">
        <f t="shared" si="6"/>
        <v>0.91851351351351196</v>
      </c>
      <c r="W22" s="6">
        <f>IF(MOD(COUNT($A$2:$A22),Plan2!$A$2)=0,K22/2,0)</f>
        <v>605024</v>
      </c>
      <c r="X22" s="2">
        <f>A22+K22-W22</f>
        <v>1815100.5</v>
      </c>
    </row>
    <row r="23" spans="1:24" x14ac:dyDescent="0.2">
      <c r="A23" s="2">
        <f t="shared" ref="A23:A24" si="7">X22</f>
        <v>1815100.5</v>
      </c>
      <c r="B23" s="2">
        <v>23.71</v>
      </c>
      <c r="C23" s="2">
        <v>23.83</v>
      </c>
      <c r="D23" s="2">
        <v>0.37</v>
      </c>
      <c r="E23" s="1">
        <f>ROUNDDOWN(A23/D23,0)</f>
        <v>4905677</v>
      </c>
      <c r="F23" s="1">
        <f t="shared" si="0"/>
        <v>4905600</v>
      </c>
      <c r="G23" s="2">
        <f>F23*D23</f>
        <v>1815072</v>
      </c>
      <c r="H23" s="2">
        <f>D23*2</f>
        <v>0.74</v>
      </c>
      <c r="I23" s="2">
        <f>H23+C23</f>
        <v>24.569999999999997</v>
      </c>
      <c r="J23" s="5">
        <f>I23/B23-1</f>
        <v>3.6271615352171827E-2</v>
      </c>
      <c r="K23" s="6">
        <f>(H23-D23)*F23</f>
        <v>1815072</v>
      </c>
      <c r="L23" s="5">
        <f t="shared" si="2"/>
        <v>1</v>
      </c>
      <c r="M23" s="7">
        <f>N23-C23</f>
        <v>0.70984999999999943</v>
      </c>
      <c r="N23" s="7">
        <f>1.035*B23</f>
        <v>24.539849999999998</v>
      </c>
      <c r="O23" s="8">
        <f>N23/B23-1</f>
        <v>3.499999999999992E-2</v>
      </c>
      <c r="P23" s="6">
        <f>(M23-D23)*F23</f>
        <v>1667168.1599999971</v>
      </c>
      <c r="Q23" s="5">
        <f>P23/G23</f>
        <v>0.91851351351351196</v>
      </c>
      <c r="R23" s="6">
        <f>IF($O23&lt;$J23,M23,H23)</f>
        <v>0.70984999999999943</v>
      </c>
      <c r="S23" s="6">
        <f t="shared" si="3"/>
        <v>24.539849999999998</v>
      </c>
      <c r="T23" s="5">
        <f t="shared" si="4"/>
        <v>3.499999999999992E-2</v>
      </c>
      <c r="U23" s="6">
        <f t="shared" si="5"/>
        <v>1667168.1599999971</v>
      </c>
      <c r="V23" s="5">
        <f t="shared" si="6"/>
        <v>0.91851351351351196</v>
      </c>
      <c r="W23" s="6">
        <f>IF(MOD(COUNT($A$2:$A23),Plan2!$A$2)=0,K23/2,0)</f>
        <v>907536</v>
      </c>
      <c r="X23" s="2">
        <f>A23+K23-W23</f>
        <v>2722636.5</v>
      </c>
    </row>
    <row r="24" spans="1:24" x14ac:dyDescent="0.2">
      <c r="A24" s="2">
        <f t="shared" si="7"/>
        <v>2722636.5</v>
      </c>
      <c r="B24" s="2">
        <v>23.71</v>
      </c>
      <c r="C24" s="2">
        <v>23.83</v>
      </c>
      <c r="D24" s="2">
        <v>0.37</v>
      </c>
      <c r="E24" s="1">
        <f>ROUNDDOWN(A24/D24,0)</f>
        <v>7358477</v>
      </c>
      <c r="F24" s="1">
        <f t="shared" si="0"/>
        <v>7358400</v>
      </c>
      <c r="G24" s="2">
        <f>F24*D24</f>
        <v>2722608</v>
      </c>
      <c r="H24" s="2">
        <f>D24*2</f>
        <v>0.74</v>
      </c>
      <c r="I24" s="2">
        <f>H24+C24</f>
        <v>24.569999999999997</v>
      </c>
      <c r="J24" s="5">
        <f>I24/B24-1</f>
        <v>3.6271615352171827E-2</v>
      </c>
      <c r="K24" s="6">
        <f>(H24-D24)*F24</f>
        <v>2722608</v>
      </c>
      <c r="L24" s="5">
        <f t="shared" si="2"/>
        <v>1</v>
      </c>
      <c r="M24" s="7">
        <f>N24-C24</f>
        <v>0.70984999999999943</v>
      </c>
      <c r="N24" s="7">
        <f>1.035*B24</f>
        <v>24.539849999999998</v>
      </c>
      <c r="O24" s="8">
        <f>N24/B24-1</f>
        <v>3.499999999999992E-2</v>
      </c>
      <c r="P24" s="6">
        <f>(M24-D24)*F24</f>
        <v>2500752.239999996</v>
      </c>
      <c r="Q24" s="5">
        <f>P24/G24</f>
        <v>0.91851351351351207</v>
      </c>
      <c r="R24" s="6">
        <f>IF($O24&lt;$J24,M24,H24)</f>
        <v>0.70984999999999943</v>
      </c>
      <c r="S24" s="6">
        <f t="shared" si="3"/>
        <v>24.539849999999998</v>
      </c>
      <c r="T24" s="5">
        <f t="shared" si="4"/>
        <v>3.499999999999992E-2</v>
      </c>
      <c r="U24" s="6">
        <f t="shared" si="5"/>
        <v>2500752.239999996</v>
      </c>
      <c r="V24" s="5">
        <f t="shared" si="6"/>
        <v>0.91851351351351207</v>
      </c>
      <c r="W24" s="6">
        <f>IF(MOD(COUNT($A$2:$A24),Plan2!$A$2)=0,K24/2,0)</f>
        <v>1361304</v>
      </c>
      <c r="X24" s="2">
        <f>A24+K24-W24</f>
        <v>4083940.5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13</v>
      </c>
    </row>
    <row r="2" spans="1:1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2012-03-10T17:12:39Z</dcterms:created>
  <dcterms:modified xsi:type="dcterms:W3CDTF">2012-03-11T22:59:45Z</dcterms:modified>
</cp:coreProperties>
</file>