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2030" windowHeight="5655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D10" i="2"/>
  <c r="F10"/>
  <c r="A11"/>
  <c r="E10" l="1"/>
  <c r="G10" s="1"/>
  <c r="B11"/>
  <c r="C11"/>
  <c r="D11" s="1"/>
  <c r="F11" s="1"/>
  <c r="D9"/>
  <c r="D8"/>
  <c r="D7"/>
  <c r="D6"/>
  <c r="D5"/>
  <c r="D4"/>
  <c r="D2"/>
  <c r="D3"/>
  <c r="O4" i="1"/>
  <c r="F3" i="2" l="1"/>
  <c r="E3"/>
  <c r="G3" s="1"/>
  <c r="F2"/>
  <c r="E2"/>
  <c r="G2" s="1"/>
  <c r="F4"/>
  <c r="E4"/>
  <c r="G4" s="1"/>
  <c r="F5"/>
  <c r="E5"/>
  <c r="G5" s="1"/>
  <c r="F6"/>
  <c r="E6"/>
  <c r="G6" s="1"/>
  <c r="F7"/>
  <c r="E7"/>
  <c r="G7" s="1"/>
  <c r="F8"/>
  <c r="E8"/>
  <c r="G8" s="1"/>
  <c r="F9"/>
  <c r="E9"/>
  <c r="G9" s="1"/>
  <c r="P2" i="1"/>
  <c r="P3"/>
  <c r="Q3" l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RENDIMENTO TOTAL</t>
        </r>
      </text>
    </comment>
  </commentList>
</comments>
</file>

<file path=xl/sharedStrings.xml><?xml version="1.0" encoding="utf-8"?>
<sst xmlns="http://schemas.openxmlformats.org/spreadsheetml/2006/main" count="28" uniqueCount="26">
  <si>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</si>
  <si>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</si>
  <si>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</si>
  <si>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</si>
  <si>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</si>
  <si>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</si>
  <si>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</si>
  <si>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</si>
  <si>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</si>
  <si>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</si>
  <si>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</si>
  <si>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</si>
  <si>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</si>
  <si>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</si>
  <si>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</si>
  <si>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</si>
  <si>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</si>
  <si>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</si>
  <si>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</si>
  <si>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</si>
  <si>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</si>
  <si>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</si>
  <si>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</si>
  <si>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</si>
  <si>
    <t>MONTANTE - LUCRO</t>
  </si>
  <si>
    <t>META MIN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</si>
</sst>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6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  <xf numFmtId="164" fontId="5" fillId="0" borderId="0" xfId="1" applyFont="1"/>
    <xf numFmtId="164" fontId="5" fillId="0" borderId="0" xfId="2" applyNumberFormat="1" applyFont="1"/>
    <xf numFmtId="10" fontId="5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6" dataDxfId="55">
  <autoFilter ref="A1:T3"/>
  <tableColumns count="20">
    <tableColumn id="1" name="ANO" totalsRowLabel="Total" dataDxfId="54" totalsRowDxfId="53"/>
    <tableColumn id="18" name="MESES" dataDxfId="52" totalsRowDxfId="51"/>
    <tableColumn id="2" name="JAN" dataDxfId="50" totalsRowDxfId="49"/>
    <tableColumn id="3" name="FEV" dataDxfId="48" totalsRowDxfId="47"/>
    <tableColumn id="4" name="MAR" dataDxfId="46" totalsRowDxfId="45"/>
    <tableColumn id="5" name="ABR" dataDxfId="44" totalsRowDxfId="43"/>
    <tableColumn id="6" name="MAI" dataDxfId="42" totalsRowDxfId="41"/>
    <tableColumn id="7" name="JUN" dataDxfId="40" totalsRowDxfId="39"/>
    <tableColumn id="8" name="JUL" dataDxfId="38" totalsRowDxfId="37"/>
    <tableColumn id="9" name="AGO" dataDxfId="36" totalsRowDxfId="35"/>
    <tableColumn id="10" name="SET" dataDxfId="34" totalsRowDxfId="33"/>
    <tableColumn id="11" name="OUT" dataDxfId="32" totalsRowDxfId="31"/>
    <tableColumn id="12" name="NOV" dataDxfId="30" totalsRowDxfId="29"/>
    <tableColumn id="13" name="DEZ" dataDxfId="28" totalsRowDxfId="27"/>
    <tableColumn id="15" name="LUCRO" totalsRowFunction="sum" dataDxfId="26" totalsRowDxfId="25"/>
    <tableColumn id="21" name="TOTAL" dataDxfId="24" totalsRowDxfId="23">
      <calculatedColumnFormula>SUM(Tabela2[[#This Row],[JAN]]:Tabela2[[#This Row],[DEZ]])</calculatedColumnFormula>
    </tableColumn>
    <tableColumn id="14" name="ANO BASE" dataDxfId="22" totalsRowDxfId="21">
      <calculatedColumnFormula>SUMPRODUCT(N([ANO]&lt;=Tabela2[[#This Row],[ANO]]),[TOTAL])+SUMPRODUCT(N([ANO]=Tabela2[[#This Row],[ANO]]-1),[LUCRO])</calculatedColumnFormula>
    </tableColumn>
    <tableColumn id="16" name="MONTANTE" dataDxfId="20" totalsRowDxfId="19">
      <calculatedColumnFormula>[ANO BASE]+[LUCRO]</calculatedColumnFormula>
    </tableColumn>
    <tableColumn id="17" name="% a.a" dataDxfId="18" totalsRowDxfId="17">
      <calculatedColumnFormula>IF([ANO BASE]=0,0,[LUCRO]/[ANO BASE])</calculatedColumnFormula>
    </tableColumn>
    <tableColumn id="19" name="% a.m" dataDxfId="16" totalsRowDxfId="15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G11" totalsRowCount="1" headerRowDxfId="14" dataDxfId="13">
  <autoFilter ref="A1:G10">
    <filterColumn colId="4"/>
    <filterColumn colId="6"/>
  </autoFilter>
  <tableColumns count="7">
    <tableColumn id="1" name="DATA" totalsRowFunction="count" dataDxfId="12" totalsRowDxfId="6"/>
    <tableColumn id="20" name="APLICAÇÃO" totalsRowFunction="sum" totalsRowDxfId="5" dataCellStyle="Moeda"/>
    <tableColumn id="22" name="LUCRO" totalsRowFunction="sum" dataDxfId="11" totalsRowDxfId="4" dataCellStyle="Moeda"/>
    <tableColumn id="25" name="MONTANTE" totalsRowFunction="custom" dataDxfId="10" totalsRowDxfId="3" dataCellStyle="Moeda">
      <calculatedColumnFormula>SUMPRODUCT(N([DATA]&lt;=Tabela22[[#This Row],[DATA]]),[APLICAÇÃO]) + SUMPRODUCT(N([DATA]&lt;=Tabela22[[#This Row],[DATA]]),[LUCRO])</calculatedColumnFormula>
      <totalsRowFormula>Tabela22[[#Totals],[LUCRO]]/Tabela22[[#Totals],[APLICAÇÃO]]</totalsRowFormula>
    </tableColumn>
    <tableColumn id="2" name="MONTANTE - LUCRO" dataDxfId="9" totalsRowDxfId="2" dataCellStyle="Moeda">
      <calculatedColumnFormula>[MONTANTE] - [LUCRO]</calculatedColumnFormula>
    </tableColumn>
    <tableColumn id="24" name="RENT. % a.m." totalsRowFunction="custom" dataDxfId="8" totalsRowDxfId="1" dataCellStyle="Porcentagem">
      <calculatedColumnFormula>[LUCRO]/([MONTANTE] - [LUCRO])</calculatedColumnFormula>
      <totalsRowFormula>(1 + Tabela22[[#Totals],[MONTANTE]]) ^ (1/12) - 1</totalsRowFormula>
    </tableColumn>
    <tableColumn id="3" name="META MIN" dataDxfId="7" totalsRowDxfId="0" dataCellStyle="Moeda">
      <calculatedColumnFormula>[MONTANTE - LUCRO] * 3%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F21" sqref="F21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6.28515625" style="2" hidden="1" customWidth="1"/>
    <col min="6" max="7" width="11.42578125" style="2" bestFit="1" customWidth="1"/>
    <col min="8" max="8" width="6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9" s="6" customFormat="1">
      <c r="A1" s="5" t="s">
        <v>21</v>
      </c>
      <c r="B1" s="5" t="s">
        <v>22</v>
      </c>
      <c r="C1" s="5" t="s">
        <v>18</v>
      </c>
      <c r="D1" s="5" t="s">
        <v>2</v>
      </c>
      <c r="E1" s="5" t="s">
        <v>24</v>
      </c>
      <c r="F1" s="9" t="s">
        <v>23</v>
      </c>
      <c r="G1" s="5" t="s">
        <v>25</v>
      </c>
    </row>
    <row r="2" spans="1:9" s="1" customFormat="1">
      <c r="A2" s="15">
        <v>40817</v>
      </c>
      <c r="B2" s="7">
        <v>2099.15</v>
      </c>
      <c r="C2" s="7">
        <v>6.08</v>
      </c>
      <c r="D2" s="7">
        <f>SUMPRODUCT(N([DATA]&lt;=Tabela22[[#This Row],[DATA]]),[APLICAÇÃO]) + SUMPRODUCT(N([DATA]&lt;=Tabela22[[#This Row],[DATA]]),[LUCRO])</f>
        <v>2105.23</v>
      </c>
      <c r="E2" s="7">
        <f>[MONTANTE] - [LUCRO]</f>
        <v>2099.15</v>
      </c>
      <c r="F2" s="8">
        <f>[LUCRO]/([MONTANTE] - [LUCRO])</f>
        <v>2.8964104518495581E-3</v>
      </c>
      <c r="G2" s="7">
        <f>[MONTANTE - LUCRO] * 3%</f>
        <v>62.974499999999999</v>
      </c>
    </row>
    <row r="3" spans="1:9">
      <c r="A3" s="15">
        <v>40848</v>
      </c>
      <c r="B3" s="7">
        <v>2607.9899999999998</v>
      </c>
      <c r="C3" s="7">
        <v>14.22</v>
      </c>
      <c r="D3" s="7">
        <f>SUMPRODUCT(N([DATA]&lt;=Tabela22[[#This Row],[DATA]]),[APLICAÇÃO]) + SUMPRODUCT(N([DATA]&lt;=Tabela22[[#This Row],[DATA]]),[LUCRO])</f>
        <v>4727.4399999999996</v>
      </c>
      <c r="E3" s="7">
        <f>[MONTANTE] - [LUCRO]</f>
        <v>4713.2199999999993</v>
      </c>
      <c r="F3" s="8">
        <f>[LUCRO]/([MONTANTE] - [LUCRO])</f>
        <v>3.0170456715366569E-3</v>
      </c>
      <c r="G3" s="7">
        <f>[MONTANTE - LUCRO] * 3%</f>
        <v>141.39659999999998</v>
      </c>
    </row>
    <row r="4" spans="1:9">
      <c r="A4" s="15">
        <v>40878</v>
      </c>
      <c r="B4" s="7">
        <v>1319.32</v>
      </c>
      <c r="C4" s="7">
        <v>297.39999999999998</v>
      </c>
      <c r="D4" s="10">
        <f>SUMPRODUCT(N([DATA]&lt;=Tabela22[[#This Row],[DATA]]),[APLICAÇÃO]) + SUMPRODUCT(N([DATA]&lt;=Tabela22[[#This Row],[DATA]]),[LUCRO])</f>
        <v>6344.1599999999989</v>
      </c>
      <c r="E4" s="10">
        <f>[MONTANTE] - [LUCRO]</f>
        <v>6046.7599999999993</v>
      </c>
      <c r="F4" s="8">
        <f>[LUCRO]/([MONTANTE] - [LUCRO])</f>
        <v>4.9183364314112021E-2</v>
      </c>
      <c r="G4" s="10">
        <f>[MONTANTE - LUCRO] * 3%</f>
        <v>181.40279999999998</v>
      </c>
    </row>
    <row r="5" spans="1:9">
      <c r="A5" s="15">
        <v>40909</v>
      </c>
      <c r="B5" s="7">
        <v>572.30999999999995</v>
      </c>
      <c r="C5" s="7">
        <v>-466.58</v>
      </c>
      <c r="D5" s="10">
        <f>SUMPRODUCT(N([DATA]&lt;=Tabela22[[#This Row],[DATA]]),[APLICAÇÃO]) + SUMPRODUCT(N([DATA]&lt;=Tabela22[[#This Row],[DATA]]),[LUCRO])</f>
        <v>6449.8899999999985</v>
      </c>
      <c r="E5" s="10">
        <f>[MONTANTE] - [LUCRO]</f>
        <v>6916.4699999999984</v>
      </c>
      <c r="F5" s="8">
        <f>[LUCRO]/([MONTANTE] - [LUCRO])</f>
        <v>-6.7459267516522176E-2</v>
      </c>
      <c r="G5" s="10">
        <f>[MONTANTE - LUCRO] * 3%</f>
        <v>207.49409999999995</v>
      </c>
    </row>
    <row r="6" spans="1:9">
      <c r="A6" s="15">
        <v>40940</v>
      </c>
      <c r="B6" s="7">
        <v>167</v>
      </c>
      <c r="C6" s="7">
        <v>-1345.15</v>
      </c>
      <c r="D6" s="10">
        <f>SUMPRODUCT(N([DATA]&lt;=Tabela22[[#This Row],[DATA]]),[APLICAÇÃO]) + SUMPRODUCT(N([DATA]&lt;=Tabela22[[#This Row],[DATA]]),[LUCRO])</f>
        <v>5271.739999999998</v>
      </c>
      <c r="E6" s="10">
        <f>[MONTANTE] - [LUCRO]</f>
        <v>6616.8899999999976</v>
      </c>
      <c r="F6" s="8">
        <f>[LUCRO]/([MONTANTE] - [LUCRO])</f>
        <v>-0.20329036752915652</v>
      </c>
      <c r="G6" s="10">
        <f>[MONTANTE - LUCRO] * 3%</f>
        <v>198.50669999999991</v>
      </c>
    </row>
    <row r="7" spans="1:9">
      <c r="A7" s="15">
        <v>40969</v>
      </c>
      <c r="B7" s="7">
        <v>0</v>
      </c>
      <c r="C7" s="7">
        <v>-554.19000000000005</v>
      </c>
      <c r="D7" s="10">
        <f>SUMPRODUCT(N([DATA]&lt;=Tabela22[[#This Row],[DATA]]),[APLICAÇÃO]) + SUMPRODUCT(N([DATA]&lt;=Tabela22[[#This Row],[DATA]]),[LUCRO])</f>
        <v>4717.5499999999984</v>
      </c>
      <c r="E7" s="10">
        <f>[MONTANTE] - [LUCRO]</f>
        <v>5271.739999999998</v>
      </c>
      <c r="F7" s="8">
        <f>[LUCRO]/([MONTANTE] - [LUCRO])</f>
        <v>-0.10512468369077388</v>
      </c>
      <c r="G7" s="10">
        <f>[MONTANTE - LUCRO] * 3%</f>
        <v>158.15219999999994</v>
      </c>
    </row>
    <row r="8" spans="1:9">
      <c r="A8" s="15">
        <v>41000</v>
      </c>
      <c r="B8" s="7">
        <v>0</v>
      </c>
      <c r="C8" s="7">
        <v>-1162.72</v>
      </c>
      <c r="D8" s="10">
        <f>SUMPRODUCT(N([DATA]&lt;=Tabela22[[#This Row],[DATA]]),[APLICAÇÃO]) + SUMPRODUCT(N([DATA]&lt;=Tabela22[[#This Row],[DATA]]),[LUCRO])</f>
        <v>3554.8299999999981</v>
      </c>
      <c r="E8" s="10">
        <f>[MONTANTE] - [LUCRO]</f>
        <v>4717.5499999999984</v>
      </c>
      <c r="F8" s="8">
        <f>[LUCRO]/([MONTANTE] - [LUCRO])</f>
        <v>-0.24646691608991964</v>
      </c>
      <c r="G8" s="10">
        <f>[MONTANTE - LUCRO] * 3%</f>
        <v>141.52649999999994</v>
      </c>
      <c r="I8" s="13"/>
    </row>
    <row r="9" spans="1:9">
      <c r="A9" s="15">
        <v>41030</v>
      </c>
      <c r="B9" s="7">
        <v>735.79</v>
      </c>
      <c r="C9" s="7">
        <v>513.62</v>
      </c>
      <c r="D9" s="10">
        <f>SUMPRODUCT(N([DATA]&lt;=Tabela22[[#This Row],[DATA]]),[APLICAÇÃO]) + SUMPRODUCT(N([DATA]&lt;=Tabela22[[#This Row],[DATA]]),[LUCRO])</f>
        <v>4804.239999999998</v>
      </c>
      <c r="E9" s="10">
        <f>[MONTANTE] - [LUCRO]</f>
        <v>4290.6199999999981</v>
      </c>
      <c r="F9" s="8">
        <f>[LUCRO]/([MONTANTE] - [LUCRO])</f>
        <v>0.11970764131990254</v>
      </c>
      <c r="G9" s="10">
        <f>[MONTANTE - LUCRO] * 3%</f>
        <v>128.71859999999992</v>
      </c>
    </row>
    <row r="10" spans="1:9">
      <c r="A10" s="15">
        <v>41061</v>
      </c>
      <c r="B10" s="7">
        <v>249.4</v>
      </c>
      <c r="C10" s="16">
        <v>1029.9100000000001</v>
      </c>
      <c r="D10" s="17">
        <f>SUMPRODUCT(N([DATA]&lt;=Tabela22[[#This Row],[DATA]]),[APLICAÇÃO]) + SUMPRODUCT(N([DATA]&lt;=Tabela22[[#This Row],[DATA]]),[LUCRO])</f>
        <v>6083.5499999999975</v>
      </c>
      <c r="E10" s="17">
        <f>[MONTANTE] - [LUCRO]</f>
        <v>5053.6399999999976</v>
      </c>
      <c r="F10" s="18">
        <f>[LUCRO]/([MONTANTE] - [LUCRO])</f>
        <v>0.20379567994554432</v>
      </c>
      <c r="G10" s="17">
        <f>[MONTANTE - LUCRO] * 3%</f>
        <v>151.60919999999993</v>
      </c>
    </row>
    <row r="11" spans="1:9">
      <c r="A11" s="2">
        <f>SUBTOTAL(103,[DATA])</f>
        <v>9</v>
      </c>
      <c r="B11" s="11">
        <f>SUBTOTAL(109,[APLICAÇÃO])</f>
        <v>7750.9599999999982</v>
      </c>
      <c r="C11" s="11">
        <f>SUBTOTAL(109,[LUCRO])</f>
        <v>-1667.4100000000005</v>
      </c>
      <c r="D11" s="4">
        <f>Tabela22[[#Totals],[LUCRO]]/Tabela22[[#Totals],[APLICAÇÃO]]</f>
        <v>-0.21512302992145502</v>
      </c>
      <c r="E11" s="4"/>
      <c r="F11" s="4">
        <f>(1 + Tabela22[[#Totals],[MONTANTE]]) ^ (1/12) - 1</f>
        <v>-1.9983324479223907E-2</v>
      </c>
      <c r="G11" s="4"/>
    </row>
    <row r="13" spans="1:9">
      <c r="C13" s="11"/>
    </row>
    <row r="15" spans="1:9">
      <c r="C15" s="11"/>
      <c r="D15" s="14"/>
      <c r="E15" s="11"/>
    </row>
    <row r="16" spans="1:9">
      <c r="D16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2012-06-15T19:17:35Z</dcterms:modified>
</cp:coreProperties>
</file>