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activeTab="9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10" r:id="rId13"/>
  </pivotCaches>
</workbook>
</file>

<file path=xl/calcChain.xml><?xml version="1.0" encoding="utf-8"?>
<calcChain xmlns="http://schemas.openxmlformats.org/spreadsheetml/2006/main">
  <c r="B16" i="10"/>
  <c r="B2" i="3"/>
  <c r="B3"/>
  <c r="B4"/>
  <c r="B5"/>
  <c r="B12" i="10" l="1"/>
  <c r="B15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B3"/>
  <c r="B4"/>
  <c r="B5"/>
  <c r="B6"/>
  <c r="B7"/>
  <c r="B8"/>
  <c r="B9"/>
  <c r="B10"/>
  <c r="B11"/>
  <c r="B13"/>
  <c r="B14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2"/>
  <c r="F2"/>
  <c r="C3"/>
  <c r="C4"/>
  <c r="C5"/>
  <c r="C6"/>
  <c r="C7"/>
  <c r="C8"/>
  <c r="C9"/>
  <c r="C10"/>
  <c r="C11"/>
  <c r="C12"/>
  <c r="C13"/>
  <c r="C14"/>
  <c r="C15"/>
  <c r="C16"/>
  <c r="D16" s="1"/>
  <c r="C17"/>
  <c r="D17" s="1"/>
  <c r="E17" s="1"/>
  <c r="C18"/>
  <c r="D18" s="1"/>
  <c r="E18" s="1"/>
  <c r="C19"/>
  <c r="D19" s="1"/>
  <c r="E19" s="1"/>
  <c r="C20"/>
  <c r="D20" s="1"/>
  <c r="E20" s="1"/>
  <c r="C21"/>
  <c r="D21" s="1"/>
  <c r="E21" s="1"/>
  <c r="C22"/>
  <c r="D22" s="1"/>
  <c r="E22" s="1"/>
  <c r="C23"/>
  <c r="D23" s="1"/>
  <c r="E23" s="1"/>
  <c r="C24"/>
  <c r="D24" s="1"/>
  <c r="E24" s="1"/>
  <c r="C25"/>
  <c r="D25" s="1"/>
  <c r="E25" s="1"/>
  <c r="C26"/>
  <c r="D26" s="1"/>
  <c r="C27"/>
  <c r="D27" s="1"/>
  <c r="E27" s="1"/>
  <c r="C28"/>
  <c r="D28" s="1"/>
  <c r="E28" s="1"/>
  <c r="C29"/>
  <c r="D29" s="1"/>
  <c r="E29" s="1"/>
  <c r="C30"/>
  <c r="D30" s="1"/>
  <c r="E30" s="1"/>
  <c r="C31"/>
  <c r="D31" s="1"/>
  <c r="E31" s="1"/>
  <c r="C32"/>
  <c r="D32" s="1"/>
  <c r="E32" s="1"/>
  <c r="C33"/>
  <c r="D33" s="1"/>
  <c r="E33" s="1"/>
  <c r="C34"/>
  <c r="D34" s="1"/>
  <c r="E34" s="1"/>
  <c r="C35"/>
  <c r="D35" s="1"/>
  <c r="E35" s="1"/>
  <c r="C36"/>
  <c r="D36" s="1"/>
  <c r="E36" s="1"/>
  <c r="C37"/>
  <c r="D37" s="1"/>
  <c r="E37" s="1"/>
  <c r="C38"/>
  <c r="D38" s="1"/>
  <c r="E38" s="1"/>
  <c r="C39"/>
  <c r="D39" s="1"/>
  <c r="E39" s="1"/>
  <c r="C40"/>
  <c r="D40" s="1"/>
  <c r="E40" s="1"/>
  <c r="C41"/>
  <c r="D41" s="1"/>
  <c r="E41" s="1"/>
  <c r="C42"/>
  <c r="D42" s="1"/>
  <c r="E42" s="1"/>
  <c r="C43"/>
  <c r="D43" s="1"/>
  <c r="E43" s="1"/>
  <c r="C44"/>
  <c r="D44" s="1"/>
  <c r="E44" s="1"/>
  <c r="C45"/>
  <c r="D45" s="1"/>
  <c r="E45" s="1"/>
  <c r="C46"/>
  <c r="D46" s="1"/>
  <c r="E46" s="1"/>
  <c r="C47"/>
  <c r="D47" s="1"/>
  <c r="E47" s="1"/>
  <c r="C48"/>
  <c r="D48" s="1"/>
  <c r="E48" s="1"/>
  <c r="C49"/>
  <c r="D49" s="1"/>
  <c r="E49" s="1"/>
  <c r="C50"/>
  <c r="D50" s="1"/>
  <c r="E50" s="1"/>
  <c r="C51"/>
  <c r="D51" s="1"/>
  <c r="E51" s="1"/>
  <c r="C52"/>
  <c r="D52" s="1"/>
  <c r="E52" s="1"/>
  <c r="C53"/>
  <c r="D53" s="1"/>
  <c r="E53" s="1"/>
  <c r="C54"/>
  <c r="D54" s="1"/>
  <c r="E54" s="1"/>
  <c r="C55"/>
  <c r="D55" s="1"/>
  <c r="E55" s="1"/>
  <c r="C56"/>
  <c r="D56" s="1"/>
  <c r="E56" s="1"/>
  <c r="C57"/>
  <c r="D57" s="1"/>
  <c r="E57" s="1"/>
  <c r="C58"/>
  <c r="D58" s="1"/>
  <c r="E58" s="1"/>
  <c r="C59"/>
  <c r="D59" s="1"/>
  <c r="E59" s="1"/>
  <c r="C60"/>
  <c r="D60" s="1"/>
  <c r="E60" s="1"/>
  <c r="C61"/>
  <c r="D61" s="1"/>
  <c r="E61" s="1"/>
  <c r="C62"/>
  <c r="D62" s="1"/>
  <c r="E62" s="1"/>
  <c r="C63"/>
  <c r="D63" s="1"/>
  <c r="E63" s="1"/>
  <c r="C64"/>
  <c r="D64" s="1"/>
  <c r="E64" s="1"/>
  <c r="C65"/>
  <c r="D65" s="1"/>
  <c r="E65" s="1"/>
  <c r="C66"/>
  <c r="D66" s="1"/>
  <c r="E66" s="1"/>
  <c r="C67"/>
  <c r="D67" s="1"/>
  <c r="E67" s="1"/>
  <c r="C68"/>
  <c r="D68" s="1"/>
  <c r="E68" s="1"/>
  <c r="C69"/>
  <c r="D69" s="1"/>
  <c r="E69" s="1"/>
  <c r="C70"/>
  <c r="D70" s="1"/>
  <c r="E70" s="1"/>
  <c r="C71"/>
  <c r="D71" s="1"/>
  <c r="E71" s="1"/>
  <c r="C72"/>
  <c r="D72" s="1"/>
  <c r="E72" s="1"/>
  <c r="C73"/>
  <c r="D73" s="1"/>
  <c r="E73" s="1"/>
  <c r="C74"/>
  <c r="D74" s="1"/>
  <c r="E74" s="1"/>
  <c r="C75"/>
  <c r="D75" s="1"/>
  <c r="E75" s="1"/>
  <c r="C76"/>
  <c r="D76" s="1"/>
  <c r="E76" s="1"/>
  <c r="C77"/>
  <c r="D77" s="1"/>
  <c r="E77" s="1"/>
  <c r="C78"/>
  <c r="D78" s="1"/>
  <c r="E78" s="1"/>
  <c r="C79"/>
  <c r="D79" s="1"/>
  <c r="E79" s="1"/>
  <c r="C80"/>
  <c r="D80" s="1"/>
  <c r="E80" s="1"/>
  <c r="C2"/>
  <c r="D2" s="1"/>
  <c r="G80"/>
  <c r="G79"/>
  <c r="G77"/>
  <c r="G78"/>
  <c r="H78" s="1"/>
  <c r="G76"/>
  <c r="G75"/>
  <c r="G74"/>
  <c r="G73"/>
  <c r="G68"/>
  <c r="G69"/>
  <c r="H69" s="1"/>
  <c r="G70"/>
  <c r="H70" s="1"/>
  <c r="G71"/>
  <c r="H71" s="1"/>
  <c r="G72"/>
  <c r="H72" s="1"/>
  <c r="G62"/>
  <c r="G63"/>
  <c r="H63" s="1"/>
  <c r="G64"/>
  <c r="H64" s="1"/>
  <c r="G65"/>
  <c r="H65" s="1"/>
  <c r="G66"/>
  <c r="H66" s="1"/>
  <c r="G67"/>
  <c r="H67" s="1"/>
  <c r="G50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59"/>
  <c r="H59" s="1"/>
  <c r="G60"/>
  <c r="H60" s="1"/>
  <c r="G61"/>
  <c r="H61" s="1"/>
  <c r="G34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33"/>
  <c r="G30"/>
  <c r="G31"/>
  <c r="H31" s="1"/>
  <c r="G32"/>
  <c r="H32" s="1"/>
  <c r="G27"/>
  <c r="G28"/>
  <c r="H28" s="1"/>
  <c r="G29"/>
  <c r="H29" s="1"/>
  <c r="G26"/>
  <c r="G24"/>
  <c r="G25"/>
  <c r="H25" s="1"/>
  <c r="G22"/>
  <c r="G23"/>
  <c r="H23" s="1"/>
  <c r="G19"/>
  <c r="G20"/>
  <c r="H20" s="1"/>
  <c r="G21"/>
  <c r="H21" s="1"/>
  <c r="G17"/>
  <c r="G18"/>
  <c r="H18" s="1"/>
  <c r="G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H17" i="10" l="1"/>
  <c r="H19"/>
  <c r="H22"/>
  <c r="H24"/>
  <c r="H26"/>
  <c r="H27"/>
  <c r="H30"/>
  <c r="H33"/>
  <c r="H34"/>
  <c r="H50"/>
  <c r="H62"/>
  <c r="H68"/>
  <c r="H73"/>
  <c r="H74"/>
  <c r="H75"/>
  <c r="H76"/>
  <c r="H77"/>
  <c r="H79"/>
  <c r="H80"/>
  <c r="E26"/>
  <c r="G2"/>
  <c r="D4"/>
  <c r="D3"/>
  <c r="E4" s="1"/>
  <c r="D15"/>
  <c r="D14"/>
  <c r="D13"/>
  <c r="D12"/>
  <c r="D11"/>
  <c r="D10"/>
  <c r="D9"/>
  <c r="D8"/>
  <c r="D7"/>
  <c r="D6"/>
  <c r="D5"/>
  <c r="E5" s="1"/>
  <c r="G15"/>
  <c r="G14"/>
  <c r="G13"/>
  <c r="G12"/>
  <c r="G11"/>
  <c r="G10"/>
  <c r="G9"/>
  <c r="G8"/>
  <c r="G7"/>
  <c r="G6"/>
  <c r="G5"/>
  <c r="G4"/>
  <c r="G3"/>
  <c r="H3" s="1"/>
  <c r="H5" l="1"/>
  <c r="H6"/>
  <c r="H7"/>
  <c r="H8"/>
  <c r="H9"/>
  <c r="H10"/>
  <c r="H11"/>
  <c r="H12"/>
  <c r="H13"/>
  <c r="H14"/>
  <c r="H15"/>
  <c r="H16"/>
  <c r="H4"/>
  <c r="E6"/>
  <c r="E7"/>
  <c r="E8"/>
  <c r="E9"/>
  <c r="E10"/>
  <c r="E11"/>
  <c r="E12"/>
  <c r="E13"/>
  <c r="E14"/>
  <c r="E15"/>
  <c r="E16"/>
  <c r="E3"/>
  <c r="N5" i="3" l="1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5" l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5" i="1" l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4" i="1" l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<sst xmlns="http://schemas.openxmlformats.org/spreadsheetml/2006/main" count="972" uniqueCount="327">
  <si>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</si>
  <si>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</si>
  <si>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</si>
  <si>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</si>
  <si>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</si>
  <si>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</si>
  <si>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</si>
  <si>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</si>
  <si>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</si>
  <si>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</si>
  <si>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</si>
  <si>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</si>
  <si>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</si>
  <si>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</si>
  <si>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</si>
  <si>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</si>
  <si>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</si>
  <si>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</si>
  <si>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</si>
  <si>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</si>
  <si>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</si>
  <si>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</si>
  <si>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</si>
  <si>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</si>
  <si>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</si>
  <si>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</si>
  <si>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</si>
  <si>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</si>
  <si>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</si>
  <si>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</si>
  <si>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</si>
  <si>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</si>
  <si>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</si>
  <si>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</si>
  <si>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</si>
  <si>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</si>
  <si>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</si>
  <si>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</si>
  <si>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</si>
  <si>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</si>
  <si>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</si>
  <si>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</si>
  <si>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</si>
  <si>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</si>
  <si>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</si>
  <si>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</si>
  <si>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</si>
  <si>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</si>
  <si>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</si>
  <si>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</si>
  <si>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</si>
  <si>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</si>
  <si>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</si>
  <si>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</si>
  <si>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</si>
  <si>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</si>
  <si>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</si>
  <si>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</si>
  <si>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</si>
  <si>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</si>
  <si>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</si>
  <si>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</si>
  <si>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</si>
  <si>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</si>
  <si>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</si>
  <si>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</si>
  <si>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</si>
  <si>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</si>
  <si>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</si>
  <si>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</si>
  <si>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</si>
  <si>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</si>
  <si>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</si>
  <si>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</si>
  <si>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</si>
  <si>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</si>
  <si>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</si>
  <si>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</si>
  <si>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</si>
  <si>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</si>
  <si>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</si>
  <si>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</si>
  <si>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</si>
  <si>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</si>
  <si>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</si>
  <si>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</si>
  <si>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</si>
  <si>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</si>
  <si>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</si>
  <si>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</si>
  <si>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</si>
  <si>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</si>
  <si>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</si>
  <si>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</si>
  <si>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</si>
  <si>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</si>
  <si>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</si>
  <si>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</si>
  <si>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</si>
  <si>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</si>
  <si>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</si>
  <si>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</si>
  <si>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</si>
  <si>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</si>
  <si>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</si>
  <si>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</si>
  <si>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</si>
  <si>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</si>
  <si>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</si>
  <si>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</si>
  <si>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</si>
  <si>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</si>
  <si>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</si>
  <si>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</si>
  <si>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</si>
  <si>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</si>
  <si>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</si>
  <si>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</si>
  <si>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</si>
  <si>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</si>
  <si>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</si>
  <si>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</si>
  <si>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</si>
  <si>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</si>
  <si>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</si>
  <si>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</si>
  <si>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</si>
  <si>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</si>
  <si>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</si>
  <si>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</si>
  <si>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</si>
  <si>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</si>
  <si>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</si>
  <si>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</si>
  <si>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</si>
  <si>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</si>
  <si>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</si>
  <si>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</si>
  <si>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</si>
  <si>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</si>
  <si>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</si>
  <si>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</si>
  <si>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</si>
  <si>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</si>
  <si>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</si>
  <si>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</si>
  <si>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</si>
  <si>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</si>
  <si>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</si>
  <si>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</si>
  <si>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</si>
  <si>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</si>
  <si>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</si>
  <si>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</si>
  <si>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</si>
  <si>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</si>
  <si>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</si>
  <si>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</si>
  <si>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</si>
  <si>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</si>
  <si>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</si>
  <si>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</si>
  <si>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</si>
  <si>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</si>
  <si>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</si>
  <si>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</si>
  <si>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</si>
  <si>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</si>
  <si>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</si>
  <si>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</si>
  <si>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</si>
  <si>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</si>
  <si>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</si>
  <si>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</si>
  <si>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</si>
  <si>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</si>
  <si>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</si>
  <si>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</si>
  <si>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</si>
  <si>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</si>
  <si>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</si>
  <si>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</si>
  <si>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</si>
  <si>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</si>
  <si>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</si>
  <si>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</si>
  <si>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</si>
  <si>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</si>
  <si>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</si>
  <si>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</si>
  <si>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</si>
  <si>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petr15m</t>
  </si>
  <si>
    <t>vale15m</t>
  </si>
  <si>
    <t>sell</t>
  </si>
  <si>
    <t>eurgbp</t>
  </si>
  <si>
    <t>[1][sl]</t>
  </si>
  <si>
    <t>buy</t>
  </si>
  <si>
    <t>eurusd</t>
  </si>
  <si>
    <t>[0][sl]</t>
  </si>
  <si>
    <t>gbpusd</t>
  </si>
  <si>
    <t>usdchf</t>
  </si>
  <si>
    <t>audusd</t>
  </si>
  <si>
    <t>usdcad</t>
  </si>
  <si>
    <t>[2][sl]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</si>
  <si>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</si>
  <si>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</si>
  <si>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</si>
  <si>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</si>
  <si>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</si>
  <si>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</si>
  <si>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</si>
  <si>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</si>
  <si>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</si>
  <si>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</si>
  <si>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</si>
  <si>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</si>
  <si>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</si>
  <si>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</si>
  <si>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</si>
  <si>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2014,04,1700:19:57</t>
  </si>
  <si>
    <t>2014,04,1710:20:10</t>
  </si>
  <si>
    <t>2014,04,1706:15:29</t>
  </si>
  <si>
    <t>2014,04,1713:58:47</t>
  </si>
  <si>
    <t>2014,04,1708:07:18</t>
  </si>
  <si>
    <t>2014,04,1710:13:03</t>
  </si>
  <si>
    <t>2014,04,1710:19:49</t>
  </si>
  <si>
    <t>2014,04,1713:55:52</t>
  </si>
  <si>
    <t>2014,04,1710:22:38</t>
  </si>
  <si>
    <t>2014,04,1713:56:07</t>
  </si>
  <si>
    <t>2014,04,1710:42:32</t>
  </si>
  <si>
    <t>2014,04,2022:37:18</t>
  </si>
  <si>
    <t>2014,04,1711:17:31</t>
  </si>
  <si>
    <t>2014,04,1712:30:01</t>
  </si>
  <si>
    <t>2014,04,1711:59:26</t>
  </si>
  <si>
    <t>2014,04,1713:39:43</t>
  </si>
  <si>
    <t>2014,04,1716:14:23</t>
  </si>
  <si>
    <t>2014,04,1812:54:12</t>
  </si>
  <si>
    <t>2014,04,1716:18:21</t>
  </si>
  <si>
    <t>2014,04,2105:02:15</t>
  </si>
  <si>
    <t>2014,04,1808:13:57</t>
  </si>
  <si>
    <t>2014,04,1820:13:01</t>
  </si>
  <si>
    <t>2014,04,1817:46:22</t>
  </si>
  <si>
    <t>2014,04,2109:48:52</t>
  </si>
  <si>
    <t>2014,04,1818:23:12</t>
  </si>
  <si>
    <t>2014,04,2212:30:02</t>
  </si>
  <si>
    <t>2014,04,2101:12:21</t>
  </si>
  <si>
    <t>2014,04,2114:24:31</t>
  </si>
  <si>
    <t>2014,04,2104:26:27</t>
  </si>
  <si>
    <t>2014,04,2113:41:38</t>
  </si>
  <si>
    <t>2014,04,2106:27:53</t>
  </si>
  <si>
    <t>2014,04,2123:15:01</t>
  </si>
  <si>
    <t>2014,04,2106:45:48</t>
  </si>
  <si>
    <t>2014,04,2111:35:07</t>
  </si>
  <si>
    <t>2014,04,2108:59:20</t>
  </si>
  <si>
    <t>2014,04,2111:00:11</t>
  </si>
  <si>
    <t>2014,04,2111:39:46</t>
  </si>
  <si>
    <t>2014,04,2112:17:03</t>
  </si>
  <si>
    <t>2014,04,2114:59:13</t>
  </si>
  <si>
    <t>2014,04,2213:04:23</t>
  </si>
  <si>
    <t>2014,04,2114:59:57</t>
  </si>
  <si>
    <t>2014,04,2206:53:37</t>
  </si>
  <si>
    <t>2014,04,2115:00:24</t>
  </si>
  <si>
    <t>2014,04,2210:28:43</t>
  </si>
  <si>
    <t>2014,04,2200:24:41</t>
  </si>
  <si>
    <t>2014,04,2212:29:49</t>
  </si>
  <si>
    <t>2014,04,2201:44:31</t>
  </si>
  <si>
    <t>2014,04,2301:30:02</t>
  </si>
  <si>
    <t>2014,04,2206:00:02</t>
  </si>
  <si>
    <t>2014,04,2305:01:45</t>
  </si>
  <si>
    <t>2014,04,2206:02:29</t>
  </si>
  <si>
    <t>2014,04,2301:30:03</t>
  </si>
  <si>
    <t>2014,04,2206:13:36</t>
  </si>
  <si>
    <t>2014,04,2210:30:27</t>
  </si>
  <si>
    <t>2014,04,2206:53:38</t>
  </si>
  <si>
    <t>2014,04,2214:33:00</t>
  </si>
  <si>
    <t>2014,04,2208:19:03</t>
  </si>
  <si>
    <t>2014,04,2214:00:07</t>
  </si>
  <si>
    <t>2014,04,2214:36:05</t>
  </si>
  <si>
    <t>2014,04,2311:42:37</t>
  </si>
  <si>
    <t>2014,04,2301:30:08</t>
  </si>
  <si>
    <t>2014,04,2311:39:22</t>
  </si>
  <si>
    <t>2014,04,2306:05:36</t>
  </si>
  <si>
    <t>2014,04,2307:07:54</t>
  </si>
  <si>
    <t>Trades</t>
  </si>
  <si>
    <t>Total Profit</t>
  </si>
  <si>
    <t>H1</t>
  </si>
  <si>
    <t>Price2</t>
  </si>
  <si>
    <t>Moeda</t>
  </si>
  <si>
    <t>2014,04,2105:27:38</t>
  </si>
  <si>
    <t>2014,04,2314:45:21</t>
  </si>
  <si>
    <t>2014,04,2303:27:12</t>
  </si>
  <si>
    <t>2014,04,2320:31:07</t>
  </si>
  <si>
    <t>2014,04,2313:36:58</t>
  </si>
  <si>
    <t>2014,04,2316:09:15</t>
  </si>
  <si>
    <t>2014,04,2313:36:59</t>
  </si>
  <si>
    <t>DesvPad de Profit</t>
  </si>
  <si>
    <t>Var de Profit</t>
  </si>
  <si>
    <t>2014,04,2308:02:18</t>
  </si>
  <si>
    <t>2014,04,2406:35:36</t>
  </si>
  <si>
    <t>2014,04,2308:11:32</t>
  </si>
  <si>
    <t>2014,04,2406:10:07</t>
  </si>
  <si>
    <t>2014,04,2310:14:49</t>
  </si>
  <si>
    <t>2014,04,2406:36:41</t>
  </si>
  <si>
    <t>2014,04,2400:01:44</t>
  </si>
  <si>
    <t>2014,04,2402:58:17</t>
  </si>
  <si>
    <t>2014,04,2402:21:13</t>
  </si>
  <si>
    <t>2014,04,2406:02:39</t>
  </si>
  <si>
    <t>2014,04,2406:43:21</t>
  </si>
  <si>
    <t>2014,04,2410:22:41</t>
  </si>
  <si>
    <t>2014,04,2406:54:07</t>
  </si>
  <si>
    <t>2014,04,2409:00:25</t>
  </si>
  <si>
    <t>2014,04,2408:00:07</t>
  </si>
  <si>
    <t>2014,04,2409:00:07</t>
  </si>
  <si>
    <t>2014,04,2301:50:32</t>
  </si>
  <si>
    <t>2014,04,2503:46:42</t>
  </si>
  <si>
    <t>2014,04,2410:23:13</t>
  </si>
  <si>
    <t>2014,04,2414:25:50</t>
  </si>
  <si>
    <t>2014,04,2308:11:36</t>
  </si>
  <si>
    <t>2014,04,2412:36:53</t>
  </si>
  <si>
    <t>2014,04,2508:30:05</t>
  </si>
  <si>
    <t>2014,04,2508:32:31</t>
  </si>
  <si>
    <t>2014,04,2412:59:06</t>
  </si>
  <si>
    <t>2014,04,2421:00:00</t>
  </si>
  <si>
    <t>2014,04,2408:00:09</t>
  </si>
  <si>
    <t>2014,04,2412:59:04</t>
  </si>
  <si>
    <t>petr1d</t>
  </si>
  <si>
    <t>vale1d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</si>
</sst>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8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9" fontId="3" fillId="0" borderId="0" xfId="0" applyNumberFormat="1" applyFont="1"/>
    <xf numFmtId="167" fontId="4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16" fillId="3" borderId="3" xfId="0" applyFont="1" applyFill="1" applyBorder="1" applyAlignment="1">
      <alignment horizontal="right" wrapText="1"/>
    </xf>
    <xf numFmtId="0" fontId="16" fillId="3" borderId="4" xfId="0" applyFont="1" applyFill="1" applyBorder="1" applyAlignment="1">
      <alignment horizontal="right"/>
    </xf>
    <xf numFmtId="0" fontId="16" fillId="3" borderId="4" xfId="0" applyFont="1" applyFill="1" applyBorder="1" applyAlignment="1">
      <alignment horizontal="right" wrapText="1"/>
    </xf>
    <xf numFmtId="0" fontId="16" fillId="2" borderId="4" xfId="0" applyFont="1" applyFill="1" applyBorder="1" applyAlignment="1">
      <alignment horizontal="right"/>
    </xf>
    <xf numFmtId="0" fontId="16" fillId="2" borderId="4" xfId="0" applyFont="1" applyFill="1" applyBorder="1" applyAlignment="1">
      <alignment horizontal="right" wrapText="1"/>
    </xf>
    <xf numFmtId="3" fontId="16" fillId="2" borderId="4" xfId="0" applyNumberFormat="1" applyFont="1" applyFill="1" applyBorder="1" applyAlignment="1">
      <alignment horizontal="right" wrapText="1"/>
    </xf>
    <xf numFmtId="0" fontId="16" fillId="0" borderId="4" xfId="0" applyFont="1" applyBorder="1" applyAlignment="1">
      <alignment horizontal="right" wrapText="1"/>
    </xf>
    <xf numFmtId="3" fontId="16" fillId="3" borderId="4" xfId="0" applyNumberFormat="1" applyFont="1" applyFill="1" applyBorder="1" applyAlignment="1">
      <alignment horizontal="right" wrapText="1"/>
    </xf>
    <xf numFmtId="0" fontId="15" fillId="2" borderId="5" xfId="0" applyFont="1" applyFill="1" applyBorder="1"/>
    <xf numFmtId="0" fontId="16" fillId="0" borderId="3" xfId="0" applyFont="1" applyBorder="1" applyAlignment="1">
      <alignment horizontal="right" wrapText="1"/>
    </xf>
    <xf numFmtId="0" fontId="15" fillId="0" borderId="4" xfId="0" applyFont="1" applyBorder="1"/>
    <xf numFmtId="0" fontId="17" fillId="4" borderId="4" xfId="0" applyFont="1" applyFill="1" applyBorder="1" applyAlignment="1">
      <alignment horizontal="center" wrapText="1"/>
    </xf>
    <xf numFmtId="0" fontId="17" fillId="4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5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54.386965162033" createdVersion="3" refreshedVersion="3" minRefreshableVersion="3" recordCount="100">
  <cacheSource type="worksheet">
    <worksheetSource name="Tabela9"/>
  </cacheSource>
  <cacheFields count="14">
    <cacheField name="Ticket" numFmtId="0">
      <sharedItems containsString="0" containsBlank="1" containsNumber="1" containsInteger="1" minValue="21044604" maxValue="21119374"/>
    </cacheField>
    <cacheField name="OpenTime" numFmtId="0">
      <sharedItems containsBlank="1"/>
    </cacheField>
    <cacheField name="Type" numFmtId="0">
      <sharedItems containsBlank="1" count="4">
        <s v="buy"/>
        <m/>
        <s v="sell"/>
        <s v="balance" u="1"/>
      </sharedItems>
    </cacheField>
    <cacheField name="Size" numFmtId="0">
      <sharedItems containsString="0" containsBlank="1" containsNumber="1" minValue="0.75" maxValue="12.85"/>
    </cacheField>
    <cacheField name="Item" numFmtId="0">
      <sharedItems containsBlank="1" count="7">
        <s v="gbpusd"/>
        <m/>
        <s v="audusd"/>
        <s v="eurgbp"/>
        <s v="eurusd"/>
        <s v="usdcad"/>
        <s v="usdchf"/>
      </sharedItems>
    </cacheField>
    <cacheField name="Price" numFmtId="0">
      <sharedItems containsString="0" containsBlank="1" containsNumber="1" minValue="0.82133999999999996" maxValue="168419"/>
    </cacheField>
    <cacheField name="S/L" numFmtId="0">
      <sharedItems containsString="0" containsBlank="1" containsNumber="1" minValue="0.82169999999999999" maxValue="168230"/>
    </cacheField>
    <cacheField name="T/P" numFmtId="0">
      <sharedItems containsString="0" containsBlank="1" containsNumber="1" containsInteger="1" minValue="0" maxValue="0"/>
    </cacheField>
    <cacheField name="CloseTime" numFmtId="0">
      <sharedItems containsBlank="1"/>
    </cacheField>
    <cacheField name="Price2" numFmtId="0">
      <sharedItems containsSemiMixedTypes="0" containsString="0" containsNumber="1" minValue="0.82169999999999999" maxValue="168230"/>
    </cacheField>
    <cacheField name="Commission" numFmtId="0">
      <sharedItems containsBlank="1" containsMixedTypes="1" containsNumber="1" containsInteger="1" minValue="0" maxValue="0" count="5">
        <s v="[0][sl]"/>
        <n v="0"/>
        <s v="[1][sl]"/>
        <s v="[2][sl]"/>
        <m/>
      </sharedItems>
    </cacheField>
    <cacheField name="Taxes" numFmtId="0">
      <sharedItems containsString="0" containsBlank="1" containsNumber="1" containsInteger="1" minValue="0" maxValue="0"/>
    </cacheField>
    <cacheField name="Swap" numFmtId="0">
      <sharedItems containsString="0" containsBlank="1" containsNumber="1" minValue="-146.68" maxValue="23.72"/>
    </cacheField>
    <cacheField name="Profit" numFmtId="0">
      <sharedItems containsString="0" containsBlank="1" containsNumber="1" minValue="-3572.3" maxValue="1315.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21081594"/>
    <s v="2014,04,2206:00:02"/>
    <x v="0"/>
    <n v="5.9"/>
    <x v="0"/>
    <n v="168007"/>
    <n v="168230"/>
    <n v="0"/>
    <s v="2014,04,2305:01:45"/>
    <n v="168230"/>
    <x v="0"/>
    <m/>
    <m/>
    <n v="1315.7"/>
  </r>
  <r>
    <m/>
    <m/>
    <x v="1"/>
    <m/>
    <x v="1"/>
    <m/>
    <m/>
    <m/>
    <m/>
    <n v="8855"/>
    <x v="1"/>
    <n v="0"/>
    <n v="-146.68"/>
    <m/>
  </r>
  <r>
    <n v="21091970"/>
    <s v="2014,04,2301:50:32"/>
    <x v="2"/>
    <n v="4.37"/>
    <x v="2"/>
    <n v="0.93052000000000001"/>
    <n v="0.92769999999999997"/>
    <n v="0"/>
    <s v="2014,04,2503:46:42"/>
    <n v="0.92769999999999997"/>
    <x v="2"/>
    <m/>
    <m/>
    <n v="1232.3399999999999"/>
  </r>
  <r>
    <m/>
    <m/>
    <x v="1"/>
    <m/>
    <x v="1"/>
    <m/>
    <m/>
    <m/>
    <m/>
    <n v="8855"/>
    <x v="1"/>
    <n v="0"/>
    <n v="15.17"/>
    <m/>
  </r>
  <r>
    <n v="21080658"/>
    <s v="2014,04,2201:44:31"/>
    <x v="0"/>
    <n v="2.84"/>
    <x v="2"/>
    <n v="0.93518000000000001"/>
    <n v="0.93579999999999997"/>
    <n v="0"/>
    <s v="2014,04,2301:30:02"/>
    <n v="0.93579999999999997"/>
    <x v="0"/>
    <m/>
    <m/>
    <n v="176.08"/>
  </r>
  <r>
    <m/>
    <m/>
    <x v="1"/>
    <m/>
    <x v="1"/>
    <m/>
    <m/>
    <m/>
    <m/>
    <n v="8855"/>
    <x v="1"/>
    <n v="0"/>
    <n v="-4.8"/>
    <m/>
  </r>
  <r>
    <n v="21073546"/>
    <s v="2014,04,2106:27:53"/>
    <x v="2"/>
    <n v="5.65"/>
    <x v="3"/>
    <n v="0.82184000000000001"/>
    <n v="0.82169999999999999"/>
    <n v="0"/>
    <s v="2014,04,2123:15:01"/>
    <n v="0.82169999999999999"/>
    <x v="0"/>
    <m/>
    <m/>
    <n v="132.83000000000001"/>
  </r>
  <r>
    <m/>
    <m/>
    <x v="1"/>
    <m/>
    <x v="1"/>
    <m/>
    <m/>
    <m/>
    <m/>
    <n v="8855"/>
    <x v="1"/>
    <n v="0"/>
    <n v="-42.12"/>
    <m/>
  </r>
  <r>
    <n v="21094512"/>
    <s v="2014,04,2308:02:18"/>
    <x v="0"/>
    <n v="3.74"/>
    <x v="3"/>
    <n v="0.82264999999999999"/>
    <n v="0.82279999999999998"/>
    <n v="0"/>
    <s v="2014,04,2406:35:36"/>
    <n v="0.82279999999999998"/>
    <x v="0"/>
    <m/>
    <m/>
    <n v="94.18"/>
  </r>
  <r>
    <m/>
    <m/>
    <x v="1"/>
    <m/>
    <x v="1"/>
    <m/>
    <m/>
    <m/>
    <m/>
    <n v="8855"/>
    <x v="1"/>
    <n v="0"/>
    <n v="-49.25"/>
    <m/>
  </r>
  <r>
    <n v="21057422"/>
    <s v="2014,04,1710:42:32"/>
    <x v="2"/>
    <n v="2.92"/>
    <x v="2"/>
    <n v="0.93432999999999999"/>
    <n v="0.93430000000000002"/>
    <n v="0"/>
    <s v="2014,04,2022:37:18"/>
    <n v="0.93430000000000002"/>
    <x v="0"/>
    <m/>
    <m/>
    <n v="8.76"/>
  </r>
  <r>
    <m/>
    <m/>
    <x v="1"/>
    <m/>
    <x v="1"/>
    <m/>
    <m/>
    <m/>
    <m/>
    <n v="8855"/>
    <x v="1"/>
    <n v="0"/>
    <n v="0"/>
    <m/>
  </r>
  <r>
    <n v="21082902"/>
    <s v="2014,04,2208:19:03"/>
    <x v="0"/>
    <n v="2.73"/>
    <x v="4"/>
    <n v="138105"/>
    <n v="138080"/>
    <n v="0"/>
    <s v="2014,04,2214:00:07"/>
    <n v="138080"/>
    <x v="0"/>
    <m/>
    <m/>
    <n v="-68.25"/>
  </r>
  <r>
    <m/>
    <m/>
    <x v="1"/>
    <m/>
    <x v="1"/>
    <m/>
    <m/>
    <m/>
    <m/>
    <n v="8855"/>
    <x v="1"/>
    <n v="0"/>
    <n v="0"/>
    <m/>
  </r>
  <r>
    <n v="21092539"/>
    <s v="2014,04,2303:27:12"/>
    <x v="2"/>
    <n v="0.75"/>
    <x v="2"/>
    <n v="0.92832999999999999"/>
    <n v="0.92930000000000001"/>
    <n v="0"/>
    <s v="2014,04,2320:31:07"/>
    <n v="0.92930000000000001"/>
    <x v="0"/>
    <m/>
    <m/>
    <n v="-72.75"/>
  </r>
  <r>
    <m/>
    <m/>
    <x v="1"/>
    <m/>
    <x v="1"/>
    <m/>
    <m/>
    <m/>
    <m/>
    <n v="8855"/>
    <x v="1"/>
    <n v="0"/>
    <n v="-46.88"/>
    <m/>
  </r>
  <r>
    <n v="21063104"/>
    <s v="2014,04,1716:18:21"/>
    <x v="2"/>
    <n v="2.78"/>
    <x v="2"/>
    <n v="0.93281999999999998"/>
    <n v="0.93340000000000001"/>
    <n v="0"/>
    <s v="2014,04,2105:02:15"/>
    <n v="0.93340000000000001"/>
    <x v="2"/>
    <m/>
    <m/>
    <n v="-161.24"/>
  </r>
  <r>
    <m/>
    <m/>
    <x v="1"/>
    <m/>
    <x v="1"/>
    <m/>
    <m/>
    <m/>
    <m/>
    <n v="8855"/>
    <x v="1"/>
    <n v="0"/>
    <n v="-25.24"/>
    <m/>
  </r>
  <r>
    <n v="21096026"/>
    <s v="2014,04,2310:14:49"/>
    <x v="2"/>
    <n v="1.87"/>
    <x v="0"/>
    <n v="167853"/>
    <n v="167950"/>
    <n v="0"/>
    <s v="2014,04,2406:36:41"/>
    <n v="167950"/>
    <x v="0"/>
    <m/>
    <m/>
    <n v="-181.39"/>
  </r>
  <r>
    <m/>
    <m/>
    <x v="1"/>
    <m/>
    <x v="1"/>
    <m/>
    <m/>
    <m/>
    <m/>
    <n v="8855"/>
    <x v="1"/>
    <n v="0"/>
    <n v="-19.670000000000002"/>
    <m/>
  </r>
  <r>
    <n v="21063027"/>
    <s v="2014,04,1716:14:23"/>
    <x v="2"/>
    <n v="4.37"/>
    <x v="0"/>
    <n v="167945"/>
    <n v="167990"/>
    <n v="0"/>
    <s v="2014,04,1812:54:12"/>
    <n v="167990"/>
    <x v="0"/>
    <m/>
    <m/>
    <n v="-196.65"/>
  </r>
  <r>
    <m/>
    <m/>
    <x v="1"/>
    <m/>
    <x v="1"/>
    <m/>
    <m/>
    <m/>
    <m/>
    <n v="8855"/>
    <x v="1"/>
    <n v="0"/>
    <n v="-13.26"/>
    <m/>
  </r>
  <r>
    <n v="21076576"/>
    <s v="2014,04,2114:59:57"/>
    <x v="2"/>
    <n v="5.9"/>
    <x v="4"/>
    <n v="138015"/>
    <n v="138050"/>
    <n v="0"/>
    <s v="2014,04,2206:53:37"/>
    <n v="138050"/>
    <x v="0"/>
    <m/>
    <m/>
    <n v="-206.5"/>
  </r>
  <r>
    <m/>
    <m/>
    <x v="1"/>
    <m/>
    <x v="1"/>
    <m/>
    <m/>
    <m/>
    <m/>
    <n v="8855"/>
    <x v="1"/>
    <n v="0"/>
    <n v="-10.77"/>
    <m/>
  </r>
  <r>
    <n v="21087334"/>
    <s v="2014,04,2214:36:05"/>
    <x v="0"/>
    <n v="1.78"/>
    <x v="5"/>
    <n v="110385"/>
    <n v="110220"/>
    <n v="0"/>
    <s v="2014,04,2311:42:37"/>
    <n v="110220"/>
    <x v="2"/>
    <m/>
    <m/>
    <n v="-266.47000000000003"/>
  </r>
  <r>
    <m/>
    <m/>
    <x v="1"/>
    <m/>
    <x v="1"/>
    <m/>
    <m/>
    <m/>
    <m/>
    <n v="8855"/>
    <x v="1"/>
    <n v="0"/>
    <n v="0"/>
    <m/>
  </r>
  <r>
    <n v="21051646"/>
    <s v="2014,04,1706:15:29"/>
    <x v="0"/>
    <n v="3.45"/>
    <x v="4"/>
    <n v="138456"/>
    <n v="138370"/>
    <n v="0"/>
    <s v="2014,04,1713:58:47"/>
    <n v="138370"/>
    <x v="0"/>
    <m/>
    <m/>
    <n v="-296.7"/>
  </r>
  <r>
    <m/>
    <m/>
    <x v="1"/>
    <m/>
    <x v="1"/>
    <m/>
    <m/>
    <m/>
    <m/>
    <n v="8855"/>
    <x v="1"/>
    <n v="0"/>
    <n v="-8.19"/>
    <m/>
  </r>
  <r>
    <n v="21076560"/>
    <s v="2014,04,2114:59:13"/>
    <x v="2"/>
    <n v="9.64"/>
    <x v="3"/>
    <n v="0.82150000000000001"/>
    <n v="0.82169999999999999"/>
    <n v="0"/>
    <s v="2014,04,2213:04:23"/>
    <n v="0.82169999999999999"/>
    <x v="2"/>
    <m/>
    <m/>
    <n v="-324.32"/>
  </r>
  <r>
    <m/>
    <m/>
    <x v="1"/>
    <m/>
    <x v="1"/>
    <m/>
    <m/>
    <m/>
    <m/>
    <n v="8855"/>
    <x v="1"/>
    <n v="0"/>
    <n v="-17.71"/>
    <m/>
  </r>
  <r>
    <n v="21094583"/>
    <s v="2014,04,2308:11:32"/>
    <x v="2"/>
    <n v="3"/>
    <x v="6"/>
    <n v="0.88253999999999999"/>
    <n v="0.88370000000000004"/>
    <n v="0"/>
    <s v="2014,04,2406:10:07"/>
    <n v="0.88370000000000004"/>
    <x v="0"/>
    <m/>
    <m/>
    <n v="-393.8"/>
  </r>
  <r>
    <m/>
    <m/>
    <x v="1"/>
    <m/>
    <x v="1"/>
    <m/>
    <m/>
    <m/>
    <m/>
    <n v="8855"/>
    <x v="1"/>
    <n v="0"/>
    <n v="0"/>
    <m/>
  </r>
  <r>
    <n v="21103530"/>
    <s v="2014,04,2402:21:13"/>
    <x v="0"/>
    <n v="4.2699999999999996"/>
    <x v="4"/>
    <n v="138265"/>
    <n v="138170"/>
    <n v="0"/>
    <s v="2014,04,2406:02:39"/>
    <n v="138170"/>
    <x v="0"/>
    <m/>
    <m/>
    <n v="-405.65"/>
  </r>
  <r>
    <m/>
    <m/>
    <x v="1"/>
    <m/>
    <x v="1"/>
    <m/>
    <m/>
    <m/>
    <m/>
    <n v="8855"/>
    <x v="1"/>
    <n v="0"/>
    <n v="0"/>
    <m/>
  </r>
  <r>
    <n v="21054019"/>
    <s v="2014,04,1708:07:18"/>
    <x v="0"/>
    <n v="2.23"/>
    <x v="0"/>
    <n v="168419"/>
    <n v="168230"/>
    <n v="0"/>
    <s v="2014,04,1710:13:03"/>
    <n v="168230"/>
    <x v="0"/>
    <m/>
    <m/>
    <n v="-421.47"/>
  </r>
  <r>
    <m/>
    <m/>
    <x v="1"/>
    <m/>
    <x v="1"/>
    <m/>
    <m/>
    <m/>
    <m/>
    <n v="8855"/>
    <x v="1"/>
    <n v="0"/>
    <n v="0"/>
    <m/>
  </r>
  <r>
    <n v="21058723"/>
    <s v="2014,04,1711:59:26"/>
    <x v="2"/>
    <n v="3.44"/>
    <x v="0"/>
    <n v="168031"/>
    <n v="168160"/>
    <n v="0"/>
    <s v="2014,04,1713:39:43"/>
    <n v="168160"/>
    <x v="0"/>
    <m/>
    <m/>
    <n v="-443.76"/>
  </r>
  <r>
    <m/>
    <m/>
    <x v="1"/>
    <m/>
    <x v="1"/>
    <m/>
    <m/>
    <m/>
    <m/>
    <n v="8855"/>
    <x v="1"/>
    <n v="0"/>
    <n v="-23.05"/>
    <m/>
  </r>
  <r>
    <n v="21069584"/>
    <s v="2014,04,1817:46:22"/>
    <x v="0"/>
    <n v="3.81"/>
    <x v="5"/>
    <n v="110288"/>
    <n v="110150"/>
    <n v="0"/>
    <s v="2014,04,2109:48:52"/>
    <n v="110150"/>
    <x v="0"/>
    <m/>
    <m/>
    <n v="-477.33"/>
  </r>
  <r>
    <m/>
    <m/>
    <x v="1"/>
    <m/>
    <x v="1"/>
    <m/>
    <m/>
    <m/>
    <m/>
    <n v="8855"/>
    <x v="1"/>
    <n v="0"/>
    <n v="0"/>
    <m/>
  </r>
  <r>
    <n v="21106841"/>
    <s v="2014,04,2410:23:13"/>
    <x v="2"/>
    <n v="4.3499999999999996"/>
    <x v="5"/>
    <n v="110204"/>
    <n v="110340"/>
    <n v="0"/>
    <s v="2014,04,2414:25:50"/>
    <n v="110340"/>
    <x v="0"/>
    <m/>
    <m/>
    <n v="-536.16"/>
  </r>
  <r>
    <m/>
    <m/>
    <x v="1"/>
    <m/>
    <x v="1"/>
    <m/>
    <m/>
    <m/>
    <m/>
    <n v="8855"/>
    <x v="1"/>
    <n v="0"/>
    <n v="0"/>
    <m/>
  </r>
  <r>
    <n v="21075142"/>
    <s v="2014,04,2111:39:46"/>
    <x v="2"/>
    <n v="4.83"/>
    <x v="5"/>
    <n v="110074"/>
    <n v="110200"/>
    <n v="0"/>
    <s v="2014,04,2112:17:03"/>
    <n v="110200"/>
    <x v="0"/>
    <m/>
    <m/>
    <n v="-552.25"/>
  </r>
  <r>
    <m/>
    <m/>
    <x v="1"/>
    <m/>
    <x v="1"/>
    <m/>
    <m/>
    <m/>
    <m/>
    <n v="8855"/>
    <x v="1"/>
    <n v="0"/>
    <n v="0"/>
    <m/>
  </r>
  <r>
    <n v="21102883"/>
    <s v="2014,04,2400:01:44"/>
    <x v="0"/>
    <n v="4.29"/>
    <x v="2"/>
    <n v="0.92959999999999998"/>
    <n v="0.92830000000000001"/>
    <n v="0"/>
    <s v="2014,04,2402:58:17"/>
    <n v="0.92830000000000001"/>
    <x v="0"/>
    <m/>
    <m/>
    <n v="-557.70000000000005"/>
  </r>
  <r>
    <m/>
    <m/>
    <x v="1"/>
    <m/>
    <x v="1"/>
    <m/>
    <m/>
    <m/>
    <m/>
    <n v="8855"/>
    <x v="1"/>
    <n v="0"/>
    <n v="0"/>
    <m/>
  </r>
  <r>
    <n v="21104850"/>
    <s v="2014,04,2406:54:07"/>
    <x v="2"/>
    <n v="4.4800000000000004"/>
    <x v="6"/>
    <n v="0.88224000000000002"/>
    <n v="0.88339999999999996"/>
    <n v="0"/>
    <s v="2014,04,2409:00:25"/>
    <n v="0.88339999999999996"/>
    <x v="0"/>
    <m/>
    <m/>
    <n v="-588.27"/>
  </r>
  <r>
    <m/>
    <m/>
    <x v="1"/>
    <m/>
    <x v="1"/>
    <m/>
    <m/>
    <m/>
    <m/>
    <n v="8855"/>
    <x v="1"/>
    <n v="0"/>
    <n v="0"/>
    <m/>
  </r>
  <r>
    <n v="21091808"/>
    <s v="2014,04,2301:30:08"/>
    <x v="0"/>
    <n v="5.34"/>
    <x v="5"/>
    <n v="110373"/>
    <n v="110240"/>
    <n v="0"/>
    <s v="2014,04,2311:39:22"/>
    <n v="110240"/>
    <x v="0"/>
    <m/>
    <m/>
    <n v="-644.25"/>
  </r>
  <r>
    <m/>
    <m/>
    <x v="1"/>
    <m/>
    <x v="1"/>
    <m/>
    <m/>
    <m/>
    <m/>
    <n v="8855"/>
    <x v="1"/>
    <n v="0"/>
    <n v="0"/>
    <m/>
  </r>
  <r>
    <n v="21097886"/>
    <s v="2014,04,2313:36:58"/>
    <x v="0"/>
    <n v="2.4700000000000002"/>
    <x v="5"/>
    <n v="110515"/>
    <n v="110220"/>
    <n v="0"/>
    <s v="2014,04,2316:09:15"/>
    <n v="110220"/>
    <x v="0"/>
    <m/>
    <m/>
    <n v="-661.09"/>
  </r>
  <r>
    <m/>
    <m/>
    <x v="1"/>
    <m/>
    <x v="1"/>
    <m/>
    <m/>
    <m/>
    <m/>
    <n v="8855"/>
    <x v="1"/>
    <n v="0"/>
    <n v="0"/>
    <m/>
  </r>
  <r>
    <n v="21105547"/>
    <s v="2014,04,2408:00:07"/>
    <x v="0"/>
    <n v="3.34"/>
    <x v="4"/>
    <n v="138378"/>
    <n v="138180"/>
    <n v="0"/>
    <s v="2014,04,2409:00:07"/>
    <n v="138180"/>
    <x v="0"/>
    <m/>
    <m/>
    <n v="-661.32"/>
  </r>
  <r>
    <m/>
    <m/>
    <x v="1"/>
    <m/>
    <x v="1"/>
    <m/>
    <m/>
    <m/>
    <m/>
    <n v="8855"/>
    <x v="1"/>
    <n v="0"/>
    <n v="0"/>
    <m/>
  </r>
  <r>
    <n v="21104777"/>
    <s v="2014,04,2406:43:21"/>
    <x v="0"/>
    <n v="4.17"/>
    <x v="0"/>
    <n v="167950"/>
    <n v="167790"/>
    <n v="0"/>
    <s v="2014,04,2410:22:41"/>
    <n v="167790"/>
    <x v="0"/>
    <m/>
    <m/>
    <n v="-667.2"/>
  </r>
  <r>
    <m/>
    <m/>
    <x v="1"/>
    <m/>
    <x v="1"/>
    <m/>
    <m/>
    <m/>
    <m/>
    <n v="8855"/>
    <x v="1"/>
    <n v="0"/>
    <n v="0"/>
    <m/>
  </r>
  <r>
    <n v="21074265"/>
    <s v="2014,04,2108:59:20"/>
    <x v="0"/>
    <n v="4.99"/>
    <x v="4"/>
    <n v="138295"/>
    <n v="138160"/>
    <n v="0"/>
    <s v="2014,04,2111:00:11"/>
    <n v="138160"/>
    <x v="0"/>
    <m/>
    <m/>
    <n v="-673.65"/>
  </r>
  <r>
    <m/>
    <m/>
    <x v="1"/>
    <m/>
    <x v="1"/>
    <m/>
    <m/>
    <m/>
    <m/>
    <n v="8855"/>
    <x v="1"/>
    <n v="0"/>
    <n v="0"/>
    <m/>
  </r>
  <r>
    <n v="21080326"/>
    <s v="2014,04,2200:24:41"/>
    <x v="0"/>
    <n v="4.83"/>
    <x v="5"/>
    <n v="110255"/>
    <n v="110090"/>
    <n v="0"/>
    <s v="2014,04,2212:29:49"/>
    <n v="110090"/>
    <x v="0"/>
    <m/>
    <m/>
    <n v="-723.91"/>
  </r>
  <r>
    <m/>
    <m/>
    <x v="1"/>
    <m/>
    <x v="1"/>
    <m/>
    <m/>
    <m/>
    <m/>
    <n v="8855"/>
    <x v="1"/>
    <n v="0"/>
    <n v="0"/>
    <m/>
  </r>
  <r>
    <n v="21093248"/>
    <s v="2014,04,2306:05:36"/>
    <x v="0"/>
    <n v="3.98"/>
    <x v="4"/>
    <n v="138225"/>
    <n v="138040"/>
    <n v="0"/>
    <s v="2014,04,2307:07:54"/>
    <n v="138040"/>
    <x v="0"/>
    <m/>
    <m/>
    <n v="-736.3"/>
  </r>
  <r>
    <m/>
    <m/>
    <x v="1"/>
    <m/>
    <x v="1"/>
    <m/>
    <m/>
    <m/>
    <m/>
    <n v="8855"/>
    <x v="1"/>
    <n v="0"/>
    <n v="0"/>
    <m/>
  </r>
  <r>
    <n v="21057029"/>
    <s v="2014,04,1710:19:49"/>
    <x v="0"/>
    <n v="4.33"/>
    <x v="3"/>
    <n v="0.82415000000000005"/>
    <n v="0.82310000000000005"/>
    <n v="0"/>
    <s v="2014,04,1713:55:52"/>
    <n v="0.82310000000000005"/>
    <x v="0"/>
    <m/>
    <m/>
    <n v="-764.3"/>
  </r>
  <r>
    <m/>
    <m/>
    <x v="1"/>
    <m/>
    <x v="1"/>
    <m/>
    <m/>
    <m/>
    <m/>
    <n v="8855"/>
    <x v="1"/>
    <n v="0"/>
    <n v="0"/>
    <m/>
  </r>
  <r>
    <n v="21073092"/>
    <s v="2014,04,2104:26:27"/>
    <x v="0"/>
    <n v="8.18"/>
    <x v="0"/>
    <n v="168015"/>
    <n v="167910"/>
    <n v="0"/>
    <s v="2014,04,2113:41:38"/>
    <n v="167910"/>
    <x v="2"/>
    <m/>
    <m/>
    <n v="-858.9"/>
  </r>
  <r>
    <m/>
    <m/>
    <x v="1"/>
    <m/>
    <x v="1"/>
    <m/>
    <m/>
    <m/>
    <m/>
    <n v="8855"/>
    <x v="1"/>
    <n v="0"/>
    <n v="0"/>
    <m/>
  </r>
  <r>
    <n v="21058005"/>
    <s v="2014,04,1711:17:31"/>
    <x v="0"/>
    <n v="4.4000000000000004"/>
    <x v="5"/>
    <n v="110195"/>
    <n v="109980"/>
    <n v="0"/>
    <s v="2014,04,1712:30:01"/>
    <n v="109980"/>
    <x v="0"/>
    <m/>
    <m/>
    <n v="-860.16"/>
  </r>
  <r>
    <m/>
    <m/>
    <x v="1"/>
    <m/>
    <x v="1"/>
    <m/>
    <m/>
    <m/>
    <m/>
    <n v="8855"/>
    <x v="1"/>
    <n v="0"/>
    <n v="-26.75"/>
    <m/>
  </r>
  <r>
    <n v="21094590"/>
    <s v="2014,04,2308:11:36"/>
    <x v="2"/>
    <n v="4.53"/>
    <x v="6"/>
    <n v="0.88244"/>
    <n v="0.88419999999999999"/>
    <n v="0"/>
    <s v="2014,04,2412:36:53"/>
    <n v="0.88419999999999999"/>
    <x v="2"/>
    <m/>
    <m/>
    <n v="-901.7"/>
  </r>
  <r>
    <m/>
    <m/>
    <x v="1"/>
    <m/>
    <x v="1"/>
    <m/>
    <m/>
    <m/>
    <m/>
    <n v="8855"/>
    <x v="1"/>
    <n v="0"/>
    <n v="23.72"/>
    <m/>
  </r>
  <r>
    <n v="21081628"/>
    <s v="2014,04,2206:02:29"/>
    <x v="0"/>
    <n v="4.4400000000000004"/>
    <x v="2"/>
    <n v="0.93635000000000002"/>
    <n v="0.93430000000000002"/>
    <n v="0"/>
    <s v="2014,04,2301:30:03"/>
    <n v="0.93430000000000002"/>
    <x v="2"/>
    <m/>
    <m/>
    <n v="-910.2"/>
  </r>
  <r>
    <m/>
    <m/>
    <x v="1"/>
    <m/>
    <x v="1"/>
    <m/>
    <m/>
    <m/>
    <m/>
    <n v="8855"/>
    <x v="1"/>
    <n v="0"/>
    <n v="0"/>
    <m/>
  </r>
  <r>
    <n v="21119374"/>
    <s v="2014,04,2508:30:05"/>
    <x v="2"/>
    <n v="5.19"/>
    <x v="3"/>
    <n v="0.82223000000000002"/>
    <n v="0.82340000000000002"/>
    <n v="0"/>
    <s v="2014,04,2508:32:31"/>
    <n v="0.82340000000000002"/>
    <x v="0"/>
    <m/>
    <m/>
    <n v="-1020.88"/>
  </r>
  <r>
    <m/>
    <m/>
    <x v="1"/>
    <m/>
    <x v="1"/>
    <m/>
    <m/>
    <m/>
    <m/>
    <n v="8855"/>
    <x v="1"/>
    <n v="0"/>
    <n v="0"/>
    <m/>
  </r>
  <r>
    <n v="21109309"/>
    <s v="2014,04,2412:59:06"/>
    <x v="2"/>
    <n v="3.95"/>
    <x v="3"/>
    <n v="0.82221999999999995"/>
    <n v="0.82379999999999998"/>
    <n v="0"/>
    <s v="2014,04,2421:00:00"/>
    <n v="0.82379999999999998"/>
    <x v="0"/>
    <m/>
    <m/>
    <n v="-1048.8900000000001"/>
  </r>
  <r>
    <m/>
    <m/>
    <x v="1"/>
    <m/>
    <x v="1"/>
    <m/>
    <m/>
    <m/>
    <m/>
    <n v="8855"/>
    <x v="1"/>
    <n v="0"/>
    <n v="0"/>
    <m/>
  </r>
  <r>
    <n v="21081737"/>
    <s v="2014,04,2206:13:36"/>
    <x v="0"/>
    <n v="4.33"/>
    <x v="6"/>
    <n v="0.88566"/>
    <n v="0.88349999999999995"/>
    <n v="0"/>
    <s v="2014,04,2210:30:27"/>
    <n v="0.88349999999999995"/>
    <x v="2"/>
    <m/>
    <m/>
    <n v="-1058.6099999999999"/>
  </r>
  <r>
    <m/>
    <m/>
    <x v="1"/>
    <m/>
    <x v="1"/>
    <m/>
    <m/>
    <m/>
    <m/>
    <n v="8855"/>
    <x v="1"/>
    <n v="0"/>
    <n v="0"/>
    <m/>
  </r>
  <r>
    <n v="21105557"/>
    <s v="2014,04,2408:00:09"/>
    <x v="0"/>
    <n v="3.03"/>
    <x v="3"/>
    <n v="0.82435000000000003"/>
    <n v="0.82220000000000004"/>
    <n v="0"/>
    <s v="2014,04,2412:59:04"/>
    <n v="0.82220000000000004"/>
    <x v="0"/>
    <m/>
    <m/>
    <n v="-1092.6500000000001"/>
  </r>
  <r>
    <m/>
    <m/>
    <x v="1"/>
    <m/>
    <x v="1"/>
    <m/>
    <m/>
    <m/>
    <m/>
    <n v="8855"/>
    <x v="1"/>
    <n v="0"/>
    <n v="0"/>
    <m/>
  </r>
  <r>
    <n v="21097887"/>
    <s v="2014,04,2313:36:59"/>
    <x v="0"/>
    <n v="4.9400000000000004"/>
    <x v="5"/>
    <n v="110515"/>
    <n v="110220"/>
    <n v="0"/>
    <s v="2014,04,2316:09:15"/>
    <n v="110220"/>
    <x v="2"/>
    <m/>
    <m/>
    <n v="-1322.17"/>
  </r>
  <r>
    <m/>
    <m/>
    <x v="1"/>
    <m/>
    <x v="1"/>
    <m/>
    <m/>
    <m/>
    <m/>
    <n v="8855"/>
    <x v="1"/>
    <n v="0"/>
    <n v="0"/>
    <m/>
  </r>
  <r>
    <n v="21082103"/>
    <s v="2014,04,2206:53:38"/>
    <x v="2"/>
    <n v="5.85"/>
    <x v="6"/>
    <n v="0.88412000000000002"/>
    <n v="0.88617000000000001"/>
    <n v="0"/>
    <s v="2014,04,2214:33:00"/>
    <n v="0.88617000000000001"/>
    <x v="0"/>
    <m/>
    <m/>
    <n v="-1353.3"/>
  </r>
  <r>
    <m/>
    <m/>
    <x v="1"/>
    <m/>
    <x v="1"/>
    <m/>
    <m/>
    <m/>
    <m/>
    <n v="8855"/>
    <x v="1"/>
    <n v="0"/>
    <n v="0"/>
    <m/>
  </r>
  <r>
    <n v="21067781"/>
    <s v="2014,04,1808:13:57"/>
    <x v="0"/>
    <n v="6.16"/>
    <x v="3"/>
    <n v="0.82364999999999999"/>
    <n v="0.82220000000000004"/>
    <n v="0"/>
    <s v="2014,04,1820:13:01"/>
    <n v="0.82220000000000004"/>
    <x v="0"/>
    <m/>
    <m/>
    <n v="-1499.86"/>
  </r>
  <r>
    <m/>
    <m/>
    <x v="1"/>
    <m/>
    <x v="1"/>
    <m/>
    <m/>
    <m/>
    <m/>
    <n v="8855"/>
    <x v="1"/>
    <n v="0"/>
    <n v="-85.52"/>
    <m/>
  </r>
  <r>
    <n v="21069701"/>
    <s v="2014,04,1818:23:12"/>
    <x v="0"/>
    <n v="7.07"/>
    <x v="5"/>
    <n v="110305"/>
    <n v="110050"/>
    <n v="0"/>
    <s v="2014,04,2212:30:02"/>
    <n v="110050"/>
    <x v="2"/>
    <m/>
    <m/>
    <n v="-1638.21"/>
  </r>
  <r>
    <m/>
    <m/>
    <x v="1"/>
    <m/>
    <x v="1"/>
    <m/>
    <m/>
    <m/>
    <m/>
    <n v="8855"/>
    <x v="1"/>
    <n v="0"/>
    <n v="-20.59"/>
    <m/>
  </r>
  <r>
    <n v="21076635"/>
    <s v="2014,04,2115:00:24"/>
    <x v="2"/>
    <n v="9.16"/>
    <x v="4"/>
    <n v="137981"/>
    <n v="138160"/>
    <n v="0"/>
    <s v="2014,04,2210:28:43"/>
    <n v="138160"/>
    <x v="2"/>
    <m/>
    <m/>
    <n v="-1639.64"/>
  </r>
  <r>
    <m/>
    <m/>
    <x v="1"/>
    <m/>
    <x v="1"/>
    <m/>
    <m/>
    <m/>
    <m/>
    <n v="8855"/>
    <x v="1"/>
    <n v="0"/>
    <n v="0"/>
    <m/>
  </r>
  <r>
    <n v="21073603"/>
    <s v="2014,04,2106:45:48"/>
    <x v="2"/>
    <n v="11.29"/>
    <x v="6"/>
    <n v="0.88221000000000005"/>
    <n v="0.88349999999999995"/>
    <n v="0"/>
    <s v="2014,04,2111:35:07"/>
    <n v="0.88349999999999995"/>
    <x v="2"/>
    <m/>
    <m/>
    <n v="-1648.46"/>
  </r>
  <r>
    <m/>
    <m/>
    <x v="1"/>
    <m/>
    <x v="1"/>
    <m/>
    <m/>
    <m/>
    <m/>
    <n v="8855"/>
    <x v="1"/>
    <n v="0"/>
    <n v="0"/>
    <m/>
  </r>
  <r>
    <n v="21057068"/>
    <s v="2014,04,1710:22:38"/>
    <x v="2"/>
    <n v="6.21"/>
    <x v="6"/>
    <n v="0.87761999999999996"/>
    <n v="0.88070000000000004"/>
    <n v="0"/>
    <s v="2014,04,1713:56:07"/>
    <n v="0.88070000000000004"/>
    <x v="2"/>
    <m/>
    <m/>
    <n v="-2171.77"/>
  </r>
  <r>
    <m/>
    <m/>
    <x v="1"/>
    <m/>
    <x v="1"/>
    <m/>
    <m/>
    <m/>
    <m/>
    <n v="8855"/>
    <x v="1"/>
    <n v="0"/>
    <n v="0"/>
    <m/>
  </r>
  <r>
    <n v="21044604"/>
    <s v="2014,04,1700:19:57"/>
    <x v="2"/>
    <n v="6.9"/>
    <x v="3"/>
    <n v="0.82133999999999996"/>
    <n v="0.82420000000000004"/>
    <n v="0"/>
    <s v="2014,04,1710:20:10"/>
    <n v="0.82420000000000004"/>
    <x v="2"/>
    <m/>
    <m/>
    <n v="-3319.75"/>
  </r>
  <r>
    <m/>
    <m/>
    <x v="1"/>
    <m/>
    <x v="1"/>
    <m/>
    <m/>
    <m/>
    <m/>
    <n v="8855"/>
    <x v="1"/>
    <n v="0"/>
    <n v="-21.36"/>
    <m/>
  </r>
  <r>
    <n v="21073296"/>
    <s v="2014,04,2105:27:38"/>
    <x v="0"/>
    <n v="9.73"/>
    <x v="0"/>
    <n v="168067"/>
    <n v="167700"/>
    <n v="0"/>
    <s v="2014,04,2314:45:21"/>
    <n v="167700"/>
    <x v="3"/>
    <m/>
    <m/>
    <n v="-3570.91"/>
  </r>
  <r>
    <m/>
    <m/>
    <x v="1"/>
    <m/>
    <x v="1"/>
    <m/>
    <m/>
    <m/>
    <m/>
    <n v="8855"/>
    <x v="1"/>
    <n v="0"/>
    <n v="0"/>
    <m/>
  </r>
  <r>
    <n v="21072273"/>
    <s v="2014,04,2101:12:21"/>
    <x v="2"/>
    <n v="12.85"/>
    <x v="2"/>
    <n v="0.93152000000000001"/>
    <n v="0.93430000000000002"/>
    <n v="0"/>
    <s v="2014,04,2114:24:31"/>
    <n v="0.93430000000000002"/>
    <x v="4"/>
    <m/>
    <m/>
    <n v="-3572.3"/>
  </r>
  <r>
    <m/>
    <m/>
    <x v="1"/>
    <m/>
    <x v="1"/>
    <m/>
    <m/>
    <m/>
    <m/>
    <n v="8855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F11" firstHeaderRow="1" firstDataRow="2" firstDataCol="1" rowPageCount="1" colPageCount="1"/>
  <pivotFields count="14">
    <pivotField showAll="0"/>
    <pivotField showAll="0"/>
    <pivotField axis="axisRow" showAll="0">
      <items count="5">
        <item m="1" x="3"/>
        <item x="0"/>
        <item x="2"/>
        <item x="1"/>
        <item t="default"/>
      </items>
    </pivotField>
    <pivotField showAll="0"/>
    <pivotField axis="axisRow" showAll="0">
      <items count="8">
        <item sd="0" x="2"/>
        <item sd="0" x="3"/>
        <item sd="0" x="4"/>
        <item sd="0" x="0"/>
        <item sd="0" x="5"/>
        <item sd="0" x="6"/>
        <item h="1"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n="H1" x="0"/>
        <item n="H4" x="2"/>
        <item n="D1" x="3"/>
        <item x="4"/>
        <item t="default"/>
      </items>
    </pivotField>
    <pivotField showAll="0"/>
    <pivotField showAll="0"/>
    <pivotField dataField="1" showAl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0" item="1" hier="-1"/>
  </pageFields>
  <dataFields count="5">
    <dataField name="Trades" fld="13" subtotal="count" baseField="0" baseItem="0"/>
    <dataField name="Total Profit" fld="13" baseField="0" baseItem="0" numFmtId="44"/>
    <dataField name="Média" fld="13" subtotal="average" baseField="0" baseItem="0" numFmtId="44"/>
    <dataField name="DesvPad de Profit" fld="13" subtotal="stdDev" baseField="0" baseItem="0" numFmtId="44"/>
    <dataField name="Var de Profit" fld="13" subtotal="var" baseField="0" baseItem="0" numFmtId="4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56" dataDxfId="355" totalsRowDxfId="354">
  <autoFilter ref="A1:AK95">
    <filterColumn colId="36"/>
  </autoFilter>
  <sortState ref="A2:AJ89">
    <sortCondition ref="E1:E89"/>
  </sortState>
  <tableColumns count="37">
    <tableColumn id="19" name="ID" totalsRowFunction="max" dataDxfId="353" totalsRowDxfId="352"/>
    <tableColumn id="36" name="U" dataDxfId="351" totalsRowDxfId="350"/>
    <tableColumn id="2" name="ATIVO" dataDxfId="349" totalsRowDxfId="348"/>
    <tableColumn id="3" name="T" dataDxfId="347" totalsRowDxfId="346"/>
    <tableColumn id="4" name="DATA" dataDxfId="345" totalsRowDxfId="344"/>
    <tableColumn id="5" name="QTDE" dataDxfId="343" totalsRowDxfId="342"/>
    <tableColumn id="6" name="PREÇO" totalsRowFunction="custom" dataDxfId="341" totalsRowDxfId="340">
      <totalsRowFormula>NC[[#Totals],[ID]]*14.9</totalsRowFormula>
    </tableColumn>
    <tableColumn id="37" name="PARCIAL" dataDxfId="339" totalsRowDxfId="338"/>
    <tableColumn id="40" name="AJUSTE" dataDxfId="337" totalsRowDxfId="336"/>
    <tableColumn id="7" name="[D/N]" totalsRowFunction="custom" dataDxfId="335" totalsRowDxfId="334">
      <totalsRowFormula>NC[[#Totals],[LUCRO P/ OP]]+NC[[#Totals],[PREÇO]]</totalsRowFormula>
    </tableColumn>
    <tableColumn id="34" name="DATA DE LIQUIDAÇÃO" dataDxfId="333" totalsRowDxfId="332">
      <calculatedColumnFormula>WORKDAY(NC[[#This Row],[DATA]],1,0)</calculatedColumnFormula>
    </tableColumn>
    <tableColumn id="31" name="DATA BASE" dataDxfId="331" totalsRowDxfId="330">
      <calculatedColumnFormula>EOMONTH(NC[[#This Row],[DATA DE LIQUIDAÇÃO]],0)</calculatedColumnFormula>
    </tableColumn>
    <tableColumn id="21" name="PAR" dataDxfId="329" totalsRowDxfId="328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27" totalsRowDxfId="326">
      <calculatedColumnFormula>[QTDE]*[PREÇO]</calculatedColumnFormula>
    </tableColumn>
    <tableColumn id="9" name="VALOR LÍQUIDO DAS OPERAÇÕES" dataDxfId="325" totalsRowDxfId="324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23" totalsRowDxfId="322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21" totalsRowDxfId="320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9" totalsRowDxfId="3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17" totalsRowDxfId="316">
      <calculatedColumnFormula>SETUP!$E$3 * IF([PARCIAL] &gt; 0, [QTDE] / [PARCIAL], 1)</calculatedColumnFormula>
    </tableColumn>
    <tableColumn id="12" name="CORRETAGEM" dataDxfId="315" totalsRowDxfId="314">
      <calculatedColumnFormula>SUMPRODUCT(N([DATA]=NC[[#This Row],[DATA]]),N([ID]&lt;=NC[[#This Row],[ID]]), [CORR])</calculatedColumnFormula>
    </tableColumn>
    <tableColumn id="13" name="ISS" dataDxfId="313" totalsRowDxfId="312">
      <calculatedColumnFormula>TRUNC([CORRETAGEM]*SETUP!$F$3,2)</calculatedColumnFormula>
    </tableColumn>
    <tableColumn id="15" name="OUTRAS BOVESPA" dataDxfId="311" totalsRowDxfId="310">
      <calculatedColumnFormula>ROUND([CORRETAGEM]*SETUP!$G$3,2)</calculatedColumnFormula>
    </tableColumn>
    <tableColumn id="16" name="LÍQUIDO BASE" dataDxfId="309" totalsRowDxfId="30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07" totalsRowDxfId="306">
      <calculatedColumnFormula>IF(AND(['[D/N']]="D",    [T]="CV",    [LÍQUIDO BASE] &gt; 0),    TRUNC([LÍQUIDO BASE]*0.01, 2),    0)</calculatedColumnFormula>
    </tableColumn>
    <tableColumn id="35" name="LÍQUIDO" dataDxfId="305" totalsRowDxfId="304">
      <calculatedColumnFormula>IF([PREÇO] &gt; 0,    [LÍQUIDO BASE]-SUMPRODUCT(N([DATA]=NC[[#This Row],[DATA]]),    [IRRF FONTE]),    0)</calculatedColumnFormula>
    </tableColumn>
    <tableColumn id="17" name="VALOR OP" dataDxfId="303" totalsRowDxfId="302">
      <calculatedColumnFormula>[LÍQUIDO]-SUMPRODUCT(N([DATA]=NC[[#This Row],[DATA]]),N([ID]=(NC[[#This Row],[ID]]-1)),[LÍQUIDO])</calculatedColumnFormula>
    </tableColumn>
    <tableColumn id="18" name="MEDIO P/ OP" dataDxfId="301" totalsRowDxfId="300">
      <calculatedColumnFormula>IF([T] = "VC", ABS([VALOR OP]) / [QTDE], [VALOR OP]/[QTDE])</calculatedColumnFormula>
    </tableColumn>
    <tableColumn id="20" name="IRRF" totalsRowFunction="sum" dataDxfId="299" totalsRowDxfId="298">
      <calculatedColumnFormula>TRUNC(IF(OR([T]="CV",[T]="VV"),     N2*SETUP!$H$3,     0),2)</calculatedColumnFormula>
    </tableColumn>
    <tableColumn id="24" name="SALDO" dataDxfId="297" totalsRowDxfId="296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95" totalsRowDxfId="294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93" totalsRowDxfId="292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91" totalsRowDxfId="290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9" totalsRowDxfId="28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87" totalsRowDxfId="286">
      <calculatedColumnFormula>IF([U] = "U", SUMPRODUCT(N([ID]&lt;=NC[[#This Row],[ID]]),N([DATA BASE]=NC[[#This Row],[DATA BASE]]), N(['[D/N']] = "N"),    [LUCRO P/ OP]), 0)</calculatedColumnFormula>
    </tableColumn>
    <tableColumn id="39" name="LUCRO [D]" dataDxfId="285" totalsRowDxfId="284">
      <calculatedColumnFormula>IF([U] = "U", SUMPRODUCT(N([DATA BASE]=NC[[#This Row],[DATA BASE]]), N(['[D/N']] = "D"),    [LUCRO P/ OP]), 0)</calculatedColumnFormula>
    </tableColumn>
    <tableColumn id="30" name="IRRF DT" dataDxfId="283" totalsRowDxfId="282">
      <calculatedColumnFormula>IF([U] = "U", SUMPRODUCT(N([DATA BASE]=NC[[#This Row],[DATA BASE]]), N(['[D/N']] = "D"),    [IRRF FONTE]), 0)</calculatedColumnFormula>
    </tableColumn>
    <tableColumn id="14" name="Colunas1" dataDxfId="281" totalsRowDxfId="280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9" dataDxfId="278" totalsRowDxfId="277">
  <autoFilter ref="A1:AK61"/>
  <sortState ref="A2:AK61">
    <sortCondition ref="E1:E61"/>
  </sortState>
  <tableColumns count="37">
    <tableColumn id="19" name="ID" totalsRowFunction="max" dataDxfId="276" totalsRowDxfId="275"/>
    <tableColumn id="36" name="U" dataDxfId="274" totalsRowDxfId="273"/>
    <tableColumn id="2" name="ATIVO" dataDxfId="272" totalsRowDxfId="271"/>
    <tableColumn id="3" name="T" dataDxfId="270" totalsRowDxfId="269"/>
    <tableColumn id="4" name="DATA" dataDxfId="268" totalsRowDxfId="267"/>
    <tableColumn id="5" name="QTDE" dataDxfId="266" totalsRowDxfId="265"/>
    <tableColumn id="6" name="PREÇO" dataDxfId="264" totalsRowDxfId="263"/>
    <tableColumn id="37" name="PARCIAL" dataDxfId="262" totalsRowDxfId="261"/>
    <tableColumn id="40" name="AJUSTE" dataDxfId="260" totalsRowDxfId="259"/>
    <tableColumn id="7" name="[D/N]" dataDxfId="258" totalsRowDxfId="257"/>
    <tableColumn id="34" name="DATA DE LIQUIDAÇÃO" dataDxfId="256" totalsRowDxfId="255">
      <calculatedColumnFormula>WORKDAY(NOTAS_80[[#This Row],[DATA]],1,0)</calculatedColumnFormula>
    </tableColumn>
    <tableColumn id="31" name="DATA BASE" dataDxfId="254" totalsRowDxfId="253">
      <calculatedColumnFormula>EOMONTH(NOTAS_80[[#This Row],[DATA DE LIQUIDAÇÃO]],0)</calculatedColumnFormula>
    </tableColumn>
    <tableColumn id="21" name="PAR" dataDxfId="252" totalsRowDxfId="251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50" totalsRowDxfId="249">
      <calculatedColumnFormula>[QTDE]*[PREÇO]</calculatedColumnFormula>
    </tableColumn>
    <tableColumn id="9" name="VALOR LÍQUIDO DAS OPERAÇÕES" dataDxfId="248" totalsRowDxfId="247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46" totalsRowDxfId="245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44" totalsRowDxfId="243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42" totalsRowDxfId="241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40" totalsRowDxfId="239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8" totalsRowDxfId="237">
      <calculatedColumnFormula>TRUNC([CORR BOV] * 20% * IF([PARCIAL] &gt; 0, [QTDE] / [PARCIAL], 1),2)</calculatedColumnFormula>
    </tableColumn>
    <tableColumn id="12" name="CORRETAGEM" dataDxfId="236" totalsRowDxfId="235">
      <calculatedColumnFormula>SUMPRODUCT(N([DATA]=NOTAS_80[[#This Row],[DATA]]),N([ID]&lt;=NOTAS_80[[#This Row],[ID]]), [CORR])</calculatedColumnFormula>
    </tableColumn>
    <tableColumn id="13" name="ISS" dataDxfId="234" totalsRowDxfId="233">
      <calculatedColumnFormula>TRUNC([CORRETAGEM]*SETUP!$F$3,2)</calculatedColumnFormula>
    </tableColumn>
    <tableColumn id="15" name="OUTRAS BOVESPA" dataDxfId="232" totalsRowDxfId="231">
      <calculatedColumnFormula>ROUND([CORRETAGEM]*SETUP!$G$3,2)</calculatedColumnFormula>
    </tableColumn>
    <tableColumn id="16" name="LÍQUIDO BASE" dataDxfId="230" totalsRowDxfId="229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8" totalsRowDxfId="227">
      <calculatedColumnFormula>IF(AND(['[D/N']]="D",    [T]="CV",    [LÍQUIDO BASE] &gt; 0),    TRUNC([LÍQUIDO BASE]*0.01, 2),    0)</calculatedColumnFormula>
    </tableColumn>
    <tableColumn id="35" name="LÍQUIDO" dataDxfId="226" totalsRowDxfId="225">
      <calculatedColumnFormula>IF([PREÇO] &gt; 0,    [LÍQUIDO BASE]-SUMPRODUCT(N([DATA]=NOTAS_80[[#This Row],[DATA]]),    [IRRF FONTE]),    0)</calculatedColumnFormula>
    </tableColumn>
    <tableColumn id="17" name="VALOR OP" dataDxfId="224" totalsRowDxfId="223">
      <calculatedColumnFormula>[LÍQUIDO]-SUMPRODUCT(N([DATA]=NOTAS_80[[#This Row],[DATA]]),N([ID]=(NOTAS_80[[#This Row],[ID]]-1)),[LÍQUIDO])</calculatedColumnFormula>
    </tableColumn>
    <tableColumn id="18" name="MEDIO P/ OP" dataDxfId="222" totalsRowDxfId="221">
      <calculatedColumnFormula>IF([T] = "VC", ABS([VALOR OP]) / [QTDE], [VALOR OP]/[QTDE])</calculatedColumnFormula>
    </tableColumn>
    <tableColumn id="20" name="IRRF" totalsRowFunction="sum" dataDxfId="220" totalsRowDxfId="219">
      <calculatedColumnFormula>TRUNC(IF(OR([T]="CV",[T]="VV"),     N2*SETUP!$H$3,     0),2)</calculatedColumnFormula>
    </tableColumn>
    <tableColumn id="24" name="SALDO" dataDxfId="218" totalsRowDxfId="217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16" totalsRowDxfId="215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14" totalsRowDxfId="213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12" totalsRowDxfId="211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0" totalsRowDxfId="209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8" totalsRowDxfId="207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06" totalsRowDxfId="205">
      <calculatedColumnFormula>IF([U] = "U", SUMPRODUCT(N([DATA BASE]=NOTAS_80[[#This Row],[DATA BASE]]), N(['[D/N']] = "D"),    [LUCRO P/ OP]), 0)</calculatedColumnFormula>
    </tableColumn>
    <tableColumn id="30" name="IRRF DT" dataDxfId="204" totalsRowDxfId="203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02" dataDxfId="201">
  <autoFilter ref="A1:N5"/>
  <tableColumns count="14">
    <tableColumn id="1" name="DATA" totalsRowLabel="Total" dataDxfId="200" totalsRowDxfId="199"/>
    <tableColumn id="2" name="LUCRO [N]" dataDxfId="198" totalsRowDxfId="197"/>
    <tableColumn id="3" name="DEDUÇÃO [N]" dataDxfId="196" totalsRowDxfId="195"/>
    <tableColumn id="8" name="IRRF [N]" dataDxfId="194" totalsRowDxfId="193"/>
    <tableColumn id="4" name="LUCRO [D]" dataDxfId="192" totalsRowDxfId="191"/>
    <tableColumn id="5" name="DEDUÇÃO [D]" dataDxfId="190" totalsRowDxfId="189"/>
    <tableColumn id="9" name="IRRF [D]" dataDxfId="188" totalsRowDxfId="187"/>
    <tableColumn id="6" name="ACC [N]" dataDxfId="186" totalsRowDxfId="185">
      <calculatedColumnFormula>IF([LUCRO '[N']] + [DEDUÇÃO '[N']] &gt; 0, 0, [LUCRO '[N']] + [DEDUÇÃO '[N']])</calculatedColumnFormula>
    </tableColumn>
    <tableColumn id="12" name="ACC [D]" dataDxfId="184" totalsRowDxfId="183">
      <calculatedColumnFormula>IF([LUCRO '[D']] + [DEDUÇÃO '[D']] &gt; 0, 0, [LUCRO '[D']] + [DEDUÇÃO '[D']])</calculatedColumnFormula>
    </tableColumn>
    <tableColumn id="7" name="IR DEVIDO [N]" dataDxfId="182" totalsRowDxfId="181">
      <calculatedColumnFormula>IF([ACC '[N']] = 0, ROUND(([LUCRO '[N']] + [DEDUÇÃO '[N']]) * 15%, 2) - [IRRF '[N']], 0)</calculatedColumnFormula>
    </tableColumn>
    <tableColumn id="10" name="IR DEVIDO [D]" dataDxfId="180" totalsRowDxfId="179">
      <calculatedColumnFormula>IF([ACC '[D']] = 0, ROUND(([LUCRO '[D']] + [DEDUÇÃO '[D']]) * 20%, 2) - [IRRF '[D']], 0)</calculatedColumnFormula>
    </tableColumn>
    <tableColumn id="14" name="IRRF" dataDxfId="178" totalsRowDxfId="177">
      <calculatedColumnFormula>[IRRF '[N']] + [IRRF '[D']]</calculatedColumnFormula>
    </tableColumn>
    <tableColumn id="11" name="IR DEVIDO" dataDxfId="176" totalsRowDxfId="175">
      <calculatedColumnFormula>[IR DEVIDO '[N']] + [IR DEVIDO '[D']]</calculatedColumnFormula>
    </tableColumn>
    <tableColumn id="13" name="LUCRO TOTAL" totalsRowFunction="sum" dataDxfId="174" totalsRowDxfId="173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72" dataDxfId="171">
  <autoFilter ref="A1:K5"/>
  <sortState ref="A2:K4">
    <sortCondition ref="C1:C4"/>
  </sortState>
  <tableColumns count="11">
    <tableColumn id="1" name="PAPEL" totalsRowLabel="Total" dataDxfId="170" totalsRowDxfId="169"/>
    <tableColumn id="10" name="APLICAÇÃO" dataDxfId="168" totalsRowDxfId="167">
      <calculatedColumnFormula>950</calculatedColumnFormula>
    </tableColumn>
    <tableColumn id="2" name="EXERCÍCIO" dataDxfId="166" totalsRowDxfId="165"/>
    <tableColumn id="3" name="PREÇO OPÇÃO" dataDxfId="164" totalsRowDxfId="163"/>
    <tableColumn id="4" name="PREÇO AÇÃO" dataDxfId="162" totalsRowDxfId="161"/>
    <tableColumn id="11" name="QTDE TMP" dataDxfId="160" totalsRowDxfId="159">
      <calculatedColumnFormula>ROUNDDOWN([APLICAÇÃO]/[PREÇO OPÇÃO], 0)</calculatedColumnFormula>
    </tableColumn>
    <tableColumn id="14" name="QTDE" dataDxfId="158" totalsRowDxfId="157">
      <calculatedColumnFormula>[QTDE TMP] - MOD([QTDE TMP], 100)</calculatedColumnFormula>
    </tableColumn>
    <tableColumn id="5" name="TARGET 100%" dataDxfId="156" totalsRowDxfId="155" dataCellStyle="Moeda">
      <calculatedColumnFormula>[EXERCÍCIO] + ([PREÇO OPÇÃO] * 2)</calculatedColumnFormula>
    </tableColumn>
    <tableColumn id="6" name="ALTA 100%" dataDxfId="154" totalsRowDxfId="153">
      <calculatedColumnFormula>[TARGET 100%] / [PREÇO AÇÃO] - 1</calculatedColumnFormula>
    </tableColumn>
    <tableColumn id="12" name="LUCRO* 100%" dataDxfId="152" totalsRowDxfId="151">
      <calculatedColumnFormula>[PREÇO OPÇÃO] * [QTDE]</calculatedColumnFormula>
    </tableColumn>
    <tableColumn id="7" name="GORDURA" dataDxfId="150" totalsRowDxfId="149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48" dataDxfId="147">
  <autoFilter ref="A1:P4"/>
  <tableColumns count="16">
    <tableColumn id="1" name="PAPEL" totalsRowLabel="Total" dataDxfId="146" totalsRowDxfId="145"/>
    <tableColumn id="10" name="RISCO" dataDxfId="144" totalsRowDxfId="143"/>
    <tableColumn id="20" name="PREÇO AÇÃO" dataDxfId="142" totalsRowDxfId="141"/>
    <tableColumn id="7" name="EXERC. VENDA" dataDxfId="140" totalsRowDxfId="139"/>
    <tableColumn id="8" name="PREÇO VENDA" dataDxfId="138" totalsRowDxfId="137"/>
    <tableColumn id="2" name="EXERC. COMPRA" dataDxfId="136" totalsRowDxfId="135"/>
    <tableColumn id="3" name="PREÇO COMPRA" dataDxfId="134" totalsRowDxfId="133"/>
    <tableColumn id="4" name="VOLUME" dataDxfId="132" totalsRowDxfId="131">
      <calculatedColumnFormula>([QTDE] * [PREÇO COMPRA]) + ([QTDE] * [PREÇO VENDA])</calculatedColumnFormula>
    </tableColumn>
    <tableColumn id="18" name="LUCRO P/ OPÇÃO" dataDxfId="130" totalsRowDxfId="129">
      <calculatedColumnFormula>[PREÇO VENDA]-[PREÇO COMPRA]</calculatedColumnFormula>
    </tableColumn>
    <tableColumn id="19" name="PERDA P/ OPÇÃO" dataDxfId="128" totalsRowDxfId="127">
      <calculatedColumnFormula>(0.01 - [PREÇO COMPRA]) + ([PREÇO VENDA] - ([EXERC. COMPRA]-[EXERC. VENDA]+0.01))</calculatedColumnFormula>
    </tableColumn>
    <tableColumn id="11" name="QTDE TMP" dataDxfId="126" totalsRowDxfId="125">
      <calculatedColumnFormula>ROUNDDOWN([RISCO]/ABS([PERDA P/ OPÇÃO]), 0)</calculatedColumnFormula>
    </tableColumn>
    <tableColumn id="14" name="QTDE" dataDxfId="124" totalsRowDxfId="123">
      <calculatedColumnFormula>[QTDE TMP] - MOD([QTDE TMP], 100)</calculatedColumnFormula>
    </tableColumn>
    <tableColumn id="5" name="LUCRO*" dataDxfId="122" totalsRowDxfId="121">
      <calculatedColumnFormula>([QTDE]*[LUCRO P/ OPÇÃO])-32</calculatedColumnFormula>
    </tableColumn>
    <tableColumn id="6" name="PERDA*" dataDxfId="120" totalsRowDxfId="119">
      <calculatedColumnFormula>[QTDE]*[PERDA P/ OPÇÃO]-32</calculatedColumnFormula>
    </tableColumn>
    <tableColumn id="21" name="% QUEDA" dataDxfId="118" totalsRowDxfId="117">
      <calculatedColumnFormula>[EXERC. VENDA]/[PREÇO AÇÃO]-1</calculatedColumnFormula>
    </tableColumn>
    <tableColumn id="22" name="RISCO : 1" dataDxfId="116" totalsRowDxfId="11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14" dataDxfId="113">
  <autoFilter ref="A1:O3"/>
  <tableColumns count="15">
    <tableColumn id="1" name="PAPEL" totalsRowLabel="Total" dataDxfId="112" totalsRowDxfId="111"/>
    <tableColumn id="10" name="RISCO" dataDxfId="110" totalsRowDxfId="109"/>
    <tableColumn id="20" name="PREÇO AÇÃO" dataDxfId="108" totalsRowDxfId="107"/>
    <tableColumn id="7" name="EX. VENDA" dataDxfId="106" totalsRowDxfId="105"/>
    <tableColumn id="2" name="EX. COMPRA" dataDxfId="104" totalsRowDxfId="103" dataCellStyle="Moeda"/>
    <tableColumn id="3" name="PR Venda" dataDxfId="102" totalsRowDxfId="101" dataCellStyle="Moeda"/>
    <tableColumn id="16" name="QTDE" dataDxfId="100" totalsRowDxfId="99"/>
    <tableColumn id="13" name="PERDA P/ OPÇÃO" dataDxfId="98" totalsRowDxfId="97">
      <calculatedColumnFormula>([RISCO])/[QTDE]</calculatedColumnFormula>
    </tableColumn>
    <tableColumn id="14" name="Volume" dataDxfId="96" totalsRowDxfId="95">
      <calculatedColumnFormula>[PR Venda] * [QTDE]+[QTDE]*[PR Compra]</calculatedColumnFormula>
    </tableColumn>
    <tableColumn id="15" name="LUCRO UNI" dataDxfId="94" totalsRowDxfId="93">
      <calculatedColumnFormula>[PR Venda]-[PR Compra]</calculatedColumnFormula>
    </tableColumn>
    <tableColumn id="8" name="PR Compra" dataDxfId="92" totalsRowDxfId="91">
      <calculatedColumnFormula>(-[PERDA P/ OPÇÃO] + ([EX. COMPRA] - [EX. VENDA] + 0.01) - 0.01 -[PR Venda])*-1</calculatedColumnFormula>
    </tableColumn>
    <tableColumn id="5" name="LUCRO" dataDxfId="90" totalsRowDxfId="89">
      <calculatedColumnFormula>([QTDE]*[LUCRO UNI])-64</calculatedColumnFormula>
    </tableColumn>
    <tableColumn id="6" name="PERDA" dataDxfId="88" totalsRowDxfId="87">
      <calculatedColumnFormula>-[PERDA P/ OPÇÃO]*[QTDE]-64</calculatedColumnFormula>
    </tableColumn>
    <tableColumn id="21" name="% QUEDA" dataDxfId="86" totalsRowDxfId="85">
      <calculatedColumnFormula>[EX. VENDA]/[PREÇO AÇÃO]-1</calculatedColumnFormula>
    </tableColumn>
    <tableColumn id="22" name="RISCO : 1" dataDxfId="84" totalsRowDxfId="83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82" dataDxfId="81">
  <autoFilter ref="A1:U2"/>
  <tableColumns count="21">
    <tableColumn id="1" name="PAPEL" totalsRowLabel="Total" dataDxfId="80" totalsRowDxfId="79"/>
    <tableColumn id="10" name="BASE" dataDxfId="78" totalsRowDxfId="77"/>
    <tableColumn id="20" name="PR. AÇÃO" dataDxfId="76" totalsRowDxfId="75"/>
    <tableColumn id="2" name="EX. CP 1" dataDxfId="74" totalsRowDxfId="73"/>
    <tableColumn id="3" name="PR CP 1" dataDxfId="72" totalsRowDxfId="71"/>
    <tableColumn id="12" name="EX. VD" dataDxfId="70" totalsRowDxfId="69"/>
    <tableColumn id="13" name="PR VD" dataDxfId="68" totalsRowDxfId="67"/>
    <tableColumn id="8" name="EX. CP 2" dataDxfId="66" totalsRowDxfId="65"/>
    <tableColumn id="7" name="PR CP 2" dataDxfId="64" totalsRowDxfId="63"/>
    <tableColumn id="18" name="LUCRO UNI." dataDxfId="62" totalsRowDxfId="61">
      <calculatedColumnFormula>(([PR VD] - 0.01) * 2) + (([EX. VD] - [EX. CP 1] + 0.01) - [PR CP 1]) + (0.01 - [PR CP 2])</calculatedColumnFormula>
    </tableColumn>
    <tableColumn id="19" name="PERDA 1" dataDxfId="60" totalsRowDxfId="59">
      <calculatedColumnFormula>(0.01 - [PR CP 1]) + (([PR VD] - 0.01) * 2) + (0.01 - [PR CP 2])</calculatedColumnFormula>
    </tableColumn>
    <tableColumn id="15" name="PERDA 2" dataDxfId="58" totalsRowDxfId="57">
      <calculatedColumnFormula>(([EX. CP 2] - [EX. CP 1] + 0.01) - [PR CP 1]) + (([PR VD] - ([EX. CP 2] - [EX. VD] + 0.01)) * 2) + (0.01 - [PR CP 2])</calculatedColumnFormula>
    </tableColumn>
    <tableColumn id="16" name="PERDA" dataDxfId="56" totalsRowDxfId="55">
      <calculatedColumnFormula>IF([PERDA 1] &gt; [PERDA 2], [PERDA 2], [PERDA 1])</calculatedColumnFormula>
    </tableColumn>
    <tableColumn id="11" name="QTDE TMP" dataDxfId="54" totalsRowDxfId="53">
      <calculatedColumnFormula>ROUNDDOWN([BASE]/ABS([PERDA]), 0)</calculatedColumnFormula>
    </tableColumn>
    <tableColumn id="14" name="QTDE" dataDxfId="52" totalsRowDxfId="51">
      <calculatedColumnFormula>[QTDE TMP] - MOD([QTDE TMP], 100)</calculatedColumnFormula>
    </tableColumn>
    <tableColumn id="4" name="QTDE VD" dataDxfId="50" totalsRowDxfId="49">
      <calculatedColumnFormula>Tabela245[[#This Row],[QTDE]]*2</calculatedColumnFormula>
    </tableColumn>
    <tableColumn id="17" name="VOLUME" dataDxfId="48" totalsRowDxfId="47">
      <calculatedColumnFormula>([QTDE]*[PR CP 1] + [QTDE]*[PR CP 2])+[QTDE]*[PR VD] * 2</calculatedColumnFormula>
    </tableColumn>
    <tableColumn id="5" name="LUCRO" dataDxfId="46" totalsRowDxfId="45">
      <calculatedColumnFormula>([QTDE]*[LUCRO UNI.])-48</calculatedColumnFormula>
    </tableColumn>
    <tableColumn id="6" name="PERDA2" dataDxfId="44" totalsRowDxfId="43">
      <calculatedColumnFormula>[QTDE]*[PERDA]-48</calculatedColumnFormula>
    </tableColumn>
    <tableColumn id="21" name="% VAR" dataDxfId="42" totalsRowDxfId="41">
      <calculatedColumnFormula>[EX. VD] / [PR. AÇÃO] - 1</calculatedColumnFormula>
    </tableColumn>
    <tableColumn id="22" name="RISCO : 1" dataDxfId="40" totalsRowDxfId="39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38" dataDxfId="37">
  <autoFilter ref="A1:O5"/>
  <tableColumns count="15">
    <tableColumn id="1" name="PAPEL" totalsRowLabel="Total" dataDxfId="36" totalsRowDxfId="35"/>
    <tableColumn id="10" name="RISCO" dataDxfId="34" totalsRowDxfId="33"/>
    <tableColumn id="20" name="PREÇO AÇÃO" dataDxfId="32" totalsRowDxfId="31"/>
    <tableColumn id="7" name="EX. VENDA" dataDxfId="30" totalsRowDxfId="29"/>
    <tableColumn id="2" name="EX. COMPRA" dataDxfId="28" totalsRowDxfId="27"/>
    <tableColumn id="9" name="PR VENDA" totalsRowDxfId="26"/>
    <tableColumn id="3" name="PR COMPRA" dataDxfId="25" totalsRowDxfId="24"/>
    <tableColumn id="16" name="QTDE" dataDxfId="23" totalsRowDxfId="22"/>
    <tableColumn id="13" name="PERDA P/ OPÇÃO" dataDxfId="21" totalsRowDxfId="20">
      <calculatedColumnFormula>([PR VENDA] - ([EX. COMPRA] - [EX. VENDA] + 0.01)) + (0.01 - ([PR COMPRA]))</calculatedColumnFormula>
    </tableColumn>
    <tableColumn id="14" name="VOLUME" dataDxfId="19" totalsRowDxfId="18">
      <calculatedColumnFormula>[PR COMPRA] * [QTDE]</calculatedColumnFormula>
    </tableColumn>
    <tableColumn id="15" name="LUCRO UNI" dataDxfId="17" totalsRowDxfId="16">
      <calculatedColumnFormula>[PR VENDA]-[PR COMPRA]</calculatedColumnFormula>
    </tableColumn>
    <tableColumn id="5" name="LUCRO*" dataDxfId="15" totalsRowDxfId="14">
      <calculatedColumnFormula>([QTDE]*[LUCRO UNI])</calculatedColumnFormula>
    </tableColumn>
    <tableColumn id="6" name="PERDA*" dataDxfId="13" totalsRowDxfId="12">
      <calculatedColumnFormula>[PERDA P/ OPÇÃO]*[QTDE]</calculatedColumnFormula>
    </tableColumn>
    <tableColumn id="21" name="% QUEDA" dataDxfId="11" totalsRowDxfId="10">
      <calculatedColumnFormula>[EX. VENDA]/[PREÇO AÇÃO]-1</calculatedColumnFormula>
    </tableColumn>
    <tableColumn id="22" name="RISCO : 1" dataDxfId="9" totalsRowDxfId="8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A1:N101" totalsRowShown="0" headerRowDxfId="4" headerRowBorderDxfId="6" tableBorderDxfId="7">
  <autoFilter ref="A1:N101"/>
  <tableColumns count="14">
    <tableColumn id="1" name="Ticket"/>
    <tableColumn id="2" name="OpenTime"/>
    <tableColumn id="3" name="Type"/>
    <tableColumn id="4" name="Size"/>
    <tableColumn id="5" name="Item"/>
    <tableColumn id="6" name="Price"/>
    <tableColumn id="7" name="S/L"/>
    <tableColumn id="8" name="T/P"/>
    <tableColumn id="9" name="CloseTime"/>
    <tableColumn id="10" name="Price2"/>
    <tableColumn id="11" name="Commission"/>
    <tableColumn id="12" name="Taxes"/>
    <tableColumn id="13" name="Swap"/>
    <tableColumn id="14" name="Profi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9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Z95" sqref="Z9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200000</v>
      </c>
      <c r="G94" s="136">
        <v>0.49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98000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-98000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26.95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36.26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68.11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-98147.089999999982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-98147.089999999982</v>
      </c>
      <c r="Z94" s="136">
        <f>[LÍQUIDO]-SUMPRODUCT(N([DATA]=NC[[#This Row],[DATA]]),N([ID]=(NC[[#This Row],[ID]]-1)),[LÍQUIDO])</f>
        <v>-98147.089999999982</v>
      </c>
      <c r="AA94" s="136">
        <f>IF([T] = "VC", ABS([VALOR OP]) / [QTDE], [VALOR OP]/[QTDE])</f>
        <v>-0.49073544999999991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0.49073544999999991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-0.49073544999999991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100000</v>
      </c>
      <c r="G95" s="136">
        <v>2.5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250000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250000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68.75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92.5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173.75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249649.23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249649.23</v>
      </c>
      <c r="Z95" s="136">
        <f>[LÍQUIDO]-SUMPRODUCT(N([DATA]=NC[[#This Row],[DATA]]),N([ID]=(NC[[#This Row],[ID]]-1)),[LÍQUIDO])</f>
        <v>249649.23</v>
      </c>
      <c r="AA95" s="136">
        <f>IF([T] = "VC", ABS([VALOR OP]) / [QTDE], [VALOR OP]/[QTDE])</f>
        <v>2.4964922999999999</v>
      </c>
      <c r="AB95" s="136">
        <f>TRUNC(IF(OR([T]="CV",[T]="VV"),     N95*SETUP!$H$3,     0),2)</f>
        <v>12.5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100000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0.49073544999999991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2.4964922999999999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200575.685</v>
      </c>
      <c r="AG95" s="136">
        <f>IF([LUCRO TMP] &lt;&gt; 0, [LUCRO TMP] - SUMPRODUCT(N([ATIVO]=NC[[#This Row],[ATIVO]]),N(['[D/N']]="N"),N([ID]&lt;NC[[#This Row],[ID]]),N([PAR]=NC[[#This Row],[PAR]]), [LUCRO TMP]), 0)</f>
        <v>200575.685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2.4964922999999999</v>
      </c>
    </row>
    <row r="96" spans="1:37">
      <c r="Y96" s="27"/>
      <c r="AG96" s="27"/>
    </row>
    <row r="99" spans="25:25">
      <c r="Y99" s="7">
        <v>-760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T80"/>
  <sheetViews>
    <sheetView tabSelected="1" workbookViewId="0">
      <selection sqref="A1:A1048576"/>
    </sheetView>
  </sheetViews>
  <sheetFormatPr defaultRowHeight="11.25"/>
  <cols>
    <col min="1" max="2" width="10.7109375" style="25" bestFit="1" customWidth="1"/>
    <col min="3" max="3" width="7.42578125" style="152" bestFit="1" customWidth="1"/>
    <col min="4" max="4" width="7.7109375" style="27" bestFit="1" customWidth="1"/>
    <col min="5" max="5" width="6.5703125" style="159" bestFit="1" customWidth="1"/>
    <col min="6" max="6" width="10.42578125" style="152" bestFit="1" customWidth="1"/>
    <col min="7" max="7" width="8.28515625" style="155" bestFit="1" customWidth="1"/>
    <col min="8" max="8" width="6.85546875" style="159" bestFit="1" customWidth="1"/>
    <col min="9" max="9" width="6.5703125" style="7" bestFit="1" customWidth="1"/>
    <col min="10" max="11" width="9.140625" style="25" customWidth="1"/>
    <col min="12" max="12" width="7.7109375" style="25" bestFit="1" customWidth="1"/>
    <col min="13" max="13" width="9.140625" style="25" customWidth="1"/>
    <col min="14" max="14" width="10.7109375" style="25" bestFit="1" customWidth="1"/>
    <col min="15" max="15" width="9.140625" style="7"/>
    <col min="16" max="17" width="9.5703125" style="25" bestFit="1" customWidth="1"/>
    <col min="18" max="18" width="9.140625" style="7"/>
    <col min="19" max="20" width="9.140625" style="1"/>
    <col min="21" max="16384" width="9.140625" style="7"/>
  </cols>
  <sheetData>
    <row r="1" spans="1:17" s="24" customFormat="1">
      <c r="A1" s="26" t="s">
        <v>190</v>
      </c>
      <c r="B1" s="26" t="s">
        <v>184</v>
      </c>
      <c r="C1" s="157" t="s">
        <v>185</v>
      </c>
      <c r="D1" s="156" t="s">
        <v>186</v>
      </c>
      <c r="E1" s="158"/>
      <c r="F1" s="157" t="s">
        <v>187</v>
      </c>
      <c r="G1" s="161" t="s">
        <v>188</v>
      </c>
      <c r="H1" s="158"/>
      <c r="J1" s="26" t="s">
        <v>191</v>
      </c>
      <c r="K1" s="26" t="s">
        <v>192</v>
      </c>
      <c r="L1" s="26"/>
      <c r="M1" s="26" t="s">
        <v>189</v>
      </c>
      <c r="N1" s="26" t="s">
        <v>190</v>
      </c>
      <c r="P1" s="26" t="s">
        <v>325</v>
      </c>
      <c r="Q1" s="26" t="s">
        <v>326</v>
      </c>
    </row>
    <row r="2" spans="1:17">
      <c r="A2" s="25">
        <v>28.05</v>
      </c>
      <c r="B2" s="25">
        <f>IF(COUNTBLANK(A2:A10)&gt;0,"",AVERAGE(A2:A10))</f>
        <v>28.247777777777777</v>
      </c>
      <c r="C2" s="152">
        <f t="shared" ref="C2:C9" si="0">IF(B2="","",STDEV(A2:A10))</f>
        <v>0.18451136670805848</v>
      </c>
      <c r="D2" s="27">
        <f>C2/B2</f>
        <v>6.531889628967967E-3</v>
      </c>
      <c r="F2" s="152">
        <f>VAR(A2:A10)</f>
        <v>3.404444444447563E-2</v>
      </c>
      <c r="G2" s="155">
        <f t="shared" ref="G2:G33" si="1">F2/B2</f>
        <v>1.2052078826270726E-3</v>
      </c>
      <c r="J2" s="25">
        <v>15.69</v>
      </c>
      <c r="K2" s="25">
        <v>28.41</v>
      </c>
      <c r="M2" s="25">
        <v>15.49</v>
      </c>
      <c r="N2" s="25">
        <v>28.05</v>
      </c>
      <c r="P2" s="25">
        <v>15.99</v>
      </c>
      <c r="Q2" s="25">
        <v>29.18</v>
      </c>
    </row>
    <row r="3" spans="1:17">
      <c r="A3" s="25">
        <v>28.03</v>
      </c>
      <c r="B3" s="25">
        <f t="shared" ref="B3:B66" si="2">IF(COUNTBLANK(A3:A11)&gt;0,"",AVERAGE(A3:A11))</f>
        <v>28.263333333333332</v>
      </c>
      <c r="C3" s="152">
        <f t="shared" si="0"/>
        <v>0.17117242768667046</v>
      </c>
      <c r="D3" s="27">
        <f t="shared" ref="D3:D15" si="3">C3/B3</f>
        <v>6.0563425293078356E-3</v>
      </c>
      <c r="E3" s="159">
        <f>D3/D2</f>
        <v>0.92719609076810638</v>
      </c>
      <c r="F3" s="152">
        <f t="shared" ref="F3:F66" si="4">VAR(A3:A11)</f>
        <v>2.930000000014843E-2</v>
      </c>
      <c r="G3" s="155">
        <f t="shared" si="1"/>
        <v>1.0366788536436524E-3</v>
      </c>
      <c r="H3" s="159">
        <f>ROUND(G3/G2,2)</f>
        <v>0.86</v>
      </c>
      <c r="J3" s="25">
        <v>15.73</v>
      </c>
      <c r="K3" s="25">
        <v>28.38</v>
      </c>
      <c r="M3" s="25">
        <v>15.68</v>
      </c>
      <c r="N3" s="25">
        <v>28.03</v>
      </c>
      <c r="O3" s="80"/>
      <c r="P3" s="25">
        <v>15.85</v>
      </c>
      <c r="Q3" s="25">
        <v>29.06</v>
      </c>
    </row>
    <row r="4" spans="1:17">
      <c r="A4" s="25">
        <v>28.15</v>
      </c>
      <c r="B4" s="25">
        <f t="shared" si="2"/>
        <v>28.263333333333332</v>
      </c>
      <c r="C4" s="152">
        <f t="shared" si="0"/>
        <v>0.17117242768667046</v>
      </c>
      <c r="D4" s="27">
        <f t="shared" si="3"/>
        <v>6.0563425293078356E-3</v>
      </c>
      <c r="E4" s="159">
        <f t="shared" ref="E4:E67" si="5">D4/D3</f>
        <v>1</v>
      </c>
      <c r="F4" s="152">
        <f t="shared" si="4"/>
        <v>2.930000000014843E-2</v>
      </c>
      <c r="G4" s="155">
        <f t="shared" si="1"/>
        <v>1.0366788536436524E-3</v>
      </c>
      <c r="H4" s="159">
        <f>ROUND(G4/G3,2)</f>
        <v>1</v>
      </c>
      <c r="J4" s="25">
        <v>15.69</v>
      </c>
      <c r="K4" s="25">
        <v>28.47</v>
      </c>
      <c r="M4" s="25">
        <v>15.7</v>
      </c>
      <c r="N4" s="25">
        <v>28.15</v>
      </c>
      <c r="O4" s="80"/>
      <c r="P4" s="25">
        <v>15.68</v>
      </c>
      <c r="Q4" s="25">
        <v>28.8</v>
      </c>
    </row>
    <row r="5" spans="1:17">
      <c r="A5" s="25">
        <v>28.15</v>
      </c>
      <c r="B5" s="25">
        <f t="shared" si="2"/>
        <v>28.251111111111108</v>
      </c>
      <c r="C5" s="152">
        <f t="shared" si="0"/>
        <v>0.18374196883511099</v>
      </c>
      <c r="D5" s="27">
        <f t="shared" si="3"/>
        <v>6.503884683064576E-3</v>
      </c>
      <c r="E5" s="159">
        <f t="shared" si="5"/>
        <v>1.0738964402345137</v>
      </c>
      <c r="F5" s="152">
        <f t="shared" si="4"/>
        <v>3.3761111111402897E-2</v>
      </c>
      <c r="G5" s="155">
        <f t="shared" si="1"/>
        <v>1.195036576742807E-3</v>
      </c>
      <c r="H5" s="159">
        <f t="shared" ref="H5:H68" si="6">ROUND(G5/G4,2)</f>
        <v>1.1499999999999999</v>
      </c>
      <c r="J5" s="25">
        <v>15.75</v>
      </c>
      <c r="K5" s="25">
        <v>28.53</v>
      </c>
      <c r="M5" s="25">
        <v>15.78</v>
      </c>
      <c r="N5" s="25">
        <v>28.15</v>
      </c>
      <c r="O5" s="80"/>
      <c r="P5" s="25">
        <v>16.190000000000001</v>
      </c>
      <c r="Q5" s="25">
        <v>28.97</v>
      </c>
    </row>
    <row r="6" spans="1:17">
      <c r="A6" s="25">
        <v>28.28</v>
      </c>
      <c r="B6" s="25">
        <f t="shared" si="2"/>
        <v>28.218888888888884</v>
      </c>
      <c r="C6" s="152">
        <f t="shared" si="0"/>
        <v>0.22457985464276778</v>
      </c>
      <c r="D6" s="27">
        <f t="shared" si="3"/>
        <v>7.9584938842576294E-3</v>
      </c>
      <c r="E6" s="159">
        <f t="shared" si="5"/>
        <v>1.2236523665588199</v>
      </c>
      <c r="F6" s="152">
        <f t="shared" si="4"/>
        <v>5.0436111111366699E-2</v>
      </c>
      <c r="G6" s="155">
        <f t="shared" si="1"/>
        <v>1.7873173997019348E-3</v>
      </c>
      <c r="H6" s="159">
        <f t="shared" si="6"/>
        <v>1.5</v>
      </c>
      <c r="J6" s="25">
        <v>15.77</v>
      </c>
      <c r="K6" s="25">
        <v>28.55</v>
      </c>
      <c r="M6" s="25">
        <v>15.68</v>
      </c>
      <c r="N6" s="25">
        <v>28.28</v>
      </c>
      <c r="O6" s="80"/>
      <c r="P6" s="25">
        <v>15.93</v>
      </c>
      <c r="Q6" s="25">
        <v>29.22</v>
      </c>
    </row>
    <row r="7" spans="1:17">
      <c r="A7" s="25">
        <v>28.31</v>
      </c>
      <c r="B7" s="25">
        <f t="shared" si="2"/>
        <v>28.151111111111113</v>
      </c>
      <c r="C7" s="152">
        <f t="shared" si="0"/>
        <v>0.28716042748107773</v>
      </c>
      <c r="D7" s="27">
        <f t="shared" si="3"/>
        <v>1.0200678273325305E-2</v>
      </c>
      <c r="E7" s="159">
        <f t="shared" si="5"/>
        <v>1.2817347630941638</v>
      </c>
      <c r="F7" s="152">
        <f t="shared" si="4"/>
        <v>8.2461111111115315E-2</v>
      </c>
      <c r="G7" s="155">
        <f t="shared" si="1"/>
        <v>2.9292311335650371E-3</v>
      </c>
      <c r="H7" s="159">
        <f t="shared" si="6"/>
        <v>1.64</v>
      </c>
      <c r="J7" s="25">
        <v>15.79</v>
      </c>
      <c r="K7" s="25">
        <v>28.52</v>
      </c>
      <c r="M7" s="25">
        <v>15.81</v>
      </c>
      <c r="N7" s="25">
        <v>28.31</v>
      </c>
      <c r="O7" s="80"/>
      <c r="P7" s="25">
        <v>15.32</v>
      </c>
      <c r="Q7" s="25">
        <v>27.87</v>
      </c>
    </row>
    <row r="8" spans="1:17">
      <c r="A8" s="25">
        <v>28.52</v>
      </c>
      <c r="B8" s="25">
        <f t="shared" si="2"/>
        <v>28.076666666666668</v>
      </c>
      <c r="C8" s="152">
        <f t="shared" si="0"/>
        <v>0.32515380975796732</v>
      </c>
      <c r="D8" s="27">
        <f t="shared" si="3"/>
        <v>1.1580926383401424E-2</v>
      </c>
      <c r="E8" s="159">
        <f t="shared" si="5"/>
        <v>1.1353094444401268</v>
      </c>
      <c r="F8" s="152">
        <f t="shared" si="4"/>
        <v>0.10572500000012042</v>
      </c>
      <c r="G8" s="155">
        <f t="shared" si="1"/>
        <v>3.7655823340895316E-3</v>
      </c>
      <c r="H8" s="159">
        <f t="shared" si="6"/>
        <v>1.29</v>
      </c>
      <c r="I8" s="160"/>
      <c r="J8" s="25">
        <v>15.81</v>
      </c>
      <c r="K8" s="25">
        <v>28.7</v>
      </c>
      <c r="M8" s="25">
        <v>16.38</v>
      </c>
      <c r="N8" s="25">
        <v>28.52</v>
      </c>
      <c r="O8" s="80"/>
      <c r="P8" s="25">
        <v>15.78</v>
      </c>
      <c r="Q8" s="25">
        <v>28.15</v>
      </c>
    </row>
    <row r="9" spans="1:17">
      <c r="A9" s="25">
        <v>28.54</v>
      </c>
      <c r="B9" s="25">
        <f t="shared" si="2"/>
        <v>27.985555555555557</v>
      </c>
      <c r="C9" s="152">
        <f t="shared" si="0"/>
        <v>0.29925370136011031</v>
      </c>
      <c r="D9" s="27">
        <f t="shared" si="3"/>
        <v>1.0693148498197453E-2</v>
      </c>
      <c r="E9" s="159">
        <f t="shared" si="5"/>
        <v>0.92334137565398966</v>
      </c>
      <c r="F9" s="152">
        <f t="shared" si="4"/>
        <v>8.9552777777726078E-2</v>
      </c>
      <c r="G9" s="155">
        <f t="shared" si="1"/>
        <v>3.1999642672788926E-3</v>
      </c>
      <c r="H9" s="159">
        <f t="shared" si="6"/>
        <v>0.85</v>
      </c>
      <c r="I9" s="160"/>
      <c r="J9" s="25">
        <v>15.85</v>
      </c>
      <c r="K9" s="25">
        <v>28.55</v>
      </c>
      <c r="M9" s="25">
        <v>16.38</v>
      </c>
      <c r="N9" s="25">
        <v>28.54</v>
      </c>
      <c r="O9" s="80"/>
      <c r="P9" s="25">
        <v>16.38</v>
      </c>
      <c r="Q9" s="25">
        <v>28.54</v>
      </c>
    </row>
    <row r="10" spans="1:17">
      <c r="A10" s="25">
        <v>28.2</v>
      </c>
      <c r="B10" s="25">
        <f t="shared" si="2"/>
        <v>27.903333333333332</v>
      </c>
      <c r="C10" s="152">
        <f>IF(B10="","",STDEV(A10:A17))</f>
        <v>0.23008926839086694</v>
      </c>
      <c r="D10" s="27">
        <f t="shared" si="3"/>
        <v>8.2459420042121714E-3</v>
      </c>
      <c r="E10" s="159">
        <f t="shared" si="5"/>
        <v>0.77114256905739142</v>
      </c>
      <c r="F10" s="152">
        <f t="shared" si="4"/>
        <v>4.7824999999988904E-2</v>
      </c>
      <c r="G10" s="155">
        <f t="shared" si="1"/>
        <v>1.7139529327435995E-3</v>
      </c>
      <c r="H10" s="159">
        <f t="shared" si="6"/>
        <v>0.54</v>
      </c>
      <c r="I10" s="160"/>
      <c r="J10" s="25">
        <v>15.85</v>
      </c>
      <c r="K10" s="25">
        <v>28.45</v>
      </c>
      <c r="M10" s="25">
        <v>16.190000000000001</v>
      </c>
      <c r="N10" s="25">
        <v>28.2</v>
      </c>
      <c r="O10" s="80"/>
      <c r="P10" s="25">
        <v>15.96</v>
      </c>
      <c r="Q10" s="25">
        <v>28.04</v>
      </c>
    </row>
    <row r="11" spans="1:17">
      <c r="A11" s="25">
        <v>28.19</v>
      </c>
      <c r="B11" s="25">
        <f t="shared" si="2"/>
        <v>27.866666666666667</v>
      </c>
      <c r="C11" s="152">
        <f t="shared" ref="C11:C17" si="7">IF(B11="","",STDEV(A11:A19))</f>
        <v>0.1882817038372428</v>
      </c>
      <c r="D11" s="27">
        <f t="shared" si="3"/>
        <v>6.7565204726283299E-3</v>
      </c>
      <c r="E11" s="159">
        <f t="shared" si="5"/>
        <v>0.81937521136784386</v>
      </c>
      <c r="F11" s="152">
        <f t="shared" si="4"/>
        <v>3.5449999999855208E-2</v>
      </c>
      <c r="G11" s="155">
        <f t="shared" si="1"/>
        <v>1.2721291865976749E-3</v>
      </c>
      <c r="H11" s="159">
        <f t="shared" si="6"/>
        <v>0.74</v>
      </c>
      <c r="I11" s="160"/>
      <c r="J11" s="25">
        <v>15.84</v>
      </c>
      <c r="K11" s="25">
        <v>28.54</v>
      </c>
      <c r="M11" s="25">
        <v>15.94</v>
      </c>
      <c r="N11" s="25">
        <v>28.19</v>
      </c>
      <c r="P11" s="25">
        <v>16.03</v>
      </c>
      <c r="Q11" s="25">
        <v>27.7</v>
      </c>
    </row>
    <row r="12" spans="1:17">
      <c r="A12" s="25">
        <v>28.03</v>
      </c>
      <c r="B12" s="25">
        <f>IF(COUNTBLANK(A12:A20)&gt;0,"",AVERAGE(A12:A20))</f>
        <v>27.827777777777779</v>
      </c>
      <c r="C12" s="152">
        <f t="shared" si="7"/>
        <v>0.14411607975671689</v>
      </c>
      <c r="D12" s="27">
        <f t="shared" si="3"/>
        <v>5.1788569287700217E-3</v>
      </c>
      <c r="E12" s="159">
        <f t="shared" si="5"/>
        <v>0.76649762991917836</v>
      </c>
      <c r="F12" s="152">
        <f t="shared" si="4"/>
        <v>2.0769444444444386E-2</v>
      </c>
      <c r="G12" s="155">
        <f t="shared" si="1"/>
        <v>7.4635655819524642E-4</v>
      </c>
      <c r="H12" s="159">
        <f t="shared" si="6"/>
        <v>0.59</v>
      </c>
      <c r="I12" s="160"/>
      <c r="J12" s="25">
        <v>15.86</v>
      </c>
      <c r="K12" s="25">
        <v>28.29</v>
      </c>
      <c r="M12" s="25">
        <v>16.05</v>
      </c>
      <c r="N12" s="25">
        <v>28.03</v>
      </c>
      <c r="P12" s="25">
        <v>16.13</v>
      </c>
      <c r="Q12" s="25">
        <v>28.15</v>
      </c>
    </row>
    <row r="13" spans="1:17">
      <c r="A13" s="25">
        <v>28.04</v>
      </c>
      <c r="B13" s="25">
        <f t="shared" si="2"/>
        <v>27.841111111111115</v>
      </c>
      <c r="C13" s="152">
        <f t="shared" si="7"/>
        <v>0.16863010143762516</v>
      </c>
      <c r="D13" s="27">
        <f t="shared" si="3"/>
        <v>6.0568739790821981E-3</v>
      </c>
      <c r="E13" s="159">
        <f t="shared" si="5"/>
        <v>1.1695387732058289</v>
      </c>
      <c r="F13" s="152">
        <f t="shared" si="4"/>
        <v>2.8436111110863749E-2</v>
      </c>
      <c r="G13" s="155">
        <f t="shared" si="1"/>
        <v>1.0213712734875432E-3</v>
      </c>
      <c r="H13" s="159">
        <f t="shared" si="6"/>
        <v>1.37</v>
      </c>
      <c r="I13" s="160"/>
      <c r="J13" s="25">
        <v>15.9</v>
      </c>
      <c r="K13" s="25">
        <v>28.17</v>
      </c>
      <c r="M13" s="25">
        <v>15.96</v>
      </c>
      <c r="N13" s="25">
        <v>28.04</v>
      </c>
    </row>
    <row r="14" spans="1:17">
      <c r="A14" s="25">
        <v>27.86</v>
      </c>
      <c r="B14" s="25">
        <f t="shared" si="2"/>
        <v>27.780000000000005</v>
      </c>
      <c r="C14" s="152">
        <f t="shared" si="7"/>
        <v>0.18627936010117283</v>
      </c>
      <c r="D14" s="27">
        <f t="shared" si="3"/>
        <v>6.7055205220004606E-3</v>
      </c>
      <c r="E14" s="159">
        <f t="shared" si="5"/>
        <v>1.1070926265196213</v>
      </c>
      <c r="F14" s="152">
        <f t="shared" si="4"/>
        <v>3.4699999999702413E-2</v>
      </c>
      <c r="G14" s="155">
        <f t="shared" si="1"/>
        <v>1.249100071983528E-3</v>
      </c>
      <c r="H14" s="159">
        <f t="shared" si="6"/>
        <v>1.22</v>
      </c>
      <c r="I14" s="160"/>
      <c r="J14" s="25">
        <v>15.89</v>
      </c>
      <c r="M14" s="25">
        <v>15.96</v>
      </c>
      <c r="N14" s="25">
        <v>27.86</v>
      </c>
    </row>
    <row r="15" spans="1:17">
      <c r="A15" s="25">
        <v>27.67</v>
      </c>
      <c r="B15" s="25">
        <f>IF(COUNTBLANK(A15:A23)&gt;0,"",AVERAGE(A15:A23))</f>
        <v>27.740000000000002</v>
      </c>
      <c r="C15" s="152">
        <f t="shared" si="7"/>
        <v>0.20469489490416642</v>
      </c>
      <c r="D15" s="27">
        <f t="shared" si="3"/>
        <v>7.3790517268985728E-3</v>
      </c>
      <c r="E15" s="159">
        <f t="shared" si="5"/>
        <v>1.100444283585188</v>
      </c>
      <c r="F15" s="152">
        <f t="shared" si="4"/>
        <v>4.1899999999827742E-2</v>
      </c>
      <c r="G15" s="155">
        <f t="shared" si="1"/>
        <v>1.5104542177299112E-3</v>
      </c>
      <c r="H15" s="159">
        <f t="shared" si="6"/>
        <v>1.21</v>
      </c>
      <c r="I15" s="160"/>
      <c r="J15" s="25">
        <v>15.96</v>
      </c>
      <c r="M15" s="25">
        <v>15.91</v>
      </c>
      <c r="N15" s="25">
        <v>27.67</v>
      </c>
    </row>
    <row r="16" spans="1:17">
      <c r="A16" s="25">
        <v>27.64</v>
      </c>
      <c r="B16" s="25">
        <f>IF(COUNTBLANK(A16:A24)&gt;0,"",AVERAGE(A16:A24))</f>
        <v>27.718888888888888</v>
      </c>
      <c r="C16" s="152">
        <f t="shared" si="7"/>
        <v>0.22189211592846911</v>
      </c>
      <c r="D16" s="27">
        <f t="shared" ref="D16:D33" si="8">C16/B16</f>
        <v>8.0050869577753727E-3</v>
      </c>
      <c r="E16" s="159">
        <f t="shared" si="5"/>
        <v>1.0848395232946719</v>
      </c>
      <c r="F16" s="152">
        <f t="shared" si="4"/>
        <v>4.9236111111213177E-2</v>
      </c>
      <c r="G16" s="155">
        <f t="shared" si="1"/>
        <v>1.776265683252169E-3</v>
      </c>
      <c r="H16" s="159">
        <f t="shared" si="6"/>
        <v>1.18</v>
      </c>
      <c r="I16" s="160"/>
      <c r="J16" s="25">
        <v>16.010000000000002</v>
      </c>
      <c r="M16" s="25">
        <v>16.010000000000002</v>
      </c>
      <c r="N16" s="25">
        <v>27.64</v>
      </c>
    </row>
    <row r="17" spans="1:14">
      <c r="A17" s="25">
        <v>27.7</v>
      </c>
      <c r="B17" s="25">
        <f t="shared" si="2"/>
        <v>27.703333333333333</v>
      </c>
      <c r="C17" s="152">
        <f t="shared" si="7"/>
        <v>0.23275523624611871</v>
      </c>
      <c r="D17" s="27">
        <f t="shared" si="8"/>
        <v>8.4017050744598261E-3</v>
      </c>
      <c r="E17" s="159">
        <f t="shared" si="5"/>
        <v>1.0495457599369631</v>
      </c>
      <c r="F17" s="152">
        <f t="shared" si="4"/>
        <v>5.4174999999986539E-2</v>
      </c>
      <c r="G17" s="155">
        <f t="shared" si="1"/>
        <v>1.9555408494761114E-3</v>
      </c>
      <c r="H17" s="159">
        <f t="shared" si="6"/>
        <v>1.1000000000000001</v>
      </c>
      <c r="I17" s="160"/>
      <c r="J17" s="25">
        <v>15.95</v>
      </c>
      <c r="M17" s="25">
        <v>16.03</v>
      </c>
      <c r="N17" s="25">
        <v>27.7</v>
      </c>
    </row>
    <row r="18" spans="1:14">
      <c r="A18" s="25">
        <v>27.8</v>
      </c>
      <c r="B18" s="25" t="str">
        <f t="shared" si="2"/>
        <v/>
      </c>
      <c r="C18" s="152" t="str">
        <f>IF(B18="","",STDEV(A17:A26))</f>
        <v/>
      </c>
      <c r="D18" s="27" t="e">
        <f t="shared" si="8"/>
        <v>#VALUE!</v>
      </c>
      <c r="E18" s="159" t="e">
        <f t="shared" si="5"/>
        <v>#VALUE!</v>
      </c>
      <c r="F18" s="152">
        <f t="shared" si="4"/>
        <v>6.1912499999899798E-2</v>
      </c>
      <c r="G18" s="155" t="e">
        <f t="shared" si="1"/>
        <v>#VALUE!</v>
      </c>
      <c r="H18" s="159" t="e">
        <f t="shared" si="6"/>
        <v>#VALUE!</v>
      </c>
      <c r="I18" s="160"/>
      <c r="J18" s="25">
        <v>15.88</v>
      </c>
      <c r="M18" s="25">
        <v>16.07</v>
      </c>
      <c r="N18" s="25">
        <v>27.8</v>
      </c>
    </row>
    <row r="19" spans="1:14">
      <c r="A19" s="25">
        <v>27.87</v>
      </c>
      <c r="B19" s="25" t="str">
        <f t="shared" si="2"/>
        <v/>
      </c>
      <c r="C19" s="152" t="str">
        <f t="shared" ref="C19:C50" si="9">IF(B19="","",STDEV(A19:A27))</f>
        <v/>
      </c>
      <c r="D19" s="27" t="e">
        <f t="shared" si="8"/>
        <v>#VALUE!</v>
      </c>
      <c r="E19" s="159" t="e">
        <f t="shared" si="5"/>
        <v>#VALUE!</v>
      </c>
      <c r="F19" s="152">
        <f t="shared" si="4"/>
        <v>7.0466666667016398E-2</v>
      </c>
      <c r="G19" s="155" t="e">
        <f t="shared" si="1"/>
        <v>#VALUE!</v>
      </c>
      <c r="H19" s="159" t="e">
        <f t="shared" si="6"/>
        <v>#VALUE!</v>
      </c>
      <c r="I19" s="160"/>
      <c r="J19" s="25">
        <v>15.93</v>
      </c>
      <c r="M19" s="25">
        <v>16.07</v>
      </c>
      <c r="N19" s="25">
        <v>27.87</v>
      </c>
    </row>
    <row r="20" spans="1:14">
      <c r="A20" s="25">
        <v>27.84</v>
      </c>
      <c r="B20" s="25" t="str">
        <f t="shared" si="2"/>
        <v/>
      </c>
      <c r="C20" s="152" t="str">
        <f t="shared" si="9"/>
        <v/>
      </c>
      <c r="D20" s="27" t="e">
        <f t="shared" si="8"/>
        <v>#VALUE!</v>
      </c>
      <c r="E20" s="159" t="e">
        <f t="shared" si="5"/>
        <v>#VALUE!</v>
      </c>
      <c r="F20" s="152">
        <f t="shared" si="4"/>
        <v>7.7000000000225555E-2</v>
      </c>
      <c r="G20" s="155" t="e">
        <f t="shared" si="1"/>
        <v>#VALUE!</v>
      </c>
      <c r="H20" s="159" t="e">
        <f t="shared" si="6"/>
        <v>#VALUE!</v>
      </c>
      <c r="I20" s="160"/>
      <c r="J20" s="25">
        <v>15.95</v>
      </c>
      <c r="M20" s="25">
        <v>16.13</v>
      </c>
      <c r="N20" s="25">
        <v>27.84</v>
      </c>
    </row>
    <row r="21" spans="1:14">
      <c r="A21" s="25">
        <v>28.15</v>
      </c>
      <c r="B21" s="25" t="str">
        <f t="shared" si="2"/>
        <v/>
      </c>
      <c r="C21" s="152" t="str">
        <f t="shared" si="9"/>
        <v/>
      </c>
      <c r="D21" s="27" t="e">
        <f t="shared" si="8"/>
        <v>#VALUE!</v>
      </c>
      <c r="E21" s="159" t="e">
        <f t="shared" si="5"/>
        <v>#VALUE!</v>
      </c>
      <c r="F21" s="152">
        <f t="shared" si="4"/>
        <v>8.652999999981148E-2</v>
      </c>
      <c r="G21" s="155" t="e">
        <f t="shared" si="1"/>
        <v>#VALUE!</v>
      </c>
      <c r="H21" s="159" t="e">
        <f t="shared" si="6"/>
        <v>#VALUE!</v>
      </c>
      <c r="I21" s="160"/>
      <c r="J21" s="25">
        <v>15.95</v>
      </c>
      <c r="M21" s="25">
        <v>16.13</v>
      </c>
      <c r="N21" s="25">
        <v>28.15</v>
      </c>
    </row>
    <row r="22" spans="1:14">
      <c r="A22" s="25">
        <v>27.49</v>
      </c>
      <c r="B22" s="25" t="str">
        <f t="shared" si="2"/>
        <v/>
      </c>
      <c r="C22" s="152" t="str">
        <f t="shared" si="9"/>
        <v/>
      </c>
      <c r="D22" s="27" t="e">
        <f t="shared" si="8"/>
        <v>#VALUE!</v>
      </c>
      <c r="E22" s="159" t="e">
        <f t="shared" si="5"/>
        <v>#VALUE!</v>
      </c>
      <c r="F22" s="152">
        <f t="shared" si="4"/>
        <v>9.1666666666665719E-5</v>
      </c>
      <c r="G22" s="155" t="e">
        <f t="shared" si="1"/>
        <v>#VALUE!</v>
      </c>
      <c r="H22" s="159" t="e">
        <f t="shared" si="6"/>
        <v>#VALUE!</v>
      </c>
      <c r="I22" s="160"/>
      <c r="J22" s="25">
        <v>15.97</v>
      </c>
      <c r="M22" s="25">
        <v>15.73</v>
      </c>
      <c r="N22" s="25">
        <v>27.49</v>
      </c>
    </row>
    <row r="23" spans="1:14">
      <c r="A23" s="25">
        <v>27.5</v>
      </c>
      <c r="B23" s="25" t="str">
        <f t="shared" si="2"/>
        <v/>
      </c>
      <c r="C23" s="152" t="str">
        <f t="shared" si="9"/>
        <v/>
      </c>
      <c r="D23" s="27" t="e">
        <f t="shared" si="8"/>
        <v>#VALUE!</v>
      </c>
      <c r="E23" s="159" t="e">
        <f t="shared" si="5"/>
        <v>#VALUE!</v>
      </c>
      <c r="F23" s="152">
        <f t="shared" si="4"/>
        <v>1.3333333333332765E-4</v>
      </c>
      <c r="G23" s="155" t="e">
        <f t="shared" si="1"/>
        <v>#VALUE!</v>
      </c>
      <c r="H23" s="159" t="e">
        <f t="shared" si="6"/>
        <v>#VALUE!</v>
      </c>
      <c r="I23" s="160"/>
      <c r="J23" s="25">
        <v>16.03</v>
      </c>
      <c r="M23" s="25">
        <v>15.84</v>
      </c>
      <c r="N23" s="25">
        <v>27.5</v>
      </c>
    </row>
    <row r="24" spans="1:14">
      <c r="A24" s="25">
        <v>27.48</v>
      </c>
      <c r="B24" s="25" t="str">
        <f t="shared" si="2"/>
        <v/>
      </c>
      <c r="C24" s="152" t="str">
        <f t="shared" si="9"/>
        <v/>
      </c>
      <c r="D24" s="27" t="e">
        <f t="shared" si="8"/>
        <v>#VALUE!</v>
      </c>
      <c r="E24" s="159" t="e">
        <f t="shared" si="5"/>
        <v>#VALUE!</v>
      </c>
      <c r="F24" s="152">
        <f t="shared" si="4"/>
        <v>1.9999999999999147E-4</v>
      </c>
      <c r="G24" s="155" t="e">
        <f t="shared" si="1"/>
        <v>#VALUE!</v>
      </c>
      <c r="H24" s="159" t="e">
        <f t="shared" si="6"/>
        <v>#VALUE!</v>
      </c>
      <c r="I24" s="160"/>
      <c r="M24" s="25">
        <v>15.93</v>
      </c>
      <c r="N24" s="25">
        <v>27.48</v>
      </c>
    </row>
    <row r="25" spans="1:14">
      <c r="A25" s="25">
        <v>27.5</v>
      </c>
      <c r="B25" s="25" t="str">
        <f t="shared" si="2"/>
        <v/>
      </c>
      <c r="C25" s="152" t="str">
        <f t="shared" si="9"/>
        <v/>
      </c>
      <c r="D25" s="27" t="e">
        <f t="shared" si="8"/>
        <v>#VALUE!</v>
      </c>
      <c r="E25" s="159" t="e">
        <f t="shared" si="5"/>
        <v>#VALUE!</v>
      </c>
      <c r="F25" s="152" t="e">
        <f t="shared" si="4"/>
        <v>#DIV/0!</v>
      </c>
      <c r="G25" s="155" t="e">
        <f t="shared" si="1"/>
        <v>#DIV/0!</v>
      </c>
      <c r="H25" s="159" t="e">
        <f t="shared" si="6"/>
        <v>#DIV/0!</v>
      </c>
      <c r="I25" s="160"/>
      <c r="M25" s="25">
        <v>16.03</v>
      </c>
      <c r="N25" s="25">
        <v>27.5</v>
      </c>
    </row>
    <row r="26" spans="1:14">
      <c r="B26" s="25" t="str">
        <f t="shared" si="2"/>
        <v/>
      </c>
      <c r="C26" s="152" t="str">
        <f t="shared" si="9"/>
        <v/>
      </c>
      <c r="D26" s="27" t="e">
        <f t="shared" si="8"/>
        <v>#VALUE!</v>
      </c>
      <c r="E26" s="159" t="e">
        <f t="shared" si="5"/>
        <v>#VALUE!</v>
      </c>
      <c r="F26" s="152" t="e">
        <f t="shared" si="4"/>
        <v>#DIV/0!</v>
      </c>
      <c r="G26" s="155" t="e">
        <f t="shared" si="1"/>
        <v>#DIV/0!</v>
      </c>
      <c r="H26" s="159" t="e">
        <f t="shared" si="6"/>
        <v>#DIV/0!</v>
      </c>
      <c r="I26" s="160"/>
    </row>
    <row r="27" spans="1:14">
      <c r="B27" s="25" t="str">
        <f t="shared" si="2"/>
        <v/>
      </c>
      <c r="C27" s="152" t="str">
        <f t="shared" si="9"/>
        <v/>
      </c>
      <c r="D27" s="27" t="e">
        <f t="shared" si="8"/>
        <v>#VALUE!</v>
      </c>
      <c r="E27" s="159" t="e">
        <f t="shared" si="5"/>
        <v>#VALUE!</v>
      </c>
      <c r="F27" s="152" t="e">
        <f t="shared" si="4"/>
        <v>#DIV/0!</v>
      </c>
      <c r="G27" s="155" t="e">
        <f t="shared" si="1"/>
        <v>#DIV/0!</v>
      </c>
      <c r="H27" s="159" t="e">
        <f t="shared" si="6"/>
        <v>#DIV/0!</v>
      </c>
      <c r="I27" s="160"/>
    </row>
    <row r="28" spans="1:14">
      <c r="B28" s="25" t="str">
        <f t="shared" si="2"/>
        <v/>
      </c>
      <c r="C28" s="152" t="str">
        <f t="shared" si="9"/>
        <v/>
      </c>
      <c r="D28" s="27" t="e">
        <f t="shared" si="8"/>
        <v>#VALUE!</v>
      </c>
      <c r="E28" s="159" t="e">
        <f t="shared" si="5"/>
        <v>#VALUE!</v>
      </c>
      <c r="F28" s="152" t="e">
        <f t="shared" si="4"/>
        <v>#DIV/0!</v>
      </c>
      <c r="G28" s="155" t="e">
        <f t="shared" si="1"/>
        <v>#DIV/0!</v>
      </c>
      <c r="H28" s="159" t="e">
        <f t="shared" si="6"/>
        <v>#DIV/0!</v>
      </c>
      <c r="I28" s="160"/>
    </row>
    <row r="29" spans="1:14">
      <c r="B29" s="25" t="str">
        <f t="shared" si="2"/>
        <v/>
      </c>
      <c r="C29" s="152" t="str">
        <f t="shared" si="9"/>
        <v/>
      </c>
      <c r="D29" s="27" t="e">
        <f t="shared" si="8"/>
        <v>#VALUE!</v>
      </c>
      <c r="E29" s="159" t="e">
        <f t="shared" si="5"/>
        <v>#VALUE!</v>
      </c>
      <c r="F29" s="152" t="e">
        <f t="shared" si="4"/>
        <v>#DIV/0!</v>
      </c>
      <c r="G29" s="155" t="e">
        <f t="shared" si="1"/>
        <v>#DIV/0!</v>
      </c>
      <c r="H29" s="159" t="e">
        <f t="shared" si="6"/>
        <v>#DIV/0!</v>
      </c>
      <c r="I29" s="160"/>
    </row>
    <row r="30" spans="1:14">
      <c r="B30" s="25" t="str">
        <f t="shared" si="2"/>
        <v/>
      </c>
      <c r="C30" s="152" t="str">
        <f t="shared" si="9"/>
        <v/>
      </c>
      <c r="D30" s="27" t="e">
        <f t="shared" si="8"/>
        <v>#VALUE!</v>
      </c>
      <c r="E30" s="159" t="e">
        <f t="shared" si="5"/>
        <v>#VALUE!</v>
      </c>
      <c r="F30" s="152" t="e">
        <f t="shared" si="4"/>
        <v>#DIV/0!</v>
      </c>
      <c r="G30" s="155" t="e">
        <f t="shared" si="1"/>
        <v>#DIV/0!</v>
      </c>
      <c r="H30" s="159" t="e">
        <f t="shared" si="6"/>
        <v>#DIV/0!</v>
      </c>
      <c r="I30" s="160"/>
    </row>
    <row r="31" spans="1:14">
      <c r="B31" s="25" t="str">
        <f t="shared" si="2"/>
        <v/>
      </c>
      <c r="C31" s="152" t="str">
        <f t="shared" si="9"/>
        <v/>
      </c>
      <c r="D31" s="27" t="e">
        <f t="shared" si="8"/>
        <v>#VALUE!</v>
      </c>
      <c r="E31" s="159" t="e">
        <f t="shared" si="5"/>
        <v>#VALUE!</v>
      </c>
      <c r="F31" s="152" t="e">
        <f t="shared" si="4"/>
        <v>#DIV/0!</v>
      </c>
      <c r="G31" s="155" t="e">
        <f t="shared" si="1"/>
        <v>#DIV/0!</v>
      </c>
      <c r="H31" s="159" t="e">
        <f t="shared" si="6"/>
        <v>#DIV/0!</v>
      </c>
      <c r="I31" s="160"/>
    </row>
    <row r="32" spans="1:14">
      <c r="B32" s="25" t="str">
        <f t="shared" si="2"/>
        <v/>
      </c>
      <c r="C32" s="152" t="str">
        <f t="shared" si="9"/>
        <v/>
      </c>
      <c r="D32" s="27" t="e">
        <f t="shared" si="8"/>
        <v>#VALUE!</v>
      </c>
      <c r="E32" s="159" t="e">
        <f t="shared" si="5"/>
        <v>#VALUE!</v>
      </c>
      <c r="F32" s="152" t="e">
        <f t="shared" si="4"/>
        <v>#DIV/0!</v>
      </c>
      <c r="G32" s="155" t="e">
        <f t="shared" si="1"/>
        <v>#DIV/0!</v>
      </c>
      <c r="H32" s="159" t="e">
        <f t="shared" si="6"/>
        <v>#DIV/0!</v>
      </c>
      <c r="I32" s="160"/>
    </row>
    <row r="33" spans="2:9">
      <c r="B33" s="25" t="str">
        <f t="shared" si="2"/>
        <v/>
      </c>
      <c r="C33" s="152" t="str">
        <f t="shared" si="9"/>
        <v/>
      </c>
      <c r="D33" s="27" t="e">
        <f t="shared" si="8"/>
        <v>#VALUE!</v>
      </c>
      <c r="E33" s="159" t="e">
        <f t="shared" si="5"/>
        <v>#VALUE!</v>
      </c>
      <c r="F33" s="152" t="e">
        <f t="shared" si="4"/>
        <v>#DIV/0!</v>
      </c>
      <c r="G33" s="155" t="e">
        <f t="shared" si="1"/>
        <v>#DIV/0!</v>
      </c>
      <c r="H33" s="159" t="e">
        <f t="shared" si="6"/>
        <v>#DIV/0!</v>
      </c>
      <c r="I33" s="160"/>
    </row>
    <row r="34" spans="2:9">
      <c r="B34" s="25" t="str">
        <f t="shared" si="2"/>
        <v/>
      </c>
      <c r="C34" s="152" t="str">
        <f t="shared" si="9"/>
        <v/>
      </c>
      <c r="D34" s="27" t="e">
        <f t="shared" ref="D34:D49" si="10">C34/B34</f>
        <v>#VALUE!</v>
      </c>
      <c r="E34" s="159" t="e">
        <f t="shared" si="5"/>
        <v>#VALUE!</v>
      </c>
      <c r="F34" s="152" t="e">
        <f t="shared" si="4"/>
        <v>#DIV/0!</v>
      </c>
      <c r="G34" s="155" t="e">
        <f t="shared" ref="G34:G65" si="11">F34/B34</f>
        <v>#DIV/0!</v>
      </c>
      <c r="H34" s="159" t="e">
        <f t="shared" si="6"/>
        <v>#DIV/0!</v>
      </c>
      <c r="I34" s="160"/>
    </row>
    <row r="35" spans="2:9">
      <c r="B35" s="25" t="str">
        <f t="shared" si="2"/>
        <v/>
      </c>
      <c r="C35" s="152" t="str">
        <f t="shared" si="9"/>
        <v/>
      </c>
      <c r="D35" s="27" t="e">
        <f t="shared" si="10"/>
        <v>#VALUE!</v>
      </c>
      <c r="E35" s="159" t="e">
        <f t="shared" si="5"/>
        <v>#VALUE!</v>
      </c>
      <c r="F35" s="152" t="e">
        <f t="shared" si="4"/>
        <v>#DIV/0!</v>
      </c>
      <c r="G35" s="155" t="e">
        <f t="shared" si="11"/>
        <v>#DIV/0!</v>
      </c>
      <c r="H35" s="159" t="e">
        <f t="shared" si="6"/>
        <v>#DIV/0!</v>
      </c>
      <c r="I35" s="160"/>
    </row>
    <row r="36" spans="2:9">
      <c r="B36" s="25" t="str">
        <f t="shared" si="2"/>
        <v/>
      </c>
      <c r="C36" s="152" t="str">
        <f t="shared" si="9"/>
        <v/>
      </c>
      <c r="D36" s="27" t="e">
        <f t="shared" si="10"/>
        <v>#VALUE!</v>
      </c>
      <c r="E36" s="159" t="e">
        <f t="shared" si="5"/>
        <v>#VALUE!</v>
      </c>
      <c r="F36" s="152" t="e">
        <f t="shared" si="4"/>
        <v>#DIV/0!</v>
      </c>
      <c r="G36" s="155" t="e">
        <f t="shared" si="11"/>
        <v>#DIV/0!</v>
      </c>
      <c r="H36" s="159" t="e">
        <f t="shared" si="6"/>
        <v>#DIV/0!</v>
      </c>
      <c r="I36" s="160"/>
    </row>
    <row r="37" spans="2:9">
      <c r="B37" s="25" t="str">
        <f t="shared" si="2"/>
        <v/>
      </c>
      <c r="C37" s="152" t="str">
        <f t="shared" si="9"/>
        <v/>
      </c>
      <c r="D37" s="27" t="e">
        <f t="shared" si="10"/>
        <v>#VALUE!</v>
      </c>
      <c r="E37" s="159" t="e">
        <f t="shared" si="5"/>
        <v>#VALUE!</v>
      </c>
      <c r="F37" s="152" t="e">
        <f t="shared" si="4"/>
        <v>#DIV/0!</v>
      </c>
      <c r="G37" s="155" t="e">
        <f t="shared" si="11"/>
        <v>#DIV/0!</v>
      </c>
      <c r="H37" s="159" t="e">
        <f t="shared" si="6"/>
        <v>#DIV/0!</v>
      </c>
      <c r="I37" s="160"/>
    </row>
    <row r="38" spans="2:9">
      <c r="B38" s="25" t="str">
        <f t="shared" si="2"/>
        <v/>
      </c>
      <c r="C38" s="152" t="str">
        <f t="shared" si="9"/>
        <v/>
      </c>
      <c r="D38" s="27" t="e">
        <f t="shared" si="10"/>
        <v>#VALUE!</v>
      </c>
      <c r="E38" s="159" t="e">
        <f t="shared" si="5"/>
        <v>#VALUE!</v>
      </c>
      <c r="F38" s="152" t="e">
        <f t="shared" si="4"/>
        <v>#DIV/0!</v>
      </c>
      <c r="G38" s="155" t="e">
        <f t="shared" si="11"/>
        <v>#DIV/0!</v>
      </c>
      <c r="H38" s="159" t="e">
        <f t="shared" si="6"/>
        <v>#DIV/0!</v>
      </c>
      <c r="I38" s="160"/>
    </row>
    <row r="39" spans="2:9">
      <c r="B39" s="25" t="str">
        <f t="shared" si="2"/>
        <v/>
      </c>
      <c r="C39" s="152" t="str">
        <f t="shared" si="9"/>
        <v/>
      </c>
      <c r="D39" s="27" t="e">
        <f t="shared" si="10"/>
        <v>#VALUE!</v>
      </c>
      <c r="E39" s="159" t="e">
        <f t="shared" si="5"/>
        <v>#VALUE!</v>
      </c>
      <c r="F39" s="152" t="e">
        <f t="shared" si="4"/>
        <v>#DIV/0!</v>
      </c>
      <c r="G39" s="155" t="e">
        <f t="shared" si="11"/>
        <v>#DIV/0!</v>
      </c>
      <c r="H39" s="159" t="e">
        <f t="shared" si="6"/>
        <v>#DIV/0!</v>
      </c>
      <c r="I39" s="160"/>
    </row>
    <row r="40" spans="2:9">
      <c r="B40" s="25" t="str">
        <f t="shared" si="2"/>
        <v/>
      </c>
      <c r="C40" s="152" t="str">
        <f t="shared" si="9"/>
        <v/>
      </c>
      <c r="D40" s="27" t="e">
        <f t="shared" si="10"/>
        <v>#VALUE!</v>
      </c>
      <c r="E40" s="159" t="e">
        <f t="shared" si="5"/>
        <v>#VALUE!</v>
      </c>
      <c r="F40" s="152" t="e">
        <f t="shared" si="4"/>
        <v>#DIV/0!</v>
      </c>
      <c r="G40" s="155" t="e">
        <f t="shared" si="11"/>
        <v>#DIV/0!</v>
      </c>
      <c r="H40" s="159" t="e">
        <f t="shared" si="6"/>
        <v>#DIV/0!</v>
      </c>
      <c r="I40" s="160"/>
    </row>
    <row r="41" spans="2:9">
      <c r="B41" s="25" t="str">
        <f t="shared" si="2"/>
        <v/>
      </c>
      <c r="C41" s="152" t="str">
        <f t="shared" si="9"/>
        <v/>
      </c>
      <c r="D41" s="27" t="e">
        <f t="shared" si="10"/>
        <v>#VALUE!</v>
      </c>
      <c r="E41" s="159" t="e">
        <f t="shared" si="5"/>
        <v>#VALUE!</v>
      </c>
      <c r="F41" s="152" t="e">
        <f t="shared" si="4"/>
        <v>#DIV/0!</v>
      </c>
      <c r="G41" s="155" t="e">
        <f t="shared" si="11"/>
        <v>#DIV/0!</v>
      </c>
      <c r="H41" s="159" t="e">
        <f t="shared" si="6"/>
        <v>#DIV/0!</v>
      </c>
      <c r="I41" s="160"/>
    </row>
    <row r="42" spans="2:9">
      <c r="B42" s="25" t="str">
        <f t="shared" si="2"/>
        <v/>
      </c>
      <c r="C42" s="152" t="str">
        <f t="shared" si="9"/>
        <v/>
      </c>
      <c r="D42" s="27" t="e">
        <f t="shared" si="10"/>
        <v>#VALUE!</v>
      </c>
      <c r="E42" s="159" t="e">
        <f t="shared" si="5"/>
        <v>#VALUE!</v>
      </c>
      <c r="F42" s="152" t="e">
        <f t="shared" si="4"/>
        <v>#DIV/0!</v>
      </c>
      <c r="G42" s="155" t="e">
        <f t="shared" si="11"/>
        <v>#DIV/0!</v>
      </c>
      <c r="H42" s="159" t="e">
        <f t="shared" si="6"/>
        <v>#DIV/0!</v>
      </c>
      <c r="I42" s="160"/>
    </row>
    <row r="43" spans="2:9">
      <c r="B43" s="25" t="str">
        <f t="shared" si="2"/>
        <v/>
      </c>
      <c r="C43" s="152" t="str">
        <f t="shared" si="9"/>
        <v/>
      </c>
      <c r="D43" s="27" t="e">
        <f t="shared" si="10"/>
        <v>#VALUE!</v>
      </c>
      <c r="E43" s="159" t="e">
        <f t="shared" si="5"/>
        <v>#VALUE!</v>
      </c>
      <c r="F43" s="152" t="e">
        <f t="shared" si="4"/>
        <v>#DIV/0!</v>
      </c>
      <c r="G43" s="155" t="e">
        <f t="shared" si="11"/>
        <v>#DIV/0!</v>
      </c>
      <c r="H43" s="159" t="e">
        <f t="shared" si="6"/>
        <v>#DIV/0!</v>
      </c>
      <c r="I43" s="160"/>
    </row>
    <row r="44" spans="2:9">
      <c r="B44" s="25" t="str">
        <f t="shared" si="2"/>
        <v/>
      </c>
      <c r="C44" s="152" t="str">
        <f t="shared" si="9"/>
        <v/>
      </c>
      <c r="D44" s="27" t="e">
        <f t="shared" si="10"/>
        <v>#VALUE!</v>
      </c>
      <c r="E44" s="159" t="e">
        <f t="shared" si="5"/>
        <v>#VALUE!</v>
      </c>
      <c r="F44" s="152" t="e">
        <f t="shared" si="4"/>
        <v>#DIV/0!</v>
      </c>
      <c r="G44" s="155" t="e">
        <f t="shared" si="11"/>
        <v>#DIV/0!</v>
      </c>
      <c r="H44" s="159" t="e">
        <f t="shared" si="6"/>
        <v>#DIV/0!</v>
      </c>
      <c r="I44" s="160"/>
    </row>
    <row r="45" spans="2:9">
      <c r="B45" s="25" t="str">
        <f t="shared" si="2"/>
        <v/>
      </c>
      <c r="C45" s="152" t="str">
        <f t="shared" si="9"/>
        <v/>
      </c>
      <c r="D45" s="27" t="e">
        <f t="shared" si="10"/>
        <v>#VALUE!</v>
      </c>
      <c r="E45" s="159" t="e">
        <f t="shared" si="5"/>
        <v>#VALUE!</v>
      </c>
      <c r="F45" s="152" t="e">
        <f t="shared" si="4"/>
        <v>#DIV/0!</v>
      </c>
      <c r="G45" s="155" t="e">
        <f t="shared" si="11"/>
        <v>#DIV/0!</v>
      </c>
      <c r="H45" s="159" t="e">
        <f t="shared" si="6"/>
        <v>#DIV/0!</v>
      </c>
      <c r="I45" s="160"/>
    </row>
    <row r="46" spans="2:9">
      <c r="B46" s="25" t="str">
        <f t="shared" si="2"/>
        <v/>
      </c>
      <c r="C46" s="152" t="str">
        <f t="shared" si="9"/>
        <v/>
      </c>
      <c r="D46" s="27" t="e">
        <f t="shared" si="10"/>
        <v>#VALUE!</v>
      </c>
      <c r="E46" s="159" t="e">
        <f t="shared" si="5"/>
        <v>#VALUE!</v>
      </c>
      <c r="F46" s="152" t="e">
        <f t="shared" si="4"/>
        <v>#DIV/0!</v>
      </c>
      <c r="G46" s="155" t="e">
        <f t="shared" si="11"/>
        <v>#DIV/0!</v>
      </c>
      <c r="H46" s="159" t="e">
        <f t="shared" si="6"/>
        <v>#DIV/0!</v>
      </c>
      <c r="I46" s="160"/>
    </row>
    <row r="47" spans="2:9">
      <c r="B47" s="25" t="str">
        <f t="shared" si="2"/>
        <v/>
      </c>
      <c r="C47" s="152" t="str">
        <f t="shared" si="9"/>
        <v/>
      </c>
      <c r="D47" s="27" t="e">
        <f t="shared" si="10"/>
        <v>#VALUE!</v>
      </c>
      <c r="E47" s="159" t="e">
        <f t="shared" si="5"/>
        <v>#VALUE!</v>
      </c>
      <c r="F47" s="152" t="e">
        <f t="shared" si="4"/>
        <v>#DIV/0!</v>
      </c>
      <c r="G47" s="155" t="e">
        <f t="shared" si="11"/>
        <v>#DIV/0!</v>
      </c>
      <c r="H47" s="159" t="e">
        <f t="shared" si="6"/>
        <v>#DIV/0!</v>
      </c>
      <c r="I47" s="160"/>
    </row>
    <row r="48" spans="2:9">
      <c r="B48" s="25" t="str">
        <f t="shared" si="2"/>
        <v/>
      </c>
      <c r="C48" s="152" t="str">
        <f t="shared" si="9"/>
        <v/>
      </c>
      <c r="D48" s="27" t="e">
        <f t="shared" si="10"/>
        <v>#VALUE!</v>
      </c>
      <c r="E48" s="159" t="e">
        <f t="shared" si="5"/>
        <v>#VALUE!</v>
      </c>
      <c r="F48" s="152" t="e">
        <f t="shared" si="4"/>
        <v>#DIV/0!</v>
      </c>
      <c r="G48" s="155" t="e">
        <f t="shared" si="11"/>
        <v>#DIV/0!</v>
      </c>
      <c r="H48" s="159" t="e">
        <f t="shared" si="6"/>
        <v>#DIV/0!</v>
      </c>
      <c r="I48" s="160"/>
    </row>
    <row r="49" spans="2:9">
      <c r="B49" s="25" t="str">
        <f t="shared" si="2"/>
        <v/>
      </c>
      <c r="C49" s="152" t="str">
        <f t="shared" si="9"/>
        <v/>
      </c>
      <c r="D49" s="27" t="e">
        <f t="shared" si="10"/>
        <v>#VALUE!</v>
      </c>
      <c r="E49" s="159" t="e">
        <f t="shared" si="5"/>
        <v>#VALUE!</v>
      </c>
      <c r="F49" s="152" t="e">
        <f t="shared" si="4"/>
        <v>#DIV/0!</v>
      </c>
      <c r="G49" s="155" t="e">
        <f t="shared" si="11"/>
        <v>#DIV/0!</v>
      </c>
      <c r="H49" s="159" t="e">
        <f t="shared" si="6"/>
        <v>#DIV/0!</v>
      </c>
      <c r="I49" s="160"/>
    </row>
    <row r="50" spans="2:9">
      <c r="B50" s="25" t="str">
        <f t="shared" si="2"/>
        <v/>
      </c>
      <c r="C50" s="152" t="str">
        <f t="shared" si="9"/>
        <v/>
      </c>
      <c r="D50" s="27" t="e">
        <f t="shared" ref="D50:D61" si="12">C50/B50</f>
        <v>#VALUE!</v>
      </c>
      <c r="E50" s="159" t="e">
        <f t="shared" si="5"/>
        <v>#VALUE!</v>
      </c>
      <c r="F50" s="152" t="e">
        <f t="shared" si="4"/>
        <v>#DIV/0!</v>
      </c>
      <c r="G50" s="155" t="e">
        <f t="shared" si="11"/>
        <v>#DIV/0!</v>
      </c>
      <c r="H50" s="159" t="e">
        <f t="shared" si="6"/>
        <v>#DIV/0!</v>
      </c>
      <c r="I50" s="160"/>
    </row>
    <row r="51" spans="2:9">
      <c r="B51" s="25" t="str">
        <f t="shared" si="2"/>
        <v/>
      </c>
      <c r="C51" s="152" t="str">
        <f t="shared" ref="C51:C80" si="13">IF(B51="","",STDEV(A51:A59))</f>
        <v/>
      </c>
      <c r="D51" s="27" t="e">
        <f t="shared" si="12"/>
        <v>#VALUE!</v>
      </c>
      <c r="E51" s="159" t="e">
        <f t="shared" si="5"/>
        <v>#VALUE!</v>
      </c>
      <c r="F51" s="152" t="e">
        <f t="shared" si="4"/>
        <v>#DIV/0!</v>
      </c>
      <c r="G51" s="155" t="e">
        <f t="shared" si="11"/>
        <v>#DIV/0!</v>
      </c>
      <c r="H51" s="159" t="e">
        <f t="shared" si="6"/>
        <v>#DIV/0!</v>
      </c>
      <c r="I51" s="160"/>
    </row>
    <row r="52" spans="2:9">
      <c r="B52" s="25" t="str">
        <f t="shared" si="2"/>
        <v/>
      </c>
      <c r="C52" s="152" t="str">
        <f t="shared" si="13"/>
        <v/>
      </c>
      <c r="D52" s="27" t="e">
        <f t="shared" si="12"/>
        <v>#VALUE!</v>
      </c>
      <c r="E52" s="159" t="e">
        <f t="shared" si="5"/>
        <v>#VALUE!</v>
      </c>
      <c r="F52" s="152" t="e">
        <f t="shared" si="4"/>
        <v>#DIV/0!</v>
      </c>
      <c r="G52" s="155" t="e">
        <f t="shared" si="11"/>
        <v>#DIV/0!</v>
      </c>
      <c r="H52" s="159" t="e">
        <f t="shared" si="6"/>
        <v>#DIV/0!</v>
      </c>
      <c r="I52" s="160"/>
    </row>
    <row r="53" spans="2:9">
      <c r="B53" s="25" t="str">
        <f t="shared" si="2"/>
        <v/>
      </c>
      <c r="C53" s="152" t="str">
        <f t="shared" si="13"/>
        <v/>
      </c>
      <c r="D53" s="27" t="e">
        <f t="shared" si="12"/>
        <v>#VALUE!</v>
      </c>
      <c r="E53" s="159" t="e">
        <f t="shared" si="5"/>
        <v>#VALUE!</v>
      </c>
      <c r="F53" s="152" t="e">
        <f t="shared" si="4"/>
        <v>#DIV/0!</v>
      </c>
      <c r="G53" s="155" t="e">
        <f t="shared" si="11"/>
        <v>#DIV/0!</v>
      </c>
      <c r="H53" s="159" t="e">
        <f t="shared" si="6"/>
        <v>#DIV/0!</v>
      </c>
      <c r="I53" s="160"/>
    </row>
    <row r="54" spans="2:9">
      <c r="B54" s="25" t="str">
        <f t="shared" si="2"/>
        <v/>
      </c>
      <c r="C54" s="152" t="str">
        <f t="shared" si="13"/>
        <v/>
      </c>
      <c r="D54" s="27" t="e">
        <f t="shared" si="12"/>
        <v>#VALUE!</v>
      </c>
      <c r="E54" s="159" t="e">
        <f t="shared" si="5"/>
        <v>#VALUE!</v>
      </c>
      <c r="F54" s="152" t="e">
        <f t="shared" si="4"/>
        <v>#DIV/0!</v>
      </c>
      <c r="G54" s="155" t="e">
        <f t="shared" si="11"/>
        <v>#DIV/0!</v>
      </c>
      <c r="H54" s="159" t="e">
        <f t="shared" si="6"/>
        <v>#DIV/0!</v>
      </c>
      <c r="I54" s="160"/>
    </row>
    <row r="55" spans="2:9">
      <c r="B55" s="25" t="str">
        <f t="shared" si="2"/>
        <v/>
      </c>
      <c r="C55" s="152" t="str">
        <f t="shared" si="13"/>
        <v/>
      </c>
      <c r="D55" s="27" t="e">
        <f t="shared" si="12"/>
        <v>#VALUE!</v>
      </c>
      <c r="E55" s="159" t="e">
        <f t="shared" si="5"/>
        <v>#VALUE!</v>
      </c>
      <c r="F55" s="152" t="e">
        <f t="shared" si="4"/>
        <v>#DIV/0!</v>
      </c>
      <c r="G55" s="155" t="e">
        <f t="shared" si="11"/>
        <v>#DIV/0!</v>
      </c>
      <c r="H55" s="159" t="e">
        <f t="shared" si="6"/>
        <v>#DIV/0!</v>
      </c>
      <c r="I55" s="160"/>
    </row>
    <row r="56" spans="2:9">
      <c r="B56" s="25" t="str">
        <f t="shared" si="2"/>
        <v/>
      </c>
      <c r="C56" s="152" t="str">
        <f t="shared" si="13"/>
        <v/>
      </c>
      <c r="D56" s="27" t="e">
        <f t="shared" si="12"/>
        <v>#VALUE!</v>
      </c>
      <c r="E56" s="159" t="e">
        <f t="shared" si="5"/>
        <v>#VALUE!</v>
      </c>
      <c r="F56" s="152" t="e">
        <f t="shared" si="4"/>
        <v>#DIV/0!</v>
      </c>
      <c r="G56" s="155" t="e">
        <f t="shared" si="11"/>
        <v>#DIV/0!</v>
      </c>
      <c r="H56" s="159" t="e">
        <f t="shared" si="6"/>
        <v>#DIV/0!</v>
      </c>
      <c r="I56" s="160"/>
    </row>
    <row r="57" spans="2:9">
      <c r="B57" s="25" t="str">
        <f t="shared" si="2"/>
        <v/>
      </c>
      <c r="C57" s="152" t="str">
        <f t="shared" si="13"/>
        <v/>
      </c>
      <c r="D57" s="27" t="e">
        <f t="shared" si="12"/>
        <v>#VALUE!</v>
      </c>
      <c r="E57" s="159" t="e">
        <f t="shared" si="5"/>
        <v>#VALUE!</v>
      </c>
      <c r="F57" s="152" t="e">
        <f t="shared" si="4"/>
        <v>#DIV/0!</v>
      </c>
      <c r="G57" s="155" t="e">
        <f t="shared" si="11"/>
        <v>#DIV/0!</v>
      </c>
      <c r="H57" s="159" t="e">
        <f t="shared" si="6"/>
        <v>#DIV/0!</v>
      </c>
      <c r="I57" s="160"/>
    </row>
    <row r="58" spans="2:9">
      <c r="B58" s="25" t="str">
        <f t="shared" si="2"/>
        <v/>
      </c>
      <c r="C58" s="152" t="str">
        <f t="shared" si="13"/>
        <v/>
      </c>
      <c r="D58" s="27" t="e">
        <f t="shared" si="12"/>
        <v>#VALUE!</v>
      </c>
      <c r="E58" s="159" t="e">
        <f t="shared" si="5"/>
        <v>#VALUE!</v>
      </c>
      <c r="F58" s="152" t="e">
        <f t="shared" si="4"/>
        <v>#DIV/0!</v>
      </c>
      <c r="G58" s="155" t="e">
        <f t="shared" si="11"/>
        <v>#DIV/0!</v>
      </c>
      <c r="H58" s="159" t="e">
        <f t="shared" si="6"/>
        <v>#DIV/0!</v>
      </c>
      <c r="I58" s="160"/>
    </row>
    <row r="59" spans="2:9">
      <c r="B59" s="25" t="str">
        <f t="shared" si="2"/>
        <v/>
      </c>
      <c r="C59" s="152" t="str">
        <f t="shared" si="13"/>
        <v/>
      </c>
      <c r="D59" s="27" t="e">
        <f t="shared" si="12"/>
        <v>#VALUE!</v>
      </c>
      <c r="E59" s="159" t="e">
        <f t="shared" si="5"/>
        <v>#VALUE!</v>
      </c>
      <c r="F59" s="152" t="e">
        <f t="shared" si="4"/>
        <v>#DIV/0!</v>
      </c>
      <c r="G59" s="155" t="e">
        <f t="shared" si="11"/>
        <v>#DIV/0!</v>
      </c>
      <c r="H59" s="159" t="e">
        <f t="shared" si="6"/>
        <v>#DIV/0!</v>
      </c>
      <c r="I59" s="160"/>
    </row>
    <row r="60" spans="2:9">
      <c r="B60" s="25" t="str">
        <f t="shared" si="2"/>
        <v/>
      </c>
      <c r="C60" s="152" t="str">
        <f t="shared" si="13"/>
        <v/>
      </c>
      <c r="D60" s="27" t="e">
        <f t="shared" si="12"/>
        <v>#VALUE!</v>
      </c>
      <c r="E60" s="159" t="e">
        <f t="shared" si="5"/>
        <v>#VALUE!</v>
      </c>
      <c r="F60" s="152" t="e">
        <f t="shared" si="4"/>
        <v>#DIV/0!</v>
      </c>
      <c r="G60" s="155" t="e">
        <f t="shared" si="11"/>
        <v>#DIV/0!</v>
      </c>
      <c r="H60" s="159" t="e">
        <f t="shared" si="6"/>
        <v>#DIV/0!</v>
      </c>
      <c r="I60" s="160"/>
    </row>
    <row r="61" spans="2:9">
      <c r="B61" s="25" t="str">
        <f t="shared" si="2"/>
        <v/>
      </c>
      <c r="C61" s="152" t="str">
        <f t="shared" si="13"/>
        <v/>
      </c>
      <c r="D61" s="27" t="e">
        <f t="shared" si="12"/>
        <v>#VALUE!</v>
      </c>
      <c r="E61" s="159" t="e">
        <f t="shared" si="5"/>
        <v>#VALUE!</v>
      </c>
      <c r="F61" s="152" t="e">
        <f t="shared" si="4"/>
        <v>#DIV/0!</v>
      </c>
      <c r="G61" s="155" t="e">
        <f t="shared" si="11"/>
        <v>#DIV/0!</v>
      </c>
      <c r="H61" s="159" t="e">
        <f t="shared" si="6"/>
        <v>#DIV/0!</v>
      </c>
      <c r="I61" s="160"/>
    </row>
    <row r="62" spans="2:9">
      <c r="B62" s="25" t="str">
        <f t="shared" si="2"/>
        <v/>
      </c>
      <c r="C62" s="152" t="str">
        <f t="shared" si="13"/>
        <v/>
      </c>
      <c r="D62" s="27" t="e">
        <f t="shared" ref="D62:D67" si="14">C62/B62</f>
        <v>#VALUE!</v>
      </c>
      <c r="E62" s="159" t="e">
        <f t="shared" si="5"/>
        <v>#VALUE!</v>
      </c>
      <c r="F62" s="152" t="e">
        <f t="shared" si="4"/>
        <v>#DIV/0!</v>
      </c>
      <c r="G62" s="155" t="e">
        <f t="shared" si="11"/>
        <v>#DIV/0!</v>
      </c>
      <c r="H62" s="159" t="e">
        <f t="shared" si="6"/>
        <v>#DIV/0!</v>
      </c>
      <c r="I62" s="160"/>
    </row>
    <row r="63" spans="2:9">
      <c r="B63" s="25" t="str">
        <f t="shared" si="2"/>
        <v/>
      </c>
      <c r="C63" s="152" t="str">
        <f t="shared" si="13"/>
        <v/>
      </c>
      <c r="D63" s="27" t="e">
        <f t="shared" si="14"/>
        <v>#VALUE!</v>
      </c>
      <c r="E63" s="159" t="e">
        <f t="shared" si="5"/>
        <v>#VALUE!</v>
      </c>
      <c r="F63" s="152" t="e">
        <f t="shared" si="4"/>
        <v>#DIV/0!</v>
      </c>
      <c r="G63" s="155" t="e">
        <f t="shared" si="11"/>
        <v>#DIV/0!</v>
      </c>
      <c r="H63" s="159" t="e">
        <f t="shared" si="6"/>
        <v>#DIV/0!</v>
      </c>
      <c r="I63" s="160"/>
    </row>
    <row r="64" spans="2:9">
      <c r="B64" s="25" t="str">
        <f t="shared" si="2"/>
        <v/>
      </c>
      <c r="C64" s="152" t="str">
        <f t="shared" si="13"/>
        <v/>
      </c>
      <c r="D64" s="27" t="e">
        <f t="shared" si="14"/>
        <v>#VALUE!</v>
      </c>
      <c r="E64" s="159" t="e">
        <f t="shared" si="5"/>
        <v>#VALUE!</v>
      </c>
      <c r="F64" s="152" t="e">
        <f t="shared" si="4"/>
        <v>#DIV/0!</v>
      </c>
      <c r="G64" s="155" t="e">
        <f t="shared" si="11"/>
        <v>#DIV/0!</v>
      </c>
      <c r="H64" s="159" t="e">
        <f t="shared" si="6"/>
        <v>#DIV/0!</v>
      </c>
      <c r="I64" s="160"/>
    </row>
    <row r="65" spans="2:9">
      <c r="B65" s="25" t="str">
        <f t="shared" si="2"/>
        <v/>
      </c>
      <c r="C65" s="152" t="str">
        <f t="shared" si="13"/>
        <v/>
      </c>
      <c r="D65" s="27" t="e">
        <f t="shared" si="14"/>
        <v>#VALUE!</v>
      </c>
      <c r="E65" s="159" t="e">
        <f t="shared" si="5"/>
        <v>#VALUE!</v>
      </c>
      <c r="F65" s="152" t="e">
        <f t="shared" si="4"/>
        <v>#DIV/0!</v>
      </c>
      <c r="G65" s="155" t="e">
        <f t="shared" si="11"/>
        <v>#DIV/0!</v>
      </c>
      <c r="H65" s="159" t="e">
        <f t="shared" si="6"/>
        <v>#DIV/0!</v>
      </c>
      <c r="I65" s="160"/>
    </row>
    <row r="66" spans="2:9">
      <c r="B66" s="25" t="str">
        <f t="shared" si="2"/>
        <v/>
      </c>
      <c r="C66" s="152" t="str">
        <f t="shared" si="13"/>
        <v/>
      </c>
      <c r="D66" s="27" t="e">
        <f t="shared" si="14"/>
        <v>#VALUE!</v>
      </c>
      <c r="E66" s="159" t="e">
        <f t="shared" si="5"/>
        <v>#VALUE!</v>
      </c>
      <c r="F66" s="152" t="e">
        <f t="shared" si="4"/>
        <v>#DIV/0!</v>
      </c>
      <c r="G66" s="155" t="e">
        <f t="shared" ref="G66:G80" si="15">F66/B66</f>
        <v>#DIV/0!</v>
      </c>
      <c r="H66" s="159" t="e">
        <f t="shared" si="6"/>
        <v>#DIV/0!</v>
      </c>
      <c r="I66" s="160"/>
    </row>
    <row r="67" spans="2:9">
      <c r="B67" s="25" t="str">
        <f t="shared" ref="B67:B80" si="16">IF(COUNTBLANK(A67:A75)&gt;0,"",AVERAGE(A67:A75))</f>
        <v/>
      </c>
      <c r="C67" s="152" t="str">
        <f t="shared" si="13"/>
        <v/>
      </c>
      <c r="D67" s="27" t="e">
        <f t="shared" si="14"/>
        <v>#VALUE!</v>
      </c>
      <c r="E67" s="159" t="e">
        <f t="shared" si="5"/>
        <v>#VALUE!</v>
      </c>
      <c r="F67" s="152" t="e">
        <f t="shared" ref="F67:F80" si="17">VAR(A67:A75)</f>
        <v>#DIV/0!</v>
      </c>
      <c r="G67" s="155" t="e">
        <f t="shared" si="15"/>
        <v>#DIV/0!</v>
      </c>
      <c r="H67" s="159" t="e">
        <f t="shared" si="6"/>
        <v>#DIV/0!</v>
      </c>
      <c r="I67" s="160"/>
    </row>
    <row r="68" spans="2:9">
      <c r="B68" s="25" t="str">
        <f t="shared" si="16"/>
        <v/>
      </c>
      <c r="C68" s="152" t="str">
        <f t="shared" si="13"/>
        <v/>
      </c>
      <c r="D68" s="27" t="e">
        <f t="shared" ref="D68:D80" si="18">C68/B68</f>
        <v>#VALUE!</v>
      </c>
      <c r="E68" s="159" t="e">
        <f t="shared" ref="E68:E80" si="19">D68/D67</f>
        <v>#VALUE!</v>
      </c>
      <c r="F68" s="152" t="e">
        <f t="shared" si="17"/>
        <v>#DIV/0!</v>
      </c>
      <c r="G68" s="155" t="e">
        <f t="shared" si="15"/>
        <v>#DIV/0!</v>
      </c>
      <c r="H68" s="159" t="e">
        <f t="shared" si="6"/>
        <v>#DIV/0!</v>
      </c>
      <c r="I68" s="160"/>
    </row>
    <row r="69" spans="2:9">
      <c r="B69" s="25" t="str">
        <f t="shared" si="16"/>
        <v/>
      </c>
      <c r="C69" s="152" t="str">
        <f t="shared" si="13"/>
        <v/>
      </c>
      <c r="D69" s="27" t="e">
        <f t="shared" si="18"/>
        <v>#VALUE!</v>
      </c>
      <c r="E69" s="159" t="e">
        <f t="shared" si="19"/>
        <v>#VALUE!</v>
      </c>
      <c r="F69" s="152" t="e">
        <f t="shared" si="17"/>
        <v>#DIV/0!</v>
      </c>
      <c r="G69" s="155" t="e">
        <f t="shared" si="15"/>
        <v>#DIV/0!</v>
      </c>
      <c r="H69" s="159" t="e">
        <f t="shared" ref="H69:H80" si="20">ROUND(G69/G68,2)</f>
        <v>#DIV/0!</v>
      </c>
      <c r="I69" s="160"/>
    </row>
    <row r="70" spans="2:9">
      <c r="B70" s="25" t="str">
        <f t="shared" si="16"/>
        <v/>
      </c>
      <c r="C70" s="152" t="str">
        <f t="shared" si="13"/>
        <v/>
      </c>
      <c r="D70" s="27" t="e">
        <f t="shared" si="18"/>
        <v>#VALUE!</v>
      </c>
      <c r="E70" s="159" t="e">
        <f t="shared" si="19"/>
        <v>#VALUE!</v>
      </c>
      <c r="F70" s="152" t="e">
        <f t="shared" si="17"/>
        <v>#DIV/0!</v>
      </c>
      <c r="G70" s="155" t="e">
        <f t="shared" si="15"/>
        <v>#DIV/0!</v>
      </c>
      <c r="H70" s="159" t="e">
        <f t="shared" si="20"/>
        <v>#DIV/0!</v>
      </c>
      <c r="I70" s="160"/>
    </row>
    <row r="71" spans="2:9">
      <c r="B71" s="25" t="str">
        <f t="shared" si="16"/>
        <v/>
      </c>
      <c r="C71" s="152" t="str">
        <f t="shared" si="13"/>
        <v/>
      </c>
      <c r="D71" s="27" t="e">
        <f t="shared" si="18"/>
        <v>#VALUE!</v>
      </c>
      <c r="E71" s="159" t="e">
        <f t="shared" si="19"/>
        <v>#VALUE!</v>
      </c>
      <c r="F71" s="152" t="e">
        <f t="shared" si="17"/>
        <v>#DIV/0!</v>
      </c>
      <c r="G71" s="155" t="e">
        <f t="shared" si="15"/>
        <v>#DIV/0!</v>
      </c>
      <c r="H71" s="159" t="e">
        <f t="shared" si="20"/>
        <v>#DIV/0!</v>
      </c>
      <c r="I71" s="160"/>
    </row>
    <row r="72" spans="2:9">
      <c r="B72" s="25" t="str">
        <f t="shared" si="16"/>
        <v/>
      </c>
      <c r="C72" s="152" t="str">
        <f t="shared" si="13"/>
        <v/>
      </c>
      <c r="D72" s="27" t="e">
        <f t="shared" si="18"/>
        <v>#VALUE!</v>
      </c>
      <c r="E72" s="159" t="e">
        <f t="shared" si="19"/>
        <v>#VALUE!</v>
      </c>
      <c r="F72" s="152" t="e">
        <f t="shared" si="17"/>
        <v>#DIV/0!</v>
      </c>
      <c r="G72" s="155" t="e">
        <f t="shared" si="15"/>
        <v>#DIV/0!</v>
      </c>
      <c r="H72" s="159" t="e">
        <f t="shared" si="20"/>
        <v>#DIV/0!</v>
      </c>
      <c r="I72" s="160"/>
    </row>
    <row r="73" spans="2:9">
      <c r="B73" s="25" t="str">
        <f t="shared" si="16"/>
        <v/>
      </c>
      <c r="C73" s="152" t="str">
        <f t="shared" si="13"/>
        <v/>
      </c>
      <c r="D73" s="27" t="e">
        <f t="shared" si="18"/>
        <v>#VALUE!</v>
      </c>
      <c r="E73" s="159" t="e">
        <f t="shared" si="19"/>
        <v>#VALUE!</v>
      </c>
      <c r="F73" s="152" t="e">
        <f t="shared" si="17"/>
        <v>#DIV/0!</v>
      </c>
      <c r="G73" s="155" t="e">
        <f t="shared" si="15"/>
        <v>#DIV/0!</v>
      </c>
      <c r="H73" s="159" t="e">
        <f t="shared" si="20"/>
        <v>#DIV/0!</v>
      </c>
      <c r="I73" s="160"/>
    </row>
    <row r="74" spans="2:9">
      <c r="B74" s="25" t="str">
        <f t="shared" si="16"/>
        <v/>
      </c>
      <c r="C74" s="152" t="str">
        <f t="shared" si="13"/>
        <v/>
      </c>
      <c r="D74" s="27" t="e">
        <f t="shared" si="18"/>
        <v>#VALUE!</v>
      </c>
      <c r="E74" s="159" t="e">
        <f t="shared" si="19"/>
        <v>#VALUE!</v>
      </c>
      <c r="F74" s="152" t="e">
        <f t="shared" si="17"/>
        <v>#DIV/0!</v>
      </c>
      <c r="G74" s="155" t="e">
        <f t="shared" si="15"/>
        <v>#DIV/0!</v>
      </c>
      <c r="H74" s="159" t="e">
        <f t="shared" si="20"/>
        <v>#DIV/0!</v>
      </c>
      <c r="I74" s="160"/>
    </row>
    <row r="75" spans="2:9">
      <c r="B75" s="25" t="str">
        <f t="shared" si="16"/>
        <v/>
      </c>
      <c r="C75" s="152" t="str">
        <f t="shared" si="13"/>
        <v/>
      </c>
      <c r="D75" s="27" t="e">
        <f t="shared" si="18"/>
        <v>#VALUE!</v>
      </c>
      <c r="E75" s="159" t="e">
        <f t="shared" si="19"/>
        <v>#VALUE!</v>
      </c>
      <c r="F75" s="152" t="e">
        <f t="shared" si="17"/>
        <v>#DIV/0!</v>
      </c>
      <c r="G75" s="155" t="e">
        <f t="shared" si="15"/>
        <v>#DIV/0!</v>
      </c>
      <c r="H75" s="159" t="e">
        <f t="shared" si="20"/>
        <v>#DIV/0!</v>
      </c>
      <c r="I75" s="160"/>
    </row>
    <row r="76" spans="2:9">
      <c r="B76" s="25" t="str">
        <f t="shared" si="16"/>
        <v/>
      </c>
      <c r="C76" s="152" t="str">
        <f t="shared" si="13"/>
        <v/>
      </c>
      <c r="D76" s="27" t="e">
        <f t="shared" si="18"/>
        <v>#VALUE!</v>
      </c>
      <c r="E76" s="159" t="e">
        <f t="shared" si="19"/>
        <v>#VALUE!</v>
      </c>
      <c r="F76" s="152" t="e">
        <f t="shared" si="17"/>
        <v>#DIV/0!</v>
      </c>
      <c r="G76" s="155" t="e">
        <f t="shared" si="15"/>
        <v>#DIV/0!</v>
      </c>
      <c r="H76" s="159" t="e">
        <f t="shared" si="20"/>
        <v>#DIV/0!</v>
      </c>
      <c r="I76" s="160"/>
    </row>
    <row r="77" spans="2:9">
      <c r="B77" s="25" t="str">
        <f t="shared" si="16"/>
        <v/>
      </c>
      <c r="C77" s="152" t="str">
        <f t="shared" si="13"/>
        <v/>
      </c>
      <c r="D77" s="27" t="e">
        <f t="shared" si="18"/>
        <v>#VALUE!</v>
      </c>
      <c r="E77" s="159" t="e">
        <f t="shared" si="19"/>
        <v>#VALUE!</v>
      </c>
      <c r="F77" s="152" t="e">
        <f t="shared" si="17"/>
        <v>#DIV/0!</v>
      </c>
      <c r="G77" s="155" t="e">
        <f t="shared" si="15"/>
        <v>#DIV/0!</v>
      </c>
      <c r="H77" s="159" t="e">
        <f t="shared" si="20"/>
        <v>#DIV/0!</v>
      </c>
      <c r="I77" s="160"/>
    </row>
    <row r="78" spans="2:9">
      <c r="B78" s="25" t="str">
        <f t="shared" si="16"/>
        <v/>
      </c>
      <c r="C78" s="152" t="str">
        <f t="shared" si="13"/>
        <v/>
      </c>
      <c r="D78" s="27" t="e">
        <f t="shared" si="18"/>
        <v>#VALUE!</v>
      </c>
      <c r="E78" s="159" t="e">
        <f t="shared" si="19"/>
        <v>#VALUE!</v>
      </c>
      <c r="F78" s="152" t="e">
        <f t="shared" si="17"/>
        <v>#DIV/0!</v>
      </c>
      <c r="G78" s="155" t="e">
        <f t="shared" si="15"/>
        <v>#DIV/0!</v>
      </c>
      <c r="H78" s="159" t="e">
        <f t="shared" si="20"/>
        <v>#DIV/0!</v>
      </c>
      <c r="I78" s="160"/>
    </row>
    <row r="79" spans="2:9">
      <c r="B79" s="25" t="str">
        <f t="shared" si="16"/>
        <v/>
      </c>
      <c r="C79" s="152" t="str">
        <f t="shared" si="13"/>
        <v/>
      </c>
      <c r="D79" s="27" t="e">
        <f t="shared" si="18"/>
        <v>#VALUE!</v>
      </c>
      <c r="E79" s="159" t="e">
        <f t="shared" si="19"/>
        <v>#VALUE!</v>
      </c>
      <c r="F79" s="152" t="e">
        <f t="shared" si="17"/>
        <v>#DIV/0!</v>
      </c>
      <c r="G79" s="155" t="e">
        <f t="shared" si="15"/>
        <v>#DIV/0!</v>
      </c>
      <c r="H79" s="159" t="e">
        <f t="shared" si="20"/>
        <v>#DIV/0!</v>
      </c>
      <c r="I79" s="160"/>
    </row>
    <row r="80" spans="2:9">
      <c r="B80" s="25" t="str">
        <f t="shared" si="16"/>
        <v/>
      </c>
      <c r="C80" s="152" t="str">
        <f t="shared" si="13"/>
        <v/>
      </c>
      <c r="D80" s="27" t="e">
        <f t="shared" si="18"/>
        <v>#VALUE!</v>
      </c>
      <c r="E80" s="159" t="e">
        <f t="shared" si="19"/>
        <v>#VALUE!</v>
      </c>
      <c r="F80" s="152" t="e">
        <f t="shared" si="17"/>
        <v>#DIV/0!</v>
      </c>
      <c r="G80" s="155" t="e">
        <f t="shared" si="15"/>
        <v>#DIV/0!</v>
      </c>
      <c r="H80" s="159" t="e">
        <f t="shared" si="20"/>
        <v>#DIV/0!</v>
      </c>
      <c r="I80" s="160"/>
    </row>
  </sheetData>
  <conditionalFormatting sqref="H4:H80">
    <cfRule type="cellIs" dxfId="3" priority="1" operator="lessThanOrEqual">
      <formula>0.5</formula>
    </cfRule>
    <cfRule type="cellIs" dxfId="2" priority="2" operator="greaterThanOrEqual">
      <formula>2</formula>
    </cfRule>
    <cfRule type="cellIs" dxfId="1" priority="5" operator="greaterThanOrEqual">
      <formula>$H3*2</formula>
    </cfRule>
  </conditionalFormatting>
  <conditionalFormatting sqref="H4:H80">
    <cfRule type="cellIs" dxfId="0" priority="4" operator="lessThanOrEqual">
      <formula>$H3/2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02"/>
  <sheetViews>
    <sheetView workbookViewId="0">
      <selection activeCell="O8" sqref="O8"/>
    </sheetView>
  </sheetViews>
  <sheetFormatPr defaultRowHeight="12.75"/>
  <cols>
    <col min="2" max="2" width="11.140625" customWidth="1"/>
    <col min="9" max="9" width="11.28515625" customWidth="1"/>
    <col min="11" max="11" width="12.7109375" customWidth="1"/>
  </cols>
  <sheetData>
    <row r="1" spans="1:14">
      <c r="A1" s="177" t="s">
        <v>204</v>
      </c>
      <c r="B1" s="178" t="s">
        <v>215</v>
      </c>
      <c r="C1" s="177" t="s">
        <v>205</v>
      </c>
      <c r="D1" s="177" t="s">
        <v>206</v>
      </c>
      <c r="E1" s="177" t="s">
        <v>207</v>
      </c>
      <c r="F1" s="177" t="s">
        <v>208</v>
      </c>
      <c r="G1" s="177" t="s">
        <v>216</v>
      </c>
      <c r="H1" s="177" t="s">
        <v>217</v>
      </c>
      <c r="I1" s="178" t="s">
        <v>218</v>
      </c>
      <c r="J1" s="177" t="s">
        <v>286</v>
      </c>
      <c r="K1" s="177" t="s">
        <v>209</v>
      </c>
      <c r="L1" s="177" t="s">
        <v>210</v>
      </c>
      <c r="M1" s="177" t="s">
        <v>211</v>
      </c>
      <c r="N1" s="177" t="s">
        <v>212</v>
      </c>
    </row>
    <row r="2" spans="1:14">
      <c r="A2" s="168">
        <v>21081594</v>
      </c>
      <c r="B2" s="167" t="s">
        <v>267</v>
      </c>
      <c r="C2" s="168" t="s">
        <v>196</v>
      </c>
      <c r="D2" s="168">
        <v>5.9</v>
      </c>
      <c r="E2" s="168" t="s">
        <v>199</v>
      </c>
      <c r="F2" s="173">
        <v>168007</v>
      </c>
      <c r="G2" s="173">
        <v>168230</v>
      </c>
      <c r="H2" s="168">
        <v>0</v>
      </c>
      <c r="I2" s="167" t="s">
        <v>268</v>
      </c>
      <c r="J2" s="173">
        <v>168230</v>
      </c>
      <c r="K2" s="168" t="s">
        <v>198</v>
      </c>
      <c r="L2" s="168"/>
      <c r="M2" s="168"/>
      <c r="N2" s="168">
        <v>1315.7</v>
      </c>
    </row>
    <row r="3" spans="1:14">
      <c r="A3" s="168"/>
      <c r="B3" s="166"/>
      <c r="C3" s="166"/>
      <c r="D3" s="166"/>
      <c r="E3" s="166"/>
      <c r="F3" s="166"/>
      <c r="G3" s="166"/>
      <c r="H3" s="166"/>
      <c r="I3" s="166"/>
      <c r="J3" s="168">
        <v>8855</v>
      </c>
      <c r="K3" s="170">
        <v>0</v>
      </c>
      <c r="L3" s="170">
        <v>0</v>
      </c>
      <c r="M3" s="170">
        <v>-146.68</v>
      </c>
      <c r="N3" s="176"/>
    </row>
    <row r="4" spans="1:14">
      <c r="A4" s="170">
        <v>21091970</v>
      </c>
      <c r="B4" s="169" t="s">
        <v>313</v>
      </c>
      <c r="C4" s="170" t="s">
        <v>193</v>
      </c>
      <c r="D4" s="170">
        <v>4.37</v>
      </c>
      <c r="E4" s="170" t="s">
        <v>201</v>
      </c>
      <c r="F4" s="170">
        <v>0.93052000000000001</v>
      </c>
      <c r="G4" s="170">
        <v>0.92769999999999997</v>
      </c>
      <c r="H4" s="170">
        <v>0</v>
      </c>
      <c r="I4" s="169" t="s">
        <v>314</v>
      </c>
      <c r="J4" s="170">
        <v>0.92769999999999997</v>
      </c>
      <c r="K4" s="172" t="s">
        <v>195</v>
      </c>
      <c r="L4" s="172"/>
      <c r="M4" s="172"/>
      <c r="N4" s="170">
        <v>1232.3399999999999</v>
      </c>
    </row>
    <row r="5" spans="1:14">
      <c r="A5" s="172"/>
      <c r="B5" s="175"/>
      <c r="C5" s="175"/>
      <c r="D5" s="175"/>
      <c r="E5" s="175"/>
      <c r="F5" s="175"/>
      <c r="G5" s="175"/>
      <c r="H5" s="175"/>
      <c r="I5" s="175"/>
      <c r="J5" s="172">
        <v>8855</v>
      </c>
      <c r="K5" s="168">
        <v>0</v>
      </c>
      <c r="L5" s="168">
        <v>0</v>
      </c>
      <c r="M5" s="168">
        <v>15.17</v>
      </c>
      <c r="N5" s="176"/>
    </row>
    <row r="6" spans="1:14">
      <c r="A6" s="168">
        <v>21080658</v>
      </c>
      <c r="B6" s="167" t="s">
        <v>265</v>
      </c>
      <c r="C6" s="168" t="s">
        <v>196</v>
      </c>
      <c r="D6" s="168">
        <v>2.84</v>
      </c>
      <c r="E6" s="168" t="s">
        <v>201</v>
      </c>
      <c r="F6" s="168">
        <v>0.93518000000000001</v>
      </c>
      <c r="G6" s="168">
        <v>0.93579999999999997</v>
      </c>
      <c r="H6" s="168">
        <v>0</v>
      </c>
      <c r="I6" s="167" t="s">
        <v>266</v>
      </c>
      <c r="J6" s="168">
        <v>0.93579999999999997</v>
      </c>
      <c r="K6" s="168" t="s">
        <v>198</v>
      </c>
      <c r="L6" s="168"/>
      <c r="M6" s="168"/>
      <c r="N6" s="168">
        <v>176.08</v>
      </c>
    </row>
    <row r="7" spans="1:14">
      <c r="A7" s="168"/>
      <c r="B7" s="166"/>
      <c r="C7" s="166"/>
      <c r="D7" s="166"/>
      <c r="E7" s="166"/>
      <c r="F7" s="166"/>
      <c r="G7" s="166"/>
      <c r="H7" s="166"/>
      <c r="I7" s="166"/>
      <c r="J7" s="168">
        <v>8855</v>
      </c>
      <c r="K7" s="170">
        <v>0</v>
      </c>
      <c r="L7" s="170">
        <v>0</v>
      </c>
      <c r="M7" s="170">
        <v>-4.8</v>
      </c>
      <c r="N7" s="176"/>
    </row>
    <row r="8" spans="1:14">
      <c r="A8" s="170">
        <v>21073546</v>
      </c>
      <c r="B8" s="169" t="s">
        <v>249</v>
      </c>
      <c r="C8" s="170" t="s">
        <v>193</v>
      </c>
      <c r="D8" s="170">
        <v>5.65</v>
      </c>
      <c r="E8" s="170" t="s">
        <v>194</v>
      </c>
      <c r="F8" s="170">
        <v>0.82184000000000001</v>
      </c>
      <c r="G8" s="170">
        <v>0.82169999999999999</v>
      </c>
      <c r="H8" s="170">
        <v>0</v>
      </c>
      <c r="I8" s="169" t="s">
        <v>250</v>
      </c>
      <c r="J8" s="170">
        <v>0.82169999999999999</v>
      </c>
      <c r="K8" s="172" t="s">
        <v>198</v>
      </c>
      <c r="L8" s="172"/>
      <c r="M8" s="172"/>
      <c r="N8" s="170">
        <v>132.83000000000001</v>
      </c>
    </row>
    <row r="9" spans="1:14">
      <c r="A9" s="172"/>
      <c r="B9" s="175"/>
      <c r="C9" s="175"/>
      <c r="D9" s="175"/>
      <c r="E9" s="175"/>
      <c r="F9" s="175"/>
      <c r="G9" s="175"/>
      <c r="H9" s="175"/>
      <c r="I9" s="175"/>
      <c r="J9" s="172">
        <v>8855</v>
      </c>
      <c r="K9" s="168">
        <v>0</v>
      </c>
      <c r="L9" s="168">
        <v>0</v>
      </c>
      <c r="M9" s="168">
        <v>-42.12</v>
      </c>
      <c r="N9" s="176"/>
    </row>
    <row r="10" spans="1:14">
      <c r="A10" s="168">
        <v>21094512</v>
      </c>
      <c r="B10" s="167" t="s">
        <v>297</v>
      </c>
      <c r="C10" s="168" t="s">
        <v>196</v>
      </c>
      <c r="D10" s="168">
        <v>3.74</v>
      </c>
      <c r="E10" s="168" t="s">
        <v>194</v>
      </c>
      <c r="F10" s="168">
        <v>0.82264999999999999</v>
      </c>
      <c r="G10" s="168">
        <v>0.82279999999999998</v>
      </c>
      <c r="H10" s="168">
        <v>0</v>
      </c>
      <c r="I10" s="167" t="s">
        <v>298</v>
      </c>
      <c r="J10" s="168">
        <v>0.82279999999999998</v>
      </c>
      <c r="K10" s="168" t="s">
        <v>198</v>
      </c>
      <c r="L10" s="168"/>
      <c r="M10" s="168"/>
      <c r="N10" s="168">
        <v>94.18</v>
      </c>
    </row>
    <row r="11" spans="1:14">
      <c r="A11" s="168"/>
      <c r="B11" s="166"/>
      <c r="C11" s="166"/>
      <c r="D11" s="166"/>
      <c r="E11" s="166"/>
      <c r="F11" s="166"/>
      <c r="G11" s="166"/>
      <c r="H11" s="166"/>
      <c r="I11" s="166"/>
      <c r="J11" s="168">
        <v>8855</v>
      </c>
      <c r="K11" s="170">
        <v>0</v>
      </c>
      <c r="L11" s="170">
        <v>0</v>
      </c>
      <c r="M11" s="170">
        <v>-49.25</v>
      </c>
      <c r="N11" s="176"/>
    </row>
    <row r="12" spans="1:14">
      <c r="A12" s="170">
        <v>21057422</v>
      </c>
      <c r="B12" s="169" t="s">
        <v>229</v>
      </c>
      <c r="C12" s="170" t="s">
        <v>193</v>
      </c>
      <c r="D12" s="170">
        <v>2.92</v>
      </c>
      <c r="E12" s="170" t="s">
        <v>201</v>
      </c>
      <c r="F12" s="170">
        <v>0.93432999999999999</v>
      </c>
      <c r="G12" s="170">
        <v>0.93430000000000002</v>
      </c>
      <c r="H12" s="170">
        <v>0</v>
      </c>
      <c r="I12" s="169" t="s">
        <v>230</v>
      </c>
      <c r="J12" s="170">
        <v>0.93430000000000002</v>
      </c>
      <c r="K12" s="172" t="s">
        <v>198</v>
      </c>
      <c r="L12" s="172"/>
      <c r="M12" s="172"/>
      <c r="N12" s="170">
        <v>8.76</v>
      </c>
    </row>
    <row r="13" spans="1:14">
      <c r="A13" s="172"/>
      <c r="B13" s="175"/>
      <c r="C13" s="175"/>
      <c r="D13" s="175"/>
      <c r="E13" s="175"/>
      <c r="F13" s="175"/>
      <c r="G13" s="175"/>
      <c r="H13" s="175"/>
      <c r="I13" s="175"/>
      <c r="J13" s="172">
        <v>8855</v>
      </c>
      <c r="K13" s="168">
        <v>0</v>
      </c>
      <c r="L13" s="168">
        <v>0</v>
      </c>
      <c r="M13" s="168">
        <v>0</v>
      </c>
      <c r="N13" s="176"/>
    </row>
    <row r="14" spans="1:14">
      <c r="A14" s="168">
        <v>21082902</v>
      </c>
      <c r="B14" s="167" t="s">
        <v>275</v>
      </c>
      <c r="C14" s="168" t="s">
        <v>196</v>
      </c>
      <c r="D14" s="168">
        <v>2.73</v>
      </c>
      <c r="E14" s="168" t="s">
        <v>197</v>
      </c>
      <c r="F14" s="173">
        <v>138105</v>
      </c>
      <c r="G14" s="173">
        <v>138080</v>
      </c>
      <c r="H14" s="168">
        <v>0</v>
      </c>
      <c r="I14" s="167" t="s">
        <v>276</v>
      </c>
      <c r="J14" s="173">
        <v>138080</v>
      </c>
      <c r="K14" s="168" t="s">
        <v>198</v>
      </c>
      <c r="L14" s="168"/>
      <c r="M14" s="168"/>
      <c r="N14" s="168">
        <v>-68.25</v>
      </c>
    </row>
    <row r="15" spans="1:14">
      <c r="A15" s="168"/>
      <c r="B15" s="166"/>
      <c r="C15" s="166"/>
      <c r="D15" s="166"/>
      <c r="E15" s="166"/>
      <c r="F15" s="166"/>
      <c r="G15" s="166"/>
      <c r="H15" s="166"/>
      <c r="I15" s="166"/>
      <c r="J15" s="168">
        <v>8855</v>
      </c>
      <c r="K15" s="170">
        <v>0</v>
      </c>
      <c r="L15" s="170">
        <v>0</v>
      </c>
      <c r="M15" s="170">
        <v>0</v>
      </c>
      <c r="N15" s="176"/>
    </row>
    <row r="16" spans="1:14">
      <c r="A16" s="170">
        <v>21092539</v>
      </c>
      <c r="B16" s="169" t="s">
        <v>290</v>
      </c>
      <c r="C16" s="170" t="s">
        <v>193</v>
      </c>
      <c r="D16" s="170">
        <v>0.75</v>
      </c>
      <c r="E16" s="170" t="s">
        <v>201</v>
      </c>
      <c r="F16" s="170">
        <v>0.92832999999999999</v>
      </c>
      <c r="G16" s="170">
        <v>0.92930000000000001</v>
      </c>
      <c r="H16" s="170">
        <v>0</v>
      </c>
      <c r="I16" s="169" t="s">
        <v>291</v>
      </c>
      <c r="J16" s="170">
        <v>0.92930000000000001</v>
      </c>
      <c r="K16" s="172" t="s">
        <v>198</v>
      </c>
      <c r="L16" s="172"/>
      <c r="M16" s="172"/>
      <c r="N16" s="170">
        <v>-72.75</v>
      </c>
    </row>
    <row r="17" spans="1:14">
      <c r="A17" s="172"/>
      <c r="B17" s="175"/>
      <c r="C17" s="175"/>
      <c r="D17" s="175"/>
      <c r="E17" s="175"/>
      <c r="F17" s="175"/>
      <c r="G17" s="175"/>
      <c r="H17" s="175"/>
      <c r="I17" s="175"/>
      <c r="J17" s="172">
        <v>8855</v>
      </c>
      <c r="K17" s="168">
        <v>0</v>
      </c>
      <c r="L17" s="168">
        <v>0</v>
      </c>
      <c r="M17" s="168">
        <v>-46.88</v>
      </c>
      <c r="N17" s="176"/>
    </row>
    <row r="18" spans="1:14">
      <c r="A18" s="168">
        <v>21063104</v>
      </c>
      <c r="B18" s="167" t="s">
        <v>237</v>
      </c>
      <c r="C18" s="168" t="s">
        <v>193</v>
      </c>
      <c r="D18" s="168">
        <v>2.78</v>
      </c>
      <c r="E18" s="168" t="s">
        <v>201</v>
      </c>
      <c r="F18" s="168">
        <v>0.93281999999999998</v>
      </c>
      <c r="G18" s="168">
        <v>0.93340000000000001</v>
      </c>
      <c r="H18" s="168">
        <v>0</v>
      </c>
      <c r="I18" s="167" t="s">
        <v>238</v>
      </c>
      <c r="J18" s="168">
        <v>0.93340000000000001</v>
      </c>
      <c r="K18" s="168" t="s">
        <v>195</v>
      </c>
      <c r="L18" s="168"/>
      <c r="M18" s="168"/>
      <c r="N18" s="168">
        <v>-161.24</v>
      </c>
    </row>
    <row r="19" spans="1:14">
      <c r="A19" s="168"/>
      <c r="B19" s="166"/>
      <c r="C19" s="166"/>
      <c r="D19" s="166"/>
      <c r="E19" s="166"/>
      <c r="F19" s="166"/>
      <c r="G19" s="166"/>
      <c r="H19" s="166"/>
      <c r="I19" s="166"/>
      <c r="J19" s="168">
        <v>8855</v>
      </c>
      <c r="K19" s="170">
        <v>0</v>
      </c>
      <c r="L19" s="170">
        <v>0</v>
      </c>
      <c r="M19" s="170">
        <v>-25.24</v>
      </c>
      <c r="N19" s="176"/>
    </row>
    <row r="20" spans="1:14">
      <c r="A20" s="170">
        <v>21096026</v>
      </c>
      <c r="B20" s="169" t="s">
        <v>301</v>
      </c>
      <c r="C20" s="170" t="s">
        <v>193</v>
      </c>
      <c r="D20" s="170">
        <v>1.87</v>
      </c>
      <c r="E20" s="170" t="s">
        <v>199</v>
      </c>
      <c r="F20" s="171">
        <v>167853</v>
      </c>
      <c r="G20" s="171">
        <v>167950</v>
      </c>
      <c r="H20" s="170">
        <v>0</v>
      </c>
      <c r="I20" s="169" t="s">
        <v>302</v>
      </c>
      <c r="J20" s="171">
        <v>167950</v>
      </c>
      <c r="K20" s="172" t="s">
        <v>198</v>
      </c>
      <c r="L20" s="172"/>
      <c r="M20" s="172"/>
      <c r="N20" s="170">
        <v>-181.39</v>
      </c>
    </row>
    <row r="21" spans="1:14">
      <c r="A21" s="172"/>
      <c r="B21" s="175"/>
      <c r="C21" s="175"/>
      <c r="D21" s="175"/>
      <c r="E21" s="175"/>
      <c r="F21" s="175"/>
      <c r="G21" s="175"/>
      <c r="H21" s="175"/>
      <c r="I21" s="175"/>
      <c r="J21" s="172">
        <v>8855</v>
      </c>
      <c r="K21" s="168">
        <v>0</v>
      </c>
      <c r="L21" s="168">
        <v>0</v>
      </c>
      <c r="M21" s="168">
        <v>-19.670000000000002</v>
      </c>
      <c r="N21" s="176"/>
    </row>
    <row r="22" spans="1:14">
      <c r="A22" s="168">
        <v>21063027</v>
      </c>
      <c r="B22" s="167" t="s">
        <v>235</v>
      </c>
      <c r="C22" s="168" t="s">
        <v>193</v>
      </c>
      <c r="D22" s="168">
        <v>4.37</v>
      </c>
      <c r="E22" s="168" t="s">
        <v>199</v>
      </c>
      <c r="F22" s="173">
        <v>167945</v>
      </c>
      <c r="G22" s="173">
        <v>167990</v>
      </c>
      <c r="H22" s="168">
        <v>0</v>
      </c>
      <c r="I22" s="167" t="s">
        <v>236</v>
      </c>
      <c r="J22" s="173">
        <v>167990</v>
      </c>
      <c r="K22" s="168" t="s">
        <v>198</v>
      </c>
      <c r="L22" s="168"/>
      <c r="M22" s="168"/>
      <c r="N22" s="168">
        <v>-196.65</v>
      </c>
    </row>
    <row r="23" spans="1:14">
      <c r="A23" s="168"/>
      <c r="B23" s="166"/>
      <c r="C23" s="166"/>
      <c r="D23" s="166"/>
      <c r="E23" s="166"/>
      <c r="F23" s="166"/>
      <c r="G23" s="166"/>
      <c r="H23" s="166"/>
      <c r="I23" s="166"/>
      <c r="J23" s="168">
        <v>8855</v>
      </c>
      <c r="K23" s="170">
        <v>0</v>
      </c>
      <c r="L23" s="170">
        <v>0</v>
      </c>
      <c r="M23" s="170">
        <v>-13.26</v>
      </c>
      <c r="N23" s="176"/>
    </row>
    <row r="24" spans="1:14">
      <c r="A24" s="170">
        <v>21076576</v>
      </c>
      <c r="B24" s="169" t="s">
        <v>259</v>
      </c>
      <c r="C24" s="170" t="s">
        <v>193</v>
      </c>
      <c r="D24" s="170">
        <v>5.9</v>
      </c>
      <c r="E24" s="170" t="s">
        <v>197</v>
      </c>
      <c r="F24" s="171">
        <v>138015</v>
      </c>
      <c r="G24" s="171">
        <v>138050</v>
      </c>
      <c r="H24" s="170">
        <v>0</v>
      </c>
      <c r="I24" s="169" t="s">
        <v>260</v>
      </c>
      <c r="J24" s="171">
        <v>138050</v>
      </c>
      <c r="K24" s="172" t="s">
        <v>198</v>
      </c>
      <c r="L24" s="172"/>
      <c r="M24" s="172"/>
      <c r="N24" s="170">
        <v>-206.5</v>
      </c>
    </row>
    <row r="25" spans="1:14">
      <c r="A25" s="172"/>
      <c r="B25" s="175"/>
      <c r="C25" s="175"/>
      <c r="D25" s="175"/>
      <c r="E25" s="175"/>
      <c r="F25" s="175"/>
      <c r="G25" s="175"/>
      <c r="H25" s="175"/>
      <c r="I25" s="175"/>
      <c r="J25" s="172">
        <v>8855</v>
      </c>
      <c r="K25" s="168">
        <v>0</v>
      </c>
      <c r="L25" s="168">
        <v>0</v>
      </c>
      <c r="M25" s="168">
        <v>-10.77</v>
      </c>
      <c r="N25" s="176"/>
    </row>
    <row r="26" spans="1:14">
      <c r="A26" s="168">
        <v>21087334</v>
      </c>
      <c r="B26" s="167" t="s">
        <v>277</v>
      </c>
      <c r="C26" s="168" t="s">
        <v>196</v>
      </c>
      <c r="D26" s="168">
        <v>1.78</v>
      </c>
      <c r="E26" s="168" t="s">
        <v>202</v>
      </c>
      <c r="F26" s="173">
        <v>110385</v>
      </c>
      <c r="G26" s="173">
        <v>110220</v>
      </c>
      <c r="H26" s="168">
        <v>0</v>
      </c>
      <c r="I26" s="167" t="s">
        <v>278</v>
      </c>
      <c r="J26" s="173">
        <v>110220</v>
      </c>
      <c r="K26" s="168" t="s">
        <v>195</v>
      </c>
      <c r="L26" s="168"/>
      <c r="M26" s="168"/>
      <c r="N26" s="168">
        <v>-266.47000000000003</v>
      </c>
    </row>
    <row r="27" spans="1:14">
      <c r="A27" s="168"/>
      <c r="B27" s="166"/>
      <c r="C27" s="166"/>
      <c r="D27" s="166"/>
      <c r="E27" s="166"/>
      <c r="F27" s="166"/>
      <c r="G27" s="166"/>
      <c r="H27" s="166"/>
      <c r="I27" s="166"/>
      <c r="J27" s="168">
        <v>8855</v>
      </c>
      <c r="K27" s="170">
        <v>0</v>
      </c>
      <c r="L27" s="170">
        <v>0</v>
      </c>
      <c r="M27" s="170">
        <v>0</v>
      </c>
      <c r="N27" s="176"/>
    </row>
    <row r="28" spans="1:14">
      <c r="A28" s="170">
        <v>21051646</v>
      </c>
      <c r="B28" s="169" t="s">
        <v>221</v>
      </c>
      <c r="C28" s="170" t="s">
        <v>196</v>
      </c>
      <c r="D28" s="170">
        <v>3.45</v>
      </c>
      <c r="E28" s="170" t="s">
        <v>197</v>
      </c>
      <c r="F28" s="171">
        <v>138456</v>
      </c>
      <c r="G28" s="171">
        <v>138370</v>
      </c>
      <c r="H28" s="170">
        <v>0</v>
      </c>
      <c r="I28" s="169" t="s">
        <v>222</v>
      </c>
      <c r="J28" s="171">
        <v>138370</v>
      </c>
      <c r="K28" s="172" t="s">
        <v>198</v>
      </c>
      <c r="L28" s="172"/>
      <c r="M28" s="172"/>
      <c r="N28" s="170">
        <v>-296.7</v>
      </c>
    </row>
    <row r="29" spans="1:14">
      <c r="A29" s="172"/>
      <c r="B29" s="175"/>
      <c r="C29" s="175"/>
      <c r="D29" s="175"/>
      <c r="E29" s="175"/>
      <c r="F29" s="175"/>
      <c r="G29" s="175"/>
      <c r="H29" s="175"/>
      <c r="I29" s="175"/>
      <c r="J29" s="172">
        <v>8855</v>
      </c>
      <c r="K29" s="168">
        <v>0</v>
      </c>
      <c r="L29" s="168">
        <v>0</v>
      </c>
      <c r="M29" s="168">
        <v>-8.19</v>
      </c>
      <c r="N29" s="176"/>
    </row>
    <row r="30" spans="1:14">
      <c r="A30" s="168">
        <v>21076560</v>
      </c>
      <c r="B30" s="167" t="s">
        <v>257</v>
      </c>
      <c r="C30" s="168" t="s">
        <v>193</v>
      </c>
      <c r="D30" s="168">
        <v>9.64</v>
      </c>
      <c r="E30" s="168" t="s">
        <v>194</v>
      </c>
      <c r="F30" s="168">
        <v>0.82150000000000001</v>
      </c>
      <c r="G30" s="168">
        <v>0.82169999999999999</v>
      </c>
      <c r="H30" s="168">
        <v>0</v>
      </c>
      <c r="I30" s="167" t="s">
        <v>258</v>
      </c>
      <c r="J30" s="168">
        <v>0.82169999999999999</v>
      </c>
      <c r="K30" s="168" t="s">
        <v>195</v>
      </c>
      <c r="L30" s="168"/>
      <c r="M30" s="168"/>
      <c r="N30" s="168">
        <v>-324.32</v>
      </c>
    </row>
    <row r="31" spans="1:14">
      <c r="A31" s="168"/>
      <c r="B31" s="166"/>
      <c r="C31" s="166"/>
      <c r="D31" s="166"/>
      <c r="E31" s="166"/>
      <c r="F31" s="166"/>
      <c r="G31" s="166"/>
      <c r="H31" s="166"/>
      <c r="I31" s="166"/>
      <c r="J31" s="168">
        <v>8855</v>
      </c>
      <c r="K31" s="170">
        <v>0</v>
      </c>
      <c r="L31" s="170">
        <v>0</v>
      </c>
      <c r="M31" s="170">
        <v>-17.71</v>
      </c>
      <c r="N31" s="176"/>
    </row>
    <row r="32" spans="1:14">
      <c r="A32" s="170">
        <v>21094583</v>
      </c>
      <c r="B32" s="169" t="s">
        <v>299</v>
      </c>
      <c r="C32" s="170" t="s">
        <v>193</v>
      </c>
      <c r="D32" s="170">
        <v>3</v>
      </c>
      <c r="E32" s="170" t="s">
        <v>200</v>
      </c>
      <c r="F32" s="170">
        <v>0.88253999999999999</v>
      </c>
      <c r="G32" s="170">
        <v>0.88370000000000004</v>
      </c>
      <c r="H32" s="170">
        <v>0</v>
      </c>
      <c r="I32" s="169" t="s">
        <v>300</v>
      </c>
      <c r="J32" s="170">
        <v>0.88370000000000004</v>
      </c>
      <c r="K32" s="172" t="s">
        <v>198</v>
      </c>
      <c r="L32" s="172"/>
      <c r="M32" s="172"/>
      <c r="N32" s="170">
        <v>-393.8</v>
      </c>
    </row>
    <row r="33" spans="1:14">
      <c r="A33" s="172"/>
      <c r="B33" s="175"/>
      <c r="C33" s="175"/>
      <c r="D33" s="175"/>
      <c r="E33" s="175"/>
      <c r="F33" s="175"/>
      <c r="G33" s="175"/>
      <c r="H33" s="175"/>
      <c r="I33" s="175"/>
      <c r="J33" s="172">
        <v>8855</v>
      </c>
      <c r="K33" s="168">
        <v>0</v>
      </c>
      <c r="L33" s="168">
        <v>0</v>
      </c>
      <c r="M33" s="168">
        <v>0</v>
      </c>
      <c r="N33" s="176"/>
    </row>
    <row r="34" spans="1:14">
      <c r="A34" s="168">
        <v>21103530</v>
      </c>
      <c r="B34" s="167" t="s">
        <v>305</v>
      </c>
      <c r="C34" s="168" t="s">
        <v>196</v>
      </c>
      <c r="D34" s="168">
        <v>4.2699999999999996</v>
      </c>
      <c r="E34" s="168" t="s">
        <v>197</v>
      </c>
      <c r="F34" s="173">
        <v>138265</v>
      </c>
      <c r="G34" s="173">
        <v>138170</v>
      </c>
      <c r="H34" s="168">
        <v>0</v>
      </c>
      <c r="I34" s="167" t="s">
        <v>306</v>
      </c>
      <c r="J34" s="173">
        <v>138170</v>
      </c>
      <c r="K34" s="168" t="s">
        <v>198</v>
      </c>
      <c r="L34" s="168"/>
      <c r="M34" s="168"/>
      <c r="N34" s="168">
        <v>-405.65</v>
      </c>
    </row>
    <row r="35" spans="1:14">
      <c r="A35" s="168"/>
      <c r="B35" s="166"/>
      <c r="C35" s="166"/>
      <c r="D35" s="166"/>
      <c r="E35" s="166"/>
      <c r="F35" s="166"/>
      <c r="G35" s="166"/>
      <c r="H35" s="166"/>
      <c r="I35" s="166"/>
      <c r="J35" s="168">
        <v>8855</v>
      </c>
      <c r="K35" s="170">
        <v>0</v>
      </c>
      <c r="L35" s="170">
        <v>0</v>
      </c>
      <c r="M35" s="170">
        <v>0</v>
      </c>
      <c r="N35" s="176"/>
    </row>
    <row r="36" spans="1:14">
      <c r="A36" s="170">
        <v>21054019</v>
      </c>
      <c r="B36" s="169" t="s">
        <v>223</v>
      </c>
      <c r="C36" s="170" t="s">
        <v>196</v>
      </c>
      <c r="D36" s="170">
        <v>2.23</v>
      </c>
      <c r="E36" s="170" t="s">
        <v>199</v>
      </c>
      <c r="F36" s="171">
        <v>168419</v>
      </c>
      <c r="G36" s="171">
        <v>168230</v>
      </c>
      <c r="H36" s="170">
        <v>0</v>
      </c>
      <c r="I36" s="169" t="s">
        <v>224</v>
      </c>
      <c r="J36" s="171">
        <v>168230</v>
      </c>
      <c r="K36" s="172" t="s">
        <v>198</v>
      </c>
      <c r="L36" s="172"/>
      <c r="M36" s="172"/>
      <c r="N36" s="170">
        <v>-421.47</v>
      </c>
    </row>
    <row r="37" spans="1:14">
      <c r="A37" s="172"/>
      <c r="B37" s="175"/>
      <c r="C37" s="175"/>
      <c r="D37" s="175"/>
      <c r="E37" s="175"/>
      <c r="F37" s="175"/>
      <c r="G37" s="175"/>
      <c r="H37" s="175"/>
      <c r="I37" s="175"/>
      <c r="J37" s="172">
        <v>8855</v>
      </c>
      <c r="K37" s="168">
        <v>0</v>
      </c>
      <c r="L37" s="168">
        <v>0</v>
      </c>
      <c r="M37" s="168">
        <v>0</v>
      </c>
      <c r="N37" s="176"/>
    </row>
    <row r="38" spans="1:14">
      <c r="A38" s="168">
        <v>21058723</v>
      </c>
      <c r="B38" s="167" t="s">
        <v>233</v>
      </c>
      <c r="C38" s="168" t="s">
        <v>193</v>
      </c>
      <c r="D38" s="168">
        <v>3.44</v>
      </c>
      <c r="E38" s="168" t="s">
        <v>199</v>
      </c>
      <c r="F38" s="173">
        <v>168031</v>
      </c>
      <c r="G38" s="173">
        <v>168160</v>
      </c>
      <c r="H38" s="168">
        <v>0</v>
      </c>
      <c r="I38" s="167" t="s">
        <v>234</v>
      </c>
      <c r="J38" s="173">
        <v>168160</v>
      </c>
      <c r="K38" s="168" t="s">
        <v>198</v>
      </c>
      <c r="L38" s="168"/>
      <c r="M38" s="168"/>
      <c r="N38" s="168">
        <v>-443.76</v>
      </c>
    </row>
    <row r="39" spans="1:14">
      <c r="A39" s="168"/>
      <c r="B39" s="166"/>
      <c r="C39" s="166"/>
      <c r="D39" s="166"/>
      <c r="E39" s="166"/>
      <c r="F39" s="166"/>
      <c r="G39" s="166"/>
      <c r="H39" s="166"/>
      <c r="I39" s="166"/>
      <c r="J39" s="168">
        <v>8855</v>
      </c>
      <c r="K39" s="170">
        <v>0</v>
      </c>
      <c r="L39" s="170">
        <v>0</v>
      </c>
      <c r="M39" s="170">
        <v>-23.05</v>
      </c>
      <c r="N39" s="176"/>
    </row>
    <row r="40" spans="1:14">
      <c r="A40" s="170">
        <v>21069584</v>
      </c>
      <c r="B40" s="169" t="s">
        <v>241</v>
      </c>
      <c r="C40" s="170" t="s">
        <v>196</v>
      </c>
      <c r="D40" s="170">
        <v>3.81</v>
      </c>
      <c r="E40" s="170" t="s">
        <v>202</v>
      </c>
      <c r="F40" s="171">
        <v>110288</v>
      </c>
      <c r="G40" s="171">
        <v>110150</v>
      </c>
      <c r="H40" s="170">
        <v>0</v>
      </c>
      <c r="I40" s="169" t="s">
        <v>242</v>
      </c>
      <c r="J40" s="171">
        <v>110150</v>
      </c>
      <c r="K40" s="172" t="s">
        <v>198</v>
      </c>
      <c r="L40" s="172"/>
      <c r="M40" s="172"/>
      <c r="N40" s="170">
        <v>-477.33</v>
      </c>
    </row>
    <row r="41" spans="1:14">
      <c r="A41" s="172"/>
      <c r="B41" s="175"/>
      <c r="C41" s="175"/>
      <c r="D41" s="175"/>
      <c r="E41" s="175"/>
      <c r="F41" s="175"/>
      <c r="G41" s="175"/>
      <c r="H41" s="175"/>
      <c r="I41" s="175"/>
      <c r="J41" s="172">
        <v>8855</v>
      </c>
      <c r="K41" s="168">
        <v>0</v>
      </c>
      <c r="L41" s="168">
        <v>0</v>
      </c>
      <c r="M41" s="168">
        <v>0</v>
      </c>
      <c r="N41" s="176"/>
    </row>
    <row r="42" spans="1:14">
      <c r="A42" s="168">
        <v>21106841</v>
      </c>
      <c r="B42" s="167" t="s">
        <v>315</v>
      </c>
      <c r="C42" s="168" t="s">
        <v>193</v>
      </c>
      <c r="D42" s="168">
        <v>4.3499999999999996</v>
      </c>
      <c r="E42" s="168" t="s">
        <v>202</v>
      </c>
      <c r="F42" s="173">
        <v>110204</v>
      </c>
      <c r="G42" s="173">
        <v>110340</v>
      </c>
      <c r="H42" s="168">
        <v>0</v>
      </c>
      <c r="I42" s="167" t="s">
        <v>316</v>
      </c>
      <c r="J42" s="173">
        <v>110340</v>
      </c>
      <c r="K42" s="168" t="s">
        <v>198</v>
      </c>
      <c r="L42" s="168"/>
      <c r="M42" s="168"/>
      <c r="N42" s="168">
        <v>-536.16</v>
      </c>
    </row>
    <row r="43" spans="1:14">
      <c r="A43" s="168"/>
      <c r="B43" s="166"/>
      <c r="C43" s="166"/>
      <c r="D43" s="166"/>
      <c r="E43" s="166"/>
      <c r="F43" s="166"/>
      <c r="G43" s="166"/>
      <c r="H43" s="166"/>
      <c r="I43" s="166"/>
      <c r="J43" s="168">
        <v>8855</v>
      </c>
      <c r="K43" s="170">
        <v>0</v>
      </c>
      <c r="L43" s="170">
        <v>0</v>
      </c>
      <c r="M43" s="170">
        <v>0</v>
      </c>
      <c r="N43" s="176"/>
    </row>
    <row r="44" spans="1:14">
      <c r="A44" s="170">
        <v>21075142</v>
      </c>
      <c r="B44" s="169" t="s">
        <v>255</v>
      </c>
      <c r="C44" s="170" t="s">
        <v>193</v>
      </c>
      <c r="D44" s="170">
        <v>4.83</v>
      </c>
      <c r="E44" s="170" t="s">
        <v>202</v>
      </c>
      <c r="F44" s="171">
        <v>110074</v>
      </c>
      <c r="G44" s="171">
        <v>110200</v>
      </c>
      <c r="H44" s="170">
        <v>0</v>
      </c>
      <c r="I44" s="169" t="s">
        <v>256</v>
      </c>
      <c r="J44" s="171">
        <v>110200</v>
      </c>
      <c r="K44" s="172" t="s">
        <v>198</v>
      </c>
      <c r="L44" s="172"/>
      <c r="M44" s="172"/>
      <c r="N44" s="170">
        <v>-552.25</v>
      </c>
    </row>
    <row r="45" spans="1:14">
      <c r="A45" s="172"/>
      <c r="B45" s="175"/>
      <c r="C45" s="175"/>
      <c r="D45" s="175"/>
      <c r="E45" s="175"/>
      <c r="F45" s="175"/>
      <c r="G45" s="175"/>
      <c r="H45" s="175"/>
      <c r="I45" s="175"/>
      <c r="J45" s="172">
        <v>8855</v>
      </c>
      <c r="K45" s="168">
        <v>0</v>
      </c>
      <c r="L45" s="168">
        <v>0</v>
      </c>
      <c r="M45" s="168">
        <v>0</v>
      </c>
      <c r="N45" s="176"/>
    </row>
    <row r="46" spans="1:14">
      <c r="A46" s="168">
        <v>21102883</v>
      </c>
      <c r="B46" s="167" t="s">
        <v>303</v>
      </c>
      <c r="C46" s="168" t="s">
        <v>196</v>
      </c>
      <c r="D46" s="168">
        <v>4.29</v>
      </c>
      <c r="E46" s="168" t="s">
        <v>201</v>
      </c>
      <c r="F46" s="168">
        <v>0.92959999999999998</v>
      </c>
      <c r="G46" s="168">
        <v>0.92830000000000001</v>
      </c>
      <c r="H46" s="168">
        <v>0</v>
      </c>
      <c r="I46" s="167" t="s">
        <v>304</v>
      </c>
      <c r="J46" s="168">
        <v>0.92830000000000001</v>
      </c>
      <c r="K46" s="168" t="s">
        <v>198</v>
      </c>
      <c r="L46" s="168"/>
      <c r="M46" s="168"/>
      <c r="N46" s="168">
        <v>-557.70000000000005</v>
      </c>
    </row>
    <row r="47" spans="1:14">
      <c r="A47" s="168"/>
      <c r="B47" s="166"/>
      <c r="C47" s="166"/>
      <c r="D47" s="166"/>
      <c r="E47" s="166"/>
      <c r="F47" s="166"/>
      <c r="G47" s="166"/>
      <c r="H47" s="166"/>
      <c r="I47" s="166"/>
      <c r="J47" s="168">
        <v>8855</v>
      </c>
      <c r="K47" s="170">
        <v>0</v>
      </c>
      <c r="L47" s="170">
        <v>0</v>
      </c>
      <c r="M47" s="170">
        <v>0</v>
      </c>
      <c r="N47" s="176"/>
    </row>
    <row r="48" spans="1:14">
      <c r="A48" s="170">
        <v>21104850</v>
      </c>
      <c r="B48" s="169" t="s">
        <v>309</v>
      </c>
      <c r="C48" s="170" t="s">
        <v>193</v>
      </c>
      <c r="D48" s="170">
        <v>4.4800000000000004</v>
      </c>
      <c r="E48" s="170" t="s">
        <v>200</v>
      </c>
      <c r="F48" s="170">
        <v>0.88224000000000002</v>
      </c>
      <c r="G48" s="170">
        <v>0.88339999999999996</v>
      </c>
      <c r="H48" s="170">
        <v>0</v>
      </c>
      <c r="I48" s="169" t="s">
        <v>310</v>
      </c>
      <c r="J48" s="170">
        <v>0.88339999999999996</v>
      </c>
      <c r="K48" s="172" t="s">
        <v>198</v>
      </c>
      <c r="L48" s="172"/>
      <c r="M48" s="172"/>
      <c r="N48" s="170">
        <v>-588.27</v>
      </c>
    </row>
    <row r="49" spans="1:14">
      <c r="A49" s="172"/>
      <c r="B49" s="175"/>
      <c r="C49" s="175"/>
      <c r="D49" s="175"/>
      <c r="E49" s="175"/>
      <c r="F49" s="175"/>
      <c r="G49" s="175"/>
      <c r="H49" s="175"/>
      <c r="I49" s="175"/>
      <c r="J49" s="172">
        <v>8855</v>
      </c>
      <c r="K49" s="168">
        <v>0</v>
      </c>
      <c r="L49" s="168">
        <v>0</v>
      </c>
      <c r="M49" s="168">
        <v>0</v>
      </c>
      <c r="N49" s="176"/>
    </row>
    <row r="50" spans="1:14">
      <c r="A50" s="168">
        <v>21091808</v>
      </c>
      <c r="B50" s="167" t="s">
        <v>279</v>
      </c>
      <c r="C50" s="168" t="s">
        <v>196</v>
      </c>
      <c r="D50" s="168">
        <v>5.34</v>
      </c>
      <c r="E50" s="168" t="s">
        <v>202</v>
      </c>
      <c r="F50" s="173">
        <v>110373</v>
      </c>
      <c r="G50" s="173">
        <v>110240</v>
      </c>
      <c r="H50" s="168">
        <v>0</v>
      </c>
      <c r="I50" s="167" t="s">
        <v>280</v>
      </c>
      <c r="J50" s="173">
        <v>110240</v>
      </c>
      <c r="K50" s="168" t="s">
        <v>198</v>
      </c>
      <c r="L50" s="168"/>
      <c r="M50" s="168"/>
      <c r="N50" s="168">
        <v>-644.25</v>
      </c>
    </row>
    <row r="51" spans="1:14">
      <c r="A51" s="168"/>
      <c r="B51" s="166"/>
      <c r="C51" s="166"/>
      <c r="D51" s="166"/>
      <c r="E51" s="166"/>
      <c r="F51" s="166"/>
      <c r="G51" s="166"/>
      <c r="H51" s="166"/>
      <c r="I51" s="166"/>
      <c r="J51" s="168">
        <v>8855</v>
      </c>
      <c r="K51" s="170">
        <v>0</v>
      </c>
      <c r="L51" s="170">
        <v>0</v>
      </c>
      <c r="M51" s="170">
        <v>0</v>
      </c>
      <c r="N51" s="176"/>
    </row>
    <row r="52" spans="1:14">
      <c r="A52" s="170">
        <v>21097886</v>
      </c>
      <c r="B52" s="169" t="s">
        <v>292</v>
      </c>
      <c r="C52" s="170" t="s">
        <v>196</v>
      </c>
      <c r="D52" s="170">
        <v>2.4700000000000002</v>
      </c>
      <c r="E52" s="170" t="s">
        <v>202</v>
      </c>
      <c r="F52" s="171">
        <v>110515</v>
      </c>
      <c r="G52" s="171">
        <v>110220</v>
      </c>
      <c r="H52" s="170">
        <v>0</v>
      </c>
      <c r="I52" s="169" t="s">
        <v>293</v>
      </c>
      <c r="J52" s="171">
        <v>110220</v>
      </c>
      <c r="K52" s="172" t="s">
        <v>198</v>
      </c>
      <c r="L52" s="172"/>
      <c r="M52" s="172"/>
      <c r="N52" s="170">
        <v>-661.09</v>
      </c>
    </row>
    <row r="53" spans="1:14">
      <c r="A53" s="172"/>
      <c r="B53" s="175"/>
      <c r="C53" s="175"/>
      <c r="D53" s="175"/>
      <c r="E53" s="175"/>
      <c r="F53" s="175"/>
      <c r="G53" s="175"/>
      <c r="H53" s="175"/>
      <c r="I53" s="175"/>
      <c r="J53" s="172">
        <v>8855</v>
      </c>
      <c r="K53" s="168">
        <v>0</v>
      </c>
      <c r="L53" s="168">
        <v>0</v>
      </c>
      <c r="M53" s="168">
        <v>0</v>
      </c>
      <c r="N53" s="176"/>
    </row>
    <row r="54" spans="1:14">
      <c r="A54" s="168">
        <v>21105547</v>
      </c>
      <c r="B54" s="167" t="s">
        <v>311</v>
      </c>
      <c r="C54" s="168" t="s">
        <v>196</v>
      </c>
      <c r="D54" s="168">
        <v>3.34</v>
      </c>
      <c r="E54" s="168" t="s">
        <v>197</v>
      </c>
      <c r="F54" s="173">
        <v>138378</v>
      </c>
      <c r="G54" s="173">
        <v>138180</v>
      </c>
      <c r="H54" s="168">
        <v>0</v>
      </c>
      <c r="I54" s="167" t="s">
        <v>312</v>
      </c>
      <c r="J54" s="173">
        <v>138180</v>
      </c>
      <c r="K54" s="168" t="s">
        <v>198</v>
      </c>
      <c r="L54" s="168"/>
      <c r="M54" s="168"/>
      <c r="N54" s="168">
        <v>-661.32</v>
      </c>
    </row>
    <row r="55" spans="1:14">
      <c r="A55" s="168"/>
      <c r="B55" s="166"/>
      <c r="C55" s="166"/>
      <c r="D55" s="166"/>
      <c r="E55" s="166"/>
      <c r="F55" s="166"/>
      <c r="G55" s="166"/>
      <c r="H55" s="166"/>
      <c r="I55" s="166"/>
      <c r="J55" s="168">
        <v>8855</v>
      </c>
      <c r="K55" s="170">
        <v>0</v>
      </c>
      <c r="L55" s="170">
        <v>0</v>
      </c>
      <c r="M55" s="170">
        <v>0</v>
      </c>
      <c r="N55" s="176"/>
    </row>
    <row r="56" spans="1:14">
      <c r="A56" s="170">
        <v>21104777</v>
      </c>
      <c r="B56" s="169" t="s">
        <v>307</v>
      </c>
      <c r="C56" s="170" t="s">
        <v>196</v>
      </c>
      <c r="D56" s="170">
        <v>4.17</v>
      </c>
      <c r="E56" s="170" t="s">
        <v>199</v>
      </c>
      <c r="F56" s="171">
        <v>167950</v>
      </c>
      <c r="G56" s="171">
        <v>167790</v>
      </c>
      <c r="H56" s="170">
        <v>0</v>
      </c>
      <c r="I56" s="169" t="s">
        <v>308</v>
      </c>
      <c r="J56" s="171">
        <v>167790</v>
      </c>
      <c r="K56" s="172" t="s">
        <v>198</v>
      </c>
      <c r="L56" s="172"/>
      <c r="M56" s="172"/>
      <c r="N56" s="170">
        <v>-667.2</v>
      </c>
    </row>
    <row r="57" spans="1:14">
      <c r="A57" s="172"/>
      <c r="B57" s="175"/>
      <c r="C57" s="175"/>
      <c r="D57" s="175"/>
      <c r="E57" s="175"/>
      <c r="F57" s="175"/>
      <c r="G57" s="175"/>
      <c r="H57" s="175"/>
      <c r="I57" s="175"/>
      <c r="J57" s="172">
        <v>8855</v>
      </c>
      <c r="K57" s="168">
        <v>0</v>
      </c>
      <c r="L57" s="168">
        <v>0</v>
      </c>
      <c r="M57" s="168">
        <v>0</v>
      </c>
      <c r="N57" s="176"/>
    </row>
    <row r="58" spans="1:14">
      <c r="A58" s="168">
        <v>21074265</v>
      </c>
      <c r="B58" s="167" t="s">
        <v>253</v>
      </c>
      <c r="C58" s="168" t="s">
        <v>196</v>
      </c>
      <c r="D58" s="168">
        <v>4.99</v>
      </c>
      <c r="E58" s="168" t="s">
        <v>197</v>
      </c>
      <c r="F58" s="173">
        <v>138295</v>
      </c>
      <c r="G58" s="173">
        <v>138160</v>
      </c>
      <c r="H58" s="168">
        <v>0</v>
      </c>
      <c r="I58" s="167" t="s">
        <v>254</v>
      </c>
      <c r="J58" s="173">
        <v>138160</v>
      </c>
      <c r="K58" s="168" t="s">
        <v>198</v>
      </c>
      <c r="L58" s="168"/>
      <c r="M58" s="168"/>
      <c r="N58" s="168">
        <v>-673.65</v>
      </c>
    </row>
    <row r="59" spans="1:14">
      <c r="A59" s="168"/>
      <c r="B59" s="166"/>
      <c r="C59" s="166"/>
      <c r="D59" s="166"/>
      <c r="E59" s="166"/>
      <c r="F59" s="166"/>
      <c r="G59" s="166"/>
      <c r="H59" s="166"/>
      <c r="I59" s="166"/>
      <c r="J59" s="168">
        <v>8855</v>
      </c>
      <c r="K59" s="170">
        <v>0</v>
      </c>
      <c r="L59" s="170">
        <v>0</v>
      </c>
      <c r="M59" s="170">
        <v>0</v>
      </c>
      <c r="N59" s="176"/>
    </row>
    <row r="60" spans="1:14">
      <c r="A60" s="170">
        <v>21080326</v>
      </c>
      <c r="B60" s="169" t="s">
        <v>263</v>
      </c>
      <c r="C60" s="170" t="s">
        <v>196</v>
      </c>
      <c r="D60" s="170">
        <v>4.83</v>
      </c>
      <c r="E60" s="170" t="s">
        <v>202</v>
      </c>
      <c r="F60" s="171">
        <v>110255</v>
      </c>
      <c r="G60" s="171">
        <v>110090</v>
      </c>
      <c r="H60" s="170">
        <v>0</v>
      </c>
      <c r="I60" s="169" t="s">
        <v>264</v>
      </c>
      <c r="J60" s="171">
        <v>110090</v>
      </c>
      <c r="K60" s="172" t="s">
        <v>198</v>
      </c>
      <c r="L60" s="172"/>
      <c r="M60" s="172"/>
      <c r="N60" s="170">
        <v>-723.91</v>
      </c>
    </row>
    <row r="61" spans="1:14">
      <c r="A61" s="172"/>
      <c r="B61" s="175"/>
      <c r="C61" s="175"/>
      <c r="D61" s="175"/>
      <c r="E61" s="175"/>
      <c r="F61" s="175"/>
      <c r="G61" s="175"/>
      <c r="H61" s="175"/>
      <c r="I61" s="175"/>
      <c r="J61" s="172">
        <v>8855</v>
      </c>
      <c r="K61" s="168">
        <v>0</v>
      </c>
      <c r="L61" s="168">
        <v>0</v>
      </c>
      <c r="M61" s="168">
        <v>0</v>
      </c>
      <c r="N61" s="176"/>
    </row>
    <row r="62" spans="1:14">
      <c r="A62" s="168">
        <v>21093248</v>
      </c>
      <c r="B62" s="167" t="s">
        <v>281</v>
      </c>
      <c r="C62" s="168" t="s">
        <v>196</v>
      </c>
      <c r="D62" s="168">
        <v>3.98</v>
      </c>
      <c r="E62" s="168" t="s">
        <v>197</v>
      </c>
      <c r="F62" s="173">
        <v>138225</v>
      </c>
      <c r="G62" s="173">
        <v>138040</v>
      </c>
      <c r="H62" s="168">
        <v>0</v>
      </c>
      <c r="I62" s="167" t="s">
        <v>282</v>
      </c>
      <c r="J62" s="173">
        <v>138040</v>
      </c>
      <c r="K62" s="168" t="s">
        <v>198</v>
      </c>
      <c r="L62" s="168"/>
      <c r="M62" s="168"/>
      <c r="N62" s="168">
        <v>-736.3</v>
      </c>
    </row>
    <row r="63" spans="1:14">
      <c r="A63" s="168"/>
      <c r="B63" s="166"/>
      <c r="C63" s="166"/>
      <c r="D63" s="166"/>
      <c r="E63" s="166"/>
      <c r="F63" s="166"/>
      <c r="G63" s="166"/>
      <c r="H63" s="166"/>
      <c r="I63" s="166"/>
      <c r="J63" s="168">
        <v>8855</v>
      </c>
      <c r="K63" s="170">
        <v>0</v>
      </c>
      <c r="L63" s="170">
        <v>0</v>
      </c>
      <c r="M63" s="170">
        <v>0</v>
      </c>
      <c r="N63" s="176"/>
    </row>
    <row r="64" spans="1:14">
      <c r="A64" s="170">
        <v>21057029</v>
      </c>
      <c r="B64" s="169" t="s">
        <v>225</v>
      </c>
      <c r="C64" s="170" t="s">
        <v>196</v>
      </c>
      <c r="D64" s="170">
        <v>4.33</v>
      </c>
      <c r="E64" s="170" t="s">
        <v>194</v>
      </c>
      <c r="F64" s="170">
        <v>0.82415000000000005</v>
      </c>
      <c r="G64" s="170">
        <v>0.82310000000000005</v>
      </c>
      <c r="H64" s="170">
        <v>0</v>
      </c>
      <c r="I64" s="169" t="s">
        <v>226</v>
      </c>
      <c r="J64" s="170">
        <v>0.82310000000000005</v>
      </c>
      <c r="K64" s="172" t="s">
        <v>198</v>
      </c>
      <c r="L64" s="172"/>
      <c r="M64" s="172"/>
      <c r="N64" s="170">
        <v>-764.3</v>
      </c>
    </row>
    <row r="65" spans="1:14">
      <c r="A65" s="172"/>
      <c r="B65" s="175"/>
      <c r="C65" s="175"/>
      <c r="D65" s="175"/>
      <c r="E65" s="175"/>
      <c r="F65" s="175"/>
      <c r="G65" s="175"/>
      <c r="H65" s="175"/>
      <c r="I65" s="175"/>
      <c r="J65" s="172">
        <v>8855</v>
      </c>
      <c r="K65" s="168">
        <v>0</v>
      </c>
      <c r="L65" s="168">
        <v>0</v>
      </c>
      <c r="M65" s="168">
        <v>0</v>
      </c>
      <c r="N65" s="176"/>
    </row>
    <row r="66" spans="1:14">
      <c r="A66" s="168">
        <v>21073092</v>
      </c>
      <c r="B66" s="167" t="s">
        <v>247</v>
      </c>
      <c r="C66" s="168" t="s">
        <v>196</v>
      </c>
      <c r="D66" s="168">
        <v>8.18</v>
      </c>
      <c r="E66" s="168" t="s">
        <v>199</v>
      </c>
      <c r="F66" s="173">
        <v>168015</v>
      </c>
      <c r="G66" s="173">
        <v>167910</v>
      </c>
      <c r="H66" s="168">
        <v>0</v>
      </c>
      <c r="I66" s="167" t="s">
        <v>248</v>
      </c>
      <c r="J66" s="173">
        <v>167910</v>
      </c>
      <c r="K66" s="168" t="s">
        <v>195</v>
      </c>
      <c r="L66" s="168"/>
      <c r="M66" s="168"/>
      <c r="N66" s="168">
        <v>-858.9</v>
      </c>
    </row>
    <row r="67" spans="1:14">
      <c r="A67" s="168"/>
      <c r="B67" s="166"/>
      <c r="C67" s="166"/>
      <c r="D67" s="166"/>
      <c r="E67" s="166"/>
      <c r="F67" s="166"/>
      <c r="G67" s="166"/>
      <c r="H67" s="166"/>
      <c r="I67" s="166"/>
      <c r="J67" s="168">
        <v>8855</v>
      </c>
      <c r="K67" s="170">
        <v>0</v>
      </c>
      <c r="L67" s="170">
        <v>0</v>
      </c>
      <c r="M67" s="170">
        <v>0</v>
      </c>
      <c r="N67" s="176"/>
    </row>
    <row r="68" spans="1:14">
      <c r="A68" s="170">
        <v>21058005</v>
      </c>
      <c r="B68" s="169" t="s">
        <v>231</v>
      </c>
      <c r="C68" s="170" t="s">
        <v>196</v>
      </c>
      <c r="D68" s="170">
        <v>4.4000000000000004</v>
      </c>
      <c r="E68" s="170" t="s">
        <v>202</v>
      </c>
      <c r="F68" s="171">
        <v>110195</v>
      </c>
      <c r="G68" s="171">
        <v>109980</v>
      </c>
      <c r="H68" s="170">
        <v>0</v>
      </c>
      <c r="I68" s="169" t="s">
        <v>232</v>
      </c>
      <c r="J68" s="171">
        <v>109980</v>
      </c>
      <c r="K68" s="172" t="s">
        <v>198</v>
      </c>
      <c r="L68" s="172"/>
      <c r="M68" s="172"/>
      <c r="N68" s="170">
        <v>-860.16</v>
      </c>
    </row>
    <row r="69" spans="1:14">
      <c r="A69" s="172"/>
      <c r="B69" s="175"/>
      <c r="C69" s="175"/>
      <c r="D69" s="175"/>
      <c r="E69" s="175"/>
      <c r="F69" s="175"/>
      <c r="G69" s="175"/>
      <c r="H69" s="175"/>
      <c r="I69" s="175"/>
      <c r="J69" s="172">
        <v>8855</v>
      </c>
      <c r="K69" s="168">
        <v>0</v>
      </c>
      <c r="L69" s="168">
        <v>0</v>
      </c>
      <c r="M69" s="168">
        <v>-26.75</v>
      </c>
      <c r="N69" s="176"/>
    </row>
    <row r="70" spans="1:14">
      <c r="A70" s="168">
        <v>21094590</v>
      </c>
      <c r="B70" s="167" t="s">
        <v>317</v>
      </c>
      <c r="C70" s="168" t="s">
        <v>193</v>
      </c>
      <c r="D70" s="168">
        <v>4.53</v>
      </c>
      <c r="E70" s="168" t="s">
        <v>200</v>
      </c>
      <c r="F70" s="168">
        <v>0.88244</v>
      </c>
      <c r="G70" s="168">
        <v>0.88419999999999999</v>
      </c>
      <c r="H70" s="168">
        <v>0</v>
      </c>
      <c r="I70" s="167" t="s">
        <v>318</v>
      </c>
      <c r="J70" s="168">
        <v>0.88419999999999999</v>
      </c>
      <c r="K70" s="168" t="s">
        <v>195</v>
      </c>
      <c r="L70" s="168"/>
      <c r="M70" s="168"/>
      <c r="N70" s="168">
        <v>-901.7</v>
      </c>
    </row>
    <row r="71" spans="1:14">
      <c r="A71" s="168"/>
      <c r="B71" s="166"/>
      <c r="C71" s="166"/>
      <c r="D71" s="166"/>
      <c r="E71" s="166"/>
      <c r="F71" s="166"/>
      <c r="G71" s="166"/>
      <c r="H71" s="166"/>
      <c r="I71" s="166"/>
      <c r="J71" s="168">
        <v>8855</v>
      </c>
      <c r="K71" s="170">
        <v>0</v>
      </c>
      <c r="L71" s="170">
        <v>0</v>
      </c>
      <c r="M71" s="170">
        <v>23.72</v>
      </c>
      <c r="N71" s="176"/>
    </row>
    <row r="72" spans="1:14">
      <c r="A72" s="170">
        <v>21081628</v>
      </c>
      <c r="B72" s="169" t="s">
        <v>269</v>
      </c>
      <c r="C72" s="170" t="s">
        <v>196</v>
      </c>
      <c r="D72" s="170">
        <v>4.4400000000000004</v>
      </c>
      <c r="E72" s="170" t="s">
        <v>201</v>
      </c>
      <c r="F72" s="170">
        <v>0.93635000000000002</v>
      </c>
      <c r="G72" s="170">
        <v>0.93430000000000002</v>
      </c>
      <c r="H72" s="170">
        <v>0</v>
      </c>
      <c r="I72" s="169" t="s">
        <v>270</v>
      </c>
      <c r="J72" s="170">
        <v>0.93430000000000002</v>
      </c>
      <c r="K72" s="172" t="s">
        <v>195</v>
      </c>
      <c r="L72" s="172"/>
      <c r="M72" s="172"/>
      <c r="N72" s="170">
        <v>-910.2</v>
      </c>
    </row>
    <row r="73" spans="1:14">
      <c r="A73" s="172"/>
      <c r="B73" s="175"/>
      <c r="C73" s="175"/>
      <c r="D73" s="175"/>
      <c r="E73" s="175"/>
      <c r="F73" s="175"/>
      <c r="G73" s="175"/>
      <c r="H73" s="175"/>
      <c r="I73" s="175"/>
      <c r="J73" s="172">
        <v>8855</v>
      </c>
      <c r="K73" s="168">
        <v>0</v>
      </c>
      <c r="L73" s="168">
        <v>0</v>
      </c>
      <c r="M73" s="168">
        <v>0</v>
      </c>
      <c r="N73" s="176"/>
    </row>
    <row r="74" spans="1:14">
      <c r="A74" s="168">
        <v>21119374</v>
      </c>
      <c r="B74" s="167" t="s">
        <v>319</v>
      </c>
      <c r="C74" s="168" t="s">
        <v>193</v>
      </c>
      <c r="D74" s="168">
        <v>5.19</v>
      </c>
      <c r="E74" s="168" t="s">
        <v>194</v>
      </c>
      <c r="F74" s="168">
        <v>0.82223000000000002</v>
      </c>
      <c r="G74" s="168">
        <v>0.82340000000000002</v>
      </c>
      <c r="H74" s="168">
        <v>0</v>
      </c>
      <c r="I74" s="167" t="s">
        <v>320</v>
      </c>
      <c r="J74" s="168">
        <v>0.82340000000000002</v>
      </c>
      <c r="K74" s="168" t="s">
        <v>198</v>
      </c>
      <c r="L74" s="168"/>
      <c r="M74" s="168"/>
      <c r="N74" s="168">
        <v>-1020.88</v>
      </c>
    </row>
    <row r="75" spans="1:14">
      <c r="A75" s="168"/>
      <c r="B75" s="166"/>
      <c r="C75" s="166"/>
      <c r="D75" s="166"/>
      <c r="E75" s="166"/>
      <c r="F75" s="166"/>
      <c r="G75" s="166"/>
      <c r="H75" s="166"/>
      <c r="I75" s="166"/>
      <c r="J75" s="168">
        <v>8855</v>
      </c>
      <c r="K75" s="170">
        <v>0</v>
      </c>
      <c r="L75" s="170">
        <v>0</v>
      </c>
      <c r="M75" s="170">
        <v>0</v>
      </c>
      <c r="N75" s="176"/>
    </row>
    <row r="76" spans="1:14">
      <c r="A76" s="170">
        <v>21109309</v>
      </c>
      <c r="B76" s="169" t="s">
        <v>321</v>
      </c>
      <c r="C76" s="170" t="s">
        <v>193</v>
      </c>
      <c r="D76" s="170">
        <v>3.95</v>
      </c>
      <c r="E76" s="170" t="s">
        <v>194</v>
      </c>
      <c r="F76" s="170">
        <v>0.82221999999999995</v>
      </c>
      <c r="G76" s="170">
        <v>0.82379999999999998</v>
      </c>
      <c r="H76" s="170">
        <v>0</v>
      </c>
      <c r="I76" s="169" t="s">
        <v>322</v>
      </c>
      <c r="J76" s="170">
        <v>0.82379999999999998</v>
      </c>
      <c r="K76" s="172" t="s">
        <v>198</v>
      </c>
      <c r="L76" s="172"/>
      <c r="M76" s="172"/>
      <c r="N76" s="170">
        <v>-1048.8900000000001</v>
      </c>
    </row>
    <row r="77" spans="1:14">
      <c r="A77" s="172"/>
      <c r="B77" s="175"/>
      <c r="C77" s="175"/>
      <c r="D77" s="175"/>
      <c r="E77" s="175"/>
      <c r="F77" s="175"/>
      <c r="G77" s="175"/>
      <c r="H77" s="175"/>
      <c r="I77" s="175"/>
      <c r="J77" s="172">
        <v>8855</v>
      </c>
      <c r="K77" s="168">
        <v>0</v>
      </c>
      <c r="L77" s="168">
        <v>0</v>
      </c>
      <c r="M77" s="168">
        <v>0</v>
      </c>
      <c r="N77" s="176"/>
    </row>
    <row r="78" spans="1:14">
      <c r="A78" s="168">
        <v>21081737</v>
      </c>
      <c r="B78" s="167" t="s">
        <v>271</v>
      </c>
      <c r="C78" s="168" t="s">
        <v>196</v>
      </c>
      <c r="D78" s="168">
        <v>4.33</v>
      </c>
      <c r="E78" s="168" t="s">
        <v>200</v>
      </c>
      <c r="F78" s="168">
        <v>0.88566</v>
      </c>
      <c r="G78" s="168">
        <v>0.88349999999999995</v>
      </c>
      <c r="H78" s="168">
        <v>0</v>
      </c>
      <c r="I78" s="167" t="s">
        <v>272</v>
      </c>
      <c r="J78" s="168">
        <v>0.88349999999999995</v>
      </c>
      <c r="K78" s="168" t="s">
        <v>195</v>
      </c>
      <c r="L78" s="168"/>
      <c r="M78" s="168"/>
      <c r="N78" s="168">
        <v>-1058.6099999999999</v>
      </c>
    </row>
    <row r="79" spans="1:14">
      <c r="A79" s="168"/>
      <c r="B79" s="166"/>
      <c r="C79" s="166"/>
      <c r="D79" s="166"/>
      <c r="E79" s="166"/>
      <c r="F79" s="166"/>
      <c r="G79" s="166"/>
      <c r="H79" s="166"/>
      <c r="I79" s="166"/>
      <c r="J79" s="168">
        <v>8855</v>
      </c>
      <c r="K79" s="170">
        <v>0</v>
      </c>
      <c r="L79" s="170">
        <v>0</v>
      </c>
      <c r="M79" s="170">
        <v>0</v>
      </c>
      <c r="N79" s="176"/>
    </row>
    <row r="80" spans="1:14">
      <c r="A80" s="170">
        <v>21105557</v>
      </c>
      <c r="B80" s="169" t="s">
        <v>323</v>
      </c>
      <c r="C80" s="170" t="s">
        <v>196</v>
      </c>
      <c r="D80" s="170">
        <v>3.03</v>
      </c>
      <c r="E80" s="170" t="s">
        <v>194</v>
      </c>
      <c r="F80" s="170">
        <v>0.82435000000000003</v>
      </c>
      <c r="G80" s="170">
        <v>0.82220000000000004</v>
      </c>
      <c r="H80" s="170">
        <v>0</v>
      </c>
      <c r="I80" s="169" t="s">
        <v>324</v>
      </c>
      <c r="J80" s="170">
        <v>0.82220000000000004</v>
      </c>
      <c r="K80" s="172" t="s">
        <v>198</v>
      </c>
      <c r="L80" s="172"/>
      <c r="M80" s="172"/>
      <c r="N80" s="170">
        <v>-1092.6500000000001</v>
      </c>
    </row>
    <row r="81" spans="1:14">
      <c r="A81" s="172"/>
      <c r="B81" s="175"/>
      <c r="C81" s="175"/>
      <c r="D81" s="175"/>
      <c r="E81" s="175"/>
      <c r="F81" s="175"/>
      <c r="G81" s="175"/>
      <c r="H81" s="175"/>
      <c r="I81" s="175"/>
      <c r="J81" s="172">
        <v>8855</v>
      </c>
      <c r="K81" s="168">
        <v>0</v>
      </c>
      <c r="L81" s="168">
        <v>0</v>
      </c>
      <c r="M81" s="168">
        <v>0</v>
      </c>
      <c r="N81" s="176"/>
    </row>
    <row r="82" spans="1:14">
      <c r="A82" s="168">
        <v>21097887</v>
      </c>
      <c r="B82" s="167" t="s">
        <v>294</v>
      </c>
      <c r="C82" s="168" t="s">
        <v>196</v>
      </c>
      <c r="D82" s="168">
        <v>4.9400000000000004</v>
      </c>
      <c r="E82" s="168" t="s">
        <v>202</v>
      </c>
      <c r="F82" s="173">
        <v>110515</v>
      </c>
      <c r="G82" s="173">
        <v>110220</v>
      </c>
      <c r="H82" s="168">
        <v>0</v>
      </c>
      <c r="I82" s="167" t="s">
        <v>293</v>
      </c>
      <c r="J82" s="173">
        <v>110220</v>
      </c>
      <c r="K82" s="168" t="s">
        <v>195</v>
      </c>
      <c r="L82" s="168"/>
      <c r="M82" s="168"/>
      <c r="N82" s="168">
        <v>-1322.17</v>
      </c>
    </row>
    <row r="83" spans="1:14">
      <c r="A83" s="168"/>
      <c r="B83" s="166"/>
      <c r="C83" s="166"/>
      <c r="D83" s="166"/>
      <c r="E83" s="166"/>
      <c r="F83" s="166"/>
      <c r="G83" s="166"/>
      <c r="H83" s="166"/>
      <c r="I83" s="166"/>
      <c r="J83" s="168">
        <v>8855</v>
      </c>
      <c r="K83" s="170">
        <v>0</v>
      </c>
      <c r="L83" s="170">
        <v>0</v>
      </c>
      <c r="M83" s="170">
        <v>0</v>
      </c>
      <c r="N83" s="176"/>
    </row>
    <row r="84" spans="1:14">
      <c r="A84" s="170">
        <v>21082103</v>
      </c>
      <c r="B84" s="169" t="s">
        <v>273</v>
      </c>
      <c r="C84" s="170" t="s">
        <v>193</v>
      </c>
      <c r="D84" s="170">
        <v>5.85</v>
      </c>
      <c r="E84" s="170" t="s">
        <v>200</v>
      </c>
      <c r="F84" s="170">
        <v>0.88412000000000002</v>
      </c>
      <c r="G84" s="170">
        <v>0.88617000000000001</v>
      </c>
      <c r="H84" s="170">
        <v>0</v>
      </c>
      <c r="I84" s="169" t="s">
        <v>274</v>
      </c>
      <c r="J84" s="170">
        <v>0.88617000000000001</v>
      </c>
      <c r="K84" s="172" t="s">
        <v>198</v>
      </c>
      <c r="L84" s="172"/>
      <c r="M84" s="172"/>
      <c r="N84" s="170">
        <v>-1353.3</v>
      </c>
    </row>
    <row r="85" spans="1:14">
      <c r="A85" s="172"/>
      <c r="B85" s="175"/>
      <c r="C85" s="175"/>
      <c r="D85" s="175"/>
      <c r="E85" s="175"/>
      <c r="F85" s="175"/>
      <c r="G85" s="175"/>
      <c r="H85" s="175"/>
      <c r="I85" s="175"/>
      <c r="J85" s="172">
        <v>8855</v>
      </c>
      <c r="K85" s="168">
        <v>0</v>
      </c>
      <c r="L85" s="168">
        <v>0</v>
      </c>
      <c r="M85" s="168">
        <v>0</v>
      </c>
      <c r="N85" s="176"/>
    </row>
    <row r="86" spans="1:14">
      <c r="A86" s="168">
        <v>21067781</v>
      </c>
      <c r="B86" s="167" t="s">
        <v>239</v>
      </c>
      <c r="C86" s="168" t="s">
        <v>196</v>
      </c>
      <c r="D86" s="168">
        <v>6.16</v>
      </c>
      <c r="E86" s="168" t="s">
        <v>194</v>
      </c>
      <c r="F86" s="168">
        <v>0.82364999999999999</v>
      </c>
      <c r="G86" s="168">
        <v>0.82220000000000004</v>
      </c>
      <c r="H86" s="168">
        <v>0</v>
      </c>
      <c r="I86" s="167" t="s">
        <v>240</v>
      </c>
      <c r="J86" s="168">
        <v>0.82220000000000004</v>
      </c>
      <c r="K86" s="168" t="s">
        <v>198</v>
      </c>
      <c r="L86" s="168"/>
      <c r="M86" s="168"/>
      <c r="N86" s="168">
        <v>-1499.86</v>
      </c>
    </row>
    <row r="87" spans="1:14">
      <c r="A87" s="168"/>
      <c r="B87" s="166"/>
      <c r="C87" s="166"/>
      <c r="D87" s="166"/>
      <c r="E87" s="166"/>
      <c r="F87" s="166"/>
      <c r="G87" s="166"/>
      <c r="H87" s="166"/>
      <c r="I87" s="166"/>
      <c r="J87" s="168">
        <v>8855</v>
      </c>
      <c r="K87" s="170">
        <v>0</v>
      </c>
      <c r="L87" s="170">
        <v>0</v>
      </c>
      <c r="M87" s="170">
        <v>-85.52</v>
      </c>
      <c r="N87" s="176"/>
    </row>
    <row r="88" spans="1:14">
      <c r="A88" s="170">
        <v>21069701</v>
      </c>
      <c r="B88" s="169" t="s">
        <v>243</v>
      </c>
      <c r="C88" s="170" t="s">
        <v>196</v>
      </c>
      <c r="D88" s="170">
        <v>7.07</v>
      </c>
      <c r="E88" s="170" t="s">
        <v>202</v>
      </c>
      <c r="F88" s="171">
        <v>110305</v>
      </c>
      <c r="G88" s="171">
        <v>110050</v>
      </c>
      <c r="H88" s="170">
        <v>0</v>
      </c>
      <c r="I88" s="169" t="s">
        <v>244</v>
      </c>
      <c r="J88" s="171">
        <v>110050</v>
      </c>
      <c r="K88" s="172" t="s">
        <v>195</v>
      </c>
      <c r="L88" s="172"/>
      <c r="M88" s="172"/>
      <c r="N88" s="170">
        <v>-1638.21</v>
      </c>
    </row>
    <row r="89" spans="1:14">
      <c r="A89" s="172"/>
      <c r="B89" s="175"/>
      <c r="C89" s="175"/>
      <c r="D89" s="175"/>
      <c r="E89" s="175"/>
      <c r="F89" s="175"/>
      <c r="G89" s="175"/>
      <c r="H89" s="175"/>
      <c r="I89" s="175"/>
      <c r="J89" s="172">
        <v>8855</v>
      </c>
      <c r="K89" s="168">
        <v>0</v>
      </c>
      <c r="L89" s="168">
        <v>0</v>
      </c>
      <c r="M89" s="168">
        <v>-20.59</v>
      </c>
      <c r="N89" s="176"/>
    </row>
    <row r="90" spans="1:14">
      <c r="A90" s="168">
        <v>21076635</v>
      </c>
      <c r="B90" s="167" t="s">
        <v>261</v>
      </c>
      <c r="C90" s="168" t="s">
        <v>193</v>
      </c>
      <c r="D90" s="168">
        <v>9.16</v>
      </c>
      <c r="E90" s="168" t="s">
        <v>197</v>
      </c>
      <c r="F90" s="173">
        <v>137981</v>
      </c>
      <c r="G90" s="173">
        <v>138160</v>
      </c>
      <c r="H90" s="168">
        <v>0</v>
      </c>
      <c r="I90" s="167" t="s">
        <v>262</v>
      </c>
      <c r="J90" s="173">
        <v>138160</v>
      </c>
      <c r="K90" s="168" t="s">
        <v>195</v>
      </c>
      <c r="L90" s="168"/>
      <c r="M90" s="168"/>
      <c r="N90" s="168">
        <v>-1639.64</v>
      </c>
    </row>
    <row r="91" spans="1:14">
      <c r="A91" s="168"/>
      <c r="B91" s="166"/>
      <c r="C91" s="166"/>
      <c r="D91" s="166"/>
      <c r="E91" s="166"/>
      <c r="F91" s="166"/>
      <c r="G91" s="166"/>
      <c r="H91" s="166"/>
      <c r="I91" s="166"/>
      <c r="J91" s="168">
        <v>8855</v>
      </c>
      <c r="K91" s="170">
        <v>0</v>
      </c>
      <c r="L91" s="170">
        <v>0</v>
      </c>
      <c r="M91" s="170">
        <v>0</v>
      </c>
      <c r="N91" s="176"/>
    </row>
    <row r="92" spans="1:14">
      <c r="A92" s="170">
        <v>21073603</v>
      </c>
      <c r="B92" s="169" t="s">
        <v>251</v>
      </c>
      <c r="C92" s="170" t="s">
        <v>193</v>
      </c>
      <c r="D92" s="170">
        <v>11.29</v>
      </c>
      <c r="E92" s="170" t="s">
        <v>200</v>
      </c>
      <c r="F92" s="170">
        <v>0.88221000000000005</v>
      </c>
      <c r="G92" s="170">
        <v>0.88349999999999995</v>
      </c>
      <c r="H92" s="170">
        <v>0</v>
      </c>
      <c r="I92" s="169" t="s">
        <v>252</v>
      </c>
      <c r="J92" s="170">
        <v>0.88349999999999995</v>
      </c>
      <c r="K92" s="172" t="s">
        <v>195</v>
      </c>
      <c r="L92" s="172"/>
      <c r="M92" s="172"/>
      <c r="N92" s="170">
        <v>-1648.46</v>
      </c>
    </row>
    <row r="93" spans="1:14">
      <c r="A93" s="172"/>
      <c r="B93" s="175"/>
      <c r="C93" s="175"/>
      <c r="D93" s="175"/>
      <c r="E93" s="175"/>
      <c r="F93" s="175"/>
      <c r="G93" s="175"/>
      <c r="H93" s="175"/>
      <c r="I93" s="175"/>
      <c r="J93" s="172">
        <v>8855</v>
      </c>
      <c r="K93" s="168">
        <v>0</v>
      </c>
      <c r="L93" s="168">
        <v>0</v>
      </c>
      <c r="M93" s="168">
        <v>0</v>
      </c>
      <c r="N93" s="176"/>
    </row>
    <row r="94" spans="1:14">
      <c r="A94" s="168">
        <v>21057068</v>
      </c>
      <c r="B94" s="167" t="s">
        <v>227</v>
      </c>
      <c r="C94" s="168" t="s">
        <v>193</v>
      </c>
      <c r="D94" s="168">
        <v>6.21</v>
      </c>
      <c r="E94" s="168" t="s">
        <v>200</v>
      </c>
      <c r="F94" s="168">
        <v>0.87761999999999996</v>
      </c>
      <c r="G94" s="168">
        <v>0.88070000000000004</v>
      </c>
      <c r="H94" s="168">
        <v>0</v>
      </c>
      <c r="I94" s="167" t="s">
        <v>228</v>
      </c>
      <c r="J94" s="168">
        <v>0.88070000000000004</v>
      </c>
      <c r="K94" s="168" t="s">
        <v>195</v>
      </c>
      <c r="L94" s="168"/>
      <c r="M94" s="168"/>
      <c r="N94" s="168">
        <v>-2171.77</v>
      </c>
    </row>
    <row r="95" spans="1:14">
      <c r="A95" s="168"/>
      <c r="B95" s="166"/>
      <c r="C95" s="166"/>
      <c r="D95" s="166"/>
      <c r="E95" s="166"/>
      <c r="F95" s="166"/>
      <c r="G95" s="166"/>
      <c r="H95" s="166"/>
      <c r="I95" s="166"/>
      <c r="J95" s="168">
        <v>8855</v>
      </c>
      <c r="K95" s="170">
        <v>0</v>
      </c>
      <c r="L95" s="170">
        <v>0</v>
      </c>
      <c r="M95" s="170">
        <v>0</v>
      </c>
      <c r="N95" s="176"/>
    </row>
    <row r="96" spans="1:14">
      <c r="A96" s="170">
        <v>21044604</v>
      </c>
      <c r="B96" s="169" t="s">
        <v>219</v>
      </c>
      <c r="C96" s="170" t="s">
        <v>193</v>
      </c>
      <c r="D96" s="170">
        <v>6.9</v>
      </c>
      <c r="E96" s="170" t="s">
        <v>194</v>
      </c>
      <c r="F96" s="170">
        <v>0.82133999999999996</v>
      </c>
      <c r="G96" s="170">
        <v>0.82420000000000004</v>
      </c>
      <c r="H96" s="170">
        <v>0</v>
      </c>
      <c r="I96" s="169" t="s">
        <v>220</v>
      </c>
      <c r="J96" s="170">
        <v>0.82420000000000004</v>
      </c>
      <c r="K96" s="172" t="s">
        <v>195</v>
      </c>
      <c r="L96" s="172"/>
      <c r="M96" s="172"/>
      <c r="N96" s="170">
        <v>-3319.75</v>
      </c>
    </row>
    <row r="97" spans="1:14">
      <c r="A97" s="172"/>
      <c r="B97" s="175"/>
      <c r="C97" s="175"/>
      <c r="D97" s="175"/>
      <c r="E97" s="175"/>
      <c r="F97" s="175"/>
      <c r="G97" s="175"/>
      <c r="H97" s="175"/>
      <c r="I97" s="175"/>
      <c r="J97" s="172">
        <v>8855</v>
      </c>
      <c r="K97" s="168">
        <v>0</v>
      </c>
      <c r="L97" s="168">
        <v>0</v>
      </c>
      <c r="M97" s="168">
        <v>-21.36</v>
      </c>
      <c r="N97" s="176"/>
    </row>
    <row r="98" spans="1:14">
      <c r="A98" s="168">
        <v>21073296</v>
      </c>
      <c r="B98" s="167" t="s">
        <v>288</v>
      </c>
      <c r="C98" s="168" t="s">
        <v>196</v>
      </c>
      <c r="D98" s="168">
        <v>9.73</v>
      </c>
      <c r="E98" s="168" t="s">
        <v>199</v>
      </c>
      <c r="F98" s="173">
        <v>168067</v>
      </c>
      <c r="G98" s="173">
        <v>167700</v>
      </c>
      <c r="H98" s="168">
        <v>0</v>
      </c>
      <c r="I98" s="167" t="s">
        <v>289</v>
      </c>
      <c r="J98" s="173">
        <v>167700</v>
      </c>
      <c r="K98" s="168" t="s">
        <v>203</v>
      </c>
      <c r="L98" s="168"/>
      <c r="M98" s="168"/>
      <c r="N98" s="168">
        <v>-3570.91</v>
      </c>
    </row>
    <row r="99" spans="1:14">
      <c r="A99" s="168"/>
      <c r="B99" s="166"/>
      <c r="C99" s="166"/>
      <c r="D99" s="166"/>
      <c r="E99" s="166"/>
      <c r="F99" s="166"/>
      <c r="G99" s="166"/>
      <c r="H99" s="166"/>
      <c r="I99" s="166"/>
      <c r="J99" s="168">
        <v>8855</v>
      </c>
      <c r="K99" s="170">
        <v>0</v>
      </c>
      <c r="L99" s="170">
        <v>0</v>
      </c>
      <c r="M99" s="170">
        <v>0</v>
      </c>
      <c r="N99" s="176"/>
    </row>
    <row r="100" spans="1:14">
      <c r="A100" s="170">
        <v>21072273</v>
      </c>
      <c r="B100" s="169" t="s">
        <v>245</v>
      </c>
      <c r="C100" s="170" t="s">
        <v>193</v>
      </c>
      <c r="D100" s="170">
        <v>12.85</v>
      </c>
      <c r="E100" s="170" t="s">
        <v>201</v>
      </c>
      <c r="F100" s="170">
        <v>0.93152000000000001</v>
      </c>
      <c r="G100" s="170">
        <v>0.93430000000000002</v>
      </c>
      <c r="H100" s="170">
        <v>0</v>
      </c>
      <c r="I100" s="169" t="s">
        <v>246</v>
      </c>
      <c r="J100" s="170">
        <v>0.93430000000000002</v>
      </c>
      <c r="K100" s="176"/>
      <c r="L100" s="176"/>
      <c r="M100" s="176"/>
      <c r="N100" s="170">
        <v>-3572.3</v>
      </c>
    </row>
    <row r="101" spans="1:14">
      <c r="A101" s="172"/>
      <c r="B101" s="175"/>
      <c r="C101" s="175"/>
      <c r="D101" s="175"/>
      <c r="E101" s="175"/>
      <c r="F101" s="175"/>
      <c r="G101" s="175"/>
      <c r="H101" s="175"/>
      <c r="I101" s="175"/>
      <c r="J101" s="172">
        <v>8855</v>
      </c>
      <c r="N101" s="176"/>
    </row>
    <row r="102" spans="1:14">
      <c r="A102" s="182"/>
      <c r="B102" s="182"/>
      <c r="C102" s="182"/>
      <c r="D102" s="182"/>
      <c r="E102" s="182"/>
      <c r="F102" s="182"/>
      <c r="G102" s="182"/>
      <c r="H102" s="182"/>
      <c r="I102" s="182"/>
      <c r="J102" s="182"/>
      <c r="N102" s="174"/>
    </row>
  </sheetData>
  <mergeCells count="1">
    <mergeCell ref="A102:J10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C19" sqref="C19"/>
    </sheetView>
  </sheetViews>
  <sheetFormatPr defaultRowHeight="12.75"/>
  <cols>
    <col min="1" max="1" width="12.85546875" customWidth="1"/>
    <col min="2" max="2" width="10" customWidth="1"/>
    <col min="3" max="3" width="13.85546875" customWidth="1"/>
    <col min="4" max="4" width="11.140625" customWidth="1"/>
    <col min="5" max="5" width="17.42578125" customWidth="1"/>
    <col min="6" max="6" width="14.28515625" customWidth="1"/>
    <col min="7" max="7" width="12.7109375" customWidth="1"/>
    <col min="8" max="8" width="7.140625" customWidth="1"/>
    <col min="9" max="10" width="12.7109375" customWidth="1"/>
    <col min="11" max="11" width="12.28515625" bestFit="1" customWidth="1"/>
    <col min="12" max="12" width="16.28515625" bestFit="1" customWidth="1"/>
    <col min="13" max="13" width="12.7109375" customWidth="1"/>
  </cols>
  <sheetData>
    <row r="1" spans="1:6">
      <c r="A1" s="162" t="s">
        <v>209</v>
      </c>
      <c r="B1" t="s">
        <v>285</v>
      </c>
    </row>
    <row r="3" spans="1:6">
      <c r="B3" s="162" t="s">
        <v>214</v>
      </c>
    </row>
    <row r="4" spans="1:6">
      <c r="A4" s="162" t="s">
        <v>287</v>
      </c>
      <c r="B4" t="s">
        <v>283</v>
      </c>
      <c r="C4" t="s">
        <v>284</v>
      </c>
      <c r="D4" t="s">
        <v>184</v>
      </c>
      <c r="E4" t="s">
        <v>295</v>
      </c>
      <c r="F4" t="s">
        <v>296</v>
      </c>
    </row>
    <row r="5" spans="1:6">
      <c r="A5" s="163" t="s">
        <v>201</v>
      </c>
      <c r="B5" s="164">
        <v>4</v>
      </c>
      <c r="C5" s="165">
        <v>-445.61</v>
      </c>
      <c r="D5" s="165">
        <v>-111.4025</v>
      </c>
      <c r="E5" s="165">
        <v>315.04533455520334</v>
      </c>
      <c r="F5" s="165">
        <v>99253.562825000015</v>
      </c>
    </row>
    <row r="6" spans="1:6">
      <c r="A6" s="163" t="s">
        <v>194</v>
      </c>
      <c r="B6" s="164">
        <v>7</v>
      </c>
      <c r="C6" s="165">
        <v>-5199.5700000000006</v>
      </c>
      <c r="D6" s="165">
        <v>-742.79571428571433</v>
      </c>
      <c r="E6" s="165">
        <v>623.736069686988</v>
      </c>
      <c r="F6" s="165">
        <v>389046.68462857109</v>
      </c>
    </row>
    <row r="7" spans="1:6">
      <c r="A7" s="163" t="s">
        <v>197</v>
      </c>
      <c r="B7" s="164">
        <v>7</v>
      </c>
      <c r="C7" s="165">
        <v>-3048.37</v>
      </c>
      <c r="D7" s="165">
        <v>-435.48142857142858</v>
      </c>
      <c r="E7" s="165">
        <v>260.01947282390034</v>
      </c>
      <c r="F7" s="165">
        <v>67610.126247619046</v>
      </c>
    </row>
    <row r="8" spans="1:6">
      <c r="A8" s="163" t="s">
        <v>199</v>
      </c>
      <c r="B8" s="164">
        <v>6</v>
      </c>
      <c r="C8" s="165">
        <v>-594.77</v>
      </c>
      <c r="D8" s="165">
        <v>-99.12833333333333</v>
      </c>
      <c r="E8" s="165">
        <v>716.01637191943212</v>
      </c>
      <c r="F8" s="165">
        <v>512679.44485666661</v>
      </c>
    </row>
    <row r="9" spans="1:6">
      <c r="A9" s="163" t="s">
        <v>202</v>
      </c>
      <c r="B9" s="164">
        <v>7</v>
      </c>
      <c r="C9" s="165">
        <v>-4455.1499999999996</v>
      </c>
      <c r="D9" s="165">
        <v>-636.44999999999993</v>
      </c>
      <c r="E9" s="165">
        <v>129.63428288843986</v>
      </c>
      <c r="F9" s="165">
        <v>16805.047300000053</v>
      </c>
    </row>
    <row r="10" spans="1:6">
      <c r="A10" s="163" t="s">
        <v>200</v>
      </c>
      <c r="B10" s="164">
        <v>3</v>
      </c>
      <c r="C10" s="165">
        <v>-2335.37</v>
      </c>
      <c r="D10" s="165">
        <v>-778.45666666666659</v>
      </c>
      <c r="E10" s="165">
        <v>507.23592995107629</v>
      </c>
      <c r="F10" s="165">
        <v>257288.28863333317</v>
      </c>
    </row>
    <row r="11" spans="1:6">
      <c r="A11" s="163" t="s">
        <v>213</v>
      </c>
      <c r="B11" s="164">
        <v>34</v>
      </c>
      <c r="C11" s="165">
        <v>-16078.839999999997</v>
      </c>
      <c r="D11" s="165">
        <v>-472.90705882352933</v>
      </c>
      <c r="E11" s="165">
        <v>509.44118909709607</v>
      </c>
      <c r="F11" s="165">
        <v>259530.32514866322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f>950</f>
        <v>950</v>
      </c>
      <c r="C2" s="25">
        <v>17.16</v>
      </c>
      <c r="D2" s="25">
        <v>0.49</v>
      </c>
      <c r="E2" s="39">
        <v>16.46</v>
      </c>
      <c r="F2" s="28">
        <f>ROUNDDOWN([APLICAÇÃO]/[PREÇO OPÇÃO], 0)</f>
        <v>1938</v>
      </c>
      <c r="G2" s="28">
        <f>[QTDE TMP] - MOD([QTDE TMP], 100)</f>
        <v>1900</v>
      </c>
      <c r="H2" s="25">
        <f>[EXERCÍCIO] + ([PREÇO OPÇÃO] * 2)</f>
        <v>18.14</v>
      </c>
      <c r="I2" s="27">
        <f>[TARGET 100%] / [PREÇO AÇÃO] - 1</f>
        <v>0.10206561360874855</v>
      </c>
      <c r="J2" s="25">
        <f>[PREÇO OPÇÃO] * [QTDE]</f>
        <v>931</v>
      </c>
      <c r="K2" s="25">
        <f>IF([PREÇO AÇÃO] &gt; [EXERCÍCIO], [PREÇO OPÇÃO] -([PREÇO AÇÃO] - [EXERCÍCIO]), [PREÇO OPÇÃO])</f>
        <v>0.49</v>
      </c>
    </row>
    <row r="3" spans="1:15">
      <c r="A3" s="7" t="s">
        <v>179</v>
      </c>
      <c r="B3" s="25">
        <f>950</f>
        <v>950</v>
      </c>
      <c r="C3" s="25">
        <v>16.16</v>
      </c>
      <c r="D3" s="25">
        <v>0.3</v>
      </c>
      <c r="E3" s="39">
        <v>15.8</v>
      </c>
      <c r="F3" s="28">
        <f>ROUNDDOWN([APLICAÇÃO]/[PREÇO OPÇÃO], 0)</f>
        <v>3166</v>
      </c>
      <c r="G3" s="28">
        <f>[QTDE TMP] - MOD([QTDE TMP], 100)</f>
        <v>3100</v>
      </c>
      <c r="H3" s="25">
        <f>[EXERCÍCIO] + ([PREÇO OPÇÃO] * 2)</f>
        <v>16.760000000000002</v>
      </c>
      <c r="I3" s="27">
        <f>[TARGET 100%] / [PREÇO AÇÃO] - 1</f>
        <v>6.0759493670886178E-2</v>
      </c>
      <c r="J3" s="25">
        <f>[PREÇO OPÇÃO] * [QTDE]</f>
        <v>930</v>
      </c>
      <c r="K3" s="25">
        <f>IF([PREÇO AÇÃO] &gt; [EXERCÍCIO], [PREÇO OPÇÃO] -([PREÇO AÇÃO] - [EXERCÍCIO]), [PREÇO OPÇÃO])</f>
        <v>0.3</v>
      </c>
    </row>
    <row r="4" spans="1:15">
      <c r="A4" s="7" t="s">
        <v>179</v>
      </c>
      <c r="B4" s="146">
        <f>950</f>
        <v>950</v>
      </c>
      <c r="C4" s="25">
        <v>30</v>
      </c>
      <c r="D4" s="25">
        <v>0.51</v>
      </c>
      <c r="E4" s="39">
        <v>30.07</v>
      </c>
      <c r="F4" s="147">
        <f>ROUNDDOWN([APLICAÇÃO]/[PREÇO OPÇÃO], 0)</f>
        <v>1862</v>
      </c>
      <c r="G4" s="147">
        <f>[QTDE TMP] - MOD([QTDE TMP], 100)</f>
        <v>1800</v>
      </c>
      <c r="H4" s="146">
        <f>[EXERCÍCIO] + ([PREÇO OPÇÃO] * 2)</f>
        <v>31.02</v>
      </c>
      <c r="I4" s="148">
        <f>[TARGET 100%] / [PREÇO AÇÃO] - 1</f>
        <v>3.1592949783837643E-2</v>
      </c>
      <c r="J4" s="149">
        <f>[PREÇO OPÇÃO] * [QTDE]</f>
        <v>918</v>
      </c>
      <c r="K4" s="149">
        <f>IF([PREÇO AÇÃO] &gt; [EXERCÍCIO], [PREÇO OPÇÃO] -([PREÇO AÇÃO] - [EXERCÍCIO]), [PREÇO OPÇÃO])</f>
        <v>0.43999999999999972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f>950</f>
        <v>950</v>
      </c>
      <c r="C5" s="146">
        <v>31</v>
      </c>
      <c r="D5" s="146">
        <v>0.47</v>
      </c>
      <c r="E5" s="39">
        <v>30.67</v>
      </c>
      <c r="F5" s="147">
        <f>ROUNDDOWN([APLICAÇÃO]/[PREÇO OPÇÃO], 0)</f>
        <v>2021</v>
      </c>
      <c r="G5" s="147">
        <f>[QTDE TMP] - MOD([QTDE TMP], 100)</f>
        <v>2000</v>
      </c>
      <c r="H5" s="146">
        <f>[EXERCÍCIO] + ([PREÇO OPÇÃO] * 2)</f>
        <v>31.94</v>
      </c>
      <c r="I5" s="148">
        <f>[TARGET 100%] / [PREÇO AÇÃO] - 1</f>
        <v>4.1408542549722815E-2</v>
      </c>
      <c r="J5" s="149">
        <f>[PREÇO OPÇÃO] * [QTDE]</f>
        <v>940</v>
      </c>
      <c r="K5" s="149">
        <f>IF([PREÇO AÇÃO] &gt; [EXERCÍCIO], [PREÇO OPÇÃO] -([PREÇO AÇÃO] - [EXERCÍCIO]), [PREÇO OPÇÃO])</f>
        <v>0.47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1" t="s">
        <v>7</v>
      </c>
      <c r="B1" s="181"/>
      <c r="C1" s="181" t="s">
        <v>8</v>
      </c>
      <c r="D1" s="181"/>
      <c r="E1" s="180" t="s">
        <v>9</v>
      </c>
      <c r="F1" s="180" t="s">
        <v>4</v>
      </c>
      <c r="G1" s="180" t="s">
        <v>10</v>
      </c>
      <c r="H1" s="180" t="s">
        <v>11</v>
      </c>
      <c r="I1" s="180" t="s">
        <v>23</v>
      </c>
      <c r="K1" s="179" t="s">
        <v>147</v>
      </c>
      <c r="L1" s="179"/>
      <c r="M1" s="179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0"/>
      <c r="F2" s="180"/>
      <c r="G2" s="180"/>
      <c r="H2" s="180"/>
      <c r="I2" s="180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79" t="s">
        <v>26</v>
      </c>
      <c r="B4" s="179"/>
      <c r="C4" s="179"/>
      <c r="D4" s="179"/>
      <c r="E4" s="179"/>
      <c r="F4" s="179"/>
      <c r="K4" s="17">
        <v>498.62</v>
      </c>
      <c r="L4" s="17">
        <v>0</v>
      </c>
      <c r="M4" s="104">
        <v>0.02</v>
      </c>
    </row>
    <row r="5" spans="1:13">
      <c r="A5" s="179" t="s">
        <v>7</v>
      </c>
      <c r="B5" s="179"/>
      <c r="C5" s="179"/>
      <c r="D5" s="179" t="s">
        <v>8</v>
      </c>
      <c r="E5" s="179"/>
      <c r="F5" s="179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2014-04-25T20:24:39Z</dcterms:modified>
</cp:coreProperties>
</file>