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6975" activeTab="3"/>
  </bookViews>
  <sheets>
    <sheet name="120meses" sheetId="5" r:id="rId1"/>
    <sheet name="Plan4" sheetId="6" r:id="rId2"/>
    <sheet name="180meses" sheetId="1" r:id="rId3"/>
    <sheet name="RF" sheetId="4" r:id="rId4"/>
    <sheet name="Total" sheetId="3" r:id="rId5"/>
    <sheet name="Plan2" sheetId="2" r:id="rId6"/>
  </sheets>
  <calcPr calcId="124519"/>
</workbook>
</file>

<file path=xl/calcChain.xml><?xml version="1.0" encoding="utf-8"?>
<calcChain xmlns="http://schemas.openxmlformats.org/spreadsheetml/2006/main">
  <c r="F2" i="5"/>
  <c r="B6"/>
  <c r="G3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I5" i="4"/>
  <c r="T6" i="5"/>
  <c r="C7"/>
  <c r="U221" i="6"/>
  <c r="D10"/>
  <c r="D11"/>
  <c r="D12"/>
  <c r="D13"/>
  <c r="D14"/>
  <c r="D15"/>
  <c r="D16"/>
  <c r="D17"/>
  <c r="D18"/>
  <c r="D19"/>
  <c r="D20"/>
  <c r="D21"/>
  <c r="D22"/>
  <c r="D24"/>
  <c r="D23"/>
  <c r="D25"/>
  <c r="D26"/>
  <c r="D27"/>
  <c r="D28"/>
  <c r="D32"/>
  <c r="D34"/>
  <c r="D30"/>
  <c r="D31"/>
  <c r="D29"/>
  <c r="D33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8"/>
  <c r="D56"/>
  <c r="D59"/>
  <c r="D57"/>
  <c r="D61"/>
  <c r="D60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6"/>
  <c r="D95"/>
  <c r="D97"/>
  <c r="D98"/>
  <c r="D99"/>
  <c r="D100"/>
  <c r="D101"/>
  <c r="D103"/>
  <c r="D102"/>
  <c r="D104"/>
  <c r="D105"/>
  <c r="D107"/>
  <c r="D106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2"/>
  <c r="D132"/>
  <c r="D133"/>
  <c r="D134"/>
  <c r="D135"/>
  <c r="D136"/>
  <c r="D137"/>
  <c r="D138"/>
  <c r="D139"/>
  <c r="D140"/>
  <c r="D3"/>
  <c r="D141"/>
  <c r="D142"/>
  <c r="D143"/>
  <c r="D144"/>
  <c r="D145"/>
  <c r="D146"/>
  <c r="D147"/>
  <c r="D148"/>
  <c r="D149"/>
  <c r="D150"/>
  <c r="D151"/>
  <c r="D152"/>
  <c r="D153"/>
  <c r="D154"/>
  <c r="D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5"/>
  <c r="D176"/>
  <c r="D177"/>
  <c r="D178"/>
  <c r="D179"/>
  <c r="D180"/>
  <c r="D181"/>
  <c r="D182"/>
  <c r="D183"/>
  <c r="D184"/>
  <c r="D185"/>
  <c r="D186"/>
  <c r="D187"/>
  <c r="D6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7"/>
  <c r="D214"/>
  <c r="D215"/>
  <c r="D216"/>
  <c r="D217"/>
  <c r="D218"/>
  <c r="D8"/>
  <c r="D219"/>
  <c r="D220"/>
  <c r="D9"/>
  <c r="A10"/>
  <c r="A11"/>
  <c r="A12"/>
  <c r="A13"/>
  <c r="A14"/>
  <c r="A15"/>
  <c r="A16"/>
  <c r="A17"/>
  <c r="A18"/>
  <c r="A19"/>
  <c r="A20"/>
  <c r="A21"/>
  <c r="A22"/>
  <c r="A24"/>
  <c r="A23"/>
  <c r="A25"/>
  <c r="A26"/>
  <c r="A27"/>
  <c r="A28"/>
  <c r="A32"/>
  <c r="A34"/>
  <c r="A30"/>
  <c r="A31"/>
  <c r="A29"/>
  <c r="A33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8"/>
  <c r="A56"/>
  <c r="A59"/>
  <c r="A57"/>
  <c r="A61"/>
  <c r="A60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89"/>
  <c r="A90"/>
  <c r="A91"/>
  <c r="A92"/>
  <c r="A93"/>
  <c r="A94"/>
  <c r="A96"/>
  <c r="A95"/>
  <c r="A97"/>
  <c r="A98"/>
  <c r="A99"/>
  <c r="A100"/>
  <c r="A101"/>
  <c r="A103"/>
  <c r="A102"/>
  <c r="A104"/>
  <c r="A105"/>
  <c r="A107"/>
  <c r="A106"/>
  <c r="A108"/>
  <c r="A109"/>
  <c r="A110"/>
  <c r="A111"/>
  <c r="A112"/>
  <c r="A113"/>
  <c r="A114"/>
  <c r="A115"/>
  <c r="A116"/>
  <c r="A117"/>
  <c r="A118"/>
  <c r="A119"/>
  <c r="A120"/>
  <c r="A121"/>
  <c r="A122"/>
  <c r="A123"/>
  <c r="A124"/>
  <c r="A125"/>
  <c r="A126"/>
  <c r="A127"/>
  <c r="A128"/>
  <c r="A129"/>
  <c r="A130"/>
  <c r="A131"/>
  <c r="A2"/>
  <c r="A132"/>
  <c r="A133"/>
  <c r="A134"/>
  <c r="A135"/>
  <c r="A136"/>
  <c r="A137"/>
  <c r="A138"/>
  <c r="A139"/>
  <c r="A140"/>
  <c r="A3"/>
  <c r="A141"/>
  <c r="A142"/>
  <c r="A143"/>
  <c r="A144"/>
  <c r="A145"/>
  <c r="A146"/>
  <c r="A147"/>
  <c r="A148"/>
  <c r="A149"/>
  <c r="A150"/>
  <c r="A151"/>
  <c r="A152"/>
  <c r="A153"/>
  <c r="A154"/>
  <c r="A4"/>
  <c r="A155"/>
  <c r="A156"/>
  <c r="A157"/>
  <c r="A158"/>
  <c r="A159"/>
  <c r="A160"/>
  <c r="A161"/>
  <c r="A162"/>
  <c r="A163"/>
  <c r="A164"/>
  <c r="A165"/>
  <c r="A166"/>
  <c r="A167"/>
  <c r="A168"/>
  <c r="A169"/>
  <c r="A170"/>
  <c r="A171"/>
  <c r="A172"/>
  <c r="A173"/>
  <c r="A174"/>
  <c r="A175"/>
  <c r="A5"/>
  <c r="A176"/>
  <c r="A177"/>
  <c r="A178"/>
  <c r="A179"/>
  <c r="A180"/>
  <c r="A181"/>
  <c r="A182"/>
  <c r="A183"/>
  <c r="A184"/>
  <c r="A185"/>
  <c r="A186"/>
  <c r="A187"/>
  <c r="A6"/>
  <c r="A188"/>
  <c r="A189"/>
  <c r="A190"/>
  <c r="A191"/>
  <c r="A192"/>
  <c r="A193"/>
  <c r="A194"/>
  <c r="A195"/>
  <c r="A196"/>
  <c r="A197"/>
  <c r="A198"/>
  <c r="A199"/>
  <c r="A200"/>
  <c r="A201"/>
  <c r="A202"/>
  <c r="A203"/>
  <c r="A204"/>
  <c r="A205"/>
  <c r="A206"/>
  <c r="A207"/>
  <c r="A208"/>
  <c r="A209"/>
  <c r="A210"/>
  <c r="A211"/>
  <c r="A212"/>
  <c r="A213"/>
  <c r="A7"/>
  <c r="A214"/>
  <c r="A215"/>
  <c r="A216"/>
  <c r="A217"/>
  <c r="A218"/>
  <c r="A8"/>
  <c r="A219"/>
  <c r="A220"/>
  <c r="A9"/>
  <c r="B10"/>
  <c r="B11"/>
  <c r="B12"/>
  <c r="B13"/>
  <c r="B14"/>
  <c r="B15"/>
  <c r="B16"/>
  <c r="B17"/>
  <c r="B18"/>
  <c r="B19"/>
  <c r="B20"/>
  <c r="B21"/>
  <c r="B22"/>
  <c r="B24"/>
  <c r="B23"/>
  <c r="B25"/>
  <c r="B26"/>
  <c r="B27"/>
  <c r="B28"/>
  <c r="B32"/>
  <c r="B34"/>
  <c r="B30"/>
  <c r="B31"/>
  <c r="B29"/>
  <c r="B33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8"/>
  <c r="B56"/>
  <c r="B59"/>
  <c r="B57"/>
  <c r="B61"/>
  <c r="B60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6"/>
  <c r="B95"/>
  <c r="B97"/>
  <c r="B98"/>
  <c r="B99"/>
  <c r="B100"/>
  <c r="B101"/>
  <c r="B103"/>
  <c r="B102"/>
  <c r="B104"/>
  <c r="B105"/>
  <c r="B107"/>
  <c r="B106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2"/>
  <c r="H2" s="1"/>
  <c r="B132"/>
  <c r="B133"/>
  <c r="B134"/>
  <c r="B135"/>
  <c r="B136"/>
  <c r="B137"/>
  <c r="B138"/>
  <c r="B139"/>
  <c r="B140"/>
  <c r="B3"/>
  <c r="H3" s="1"/>
  <c r="B141"/>
  <c r="B142"/>
  <c r="B143"/>
  <c r="B144"/>
  <c r="B145"/>
  <c r="B146"/>
  <c r="B147"/>
  <c r="B148"/>
  <c r="B149"/>
  <c r="B150"/>
  <c r="B151"/>
  <c r="B152"/>
  <c r="B153"/>
  <c r="B154"/>
  <c r="B4"/>
  <c r="H4" s="1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5"/>
  <c r="H5" s="1"/>
  <c r="B176"/>
  <c r="B177"/>
  <c r="B178"/>
  <c r="B179"/>
  <c r="B180"/>
  <c r="B181"/>
  <c r="B182"/>
  <c r="B183"/>
  <c r="B184"/>
  <c r="B185"/>
  <c r="B186"/>
  <c r="B187"/>
  <c r="B6"/>
  <c r="H6" s="1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7"/>
  <c r="H7" s="1"/>
  <c r="B214"/>
  <c r="B215"/>
  <c r="B216"/>
  <c r="B217"/>
  <c r="B218"/>
  <c r="B8"/>
  <c r="H8" s="1"/>
  <c r="B219"/>
  <c r="B220"/>
  <c r="B9"/>
  <c r="H9" s="1"/>
  <c r="C10"/>
  <c r="E10" s="1"/>
  <c r="F10" s="1"/>
  <c r="G10" s="1"/>
  <c r="C11"/>
  <c r="E11" s="1"/>
  <c r="F11" s="1"/>
  <c r="G11" s="1"/>
  <c r="C12"/>
  <c r="E12" s="1"/>
  <c r="F12" s="1"/>
  <c r="G12" s="1"/>
  <c r="C13"/>
  <c r="E13" s="1"/>
  <c r="F13" s="1"/>
  <c r="G13" s="1"/>
  <c r="C14"/>
  <c r="E14" s="1"/>
  <c r="F14" s="1"/>
  <c r="G14" s="1"/>
  <c r="C15"/>
  <c r="E15" s="1"/>
  <c r="F15" s="1"/>
  <c r="G15" s="1"/>
  <c r="C16"/>
  <c r="E16" s="1"/>
  <c r="F16" s="1"/>
  <c r="G16" s="1"/>
  <c r="C17"/>
  <c r="E17" s="1"/>
  <c r="F17" s="1"/>
  <c r="G17" s="1"/>
  <c r="C18"/>
  <c r="E18" s="1"/>
  <c r="F18" s="1"/>
  <c r="G18" s="1"/>
  <c r="C19"/>
  <c r="E19" s="1"/>
  <c r="F19" s="1"/>
  <c r="G19" s="1"/>
  <c r="C20"/>
  <c r="E20" s="1"/>
  <c r="F20" s="1"/>
  <c r="G20" s="1"/>
  <c r="C21"/>
  <c r="E21" s="1"/>
  <c r="F21" s="1"/>
  <c r="G21" s="1"/>
  <c r="C22"/>
  <c r="E22" s="1"/>
  <c r="F22" s="1"/>
  <c r="G22" s="1"/>
  <c r="C24"/>
  <c r="E24" s="1"/>
  <c r="F24" s="1"/>
  <c r="G24" s="1"/>
  <c r="C23"/>
  <c r="E23" s="1"/>
  <c r="F23" s="1"/>
  <c r="G23" s="1"/>
  <c r="C25"/>
  <c r="E25" s="1"/>
  <c r="F25" s="1"/>
  <c r="G25" s="1"/>
  <c r="C26"/>
  <c r="E26" s="1"/>
  <c r="F26" s="1"/>
  <c r="G26" s="1"/>
  <c r="C27"/>
  <c r="E27" s="1"/>
  <c r="F27" s="1"/>
  <c r="G27" s="1"/>
  <c r="C28"/>
  <c r="E28" s="1"/>
  <c r="F28" s="1"/>
  <c r="G28" s="1"/>
  <c r="C32"/>
  <c r="E32" s="1"/>
  <c r="F32" s="1"/>
  <c r="G32" s="1"/>
  <c r="C34"/>
  <c r="E34" s="1"/>
  <c r="F34" s="1"/>
  <c r="G34" s="1"/>
  <c r="C30"/>
  <c r="E30" s="1"/>
  <c r="F30" s="1"/>
  <c r="G30" s="1"/>
  <c r="C31"/>
  <c r="E31" s="1"/>
  <c r="F31" s="1"/>
  <c r="G31" s="1"/>
  <c r="C29"/>
  <c r="E29" s="1"/>
  <c r="F29" s="1"/>
  <c r="G29" s="1"/>
  <c r="C33"/>
  <c r="E33" s="1"/>
  <c r="F33" s="1"/>
  <c r="G33" s="1"/>
  <c r="C35"/>
  <c r="E35" s="1"/>
  <c r="F35" s="1"/>
  <c r="G35" s="1"/>
  <c r="C36"/>
  <c r="E36" s="1"/>
  <c r="F36" s="1"/>
  <c r="G36" s="1"/>
  <c r="C37"/>
  <c r="E37" s="1"/>
  <c r="F37" s="1"/>
  <c r="G37" s="1"/>
  <c r="C38"/>
  <c r="E38" s="1"/>
  <c r="F38" s="1"/>
  <c r="G38" s="1"/>
  <c r="C39"/>
  <c r="E39" s="1"/>
  <c r="F39" s="1"/>
  <c r="G39" s="1"/>
  <c r="C40"/>
  <c r="E40" s="1"/>
  <c r="F40" s="1"/>
  <c r="G40" s="1"/>
  <c r="C41"/>
  <c r="E41" s="1"/>
  <c r="F41" s="1"/>
  <c r="G41" s="1"/>
  <c r="C42"/>
  <c r="E42" s="1"/>
  <c r="F42" s="1"/>
  <c r="G42" s="1"/>
  <c r="C43"/>
  <c r="E43" s="1"/>
  <c r="F43" s="1"/>
  <c r="G43" s="1"/>
  <c r="C44"/>
  <c r="E44" s="1"/>
  <c r="F44" s="1"/>
  <c r="G44" s="1"/>
  <c r="C45"/>
  <c r="E45" s="1"/>
  <c r="F45" s="1"/>
  <c r="G45" s="1"/>
  <c r="C46"/>
  <c r="E46" s="1"/>
  <c r="F46" s="1"/>
  <c r="G46" s="1"/>
  <c r="C47"/>
  <c r="E47" s="1"/>
  <c r="F47" s="1"/>
  <c r="G47" s="1"/>
  <c r="C48"/>
  <c r="E48" s="1"/>
  <c r="F48" s="1"/>
  <c r="G48" s="1"/>
  <c r="C49"/>
  <c r="E49" s="1"/>
  <c r="F49" s="1"/>
  <c r="G49" s="1"/>
  <c r="C50"/>
  <c r="E50" s="1"/>
  <c r="F50" s="1"/>
  <c r="G50" s="1"/>
  <c r="C51"/>
  <c r="E51" s="1"/>
  <c r="F51" s="1"/>
  <c r="G51" s="1"/>
  <c r="C52"/>
  <c r="E52" s="1"/>
  <c r="F52" s="1"/>
  <c r="G52" s="1"/>
  <c r="C53"/>
  <c r="E53" s="1"/>
  <c r="F53" s="1"/>
  <c r="G53" s="1"/>
  <c r="C54"/>
  <c r="E54" s="1"/>
  <c r="F54" s="1"/>
  <c r="G54" s="1"/>
  <c r="C55"/>
  <c r="E55" s="1"/>
  <c r="F55" s="1"/>
  <c r="G55" s="1"/>
  <c r="C58"/>
  <c r="E58" s="1"/>
  <c r="F58" s="1"/>
  <c r="G58" s="1"/>
  <c r="C56"/>
  <c r="E56" s="1"/>
  <c r="F56" s="1"/>
  <c r="G56" s="1"/>
  <c r="C59"/>
  <c r="E59" s="1"/>
  <c r="F59" s="1"/>
  <c r="G59" s="1"/>
  <c r="C57"/>
  <c r="E57" s="1"/>
  <c r="F57" s="1"/>
  <c r="G57" s="1"/>
  <c r="C61"/>
  <c r="E61" s="1"/>
  <c r="F61" s="1"/>
  <c r="G61" s="1"/>
  <c r="C60"/>
  <c r="E60" s="1"/>
  <c r="F60" s="1"/>
  <c r="G60" s="1"/>
  <c r="C62"/>
  <c r="E62" s="1"/>
  <c r="F62" s="1"/>
  <c r="G62" s="1"/>
  <c r="C63"/>
  <c r="E63" s="1"/>
  <c r="F63" s="1"/>
  <c r="G63" s="1"/>
  <c r="C64"/>
  <c r="E64" s="1"/>
  <c r="F64" s="1"/>
  <c r="G64" s="1"/>
  <c r="C65"/>
  <c r="E65" s="1"/>
  <c r="F65" s="1"/>
  <c r="G65" s="1"/>
  <c r="C66"/>
  <c r="E66" s="1"/>
  <c r="F66" s="1"/>
  <c r="G66" s="1"/>
  <c r="C67"/>
  <c r="E67" s="1"/>
  <c r="F67" s="1"/>
  <c r="G67" s="1"/>
  <c r="C68"/>
  <c r="E68" s="1"/>
  <c r="F68" s="1"/>
  <c r="G68" s="1"/>
  <c r="C69"/>
  <c r="E69" s="1"/>
  <c r="F69" s="1"/>
  <c r="G69" s="1"/>
  <c r="C70"/>
  <c r="E70" s="1"/>
  <c r="F70" s="1"/>
  <c r="G70" s="1"/>
  <c r="C71"/>
  <c r="E71" s="1"/>
  <c r="F71" s="1"/>
  <c r="G71" s="1"/>
  <c r="C72"/>
  <c r="E72" s="1"/>
  <c r="F72" s="1"/>
  <c r="G72" s="1"/>
  <c r="C73"/>
  <c r="E73" s="1"/>
  <c r="F73" s="1"/>
  <c r="G73" s="1"/>
  <c r="C74"/>
  <c r="E74" s="1"/>
  <c r="F74" s="1"/>
  <c r="G74" s="1"/>
  <c r="C75"/>
  <c r="E75" s="1"/>
  <c r="F75" s="1"/>
  <c r="G75" s="1"/>
  <c r="C76"/>
  <c r="E76" s="1"/>
  <c r="F76" s="1"/>
  <c r="G76" s="1"/>
  <c r="C77"/>
  <c r="E77" s="1"/>
  <c r="F77" s="1"/>
  <c r="G77" s="1"/>
  <c r="C78"/>
  <c r="E78" s="1"/>
  <c r="F78" s="1"/>
  <c r="G78" s="1"/>
  <c r="C79"/>
  <c r="E79" s="1"/>
  <c r="F79" s="1"/>
  <c r="G79" s="1"/>
  <c r="C80"/>
  <c r="E80" s="1"/>
  <c r="F80" s="1"/>
  <c r="G80" s="1"/>
  <c r="C81"/>
  <c r="E81" s="1"/>
  <c r="F81" s="1"/>
  <c r="G81" s="1"/>
  <c r="C82"/>
  <c r="E82" s="1"/>
  <c r="F82" s="1"/>
  <c r="G82" s="1"/>
  <c r="C83"/>
  <c r="E83" s="1"/>
  <c r="F83" s="1"/>
  <c r="G83" s="1"/>
  <c r="C84"/>
  <c r="E84" s="1"/>
  <c r="F84" s="1"/>
  <c r="G84" s="1"/>
  <c r="C85"/>
  <c r="E85" s="1"/>
  <c r="F85" s="1"/>
  <c r="G85" s="1"/>
  <c r="C86"/>
  <c r="E86" s="1"/>
  <c r="F86" s="1"/>
  <c r="G86" s="1"/>
  <c r="C87"/>
  <c r="E87" s="1"/>
  <c r="F87" s="1"/>
  <c r="G87" s="1"/>
  <c r="C88"/>
  <c r="E88" s="1"/>
  <c r="F88" s="1"/>
  <c r="G88" s="1"/>
  <c r="C89"/>
  <c r="E89" s="1"/>
  <c r="F89" s="1"/>
  <c r="G89" s="1"/>
  <c r="C90"/>
  <c r="E90" s="1"/>
  <c r="F90" s="1"/>
  <c r="G90" s="1"/>
  <c r="C91"/>
  <c r="E91" s="1"/>
  <c r="F91" s="1"/>
  <c r="G91" s="1"/>
  <c r="C92"/>
  <c r="E92" s="1"/>
  <c r="F92" s="1"/>
  <c r="G92" s="1"/>
  <c r="C93"/>
  <c r="E93" s="1"/>
  <c r="F93" s="1"/>
  <c r="G93" s="1"/>
  <c r="C94"/>
  <c r="E94" s="1"/>
  <c r="F94" s="1"/>
  <c r="G94" s="1"/>
  <c r="C96"/>
  <c r="E96" s="1"/>
  <c r="F96" s="1"/>
  <c r="G96" s="1"/>
  <c r="C95"/>
  <c r="E95" s="1"/>
  <c r="F95" s="1"/>
  <c r="G95" s="1"/>
  <c r="C97"/>
  <c r="E97" s="1"/>
  <c r="F97" s="1"/>
  <c r="G97" s="1"/>
  <c r="C98"/>
  <c r="E98" s="1"/>
  <c r="F98" s="1"/>
  <c r="G98" s="1"/>
  <c r="C99"/>
  <c r="E99" s="1"/>
  <c r="F99" s="1"/>
  <c r="G99" s="1"/>
  <c r="C100"/>
  <c r="E100" s="1"/>
  <c r="F100" s="1"/>
  <c r="G100" s="1"/>
  <c r="C101"/>
  <c r="E101" s="1"/>
  <c r="F101" s="1"/>
  <c r="G101" s="1"/>
  <c r="C103"/>
  <c r="E103" s="1"/>
  <c r="F103" s="1"/>
  <c r="G103" s="1"/>
  <c r="C102"/>
  <c r="E102" s="1"/>
  <c r="F102" s="1"/>
  <c r="G102" s="1"/>
  <c r="C104"/>
  <c r="E104" s="1"/>
  <c r="F104" s="1"/>
  <c r="G104" s="1"/>
  <c r="C105"/>
  <c r="E105" s="1"/>
  <c r="F105" s="1"/>
  <c r="G105" s="1"/>
  <c r="C107"/>
  <c r="E107" s="1"/>
  <c r="F107" s="1"/>
  <c r="G107" s="1"/>
  <c r="C106"/>
  <c r="E106" s="1"/>
  <c r="F106" s="1"/>
  <c r="G106" s="1"/>
  <c r="C108"/>
  <c r="E108" s="1"/>
  <c r="F108" s="1"/>
  <c r="G108" s="1"/>
  <c r="C109"/>
  <c r="E109" s="1"/>
  <c r="F109" s="1"/>
  <c r="G109" s="1"/>
  <c r="C110"/>
  <c r="E110" s="1"/>
  <c r="F110" s="1"/>
  <c r="G110" s="1"/>
  <c r="C111"/>
  <c r="E111" s="1"/>
  <c r="F111" s="1"/>
  <c r="G111" s="1"/>
  <c r="C112"/>
  <c r="E112" s="1"/>
  <c r="F112" s="1"/>
  <c r="G112" s="1"/>
  <c r="C113"/>
  <c r="E113" s="1"/>
  <c r="F113" s="1"/>
  <c r="G113" s="1"/>
  <c r="C114"/>
  <c r="E114" s="1"/>
  <c r="F114" s="1"/>
  <c r="G114" s="1"/>
  <c r="C115"/>
  <c r="E115" s="1"/>
  <c r="F115" s="1"/>
  <c r="G115" s="1"/>
  <c r="C116"/>
  <c r="E116" s="1"/>
  <c r="F116" s="1"/>
  <c r="G116" s="1"/>
  <c r="C117"/>
  <c r="E117" s="1"/>
  <c r="F117" s="1"/>
  <c r="G117" s="1"/>
  <c r="C118"/>
  <c r="E118" s="1"/>
  <c r="F118" s="1"/>
  <c r="G118" s="1"/>
  <c r="C119"/>
  <c r="E119" s="1"/>
  <c r="F119" s="1"/>
  <c r="G119" s="1"/>
  <c r="C120"/>
  <c r="E120" s="1"/>
  <c r="F120" s="1"/>
  <c r="G120" s="1"/>
  <c r="C121"/>
  <c r="E121" s="1"/>
  <c r="F121" s="1"/>
  <c r="G121" s="1"/>
  <c r="C122"/>
  <c r="E122" s="1"/>
  <c r="F122" s="1"/>
  <c r="G122" s="1"/>
  <c r="C123"/>
  <c r="E123" s="1"/>
  <c r="F123" s="1"/>
  <c r="G123" s="1"/>
  <c r="C124"/>
  <c r="E124" s="1"/>
  <c r="F124" s="1"/>
  <c r="G124" s="1"/>
  <c r="C125"/>
  <c r="E125" s="1"/>
  <c r="F125" s="1"/>
  <c r="G125" s="1"/>
  <c r="C126"/>
  <c r="E126" s="1"/>
  <c r="F126" s="1"/>
  <c r="G126" s="1"/>
  <c r="C127"/>
  <c r="E127" s="1"/>
  <c r="F127" s="1"/>
  <c r="G127" s="1"/>
  <c r="C128"/>
  <c r="E128" s="1"/>
  <c r="F128" s="1"/>
  <c r="G128" s="1"/>
  <c r="C129"/>
  <c r="E129" s="1"/>
  <c r="F129" s="1"/>
  <c r="G129" s="1"/>
  <c r="C130"/>
  <c r="E130" s="1"/>
  <c r="F130" s="1"/>
  <c r="G130" s="1"/>
  <c r="C131"/>
  <c r="E131" s="1"/>
  <c r="F131" s="1"/>
  <c r="G131" s="1"/>
  <c r="C2"/>
  <c r="E2" s="1"/>
  <c r="F2" s="1"/>
  <c r="G2" s="1"/>
  <c r="C132"/>
  <c r="E132" s="1"/>
  <c r="F132" s="1"/>
  <c r="G132" s="1"/>
  <c r="C133"/>
  <c r="E133" s="1"/>
  <c r="F133" s="1"/>
  <c r="G133" s="1"/>
  <c r="C134"/>
  <c r="E134" s="1"/>
  <c r="F134" s="1"/>
  <c r="G134" s="1"/>
  <c r="C135"/>
  <c r="E135" s="1"/>
  <c r="F135" s="1"/>
  <c r="G135" s="1"/>
  <c r="C136"/>
  <c r="E136" s="1"/>
  <c r="F136" s="1"/>
  <c r="G136" s="1"/>
  <c r="C137"/>
  <c r="E137" s="1"/>
  <c r="F137" s="1"/>
  <c r="G137" s="1"/>
  <c r="C138"/>
  <c r="E138" s="1"/>
  <c r="F138" s="1"/>
  <c r="G138" s="1"/>
  <c r="C139"/>
  <c r="E139" s="1"/>
  <c r="F139" s="1"/>
  <c r="G139" s="1"/>
  <c r="C140"/>
  <c r="E140" s="1"/>
  <c r="F140" s="1"/>
  <c r="G140" s="1"/>
  <c r="C3"/>
  <c r="E3" s="1"/>
  <c r="F3" s="1"/>
  <c r="G3" s="1"/>
  <c r="C141"/>
  <c r="E141" s="1"/>
  <c r="F141" s="1"/>
  <c r="G141" s="1"/>
  <c r="C142"/>
  <c r="E142" s="1"/>
  <c r="F142" s="1"/>
  <c r="G142" s="1"/>
  <c r="C143"/>
  <c r="E143" s="1"/>
  <c r="F143" s="1"/>
  <c r="G143" s="1"/>
  <c r="C144"/>
  <c r="E144" s="1"/>
  <c r="F144" s="1"/>
  <c r="G144" s="1"/>
  <c r="C145"/>
  <c r="E145" s="1"/>
  <c r="F145" s="1"/>
  <c r="G145" s="1"/>
  <c r="C146"/>
  <c r="E146" s="1"/>
  <c r="F146" s="1"/>
  <c r="G146" s="1"/>
  <c r="C147"/>
  <c r="E147" s="1"/>
  <c r="F147" s="1"/>
  <c r="G147" s="1"/>
  <c r="C148"/>
  <c r="E148" s="1"/>
  <c r="F148" s="1"/>
  <c r="G148" s="1"/>
  <c r="C149"/>
  <c r="E149" s="1"/>
  <c r="F149" s="1"/>
  <c r="G149" s="1"/>
  <c r="C150"/>
  <c r="E150" s="1"/>
  <c r="F150" s="1"/>
  <c r="G150" s="1"/>
  <c r="C151"/>
  <c r="E151" s="1"/>
  <c r="F151" s="1"/>
  <c r="G151" s="1"/>
  <c r="C152"/>
  <c r="E152" s="1"/>
  <c r="F152" s="1"/>
  <c r="G152" s="1"/>
  <c r="C153"/>
  <c r="E153" s="1"/>
  <c r="F153" s="1"/>
  <c r="G153" s="1"/>
  <c r="C154"/>
  <c r="E154" s="1"/>
  <c r="F154" s="1"/>
  <c r="G154" s="1"/>
  <c r="C4"/>
  <c r="E4" s="1"/>
  <c r="F4" s="1"/>
  <c r="G4" s="1"/>
  <c r="C155"/>
  <c r="E155" s="1"/>
  <c r="F155" s="1"/>
  <c r="G155" s="1"/>
  <c r="C156"/>
  <c r="E156" s="1"/>
  <c r="F156" s="1"/>
  <c r="G156" s="1"/>
  <c r="C157"/>
  <c r="E157" s="1"/>
  <c r="F157" s="1"/>
  <c r="G157" s="1"/>
  <c r="C158"/>
  <c r="E158" s="1"/>
  <c r="F158" s="1"/>
  <c r="G158" s="1"/>
  <c r="C159"/>
  <c r="E159" s="1"/>
  <c r="F159" s="1"/>
  <c r="G159" s="1"/>
  <c r="C160"/>
  <c r="E160" s="1"/>
  <c r="F160" s="1"/>
  <c r="G160" s="1"/>
  <c r="C161"/>
  <c r="E161" s="1"/>
  <c r="F161" s="1"/>
  <c r="G161" s="1"/>
  <c r="C162"/>
  <c r="E162" s="1"/>
  <c r="F162" s="1"/>
  <c r="G162" s="1"/>
  <c r="C163"/>
  <c r="E163" s="1"/>
  <c r="F163" s="1"/>
  <c r="G163" s="1"/>
  <c r="C164"/>
  <c r="E164" s="1"/>
  <c r="F164" s="1"/>
  <c r="G164" s="1"/>
  <c r="C165"/>
  <c r="E165" s="1"/>
  <c r="F165" s="1"/>
  <c r="G165" s="1"/>
  <c r="C166"/>
  <c r="E166" s="1"/>
  <c r="F166" s="1"/>
  <c r="G166" s="1"/>
  <c r="C167"/>
  <c r="E167" s="1"/>
  <c r="F167" s="1"/>
  <c r="G167" s="1"/>
  <c r="C168"/>
  <c r="E168" s="1"/>
  <c r="F168" s="1"/>
  <c r="G168" s="1"/>
  <c r="C169"/>
  <c r="E169" s="1"/>
  <c r="F169" s="1"/>
  <c r="G169" s="1"/>
  <c r="C170"/>
  <c r="E170" s="1"/>
  <c r="F170" s="1"/>
  <c r="G170" s="1"/>
  <c r="C171"/>
  <c r="E171" s="1"/>
  <c r="F171" s="1"/>
  <c r="G171" s="1"/>
  <c r="C172"/>
  <c r="E172" s="1"/>
  <c r="F172" s="1"/>
  <c r="G172" s="1"/>
  <c r="C173"/>
  <c r="E173" s="1"/>
  <c r="F173" s="1"/>
  <c r="G173" s="1"/>
  <c r="C174"/>
  <c r="E174" s="1"/>
  <c r="F174" s="1"/>
  <c r="G174" s="1"/>
  <c r="C175"/>
  <c r="E175" s="1"/>
  <c r="F175" s="1"/>
  <c r="G175" s="1"/>
  <c r="C5"/>
  <c r="E5" s="1"/>
  <c r="F5" s="1"/>
  <c r="G5" s="1"/>
  <c r="C176"/>
  <c r="E176" s="1"/>
  <c r="F176" s="1"/>
  <c r="G176" s="1"/>
  <c r="C177"/>
  <c r="E177" s="1"/>
  <c r="F177" s="1"/>
  <c r="G177" s="1"/>
  <c r="C178"/>
  <c r="E178" s="1"/>
  <c r="F178" s="1"/>
  <c r="G178" s="1"/>
  <c r="C179"/>
  <c r="E179" s="1"/>
  <c r="F179" s="1"/>
  <c r="G179" s="1"/>
  <c r="C180"/>
  <c r="E180" s="1"/>
  <c r="F180" s="1"/>
  <c r="G180" s="1"/>
  <c r="C181"/>
  <c r="E181" s="1"/>
  <c r="F181" s="1"/>
  <c r="G181" s="1"/>
  <c r="C182"/>
  <c r="E182" s="1"/>
  <c r="F182" s="1"/>
  <c r="G182" s="1"/>
  <c r="C183"/>
  <c r="E183" s="1"/>
  <c r="F183" s="1"/>
  <c r="G183" s="1"/>
  <c r="C184"/>
  <c r="E184" s="1"/>
  <c r="F184" s="1"/>
  <c r="G184" s="1"/>
  <c r="C185"/>
  <c r="E185" s="1"/>
  <c r="F185" s="1"/>
  <c r="G185" s="1"/>
  <c r="C186"/>
  <c r="E186" s="1"/>
  <c r="F186" s="1"/>
  <c r="G186" s="1"/>
  <c r="C187"/>
  <c r="E187" s="1"/>
  <c r="F187" s="1"/>
  <c r="G187" s="1"/>
  <c r="C6"/>
  <c r="E6" s="1"/>
  <c r="F6" s="1"/>
  <c r="G6" s="1"/>
  <c r="C188"/>
  <c r="E188" s="1"/>
  <c r="F188" s="1"/>
  <c r="G188" s="1"/>
  <c r="C189"/>
  <c r="E189" s="1"/>
  <c r="F189" s="1"/>
  <c r="G189" s="1"/>
  <c r="C190"/>
  <c r="E190" s="1"/>
  <c r="F190" s="1"/>
  <c r="G190" s="1"/>
  <c r="C191"/>
  <c r="E191" s="1"/>
  <c r="F191" s="1"/>
  <c r="G191" s="1"/>
  <c r="C192"/>
  <c r="E192" s="1"/>
  <c r="F192" s="1"/>
  <c r="G192" s="1"/>
  <c r="C193"/>
  <c r="E193" s="1"/>
  <c r="F193" s="1"/>
  <c r="G193" s="1"/>
  <c r="C194"/>
  <c r="E194" s="1"/>
  <c r="F194" s="1"/>
  <c r="G194" s="1"/>
  <c r="C195"/>
  <c r="E195" s="1"/>
  <c r="F195" s="1"/>
  <c r="G195" s="1"/>
  <c r="C196"/>
  <c r="E196" s="1"/>
  <c r="F196" s="1"/>
  <c r="G196" s="1"/>
  <c r="C197"/>
  <c r="E197" s="1"/>
  <c r="F197" s="1"/>
  <c r="G197" s="1"/>
  <c r="C198"/>
  <c r="E198" s="1"/>
  <c r="F198" s="1"/>
  <c r="G198" s="1"/>
  <c r="C199"/>
  <c r="E199" s="1"/>
  <c r="F199" s="1"/>
  <c r="G199" s="1"/>
  <c r="C200"/>
  <c r="E200" s="1"/>
  <c r="F200" s="1"/>
  <c r="G200" s="1"/>
  <c r="C201"/>
  <c r="E201" s="1"/>
  <c r="F201" s="1"/>
  <c r="G201" s="1"/>
  <c r="C202"/>
  <c r="E202" s="1"/>
  <c r="F202" s="1"/>
  <c r="G202" s="1"/>
  <c r="C203"/>
  <c r="E203" s="1"/>
  <c r="F203" s="1"/>
  <c r="G203" s="1"/>
  <c r="C204"/>
  <c r="E204" s="1"/>
  <c r="F204" s="1"/>
  <c r="G204" s="1"/>
  <c r="C205"/>
  <c r="E205" s="1"/>
  <c r="F205" s="1"/>
  <c r="G205" s="1"/>
  <c r="C206"/>
  <c r="E206" s="1"/>
  <c r="F206" s="1"/>
  <c r="G206" s="1"/>
  <c r="C207"/>
  <c r="E207" s="1"/>
  <c r="F207" s="1"/>
  <c r="G207" s="1"/>
  <c r="C208"/>
  <c r="E208" s="1"/>
  <c r="F208" s="1"/>
  <c r="G208" s="1"/>
  <c r="C209"/>
  <c r="E209" s="1"/>
  <c r="F209" s="1"/>
  <c r="G209" s="1"/>
  <c r="C210"/>
  <c r="E210" s="1"/>
  <c r="F210" s="1"/>
  <c r="G210" s="1"/>
  <c r="C211"/>
  <c r="E211" s="1"/>
  <c r="F211" s="1"/>
  <c r="G211" s="1"/>
  <c r="C212"/>
  <c r="E212" s="1"/>
  <c r="F212" s="1"/>
  <c r="G212" s="1"/>
  <c r="C213"/>
  <c r="E213" s="1"/>
  <c r="F213" s="1"/>
  <c r="G213" s="1"/>
  <c r="C7"/>
  <c r="E7" s="1"/>
  <c r="F7" s="1"/>
  <c r="G7" s="1"/>
  <c r="C214"/>
  <c r="E214" s="1"/>
  <c r="F214" s="1"/>
  <c r="G214" s="1"/>
  <c r="C215"/>
  <c r="E215" s="1"/>
  <c r="F215" s="1"/>
  <c r="G215" s="1"/>
  <c r="C216"/>
  <c r="E216" s="1"/>
  <c r="F216" s="1"/>
  <c r="G216" s="1"/>
  <c r="C217"/>
  <c r="E217" s="1"/>
  <c r="F217" s="1"/>
  <c r="G217" s="1"/>
  <c r="C218"/>
  <c r="E218" s="1"/>
  <c r="F218" s="1"/>
  <c r="G218" s="1"/>
  <c r="C8"/>
  <c r="E8" s="1"/>
  <c r="F8" s="1"/>
  <c r="G8" s="1"/>
  <c r="C219"/>
  <c r="E219" s="1"/>
  <c r="F219" s="1"/>
  <c r="G219" s="1"/>
  <c r="C220"/>
  <c r="E220" s="1"/>
  <c r="F220" s="1"/>
  <c r="G220" s="1"/>
  <c r="C9"/>
  <c r="E9" s="1"/>
  <c r="F9" s="1"/>
  <c r="G9" s="1"/>
  <c r="H7" i="5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6"/>
  <c r="I6" s="1"/>
  <c r="F3"/>
  <c r="G2"/>
  <c r="W6"/>
  <c r="Q6"/>
  <c r="D6"/>
  <c r="G6" s="1"/>
  <c r="P26" i="4"/>
  <c r="O26"/>
  <c r="N26"/>
  <c r="B7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H220" i="6" l="1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6"/>
  <c r="H107"/>
  <c r="H105"/>
  <c r="H104"/>
  <c r="H102"/>
  <c r="H103"/>
  <c r="H101"/>
  <c r="H100"/>
  <c r="H99"/>
  <c r="H98"/>
  <c r="H97"/>
  <c r="H95"/>
  <c r="H96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0"/>
  <c r="H61"/>
  <c r="H57"/>
  <c r="H59"/>
  <c r="H56"/>
  <c r="H58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3"/>
  <c r="H29"/>
  <c r="H31"/>
  <c r="H30"/>
  <c r="H34"/>
  <c r="H32"/>
  <c r="H28"/>
  <c r="H27"/>
  <c r="H26"/>
  <c r="H25"/>
  <c r="H23"/>
  <c r="H24"/>
  <c r="H22"/>
  <c r="H21"/>
  <c r="H20"/>
  <c r="H19"/>
  <c r="H18"/>
  <c r="H17"/>
  <c r="H16"/>
  <c r="H15"/>
  <c r="H14"/>
  <c r="H13"/>
  <c r="H12"/>
  <c r="H11"/>
  <c r="H10"/>
  <c r="G221"/>
  <c r="J6" i="5"/>
  <c r="H221" i="6"/>
  <c r="B7" i="5"/>
  <c r="I7"/>
  <c r="X6"/>
  <c r="V7" s="1"/>
  <c r="R6"/>
  <c r="P7" s="1"/>
  <c r="Q7"/>
  <c r="B8"/>
  <c r="D7"/>
  <c r="G7" s="1"/>
  <c r="C8"/>
  <c r="D8"/>
  <c r="G8" s="1"/>
  <c r="B7" i="2"/>
  <c r="C7"/>
  <c r="D7"/>
  <c r="E7"/>
  <c r="F7"/>
  <c r="B8"/>
  <c r="C8"/>
  <c r="D8"/>
  <c r="E8"/>
  <c r="F8"/>
  <c r="B9"/>
  <c r="C9"/>
  <c r="D9"/>
  <c r="E9"/>
  <c r="F9"/>
  <c r="B10"/>
  <c r="C10"/>
  <c r="D10"/>
  <c r="E10"/>
  <c r="F10"/>
  <c r="B11"/>
  <c r="C11"/>
  <c r="D11"/>
  <c r="E11"/>
  <c r="F11"/>
  <c r="B6"/>
  <c r="C6"/>
  <c r="D6"/>
  <c r="E6"/>
  <c r="F6"/>
  <c r="B5"/>
  <c r="C5"/>
  <c r="D5"/>
  <c r="E5"/>
  <c r="F5"/>
  <c r="C4"/>
  <c r="C3"/>
  <c r="D4"/>
  <c r="D3"/>
  <c r="B4"/>
  <c r="E4"/>
  <c r="F4"/>
  <c r="E3"/>
  <c r="F3" s="1"/>
  <c r="E2"/>
  <c r="F2" s="1"/>
  <c r="B3"/>
  <c r="K173" i="1"/>
  <c r="K174" s="1"/>
  <c r="K161"/>
  <c r="K162" s="1"/>
  <c r="K149"/>
  <c r="K150" s="1"/>
  <c r="K137"/>
  <c r="K138" s="1"/>
  <c r="K125"/>
  <c r="K126" s="1"/>
  <c r="K113"/>
  <c r="K114" s="1"/>
  <c r="K101"/>
  <c r="K102" s="1"/>
  <c r="K89"/>
  <c r="K90" s="1"/>
  <c r="B15" i="3"/>
  <c r="B5"/>
  <c r="A6"/>
  <c r="A7"/>
  <c r="A8"/>
  <c r="A9"/>
  <c r="A10"/>
  <c r="A11"/>
  <c r="A12"/>
  <c r="A13"/>
  <c r="A14"/>
  <c r="A15"/>
  <c r="A16"/>
  <c r="A17"/>
  <c r="A18"/>
  <c r="A19"/>
  <c r="A20"/>
  <c r="A21"/>
  <c r="A22"/>
  <c r="A23"/>
  <c r="A24"/>
  <c r="A25"/>
  <c r="A26"/>
  <c r="A27"/>
  <c r="A28"/>
  <c r="A29"/>
  <c r="A30"/>
  <c r="A31"/>
  <c r="A32"/>
  <c r="A33"/>
  <c r="A34"/>
  <c r="A35"/>
  <c r="A36"/>
  <c r="A37"/>
  <c r="A38"/>
  <c r="A39"/>
  <c r="A40"/>
  <c r="A41"/>
  <c r="A42"/>
  <c r="A43"/>
  <c r="A44"/>
  <c r="A45"/>
  <c r="A46"/>
  <c r="A47"/>
  <c r="A48"/>
  <c r="A49"/>
  <c r="A50"/>
  <c r="A51"/>
  <c r="A52"/>
  <c r="A53"/>
  <c r="A54"/>
  <c r="A55"/>
  <c r="A56"/>
  <c r="A57"/>
  <c r="A58"/>
  <c r="A59"/>
  <c r="A60"/>
  <c r="A61"/>
  <c r="A62"/>
  <c r="A63"/>
  <c r="A64"/>
  <c r="A65"/>
  <c r="A66"/>
  <c r="A67"/>
  <c r="A68"/>
  <c r="A69"/>
  <c r="A70"/>
  <c r="A71"/>
  <c r="A72"/>
  <c r="A73"/>
  <c r="A74"/>
  <c r="A75"/>
  <c r="A76"/>
  <c r="A77"/>
  <c r="A78"/>
  <c r="A79"/>
  <c r="A80"/>
  <c r="A81"/>
  <c r="A82"/>
  <c r="A83"/>
  <c r="A84"/>
  <c r="A85"/>
  <c r="A86"/>
  <c r="A87"/>
  <c r="A88"/>
  <c r="A5"/>
  <c r="F5"/>
  <c r="C5" i="4"/>
  <c r="K5" i="1"/>
  <c r="F5"/>
  <c r="C5"/>
  <c r="C5" i="3" s="1"/>
  <c r="B16" i="1"/>
  <c r="B6"/>
  <c r="B6" i="3" s="1"/>
  <c r="J7" i="5" l="1"/>
  <c r="I8"/>
  <c r="J8" s="1"/>
  <c r="Z6"/>
  <c r="U6"/>
  <c r="S7"/>
  <c r="T7" s="1"/>
  <c r="R7"/>
  <c r="P8" s="1"/>
  <c r="C9"/>
  <c r="B9"/>
  <c r="B17" i="1"/>
  <c r="B18" s="1"/>
  <c r="B17" i="3"/>
  <c r="B16"/>
  <c r="K175" i="1"/>
  <c r="K163"/>
  <c r="K151"/>
  <c r="K139"/>
  <c r="K127"/>
  <c r="K115"/>
  <c r="K103"/>
  <c r="K91"/>
  <c r="E5" i="3"/>
  <c r="H5" i="4"/>
  <c r="J5"/>
  <c r="D6" s="1"/>
  <c r="E6" s="1"/>
  <c r="C6"/>
  <c r="B29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G5" i="1"/>
  <c r="D6" s="1"/>
  <c r="Q5"/>
  <c r="B7"/>
  <c r="C7"/>
  <c r="C7" i="3" s="1"/>
  <c r="C6" i="1"/>
  <c r="C6" i="3" s="1"/>
  <c r="E5" i="1"/>
  <c r="L5"/>
  <c r="M5" s="1"/>
  <c r="N5" s="1"/>
  <c r="K6"/>
  <c r="F6"/>
  <c r="H6" s="1"/>
  <c r="W7" i="5" l="1"/>
  <c r="I6" i="4"/>
  <c r="L6" s="1"/>
  <c r="F6"/>
  <c r="I9" i="5"/>
  <c r="U7"/>
  <c r="X7"/>
  <c r="V8" s="1"/>
  <c r="Q8"/>
  <c r="C10"/>
  <c r="D9"/>
  <c r="G9" s="1"/>
  <c r="D10"/>
  <c r="B10"/>
  <c r="B19" i="1"/>
  <c r="B18" i="3"/>
  <c r="P5" i="1"/>
  <c r="O5"/>
  <c r="B8"/>
  <c r="B7" i="3"/>
  <c r="D6"/>
  <c r="F6" s="1"/>
  <c r="C99" i="4"/>
  <c r="C98"/>
  <c r="C97"/>
  <c r="C96"/>
  <c r="C95"/>
  <c r="C94"/>
  <c r="C93"/>
  <c r="C92"/>
  <c r="C91"/>
  <c r="C90"/>
  <c r="C89"/>
  <c r="K176" i="1"/>
  <c r="K164"/>
  <c r="K152"/>
  <c r="K140"/>
  <c r="K128"/>
  <c r="K116"/>
  <c r="K104"/>
  <c r="K92"/>
  <c r="C100" i="4"/>
  <c r="G6" i="3"/>
  <c r="E6"/>
  <c r="H6" i="4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Q6" i="1"/>
  <c r="R5"/>
  <c r="S5" s="1"/>
  <c r="L6"/>
  <c r="M6" s="1"/>
  <c r="N6" s="1"/>
  <c r="K7"/>
  <c r="Q7" s="1"/>
  <c r="G6"/>
  <c r="D7" s="1"/>
  <c r="E6"/>
  <c r="Y7" i="5" l="1"/>
  <c r="G10"/>
  <c r="K6" i="4"/>
  <c r="J9" i="5"/>
  <c r="I10"/>
  <c r="J10" s="1"/>
  <c r="Z7"/>
  <c r="W8"/>
  <c r="S8"/>
  <c r="T8" s="1"/>
  <c r="R8"/>
  <c r="C11"/>
  <c r="B11"/>
  <c r="B20" i="1"/>
  <c r="B19" i="3"/>
  <c r="P6" i="1"/>
  <c r="O6"/>
  <c r="B9"/>
  <c r="B8" i="3"/>
  <c r="C9" i="1"/>
  <c r="C9" i="3" s="1"/>
  <c r="C8" i="1"/>
  <c r="C8" i="3" s="1"/>
  <c r="K177" i="1"/>
  <c r="K165"/>
  <c r="K153"/>
  <c r="K141"/>
  <c r="K129"/>
  <c r="K117"/>
  <c r="K105"/>
  <c r="K93"/>
  <c r="J6" i="4"/>
  <c r="D7" s="1"/>
  <c r="E7" s="1"/>
  <c r="R6" i="1"/>
  <c r="S6" s="1"/>
  <c r="E7"/>
  <c r="F7"/>
  <c r="H7" s="1"/>
  <c r="L7"/>
  <c r="K8"/>
  <c r="Q8" s="1"/>
  <c r="F7" i="4" l="1"/>
  <c r="I7"/>
  <c r="L7" s="1"/>
  <c r="I11" i="5"/>
  <c r="P9"/>
  <c r="U8"/>
  <c r="X8"/>
  <c r="V9" s="1"/>
  <c r="Y8"/>
  <c r="Q9"/>
  <c r="C12"/>
  <c r="D11"/>
  <c r="G11" s="1"/>
  <c r="D12"/>
  <c r="B12"/>
  <c r="B21" i="1"/>
  <c r="B20" i="3"/>
  <c r="B10" i="1"/>
  <c r="B9" i="3"/>
  <c r="K178" i="1"/>
  <c r="K166"/>
  <c r="K154"/>
  <c r="K142"/>
  <c r="K130"/>
  <c r="K118"/>
  <c r="K106"/>
  <c r="K94"/>
  <c r="D7" i="3"/>
  <c r="H7" i="4"/>
  <c r="M7" i="1"/>
  <c r="N7" s="1"/>
  <c r="R7"/>
  <c r="S7" s="1"/>
  <c r="L8"/>
  <c r="K9"/>
  <c r="Q9" s="1"/>
  <c r="G7"/>
  <c r="D8" s="1"/>
  <c r="G12" i="5" l="1"/>
  <c r="J11"/>
  <c r="K6"/>
  <c r="I12"/>
  <c r="J12" s="1"/>
  <c r="Z8"/>
  <c r="W9"/>
  <c r="S9"/>
  <c r="T9" s="1"/>
  <c r="R9"/>
  <c r="C13"/>
  <c r="B13"/>
  <c r="B22" i="1"/>
  <c r="B21" i="3"/>
  <c r="P7" i="1"/>
  <c r="O7"/>
  <c r="B11"/>
  <c r="B10" i="3"/>
  <c r="C11" i="1"/>
  <c r="C11" i="3" s="1"/>
  <c r="C10" i="1"/>
  <c r="C10" i="3" s="1"/>
  <c r="K179" i="1"/>
  <c r="K167"/>
  <c r="K155"/>
  <c r="K143"/>
  <c r="K131"/>
  <c r="K119"/>
  <c r="K107"/>
  <c r="K95"/>
  <c r="E7" i="3"/>
  <c r="F7"/>
  <c r="K7" i="4"/>
  <c r="J7"/>
  <c r="D8" s="1"/>
  <c r="E8" s="1"/>
  <c r="F8" i="1"/>
  <c r="H8" s="1"/>
  <c r="E8"/>
  <c r="M8"/>
  <c r="N8" s="1"/>
  <c r="R8"/>
  <c r="S8" s="1"/>
  <c r="L9"/>
  <c r="K10"/>
  <c r="Q10" s="1"/>
  <c r="F8" i="4" l="1"/>
  <c r="I8"/>
  <c r="L8" s="1"/>
  <c r="L6" i="5"/>
  <c r="I13"/>
  <c r="P10"/>
  <c r="U9"/>
  <c r="X9"/>
  <c r="V10" s="1"/>
  <c r="Y9"/>
  <c r="Q10"/>
  <c r="C14"/>
  <c r="D13"/>
  <c r="G13" s="1"/>
  <c r="D14"/>
  <c r="B14"/>
  <c r="B23" i="1"/>
  <c r="B22" i="3"/>
  <c r="P8" i="1"/>
  <c r="O8"/>
  <c r="B12"/>
  <c r="B11" i="3"/>
  <c r="K180" i="1"/>
  <c r="K168"/>
  <c r="K156"/>
  <c r="K144"/>
  <c r="K132"/>
  <c r="K120"/>
  <c r="K108"/>
  <c r="K96"/>
  <c r="H8" i="4"/>
  <c r="D8" i="3"/>
  <c r="G7"/>
  <c r="G8" i="1"/>
  <c r="D9" s="1"/>
  <c r="E9"/>
  <c r="M9"/>
  <c r="N9" s="1"/>
  <c r="R9"/>
  <c r="S9" s="1"/>
  <c r="L10"/>
  <c r="K11"/>
  <c r="Q11" s="1"/>
  <c r="N6" i="5" l="1"/>
  <c r="O6"/>
  <c r="M6"/>
  <c r="G14"/>
  <c r="J13"/>
  <c r="I14"/>
  <c r="J14" s="1"/>
  <c r="Z9"/>
  <c r="W10"/>
  <c r="S10"/>
  <c r="T10" s="1"/>
  <c r="R10"/>
  <c r="C15"/>
  <c r="B15"/>
  <c r="B24" i="1"/>
  <c r="B23" i="3"/>
  <c r="P9" i="1"/>
  <c r="O9"/>
  <c r="B13"/>
  <c r="B12" i="3"/>
  <c r="C13" i="1"/>
  <c r="C13" i="3" s="1"/>
  <c r="C12" i="1"/>
  <c r="C12" i="3" s="1"/>
  <c r="K181" i="1"/>
  <c r="K169"/>
  <c r="K157"/>
  <c r="K145"/>
  <c r="K133"/>
  <c r="K121"/>
  <c r="K109"/>
  <c r="K97"/>
  <c r="K8" i="4"/>
  <c r="J8"/>
  <c r="D9" s="1"/>
  <c r="E9" s="1"/>
  <c r="E8" i="3"/>
  <c r="F8"/>
  <c r="F9" i="1"/>
  <c r="H9" s="1"/>
  <c r="M10"/>
  <c r="N10" s="1"/>
  <c r="R10"/>
  <c r="S10" s="1"/>
  <c r="L11"/>
  <c r="K12"/>
  <c r="Q12" s="1"/>
  <c r="F9" i="4" l="1"/>
  <c r="G9" s="1"/>
  <c r="I9"/>
  <c r="L9" s="1"/>
  <c r="I15" i="5"/>
  <c r="P11"/>
  <c r="U10"/>
  <c r="X10"/>
  <c r="V11" s="1"/>
  <c r="Y10"/>
  <c r="Q11"/>
  <c r="D15"/>
  <c r="G15" s="1"/>
  <c r="D16"/>
  <c r="B16"/>
  <c r="B25" i="1"/>
  <c r="B24" i="3"/>
  <c r="P10" i="1"/>
  <c r="O10"/>
  <c r="B14"/>
  <c r="B13" i="3"/>
  <c r="K182" i="1"/>
  <c r="K170"/>
  <c r="K158"/>
  <c r="K146"/>
  <c r="K134"/>
  <c r="K122"/>
  <c r="K110"/>
  <c r="K98"/>
  <c r="G8" i="3"/>
  <c r="H9" i="4"/>
  <c r="D9" i="3"/>
  <c r="G9" i="1"/>
  <c r="D10" s="1"/>
  <c r="M11"/>
  <c r="N11" s="1"/>
  <c r="R11"/>
  <c r="S11" s="1"/>
  <c r="L12"/>
  <c r="K13"/>
  <c r="Q13" s="1"/>
  <c r="G16" i="5" l="1"/>
  <c r="J15"/>
  <c r="I16"/>
  <c r="J16" s="1"/>
  <c r="Z10"/>
  <c r="W11"/>
  <c r="S11"/>
  <c r="T11" s="1"/>
  <c r="R11"/>
  <c r="U11" s="1"/>
  <c r="C17"/>
  <c r="B17"/>
  <c r="B26" i="1"/>
  <c r="B25" i="3"/>
  <c r="P11" i="1"/>
  <c r="O11"/>
  <c r="B14" i="3"/>
  <c r="C17" i="1"/>
  <c r="C17" i="3" s="1"/>
  <c r="C16" i="1"/>
  <c r="C16" i="3" s="1"/>
  <c r="C15" i="1"/>
  <c r="C15" i="3" s="1"/>
  <c r="C14" i="1"/>
  <c r="C14" i="3" s="1"/>
  <c r="C24" i="1"/>
  <c r="C24" i="3" s="1"/>
  <c r="C23" i="1"/>
  <c r="C23" i="3" s="1"/>
  <c r="C22" i="1"/>
  <c r="C22" i="3" s="1"/>
  <c r="C21" i="1"/>
  <c r="C21" i="3" s="1"/>
  <c r="C20" i="1"/>
  <c r="C20" i="3" s="1"/>
  <c r="C19" i="1"/>
  <c r="C19" i="3" s="1"/>
  <c r="C18" i="1"/>
  <c r="C18" i="3" s="1"/>
  <c r="C25" i="1"/>
  <c r="C25" i="3" s="1"/>
  <c r="C26" i="1"/>
  <c r="C26" i="3" s="1"/>
  <c r="K183" i="1"/>
  <c r="K171"/>
  <c r="K159"/>
  <c r="K147"/>
  <c r="K135"/>
  <c r="K123"/>
  <c r="K111"/>
  <c r="K99"/>
  <c r="K9" i="4"/>
  <c r="J9"/>
  <c r="D10" s="1"/>
  <c r="E10" s="1"/>
  <c r="E9" i="3"/>
  <c r="F9"/>
  <c r="F10" i="1"/>
  <c r="H10" s="1"/>
  <c r="E10"/>
  <c r="M12"/>
  <c r="N12" s="1"/>
  <c r="R12"/>
  <c r="S12" s="1"/>
  <c r="L13"/>
  <c r="K14"/>
  <c r="Q14" s="1"/>
  <c r="F10" i="4" l="1"/>
  <c r="G10" s="1"/>
  <c r="I10"/>
  <c r="L10" s="1"/>
  <c r="I17" i="5"/>
  <c r="X11"/>
  <c r="V12" s="1"/>
  <c r="Y11"/>
  <c r="P12"/>
  <c r="B18"/>
  <c r="C18"/>
  <c r="D17"/>
  <c r="G17" s="1"/>
  <c r="D18"/>
  <c r="G18" s="1"/>
  <c r="B27" i="1"/>
  <c r="B26" i="3"/>
  <c r="P12" i="1"/>
  <c r="O12"/>
  <c r="K184"/>
  <c r="K172"/>
  <c r="K160"/>
  <c r="K148"/>
  <c r="K136"/>
  <c r="K124"/>
  <c r="K112"/>
  <c r="K100"/>
  <c r="G9" i="3"/>
  <c r="D10"/>
  <c r="H10" i="4"/>
  <c r="G10" i="1"/>
  <c r="D11" s="1"/>
  <c r="E11"/>
  <c r="M13"/>
  <c r="N13" s="1"/>
  <c r="R13"/>
  <c r="S13" s="1"/>
  <c r="L14"/>
  <c r="K15"/>
  <c r="Q15" s="1"/>
  <c r="Q12" i="5" l="1"/>
  <c r="J17"/>
  <c r="I18"/>
  <c r="J18" s="1"/>
  <c r="Z11"/>
  <c r="W12"/>
  <c r="S12"/>
  <c r="T12" s="1"/>
  <c r="R12"/>
  <c r="U12" s="1"/>
  <c r="B19"/>
  <c r="C19"/>
  <c r="B28" i="1"/>
  <c r="B27" i="3"/>
  <c r="C28" i="1"/>
  <c r="C28" i="3" s="1"/>
  <c r="C27" i="1"/>
  <c r="C27" i="3" s="1"/>
  <c r="P13" i="1"/>
  <c r="O13"/>
  <c r="K10" i="4"/>
  <c r="J10"/>
  <c r="D11" s="1"/>
  <c r="E11" s="1"/>
  <c r="E10" i="3"/>
  <c r="F10"/>
  <c r="F11" i="1"/>
  <c r="H11" s="1"/>
  <c r="M14"/>
  <c r="N14" s="1"/>
  <c r="R14"/>
  <c r="S14" s="1"/>
  <c r="L15"/>
  <c r="K16"/>
  <c r="Q16" s="1"/>
  <c r="F11" i="4" l="1"/>
  <c r="G11" s="1"/>
  <c r="I11"/>
  <c r="L11" s="1"/>
  <c r="I19" i="5"/>
  <c r="X12"/>
  <c r="V13" s="1"/>
  <c r="Y12"/>
  <c r="P13"/>
  <c r="C20"/>
  <c r="D19"/>
  <c r="G19" s="1"/>
  <c r="B20"/>
  <c r="B29" i="1"/>
  <c r="B28" i="3"/>
  <c r="P14" i="1"/>
  <c r="O14"/>
  <c r="G10" i="3"/>
  <c r="D11"/>
  <c r="H11" i="4"/>
  <c r="G11" i="1"/>
  <c r="D12" s="1"/>
  <c r="M15"/>
  <c r="N15" s="1"/>
  <c r="R15"/>
  <c r="S15" s="1"/>
  <c r="L16"/>
  <c r="K17"/>
  <c r="Q17" s="1"/>
  <c r="Q13" i="5" l="1"/>
  <c r="J19"/>
  <c r="I20"/>
  <c r="Z12"/>
  <c r="S13"/>
  <c r="T13" s="1"/>
  <c r="R13"/>
  <c r="U13" s="1"/>
  <c r="C21"/>
  <c r="D20"/>
  <c r="G20" s="1"/>
  <c r="B21"/>
  <c r="B30" i="1"/>
  <c r="B29" i="3"/>
  <c r="C29" i="1"/>
  <c r="C29" i="3" s="1"/>
  <c r="C30" i="1"/>
  <c r="C30" i="3" s="1"/>
  <c r="P15" i="1"/>
  <c r="O15"/>
  <c r="K11" i="4"/>
  <c r="J11"/>
  <c r="D12" s="1"/>
  <c r="E12" s="1"/>
  <c r="E11" i="3"/>
  <c r="F11"/>
  <c r="F12" i="1"/>
  <c r="H12" s="1"/>
  <c r="E12"/>
  <c r="M16"/>
  <c r="N16" s="1"/>
  <c r="R16"/>
  <c r="S16" s="1"/>
  <c r="L17"/>
  <c r="K18"/>
  <c r="Q18" s="1"/>
  <c r="W13" i="5" l="1"/>
  <c r="I12" i="4"/>
  <c r="L12" s="1"/>
  <c r="F12"/>
  <c r="G12" s="1"/>
  <c r="J20" i="5"/>
  <c r="I21"/>
  <c r="X13"/>
  <c r="V14" s="1"/>
  <c r="Y13"/>
  <c r="P14"/>
  <c r="C22"/>
  <c r="D21"/>
  <c r="G21" s="1"/>
  <c r="B22"/>
  <c r="B31" i="1"/>
  <c r="B30" i="3"/>
  <c r="P16" i="1"/>
  <c r="O16"/>
  <c r="G11" i="3"/>
  <c r="D12"/>
  <c r="H12" i="4"/>
  <c r="G12" i="1"/>
  <c r="D13" s="1"/>
  <c r="E13"/>
  <c r="M17"/>
  <c r="N17" s="1"/>
  <c r="R17"/>
  <c r="S17" s="1"/>
  <c r="K19"/>
  <c r="Q19" s="1"/>
  <c r="L18"/>
  <c r="Q14" i="5" l="1"/>
  <c r="J21"/>
  <c r="I22"/>
  <c r="Z13"/>
  <c r="S14"/>
  <c r="T14" s="1"/>
  <c r="R14"/>
  <c r="U14" s="1"/>
  <c r="C23"/>
  <c r="D22"/>
  <c r="G22" s="1"/>
  <c r="B23"/>
  <c r="B32" i="1"/>
  <c r="B31" i="3"/>
  <c r="C32" i="1"/>
  <c r="C32" i="3" s="1"/>
  <c r="C31" i="1"/>
  <c r="C31" i="3" s="1"/>
  <c r="P17" i="1"/>
  <c r="O17"/>
  <c r="K12" i="4"/>
  <c r="J12"/>
  <c r="D13" s="1"/>
  <c r="E13" s="1"/>
  <c r="E12" i="3"/>
  <c r="F12"/>
  <c r="F13" i="1"/>
  <c r="H13" s="1"/>
  <c r="M18"/>
  <c r="N18" s="1"/>
  <c r="R18"/>
  <c r="S18" s="1"/>
  <c r="K20"/>
  <c r="Q20" s="1"/>
  <c r="L19"/>
  <c r="W14" i="5" l="1"/>
  <c r="I13" i="4"/>
  <c r="L13" s="1"/>
  <c r="F13"/>
  <c r="G13" s="1"/>
  <c r="J22" i="5"/>
  <c r="I23"/>
  <c r="X14"/>
  <c r="V15" s="1"/>
  <c r="Y14"/>
  <c r="P15"/>
  <c r="C24"/>
  <c r="D23"/>
  <c r="G23" s="1"/>
  <c r="B24"/>
  <c r="B33" i="1"/>
  <c r="B32" i="3"/>
  <c r="P18" i="1"/>
  <c r="O18"/>
  <c r="G12" i="3"/>
  <c r="D13"/>
  <c r="H13" i="4"/>
  <c r="G13" i="1"/>
  <c r="D14" s="1"/>
  <c r="M19"/>
  <c r="N19" s="1"/>
  <c r="R19"/>
  <c r="S19" s="1"/>
  <c r="K21"/>
  <c r="Q21" s="1"/>
  <c r="L20"/>
  <c r="Q15" i="5" l="1"/>
  <c r="J23"/>
  <c r="I24"/>
  <c r="Z14"/>
  <c r="S15"/>
  <c r="T15" s="1"/>
  <c r="R15"/>
  <c r="U15" s="1"/>
  <c r="C25"/>
  <c r="D24"/>
  <c r="G24" s="1"/>
  <c r="B25"/>
  <c r="B34" i="1"/>
  <c r="B33" i="3"/>
  <c r="C34" i="1"/>
  <c r="C34" i="3" s="1"/>
  <c r="C33" i="1"/>
  <c r="C33" i="3" s="1"/>
  <c r="P19" i="1"/>
  <c r="O19"/>
  <c r="K13" i="4"/>
  <c r="J13"/>
  <c r="D14" s="1"/>
  <c r="E14" s="1"/>
  <c r="E13" i="3"/>
  <c r="F13"/>
  <c r="F14" i="1"/>
  <c r="H14" s="1"/>
  <c r="E14"/>
  <c r="M20"/>
  <c r="N20" s="1"/>
  <c r="R20"/>
  <c r="S20" s="1"/>
  <c r="K22"/>
  <c r="Q22" s="1"/>
  <c r="L21"/>
  <c r="W15" i="5" l="1"/>
  <c r="I14" i="4"/>
  <c r="L14" s="1"/>
  <c r="F14"/>
  <c r="G14" s="1"/>
  <c r="J24" i="5"/>
  <c r="I25"/>
  <c r="X15"/>
  <c r="V16" s="1"/>
  <c r="Y15"/>
  <c r="P16"/>
  <c r="C26"/>
  <c r="D25"/>
  <c r="G25" s="1"/>
  <c r="B26"/>
  <c r="B35" i="1"/>
  <c r="B34" i="3"/>
  <c r="P20" i="1"/>
  <c r="O20"/>
  <c r="G13" i="3"/>
  <c r="D14"/>
  <c r="H14" i="4"/>
  <c r="G14" i="1"/>
  <c r="D15" s="1"/>
  <c r="E15"/>
  <c r="M21"/>
  <c r="N21" s="1"/>
  <c r="R21"/>
  <c r="S21" s="1"/>
  <c r="K23"/>
  <c r="Q23" s="1"/>
  <c r="L22"/>
  <c r="Q16" i="5" l="1"/>
  <c r="J25"/>
  <c r="I26"/>
  <c r="Z15"/>
  <c r="S16"/>
  <c r="T16" s="1"/>
  <c r="R16"/>
  <c r="U16" s="1"/>
  <c r="C27"/>
  <c r="D26"/>
  <c r="G26" s="1"/>
  <c r="B27"/>
  <c r="B36" i="1"/>
  <c r="B35" i="3"/>
  <c r="C36" i="1"/>
  <c r="C36" i="3" s="1"/>
  <c r="C35" i="1"/>
  <c r="C35" i="3" s="1"/>
  <c r="P21" i="1"/>
  <c r="O21"/>
  <c r="F15"/>
  <c r="H15" s="1"/>
  <c r="K14" i="4"/>
  <c r="J14"/>
  <c r="D15" s="1"/>
  <c r="E15" s="1"/>
  <c r="E14" i="3"/>
  <c r="F14"/>
  <c r="G15" i="1"/>
  <c r="D16" s="1"/>
  <c r="F16" s="1"/>
  <c r="H16" s="1"/>
  <c r="E16"/>
  <c r="M22"/>
  <c r="N22" s="1"/>
  <c r="R22"/>
  <c r="S22" s="1"/>
  <c r="K24"/>
  <c r="Q24" s="1"/>
  <c r="L23"/>
  <c r="W16" i="5" l="1"/>
  <c r="I15" i="4"/>
  <c r="L15" s="1"/>
  <c r="F15"/>
  <c r="G15" s="1"/>
  <c r="J26" i="5"/>
  <c r="I27"/>
  <c r="X16"/>
  <c r="V17" s="1"/>
  <c r="Y16"/>
  <c r="P17"/>
  <c r="C28"/>
  <c r="D27"/>
  <c r="G27" s="1"/>
  <c r="B28"/>
  <c r="B37" i="1"/>
  <c r="B36" i="3"/>
  <c r="P22" i="1"/>
  <c r="O22"/>
  <c r="G14" i="3"/>
  <c r="D15"/>
  <c r="H15" i="4"/>
  <c r="G16" i="1"/>
  <c r="D17" s="1"/>
  <c r="F17" s="1"/>
  <c r="H17" s="1"/>
  <c r="E17"/>
  <c r="M23"/>
  <c r="N23" s="1"/>
  <c r="R23"/>
  <c r="S23" s="1"/>
  <c r="K25"/>
  <c r="Q25" s="1"/>
  <c r="L24"/>
  <c r="Q17" i="5" l="1"/>
  <c r="J27"/>
  <c r="I28"/>
  <c r="Z16"/>
  <c r="W17"/>
  <c r="S17"/>
  <c r="T17" s="1"/>
  <c r="R17"/>
  <c r="U17" s="1"/>
  <c r="C29"/>
  <c r="D28"/>
  <c r="G28" s="1"/>
  <c r="B29"/>
  <c r="B38" i="1"/>
  <c r="B37" i="3"/>
  <c r="C37" i="1"/>
  <c r="C37" i="3" s="1"/>
  <c r="P23" i="1"/>
  <c r="O23"/>
  <c r="E15" i="3"/>
  <c r="F15"/>
  <c r="K15" i="4"/>
  <c r="J15"/>
  <c r="D16" s="1"/>
  <c r="E16" s="1"/>
  <c r="G17" i="1"/>
  <c r="D18" s="1"/>
  <c r="F18" s="1"/>
  <c r="H18" s="1"/>
  <c r="E18"/>
  <c r="M24"/>
  <c r="N24" s="1"/>
  <c r="R24"/>
  <c r="S24" s="1"/>
  <c r="K26"/>
  <c r="Q26" s="1"/>
  <c r="L25"/>
  <c r="I16" i="4" l="1"/>
  <c r="L16" s="1"/>
  <c r="F16"/>
  <c r="G16" s="1"/>
  <c r="J28" i="5"/>
  <c r="B30"/>
  <c r="I29"/>
  <c r="X17"/>
  <c r="V18" s="1"/>
  <c r="Y17"/>
  <c r="P18"/>
  <c r="Q18" s="1"/>
  <c r="C30"/>
  <c r="B39" i="1"/>
  <c r="B38" i="3"/>
  <c r="C38" i="1"/>
  <c r="C38" i="3" s="1"/>
  <c r="P24" i="1"/>
  <c r="O24"/>
  <c r="K16" i="4"/>
  <c r="D16" i="3"/>
  <c r="H16" i="4"/>
  <c r="G15" i="3"/>
  <c r="G18" i="1"/>
  <c r="D19" s="1"/>
  <c r="F19" s="1"/>
  <c r="H19" s="1"/>
  <c r="E19"/>
  <c r="M25"/>
  <c r="N25" s="1"/>
  <c r="O25" s="1"/>
  <c r="R25"/>
  <c r="S25" s="1"/>
  <c r="K27"/>
  <c r="Q27" s="1"/>
  <c r="L26"/>
  <c r="B31" i="5" l="1"/>
  <c r="I30"/>
  <c r="Z17"/>
  <c r="W18"/>
  <c r="S18"/>
  <c r="T18" s="1"/>
  <c r="R18"/>
  <c r="U18" s="1"/>
  <c r="B40" i="1"/>
  <c r="B39" i="3"/>
  <c r="C39" i="1"/>
  <c r="C39" i="3" s="1"/>
  <c r="E16"/>
  <c r="F16"/>
  <c r="J16" i="4"/>
  <c r="D17" s="1"/>
  <c r="E17" s="1"/>
  <c r="G19" i="1"/>
  <c r="D20" s="1"/>
  <c r="F20" s="1"/>
  <c r="H20" s="1"/>
  <c r="E20"/>
  <c r="M26"/>
  <c r="N26" s="1"/>
  <c r="O26" s="1"/>
  <c r="R26"/>
  <c r="S26" s="1"/>
  <c r="P25"/>
  <c r="K28"/>
  <c r="Q28" s="1"/>
  <c r="L27"/>
  <c r="I17" i="4" l="1"/>
  <c r="L17" s="1"/>
  <c r="F17"/>
  <c r="G17" s="1"/>
  <c r="X18" i="5"/>
  <c r="V19" s="1"/>
  <c r="Y18"/>
  <c r="P19"/>
  <c r="Q19" s="1"/>
  <c r="B32"/>
  <c r="B41" i="1"/>
  <c r="B40" i="3"/>
  <c r="C40" i="1"/>
  <c r="C40" i="3" s="1"/>
  <c r="D17"/>
  <c r="H17" i="4"/>
  <c r="G16" i="3"/>
  <c r="G20" i="1"/>
  <c r="D21" s="1"/>
  <c r="F21" s="1"/>
  <c r="H21" s="1"/>
  <c r="E21"/>
  <c r="M27"/>
  <c r="N27" s="1"/>
  <c r="O27" s="1"/>
  <c r="R27"/>
  <c r="S27" s="1"/>
  <c r="P26"/>
  <c r="L28"/>
  <c r="K29"/>
  <c r="Q29" s="1"/>
  <c r="Z18" i="5" l="1"/>
  <c r="W19"/>
  <c r="S19"/>
  <c r="T19" s="1"/>
  <c r="R19"/>
  <c r="U19" s="1"/>
  <c r="B33"/>
  <c r="B42" i="1"/>
  <c r="B41" i="3"/>
  <c r="C41" i="1"/>
  <c r="C41" i="3" s="1"/>
  <c r="E17"/>
  <c r="F17"/>
  <c r="K17" i="4"/>
  <c r="J17"/>
  <c r="D18" s="1"/>
  <c r="E18" s="1"/>
  <c r="G21" i="1"/>
  <c r="D22" s="1"/>
  <c r="F22" s="1"/>
  <c r="H22" s="1"/>
  <c r="E22"/>
  <c r="M28"/>
  <c r="N28" s="1"/>
  <c r="O28" s="1"/>
  <c r="R28"/>
  <c r="S28" s="1"/>
  <c r="P27"/>
  <c r="K30"/>
  <c r="Q30" s="1"/>
  <c r="L29"/>
  <c r="I18" i="4" l="1"/>
  <c r="L18" s="1"/>
  <c r="F18"/>
  <c r="G18" s="1"/>
  <c r="X19" i="5"/>
  <c r="V20" s="1"/>
  <c r="Y19"/>
  <c r="P20"/>
  <c r="Q20" s="1"/>
  <c r="B34"/>
  <c r="B43" i="1"/>
  <c r="B42" i="3"/>
  <c r="C42" i="1"/>
  <c r="C42" i="3" s="1"/>
  <c r="D18"/>
  <c r="H18" i="4"/>
  <c r="G17" i="3"/>
  <c r="G22" i="1"/>
  <c r="D23" s="1"/>
  <c r="F23" s="1"/>
  <c r="H23" s="1"/>
  <c r="E23"/>
  <c r="M29"/>
  <c r="N29" s="1"/>
  <c r="O29" s="1"/>
  <c r="R29"/>
  <c r="S29" s="1"/>
  <c r="P28"/>
  <c r="K31"/>
  <c r="Q31" s="1"/>
  <c r="L30"/>
  <c r="Z19" i="5" l="1"/>
  <c r="W20"/>
  <c r="S20"/>
  <c r="T20" s="1"/>
  <c r="R20"/>
  <c r="U20" s="1"/>
  <c r="B35"/>
  <c r="B44" i="1"/>
  <c r="B43" i="3"/>
  <c r="C43" i="1"/>
  <c r="C43" i="3" s="1"/>
  <c r="E18"/>
  <c r="F18"/>
  <c r="K18" i="4"/>
  <c r="J18"/>
  <c r="D19" s="1"/>
  <c r="E19" s="1"/>
  <c r="G23" i="1"/>
  <c r="D24" s="1"/>
  <c r="F24" s="1"/>
  <c r="H24" s="1"/>
  <c r="E24"/>
  <c r="M30"/>
  <c r="N30" s="1"/>
  <c r="O30" s="1"/>
  <c r="R30"/>
  <c r="S30" s="1"/>
  <c r="P29"/>
  <c r="K32"/>
  <c r="Q32" s="1"/>
  <c r="L31"/>
  <c r="I19" i="4" l="1"/>
  <c r="L19" s="1"/>
  <c r="F19"/>
  <c r="G19" s="1"/>
  <c r="X20" i="5"/>
  <c r="V21" s="1"/>
  <c r="Y20"/>
  <c r="P21"/>
  <c r="Q21" s="1"/>
  <c r="B36"/>
  <c r="B45" i="1"/>
  <c r="B44" i="3"/>
  <c r="C44" i="1"/>
  <c r="C44" i="3" s="1"/>
  <c r="D19"/>
  <c r="H19" i="4"/>
  <c r="G18" i="3"/>
  <c r="G24" i="1"/>
  <c r="D25" s="1"/>
  <c r="F25" s="1"/>
  <c r="H25" s="1"/>
  <c r="E25"/>
  <c r="M31"/>
  <c r="N31" s="1"/>
  <c r="O31" s="1"/>
  <c r="R31"/>
  <c r="S31" s="1"/>
  <c r="P30"/>
  <c r="K33"/>
  <c r="Q33" s="1"/>
  <c r="L32"/>
  <c r="Z20" i="5" l="1"/>
  <c r="W21"/>
  <c r="S21"/>
  <c r="T21" s="1"/>
  <c r="R21"/>
  <c r="U21" s="1"/>
  <c r="B37"/>
  <c r="B46" i="1"/>
  <c r="B45" i="3"/>
  <c r="C45" i="1"/>
  <c r="C45" i="3" s="1"/>
  <c r="E19"/>
  <c r="F19"/>
  <c r="K19" i="4"/>
  <c r="J19"/>
  <c r="D20" s="1"/>
  <c r="E20" s="1"/>
  <c r="J25" i="1"/>
  <c r="G25"/>
  <c r="D26" s="1"/>
  <c r="F26" s="1"/>
  <c r="H26" s="1"/>
  <c r="E26"/>
  <c r="M32"/>
  <c r="N32" s="1"/>
  <c r="O32" s="1"/>
  <c r="R32"/>
  <c r="S32" s="1"/>
  <c r="P31"/>
  <c r="K34"/>
  <c r="Q34" s="1"/>
  <c r="L33"/>
  <c r="I20" i="4" l="1"/>
  <c r="L20" s="1"/>
  <c r="F20"/>
  <c r="G20" s="1"/>
  <c r="X21" i="5"/>
  <c r="V22" s="1"/>
  <c r="Y21"/>
  <c r="P22"/>
  <c r="Q22" s="1"/>
  <c r="B38"/>
  <c r="B47" i="1"/>
  <c r="B46" i="3"/>
  <c r="C46" i="1"/>
  <c r="C46" i="3" s="1"/>
  <c r="D20"/>
  <c r="H20" i="4"/>
  <c r="G19" i="3"/>
  <c r="J26" i="1"/>
  <c r="G26"/>
  <c r="D27" s="1"/>
  <c r="F27" s="1"/>
  <c r="H27" s="1"/>
  <c r="E27"/>
  <c r="M33"/>
  <c r="N33" s="1"/>
  <c r="O33" s="1"/>
  <c r="R33"/>
  <c r="S33" s="1"/>
  <c r="P32"/>
  <c r="K35"/>
  <c r="Q35" s="1"/>
  <c r="L34"/>
  <c r="Z21" i="5" l="1"/>
  <c r="W22"/>
  <c r="S22"/>
  <c r="T22" s="1"/>
  <c r="R22"/>
  <c r="U22" s="1"/>
  <c r="B39"/>
  <c r="B48" i="1"/>
  <c r="B47" i="3"/>
  <c r="C47" i="1"/>
  <c r="C47" i="3" s="1"/>
  <c r="E20"/>
  <c r="F20"/>
  <c r="K20" i="4"/>
  <c r="J20"/>
  <c r="D21" s="1"/>
  <c r="E21" s="1"/>
  <c r="J27" i="1"/>
  <c r="G27"/>
  <c r="D28" s="1"/>
  <c r="F28" s="1"/>
  <c r="H28" s="1"/>
  <c r="E28"/>
  <c r="M34"/>
  <c r="N34" s="1"/>
  <c r="O34" s="1"/>
  <c r="R34"/>
  <c r="S34" s="1"/>
  <c r="P33"/>
  <c r="K36"/>
  <c r="Q36" s="1"/>
  <c r="L35"/>
  <c r="I21" i="4" l="1"/>
  <c r="L21" s="1"/>
  <c r="F21"/>
  <c r="G21" s="1"/>
  <c r="X22" i="5"/>
  <c r="V23" s="1"/>
  <c r="Y22"/>
  <c r="P23"/>
  <c r="Q23" s="1"/>
  <c r="B40"/>
  <c r="B49" i="1"/>
  <c r="B48" i="3"/>
  <c r="C48" i="1"/>
  <c r="C48" i="3" s="1"/>
  <c r="D21"/>
  <c r="H21" i="4"/>
  <c r="G20" i="3"/>
  <c r="J28" i="1"/>
  <c r="G28"/>
  <c r="D29" s="1"/>
  <c r="F29" s="1"/>
  <c r="H29" s="1"/>
  <c r="E29"/>
  <c r="M35"/>
  <c r="N35" s="1"/>
  <c r="O35" s="1"/>
  <c r="R35"/>
  <c r="S35" s="1"/>
  <c r="P34"/>
  <c r="K37"/>
  <c r="Q37" s="1"/>
  <c r="L36"/>
  <c r="Z22" i="5" l="1"/>
  <c r="W23"/>
  <c r="S23"/>
  <c r="T23" s="1"/>
  <c r="R23"/>
  <c r="U23" s="1"/>
  <c r="B41"/>
  <c r="B50" i="1"/>
  <c r="B49" i="3"/>
  <c r="C49" i="1"/>
  <c r="C49" i="3" s="1"/>
  <c r="E21"/>
  <c r="F21"/>
  <c r="K21" i="4"/>
  <c r="J21"/>
  <c r="D22" s="1"/>
  <c r="E22" s="1"/>
  <c r="J29" i="1"/>
  <c r="G29"/>
  <c r="D30" s="1"/>
  <c r="F30" s="1"/>
  <c r="H30" s="1"/>
  <c r="E30"/>
  <c r="M36"/>
  <c r="N36" s="1"/>
  <c r="O36" s="1"/>
  <c r="R36"/>
  <c r="S36" s="1"/>
  <c r="P35"/>
  <c r="K38"/>
  <c r="Q38" s="1"/>
  <c r="L37"/>
  <c r="I22" i="4" l="1"/>
  <c r="L22" s="1"/>
  <c r="F22"/>
  <c r="G22" s="1"/>
  <c r="B42" i="5"/>
  <c r="X23"/>
  <c r="V24" s="1"/>
  <c r="Y23"/>
  <c r="P24"/>
  <c r="Q24" s="1"/>
  <c r="B51" i="1"/>
  <c r="B50" i="3"/>
  <c r="C50" i="1"/>
  <c r="C50" i="3" s="1"/>
  <c r="D22"/>
  <c r="H22" i="4"/>
  <c r="G21" i="3"/>
  <c r="J30" i="1"/>
  <c r="G30"/>
  <c r="D31" s="1"/>
  <c r="M37"/>
  <c r="N37" s="1"/>
  <c r="O37" s="1"/>
  <c r="R37"/>
  <c r="S37" s="1"/>
  <c r="P36"/>
  <c r="K39"/>
  <c r="Q39" s="1"/>
  <c r="L38"/>
  <c r="B43" i="5" l="1"/>
  <c r="Z23"/>
  <c r="W24"/>
  <c r="S24"/>
  <c r="T24" s="1"/>
  <c r="R24"/>
  <c r="U24" s="1"/>
  <c r="B52" i="1"/>
  <c r="B51" i="3"/>
  <c r="C51" i="1"/>
  <c r="C51" i="3" s="1"/>
  <c r="E22"/>
  <c r="F22"/>
  <c r="K22" i="4"/>
  <c r="J22"/>
  <c r="D23" s="1"/>
  <c r="E23" s="1"/>
  <c r="E31" i="1"/>
  <c r="F31"/>
  <c r="H31" s="1"/>
  <c r="M38"/>
  <c r="N38" s="1"/>
  <c r="O38" s="1"/>
  <c r="R38"/>
  <c r="S38" s="1"/>
  <c r="P37"/>
  <c r="K40"/>
  <c r="Q40" s="1"/>
  <c r="L39"/>
  <c r="I23" i="4" l="1"/>
  <c r="L23" s="1"/>
  <c r="F23"/>
  <c r="G23" s="1"/>
  <c r="X24" i="5"/>
  <c r="V25" s="1"/>
  <c r="Y24"/>
  <c r="P25"/>
  <c r="Q25" s="1"/>
  <c r="B44"/>
  <c r="B53" i="1"/>
  <c r="B52" i="3"/>
  <c r="C52" i="1"/>
  <c r="C52" i="3" s="1"/>
  <c r="D23"/>
  <c r="H23" i="4"/>
  <c r="G22" i="3"/>
  <c r="G31" i="1"/>
  <c r="D32" s="1"/>
  <c r="F32" s="1"/>
  <c r="H32" s="1"/>
  <c r="J31"/>
  <c r="E32"/>
  <c r="M39"/>
  <c r="N39" s="1"/>
  <c r="O39" s="1"/>
  <c r="R39"/>
  <c r="S39" s="1"/>
  <c r="P38"/>
  <c r="K41"/>
  <c r="Q41" s="1"/>
  <c r="L40"/>
  <c r="Z24" i="5" l="1"/>
  <c r="W25"/>
  <c r="S25"/>
  <c r="T25" s="1"/>
  <c r="R25"/>
  <c r="U25" s="1"/>
  <c r="B45"/>
  <c r="B53" i="3"/>
  <c r="B54" i="1"/>
  <c r="C53"/>
  <c r="C53" i="3" s="1"/>
  <c r="E23"/>
  <c r="F23"/>
  <c r="K23" i="4"/>
  <c r="J23"/>
  <c r="D24" s="1"/>
  <c r="E24" s="1"/>
  <c r="G32" i="1"/>
  <c r="D33" s="1"/>
  <c r="F33" s="1"/>
  <c r="H33" s="1"/>
  <c r="J32"/>
  <c r="E33"/>
  <c r="M40"/>
  <c r="N40" s="1"/>
  <c r="O40" s="1"/>
  <c r="R40"/>
  <c r="S40" s="1"/>
  <c r="P39"/>
  <c r="K42"/>
  <c r="Q42" s="1"/>
  <c r="L41"/>
  <c r="I24" i="4" l="1"/>
  <c r="L24" s="1"/>
  <c r="F24"/>
  <c r="G24" s="1"/>
  <c r="X25" i="5"/>
  <c r="V26" s="1"/>
  <c r="Y25"/>
  <c r="P26"/>
  <c r="Q26" s="1"/>
  <c r="B46"/>
  <c r="B55" i="1"/>
  <c r="B54" i="3"/>
  <c r="C54" i="1"/>
  <c r="C54" i="3" s="1"/>
  <c r="D24"/>
  <c r="H24" i="4"/>
  <c r="G23" i="3"/>
  <c r="G33" i="1"/>
  <c r="D34" s="1"/>
  <c r="F34" s="1"/>
  <c r="H34" s="1"/>
  <c r="J33"/>
  <c r="E34"/>
  <c r="M41"/>
  <c r="N41" s="1"/>
  <c r="O41" s="1"/>
  <c r="R41"/>
  <c r="S41" s="1"/>
  <c r="P40"/>
  <c r="K43"/>
  <c r="Q43" s="1"/>
  <c r="L42"/>
  <c r="Z25" i="5" l="1"/>
  <c r="W26"/>
  <c r="S26"/>
  <c r="T26" s="1"/>
  <c r="R26"/>
  <c r="U26" s="1"/>
  <c r="B47"/>
  <c r="B56" i="1"/>
  <c r="B55" i="3"/>
  <c r="C55" i="1"/>
  <c r="C55" i="3" s="1"/>
  <c r="E24"/>
  <c r="F24"/>
  <c r="K24" i="4"/>
  <c r="J24"/>
  <c r="D25" s="1"/>
  <c r="E25" s="1"/>
  <c r="G34" i="1"/>
  <c r="D35" s="1"/>
  <c r="F35" s="1"/>
  <c r="H35" s="1"/>
  <c r="J34"/>
  <c r="E35"/>
  <c r="M42"/>
  <c r="N42" s="1"/>
  <c r="O42" s="1"/>
  <c r="R42"/>
  <c r="S42" s="1"/>
  <c r="P41"/>
  <c r="L43"/>
  <c r="K44"/>
  <c r="Q44" s="1"/>
  <c r="I25" i="4" l="1"/>
  <c r="L25" s="1"/>
  <c r="F25"/>
  <c r="G25" s="1"/>
  <c r="X26" i="5"/>
  <c r="V27" s="1"/>
  <c r="Y26"/>
  <c r="P27"/>
  <c r="Q27" s="1"/>
  <c r="B48"/>
  <c r="B57" i="1"/>
  <c r="B56" i="3"/>
  <c r="C56" i="1"/>
  <c r="C56" i="3" s="1"/>
  <c r="D25"/>
  <c r="H25" i="4"/>
  <c r="G24" i="3"/>
  <c r="G35" i="1"/>
  <c r="D36" s="1"/>
  <c r="F36" s="1"/>
  <c r="H36" s="1"/>
  <c r="J35"/>
  <c r="E36"/>
  <c r="M43"/>
  <c r="N43" s="1"/>
  <c r="O43" s="1"/>
  <c r="R43"/>
  <c r="S43" s="1"/>
  <c r="P42"/>
  <c r="L44"/>
  <c r="K45"/>
  <c r="Q45" s="1"/>
  <c r="Z26" i="5" l="1"/>
  <c r="W27"/>
  <c r="S27"/>
  <c r="T27" s="1"/>
  <c r="R27"/>
  <c r="U27" s="1"/>
  <c r="B49"/>
  <c r="B58" i="1"/>
  <c r="B57" i="3"/>
  <c r="C57" i="1"/>
  <c r="C57" i="3" s="1"/>
  <c r="E25"/>
  <c r="F25"/>
  <c r="K25" i="4"/>
  <c r="J25"/>
  <c r="D26" s="1"/>
  <c r="E26" s="1"/>
  <c r="G36" i="1"/>
  <c r="D37" s="1"/>
  <c r="F37" s="1"/>
  <c r="H37" s="1"/>
  <c r="J36"/>
  <c r="E37"/>
  <c r="M44"/>
  <c r="N44" s="1"/>
  <c r="O44" s="1"/>
  <c r="R44"/>
  <c r="S44" s="1"/>
  <c r="P43"/>
  <c r="L45"/>
  <c r="K46"/>
  <c r="Q46" s="1"/>
  <c r="I26" i="4" l="1"/>
  <c r="L26" s="1"/>
  <c r="F26"/>
  <c r="G26" s="1"/>
  <c r="X27" i="5"/>
  <c r="V28" s="1"/>
  <c r="Y27"/>
  <c r="P28"/>
  <c r="Q28" s="1"/>
  <c r="B50"/>
  <c r="B59" i="1"/>
  <c r="B58" i="3"/>
  <c r="C58" i="1"/>
  <c r="C58" i="3" s="1"/>
  <c r="D26"/>
  <c r="H26" i="4"/>
  <c r="G25" i="3"/>
  <c r="G37" i="1"/>
  <c r="D38" s="1"/>
  <c r="F38" s="1"/>
  <c r="H38" s="1"/>
  <c r="J37"/>
  <c r="E38"/>
  <c r="M45"/>
  <c r="N45" s="1"/>
  <c r="O45" s="1"/>
  <c r="R45"/>
  <c r="S45" s="1"/>
  <c r="P44"/>
  <c r="L46"/>
  <c r="K47"/>
  <c r="Q47" s="1"/>
  <c r="Z27" i="5" l="1"/>
  <c r="W28"/>
  <c r="S28"/>
  <c r="T28" s="1"/>
  <c r="R28"/>
  <c r="U28" s="1"/>
  <c r="B51"/>
  <c r="B60" i="1"/>
  <c r="B59" i="3"/>
  <c r="C59" i="1"/>
  <c r="C59" i="3" s="1"/>
  <c r="E26"/>
  <c r="F26"/>
  <c r="K26" i="4"/>
  <c r="J26"/>
  <c r="D27" s="1"/>
  <c r="E27" s="1"/>
  <c r="G38" i="1"/>
  <c r="D39" s="1"/>
  <c r="F39" s="1"/>
  <c r="H39" s="1"/>
  <c r="J38"/>
  <c r="E39"/>
  <c r="M46"/>
  <c r="N46" s="1"/>
  <c r="O46" s="1"/>
  <c r="R46"/>
  <c r="S46" s="1"/>
  <c r="P45"/>
  <c r="L47"/>
  <c r="K48"/>
  <c r="Q48" s="1"/>
  <c r="I27" i="4" l="1"/>
  <c r="L27" s="1"/>
  <c r="F27"/>
  <c r="G27" s="1"/>
  <c r="X28" i="5"/>
  <c r="V29" s="1"/>
  <c r="Y28"/>
  <c r="P29"/>
  <c r="Q29" s="1"/>
  <c r="B52"/>
  <c r="B61" i="1"/>
  <c r="B60" i="3"/>
  <c r="C60" i="1"/>
  <c r="C60" i="3" s="1"/>
  <c r="D27"/>
  <c r="H27" i="4"/>
  <c r="G26" i="3"/>
  <c r="G39" i="1"/>
  <c r="D40" s="1"/>
  <c r="F40" s="1"/>
  <c r="H40" s="1"/>
  <c r="J39"/>
  <c r="E40"/>
  <c r="M47"/>
  <c r="N47" s="1"/>
  <c r="O47" s="1"/>
  <c r="R47"/>
  <c r="S47" s="1"/>
  <c r="P46"/>
  <c r="L48"/>
  <c r="K49"/>
  <c r="Q49" s="1"/>
  <c r="Z28" i="5" l="1"/>
  <c r="W29"/>
  <c r="S29"/>
  <c r="T29" s="1"/>
  <c r="B53"/>
  <c r="B62" i="1"/>
  <c r="B61" i="3"/>
  <c r="C61" i="1"/>
  <c r="C61" i="3" s="1"/>
  <c r="E27"/>
  <c r="F27"/>
  <c r="K27" i="4"/>
  <c r="J27"/>
  <c r="D28" s="1"/>
  <c r="E28" s="1"/>
  <c r="G40" i="1"/>
  <c r="D41" s="1"/>
  <c r="F41" s="1"/>
  <c r="H41" s="1"/>
  <c r="J40"/>
  <c r="E41"/>
  <c r="M48"/>
  <c r="N48" s="1"/>
  <c r="O48" s="1"/>
  <c r="R48"/>
  <c r="S48" s="1"/>
  <c r="P47"/>
  <c r="L49"/>
  <c r="K50"/>
  <c r="Q50" s="1"/>
  <c r="I28" i="4" l="1"/>
  <c r="L28" s="1"/>
  <c r="F28"/>
  <c r="G28" s="1"/>
  <c r="B54" i="5"/>
  <c r="Y29"/>
  <c r="B63" i="1"/>
  <c r="B62" i="3"/>
  <c r="C62" i="1"/>
  <c r="C62" i="3" s="1"/>
  <c r="M16" i="4"/>
  <c r="D28" i="3"/>
  <c r="H28" i="4"/>
  <c r="G27" i="3"/>
  <c r="J41" i="1"/>
  <c r="G41"/>
  <c r="D42" s="1"/>
  <c r="F42" s="1"/>
  <c r="H42" s="1"/>
  <c r="E42"/>
  <c r="M49"/>
  <c r="N49" s="1"/>
  <c r="O49" s="1"/>
  <c r="R49"/>
  <c r="S49" s="1"/>
  <c r="P48"/>
  <c r="L50"/>
  <c r="K51"/>
  <c r="Q51" s="1"/>
  <c r="B55" i="5" l="1"/>
  <c r="B64" i="1"/>
  <c r="B63" i="3"/>
  <c r="C63" i="1"/>
  <c r="C63" i="3" s="1"/>
  <c r="E28"/>
  <c r="F28"/>
  <c r="K28" i="4"/>
  <c r="J28"/>
  <c r="D29" s="1"/>
  <c r="E29" s="1"/>
  <c r="J42" i="1"/>
  <c r="G42"/>
  <c r="D43" s="1"/>
  <c r="F43" s="1"/>
  <c r="H43" s="1"/>
  <c r="E43"/>
  <c r="M50"/>
  <c r="N50" s="1"/>
  <c r="O50" s="1"/>
  <c r="R50"/>
  <c r="S50" s="1"/>
  <c r="P49"/>
  <c r="L51"/>
  <c r="K52"/>
  <c r="I29" i="4" l="1"/>
  <c r="L29" s="1"/>
  <c r="F29"/>
  <c r="G29" s="1"/>
  <c r="B56" i="5"/>
  <c r="B65" i="1"/>
  <c r="B64" i="3"/>
  <c r="C64" i="1"/>
  <c r="C64" i="3" s="1"/>
  <c r="D29"/>
  <c r="H29" i="4"/>
  <c r="G28" i="3"/>
  <c r="J43" i="1"/>
  <c r="G43"/>
  <c r="D44" s="1"/>
  <c r="F44" s="1"/>
  <c r="H44" s="1"/>
  <c r="E44"/>
  <c r="L52"/>
  <c r="K53"/>
  <c r="Q52"/>
  <c r="M51"/>
  <c r="N51" s="1"/>
  <c r="O51" s="1"/>
  <c r="R51"/>
  <c r="S51" s="1"/>
  <c r="P50"/>
  <c r="B57" i="5" l="1"/>
  <c r="B66" i="1"/>
  <c r="B65" i="3"/>
  <c r="C65" i="1"/>
  <c r="C65" i="3" s="1"/>
  <c r="E29"/>
  <c r="F29"/>
  <c r="K29" i="4"/>
  <c r="J29"/>
  <c r="D30" s="1"/>
  <c r="E30" s="1"/>
  <c r="J44" i="1"/>
  <c r="G44"/>
  <c r="D45" s="1"/>
  <c r="F45" s="1"/>
  <c r="H45" s="1"/>
  <c r="E45"/>
  <c r="P51"/>
  <c r="K54"/>
  <c r="L53"/>
  <c r="Q53"/>
  <c r="M52"/>
  <c r="N52" s="1"/>
  <c r="O52" s="1"/>
  <c r="R52"/>
  <c r="S52" s="1"/>
  <c r="I30" i="4" l="1"/>
  <c r="L30" s="1"/>
  <c r="F30"/>
  <c r="G30" s="1"/>
  <c r="B58" i="5"/>
  <c r="B67" i="1"/>
  <c r="B66" i="3"/>
  <c r="C66" i="1"/>
  <c r="C66" i="3" s="1"/>
  <c r="D30"/>
  <c r="H30" i="4"/>
  <c r="G29" i="3"/>
  <c r="J45" i="1"/>
  <c r="G45"/>
  <c r="D46" s="1"/>
  <c r="F46" s="1"/>
  <c r="H46" s="1"/>
  <c r="E46"/>
  <c r="P52"/>
  <c r="M53"/>
  <c r="N53" s="1"/>
  <c r="O53" s="1"/>
  <c r="R53"/>
  <c r="S53" s="1"/>
  <c r="K55"/>
  <c r="L54"/>
  <c r="Q54"/>
  <c r="B59" i="5" l="1"/>
  <c r="B68" i="1"/>
  <c r="B67" i="3"/>
  <c r="C67" i="1"/>
  <c r="C67" i="3" s="1"/>
  <c r="E30"/>
  <c r="F30"/>
  <c r="K30" i="4"/>
  <c r="J30"/>
  <c r="D31" s="1"/>
  <c r="E31" s="1"/>
  <c r="J46" i="1"/>
  <c r="G46"/>
  <c r="D47" s="1"/>
  <c r="F47" s="1"/>
  <c r="H47" s="1"/>
  <c r="E47"/>
  <c r="M54"/>
  <c r="N54" s="1"/>
  <c r="O54" s="1"/>
  <c r="R54"/>
  <c r="S54" s="1"/>
  <c r="K56"/>
  <c r="L55"/>
  <c r="Q55"/>
  <c r="P53"/>
  <c r="I31" i="4" l="1"/>
  <c r="L31" s="1"/>
  <c r="F31"/>
  <c r="G31" s="1"/>
  <c r="B60" i="5"/>
  <c r="B69" i="1"/>
  <c r="B68" i="3"/>
  <c r="C68" i="1"/>
  <c r="C68" i="3" s="1"/>
  <c r="D31"/>
  <c r="H31" i="4"/>
  <c r="G30" i="3"/>
  <c r="J47" i="1"/>
  <c r="G47"/>
  <c r="D48" s="1"/>
  <c r="F48" s="1"/>
  <c r="H48" s="1"/>
  <c r="E48"/>
  <c r="M55"/>
  <c r="N55" s="1"/>
  <c r="O55" s="1"/>
  <c r="R55"/>
  <c r="S55" s="1"/>
  <c r="Q56"/>
  <c r="K57"/>
  <c r="L56"/>
  <c r="P54"/>
  <c r="B61" i="5" l="1"/>
  <c r="B70" i="1"/>
  <c r="B69" i="3"/>
  <c r="C69" i="1"/>
  <c r="C69" i="3" s="1"/>
  <c r="E31"/>
  <c r="F31"/>
  <c r="K31" i="4"/>
  <c r="J31"/>
  <c r="D32" s="1"/>
  <c r="E32" s="1"/>
  <c r="J48" i="1"/>
  <c r="G48"/>
  <c r="D49" s="1"/>
  <c r="F49" s="1"/>
  <c r="H49" s="1"/>
  <c r="E49"/>
  <c r="M56"/>
  <c r="N56" s="1"/>
  <c r="O56" s="1"/>
  <c r="R56"/>
  <c r="S56" s="1"/>
  <c r="Q57"/>
  <c r="K58"/>
  <c r="L57"/>
  <c r="P55"/>
  <c r="I32" i="4" l="1"/>
  <c r="L32" s="1"/>
  <c r="F32"/>
  <c r="G32" s="1"/>
  <c r="B62" i="5"/>
  <c r="B71" i="1"/>
  <c r="B70" i="3"/>
  <c r="C70" i="1"/>
  <c r="C70" i="3" s="1"/>
  <c r="D32"/>
  <c r="H32" i="4"/>
  <c r="G31" i="3"/>
  <c r="J49" i="1"/>
  <c r="G49"/>
  <c r="D50" s="1"/>
  <c r="F50" s="1"/>
  <c r="H50" s="1"/>
  <c r="E50"/>
  <c r="M57"/>
  <c r="N57" s="1"/>
  <c r="O57" s="1"/>
  <c r="R57"/>
  <c r="S57" s="1"/>
  <c r="Q58"/>
  <c r="K59"/>
  <c r="L58"/>
  <c r="P56"/>
  <c r="B63" i="5" l="1"/>
  <c r="B72" i="1"/>
  <c r="B71" i="3"/>
  <c r="C71" i="1"/>
  <c r="C71" i="3" s="1"/>
  <c r="E32"/>
  <c r="F32"/>
  <c r="K32" i="4"/>
  <c r="J32"/>
  <c r="D33" s="1"/>
  <c r="E33" s="1"/>
  <c r="J50" i="1"/>
  <c r="G50"/>
  <c r="D51" s="1"/>
  <c r="F51" s="1"/>
  <c r="H51" s="1"/>
  <c r="E51"/>
  <c r="M58"/>
  <c r="N58" s="1"/>
  <c r="O58" s="1"/>
  <c r="R58"/>
  <c r="S58" s="1"/>
  <c r="Q59"/>
  <c r="K60"/>
  <c r="L59"/>
  <c r="P57"/>
  <c r="I33" i="4" l="1"/>
  <c r="L33" s="1"/>
  <c r="F33"/>
  <c r="G33" s="1"/>
  <c r="B64" i="5"/>
  <c r="B73" i="1"/>
  <c r="B72" i="3"/>
  <c r="C72" i="1"/>
  <c r="C72" i="3" s="1"/>
  <c r="D33"/>
  <c r="H33" i="4"/>
  <c r="G32" i="3"/>
  <c r="J51" i="1"/>
  <c r="G51"/>
  <c r="D52" s="1"/>
  <c r="F52" s="1"/>
  <c r="H52" s="1"/>
  <c r="E52"/>
  <c r="M59"/>
  <c r="N59" s="1"/>
  <c r="O59" s="1"/>
  <c r="R59"/>
  <c r="S59" s="1"/>
  <c r="Q60"/>
  <c r="K61"/>
  <c r="L60"/>
  <c r="P58"/>
  <c r="B65" i="5" l="1"/>
  <c r="B74" i="1"/>
  <c r="B73" i="3"/>
  <c r="C73" i="1"/>
  <c r="C73" i="3" s="1"/>
  <c r="E33"/>
  <c r="F33"/>
  <c r="K33" i="4"/>
  <c r="J33"/>
  <c r="D34" s="1"/>
  <c r="E34" s="1"/>
  <c r="J52" i="1"/>
  <c r="G52"/>
  <c r="D53" s="1"/>
  <c r="F53" s="1"/>
  <c r="H53" s="1"/>
  <c r="E53"/>
  <c r="M60"/>
  <c r="N60" s="1"/>
  <c r="O60" s="1"/>
  <c r="R60"/>
  <c r="S60" s="1"/>
  <c r="Q61"/>
  <c r="K62"/>
  <c r="L61"/>
  <c r="P59"/>
  <c r="I34" i="4" l="1"/>
  <c r="L34" s="1"/>
  <c r="F34"/>
  <c r="G34" s="1"/>
  <c r="B66" i="5"/>
  <c r="B75" i="1"/>
  <c r="B74" i="3"/>
  <c r="C74" i="1"/>
  <c r="C74" i="3" s="1"/>
  <c r="D34"/>
  <c r="H34" i="4"/>
  <c r="G33" i="3"/>
  <c r="J53" i="1"/>
  <c r="G53"/>
  <c r="D54" s="1"/>
  <c r="F54" s="1"/>
  <c r="H54" s="1"/>
  <c r="E54"/>
  <c r="M61"/>
  <c r="N61" s="1"/>
  <c r="O61" s="1"/>
  <c r="R61"/>
  <c r="S61" s="1"/>
  <c r="Q62"/>
  <c r="K63"/>
  <c r="L62"/>
  <c r="P60"/>
  <c r="B67" i="5" l="1"/>
  <c r="B76" i="1"/>
  <c r="B75" i="3"/>
  <c r="C75" i="1"/>
  <c r="C75" i="3" s="1"/>
  <c r="E34"/>
  <c r="F34"/>
  <c r="K34" i="4"/>
  <c r="J34"/>
  <c r="D35" s="1"/>
  <c r="E35" s="1"/>
  <c r="J54" i="1"/>
  <c r="G54"/>
  <c r="D55" s="1"/>
  <c r="F55" s="1"/>
  <c r="H55" s="1"/>
  <c r="E55"/>
  <c r="M62"/>
  <c r="N62" s="1"/>
  <c r="O62" s="1"/>
  <c r="R62"/>
  <c r="S62" s="1"/>
  <c r="Q63"/>
  <c r="K64"/>
  <c r="L63"/>
  <c r="P61"/>
  <c r="I35" i="4" l="1"/>
  <c r="L35" s="1"/>
  <c r="F35"/>
  <c r="G35" s="1"/>
  <c r="B68" i="5"/>
  <c r="B77" i="1"/>
  <c r="B76" i="3"/>
  <c r="C76" i="1"/>
  <c r="C76" i="3" s="1"/>
  <c r="D35"/>
  <c r="H35" i="4"/>
  <c r="G34" i="3"/>
  <c r="J55" i="1"/>
  <c r="G55"/>
  <c r="D56" s="1"/>
  <c r="F56" s="1"/>
  <c r="H56" s="1"/>
  <c r="E56"/>
  <c r="M63"/>
  <c r="N63" s="1"/>
  <c r="O63" s="1"/>
  <c r="R63"/>
  <c r="S63" s="1"/>
  <c r="L64"/>
  <c r="K65"/>
  <c r="Q64"/>
  <c r="P62"/>
  <c r="B69" i="5" l="1"/>
  <c r="B78" i="1"/>
  <c r="B77" i="3"/>
  <c r="C77" i="1"/>
  <c r="C77" i="3" s="1"/>
  <c r="E35"/>
  <c r="F35"/>
  <c r="K35" i="4"/>
  <c r="J35"/>
  <c r="D36" s="1"/>
  <c r="E36" s="1"/>
  <c r="J56" i="1"/>
  <c r="G56"/>
  <c r="D57" s="1"/>
  <c r="F57" s="1"/>
  <c r="H57" s="1"/>
  <c r="E57"/>
  <c r="K66"/>
  <c r="L65"/>
  <c r="Q65"/>
  <c r="M64"/>
  <c r="N64" s="1"/>
  <c r="O64" s="1"/>
  <c r="R64"/>
  <c r="S64" s="1"/>
  <c r="P63"/>
  <c r="I36" i="4" l="1"/>
  <c r="L36" s="1"/>
  <c r="F36"/>
  <c r="G36" s="1"/>
  <c r="B70" i="5"/>
  <c r="B79" i="1"/>
  <c r="B78" i="3"/>
  <c r="C78" i="1"/>
  <c r="C78" i="3" s="1"/>
  <c r="D36"/>
  <c r="H36" i="4"/>
  <c r="G35" i="3"/>
  <c r="J57" i="1"/>
  <c r="G57"/>
  <c r="D58" s="1"/>
  <c r="F58" s="1"/>
  <c r="H58" s="1"/>
  <c r="E58"/>
  <c r="P64"/>
  <c r="M65"/>
  <c r="N65" s="1"/>
  <c r="O65" s="1"/>
  <c r="R65"/>
  <c r="S65" s="1"/>
  <c r="K67"/>
  <c r="L66"/>
  <c r="Q66"/>
  <c r="B71" i="5" l="1"/>
  <c r="B80" i="1"/>
  <c r="B79" i="3"/>
  <c r="C79" i="1"/>
  <c r="C79" i="3" s="1"/>
  <c r="E36"/>
  <c r="F36"/>
  <c r="K36" i="4"/>
  <c r="J36"/>
  <c r="D37" s="1"/>
  <c r="E37" s="1"/>
  <c r="J58" i="1"/>
  <c r="G58"/>
  <c r="D59" s="1"/>
  <c r="F59" s="1"/>
  <c r="H59" s="1"/>
  <c r="E59"/>
  <c r="M66"/>
  <c r="N66" s="1"/>
  <c r="O66" s="1"/>
  <c r="R66"/>
  <c r="S66" s="1"/>
  <c r="K68"/>
  <c r="L67"/>
  <c r="Q67"/>
  <c r="P65"/>
  <c r="I37" i="4" l="1"/>
  <c r="L37" s="1"/>
  <c r="F37"/>
  <c r="G37" s="1"/>
  <c r="B72" i="5"/>
  <c r="B81" i="1"/>
  <c r="B80" i="3"/>
  <c r="C80" i="1"/>
  <c r="C80" i="3" s="1"/>
  <c r="D37"/>
  <c r="H37" i="4"/>
  <c r="G36" i="3"/>
  <c r="J59" i="1"/>
  <c r="G59"/>
  <c r="D60" s="1"/>
  <c r="F60" s="1"/>
  <c r="H60" s="1"/>
  <c r="E60"/>
  <c r="M67"/>
  <c r="N67" s="1"/>
  <c r="O67" s="1"/>
  <c r="R67"/>
  <c r="S67" s="1"/>
  <c r="Q68"/>
  <c r="K69"/>
  <c r="L68"/>
  <c r="P66"/>
  <c r="B73" i="5" l="1"/>
  <c r="B82" i="1"/>
  <c r="B81" i="3"/>
  <c r="C81" i="1"/>
  <c r="C81" i="3" s="1"/>
  <c r="E37"/>
  <c r="F37"/>
  <c r="K37" i="4"/>
  <c r="J37"/>
  <c r="D38" s="1"/>
  <c r="E38" s="1"/>
  <c r="J60" i="1"/>
  <c r="G60"/>
  <c r="D61" s="1"/>
  <c r="F61" s="1"/>
  <c r="H61" s="1"/>
  <c r="E61"/>
  <c r="M68"/>
  <c r="N68" s="1"/>
  <c r="O68" s="1"/>
  <c r="R68"/>
  <c r="S68" s="1"/>
  <c r="Q69"/>
  <c r="K70"/>
  <c r="L69"/>
  <c r="P67"/>
  <c r="I38" i="4" l="1"/>
  <c r="L38" s="1"/>
  <c r="F38"/>
  <c r="G38" s="1"/>
  <c r="B74" i="5"/>
  <c r="B83" i="1"/>
  <c r="B82" i="3"/>
  <c r="C82" i="1"/>
  <c r="C82" i="3" s="1"/>
  <c r="D38"/>
  <c r="H38" i="4"/>
  <c r="G37" i="3"/>
  <c r="J61" i="1"/>
  <c r="G61"/>
  <c r="D62" s="1"/>
  <c r="F62" s="1"/>
  <c r="H62" s="1"/>
  <c r="E62"/>
  <c r="M69"/>
  <c r="N69" s="1"/>
  <c r="O69" s="1"/>
  <c r="R69"/>
  <c r="S69" s="1"/>
  <c r="Q70"/>
  <c r="K71"/>
  <c r="L70"/>
  <c r="P68"/>
  <c r="B75" i="5" l="1"/>
  <c r="B84" i="1"/>
  <c r="B83" i="3"/>
  <c r="C83" i="1"/>
  <c r="C83" i="3" s="1"/>
  <c r="E38"/>
  <c r="F38"/>
  <c r="K38" i="4"/>
  <c r="J38"/>
  <c r="D39" s="1"/>
  <c r="E39" s="1"/>
  <c r="J62" i="1"/>
  <c r="G62"/>
  <c r="D63" s="1"/>
  <c r="F63" s="1"/>
  <c r="H63" s="1"/>
  <c r="E63"/>
  <c r="M70"/>
  <c r="N70" s="1"/>
  <c r="O70" s="1"/>
  <c r="R70"/>
  <c r="S70" s="1"/>
  <c r="Q71"/>
  <c r="K72"/>
  <c r="L71"/>
  <c r="P69"/>
  <c r="I39" i="4" l="1"/>
  <c r="L39" s="1"/>
  <c r="F39"/>
  <c r="G39" s="1"/>
  <c r="B76" i="5"/>
  <c r="B85" i="1"/>
  <c r="B84" i="3"/>
  <c r="C84" i="1"/>
  <c r="C84" i="3" s="1"/>
  <c r="D39"/>
  <c r="H39" i="4"/>
  <c r="G38" i="3"/>
  <c r="J63" i="1"/>
  <c r="G63"/>
  <c r="D64" s="1"/>
  <c r="F64" s="1"/>
  <c r="H64" s="1"/>
  <c r="E64"/>
  <c r="M71"/>
  <c r="N71" s="1"/>
  <c r="O71" s="1"/>
  <c r="R71"/>
  <c r="S71" s="1"/>
  <c r="Q72"/>
  <c r="K73"/>
  <c r="L72"/>
  <c r="P70"/>
  <c r="B77" i="5" l="1"/>
  <c r="B86" i="1"/>
  <c r="B85" i="3"/>
  <c r="C85" i="1"/>
  <c r="C85" i="3" s="1"/>
  <c r="E39"/>
  <c r="F39"/>
  <c r="K39" i="4"/>
  <c r="J39"/>
  <c r="D40" s="1"/>
  <c r="E40" s="1"/>
  <c r="J64" i="1"/>
  <c r="G64"/>
  <c r="D65" s="1"/>
  <c r="F65" s="1"/>
  <c r="H65" s="1"/>
  <c r="E65"/>
  <c r="M72"/>
  <c r="N72" s="1"/>
  <c r="O72" s="1"/>
  <c r="R72"/>
  <c r="S72" s="1"/>
  <c r="Q73"/>
  <c r="K74"/>
  <c r="L73"/>
  <c r="P71"/>
  <c r="I40" i="4" l="1"/>
  <c r="L40" s="1"/>
  <c r="F40"/>
  <c r="G40" s="1"/>
  <c r="B78" i="5"/>
  <c r="B87" i="1"/>
  <c r="B86" i="3"/>
  <c r="C86" i="1"/>
  <c r="C86" i="3" s="1"/>
  <c r="D40"/>
  <c r="H40" i="4"/>
  <c r="G39" i="3"/>
  <c r="J65" i="1"/>
  <c r="G65"/>
  <c r="D66" s="1"/>
  <c r="F66" s="1"/>
  <c r="H66" s="1"/>
  <c r="E66"/>
  <c r="M73"/>
  <c r="N73" s="1"/>
  <c r="O73" s="1"/>
  <c r="R73"/>
  <c r="S73" s="1"/>
  <c r="Q74"/>
  <c r="K75"/>
  <c r="L74"/>
  <c r="P72"/>
  <c r="B79" i="5" l="1"/>
  <c r="B88" i="1"/>
  <c r="B87" i="3"/>
  <c r="C87" i="1"/>
  <c r="C87" i="3" s="1"/>
  <c r="E40"/>
  <c r="F40"/>
  <c r="K40" i="4"/>
  <c r="J40"/>
  <c r="D41" s="1"/>
  <c r="E41" s="1"/>
  <c r="J66" i="1"/>
  <c r="G66"/>
  <c r="D67" s="1"/>
  <c r="F67" s="1"/>
  <c r="H67" s="1"/>
  <c r="E67"/>
  <c r="M74"/>
  <c r="N74" s="1"/>
  <c r="O74" s="1"/>
  <c r="R74"/>
  <c r="S74" s="1"/>
  <c r="Q75"/>
  <c r="K76"/>
  <c r="L75"/>
  <c r="P73"/>
  <c r="I41" i="4" l="1"/>
  <c r="L41" s="1"/>
  <c r="F41"/>
  <c r="G41" s="1"/>
  <c r="B80" i="5"/>
  <c r="B89" i="1"/>
  <c r="B88" i="3"/>
  <c r="C88" i="1"/>
  <c r="C88" i="3" s="1"/>
  <c r="D41"/>
  <c r="H41" i="4"/>
  <c r="G40" i="3"/>
  <c r="J67" i="1"/>
  <c r="G67"/>
  <c r="D68" s="1"/>
  <c r="F68" s="1"/>
  <c r="H68" s="1"/>
  <c r="E68"/>
  <c r="M75"/>
  <c r="N75" s="1"/>
  <c r="O75" s="1"/>
  <c r="R75"/>
  <c r="S75" s="1"/>
  <c r="L76"/>
  <c r="K77"/>
  <c r="Q76"/>
  <c r="P74"/>
  <c r="B81" i="5" l="1"/>
  <c r="B90" i="1"/>
  <c r="C89"/>
  <c r="E41" i="3"/>
  <c r="F41"/>
  <c r="K41" i="4"/>
  <c r="J41"/>
  <c r="D42" s="1"/>
  <c r="E42" s="1"/>
  <c r="J68" i="1"/>
  <c r="G68"/>
  <c r="D69" s="1"/>
  <c r="F69" s="1"/>
  <c r="H69" s="1"/>
  <c r="E69"/>
  <c r="K78"/>
  <c r="L77"/>
  <c r="Q77"/>
  <c r="M76"/>
  <c r="N76" s="1"/>
  <c r="O76" s="1"/>
  <c r="R76"/>
  <c r="S76" s="1"/>
  <c r="P75"/>
  <c r="I42" i="4" l="1"/>
  <c r="L42" s="1"/>
  <c r="F42"/>
  <c r="G42" s="1"/>
  <c r="B82" i="5"/>
  <c r="L89" i="1"/>
  <c r="M89" s="1"/>
  <c r="N89" s="1"/>
  <c r="R89"/>
  <c r="S89" s="1"/>
  <c r="Q89"/>
  <c r="B91"/>
  <c r="C90"/>
  <c r="D42" i="3"/>
  <c r="H42" i="4"/>
  <c r="G41" i="3"/>
  <c r="J69" i="1"/>
  <c r="G69"/>
  <c r="D70" s="1"/>
  <c r="F70" s="1"/>
  <c r="H70" s="1"/>
  <c r="E70"/>
  <c r="P76"/>
  <c r="M77"/>
  <c r="N77" s="1"/>
  <c r="O77" s="1"/>
  <c r="R77"/>
  <c r="S77" s="1"/>
  <c r="K79"/>
  <c r="Q78"/>
  <c r="L78"/>
  <c r="B83" i="5" l="1"/>
  <c r="Q90" i="1"/>
  <c r="L90"/>
  <c r="M90" s="1"/>
  <c r="N90" s="1"/>
  <c r="R90"/>
  <c r="S90" s="1"/>
  <c r="B92"/>
  <c r="C91"/>
  <c r="O89"/>
  <c r="P89"/>
  <c r="E42" i="3"/>
  <c r="F42"/>
  <c r="K42" i="4"/>
  <c r="J42"/>
  <c r="D43" s="1"/>
  <c r="E43" s="1"/>
  <c r="J70" i="1"/>
  <c r="G70"/>
  <c r="D71" s="1"/>
  <c r="F71" s="1"/>
  <c r="H71" s="1"/>
  <c r="E71"/>
  <c r="M78"/>
  <c r="N78" s="1"/>
  <c r="O78" s="1"/>
  <c r="R78"/>
  <c r="S78" s="1"/>
  <c r="Q79"/>
  <c r="K80"/>
  <c r="L79"/>
  <c r="P77"/>
  <c r="I43" i="4" l="1"/>
  <c r="L43" s="1"/>
  <c r="F43"/>
  <c r="G43" s="1"/>
  <c r="B84" i="5"/>
  <c r="Q91" i="1"/>
  <c r="L91"/>
  <c r="M91" s="1"/>
  <c r="N91" s="1"/>
  <c r="R91"/>
  <c r="S91" s="1"/>
  <c r="B93"/>
  <c r="C92"/>
  <c r="P90"/>
  <c r="O90"/>
  <c r="D43" i="3"/>
  <c r="H43" i="4"/>
  <c r="G42" i="3"/>
  <c r="J71" i="1"/>
  <c r="G71"/>
  <c r="D72" s="1"/>
  <c r="F72" s="1"/>
  <c r="H72" s="1"/>
  <c r="E72"/>
  <c r="M79"/>
  <c r="N79" s="1"/>
  <c r="O79" s="1"/>
  <c r="R79"/>
  <c r="S79" s="1"/>
  <c r="K81"/>
  <c r="L80"/>
  <c r="Q80"/>
  <c r="P78"/>
  <c r="B85" i="5" l="1"/>
  <c r="L92" i="1"/>
  <c r="M92" s="1"/>
  <c r="N92" s="1"/>
  <c r="Q92"/>
  <c r="R92"/>
  <c r="S92" s="1"/>
  <c r="B94"/>
  <c r="C93"/>
  <c r="P91"/>
  <c r="O91"/>
  <c r="E43" i="3"/>
  <c r="F43"/>
  <c r="K43" i="4"/>
  <c r="J43"/>
  <c r="D44" s="1"/>
  <c r="E44" s="1"/>
  <c r="J72" i="1"/>
  <c r="G72"/>
  <c r="D73" s="1"/>
  <c r="F73" s="1"/>
  <c r="H73" s="1"/>
  <c r="E73"/>
  <c r="M80"/>
  <c r="N80" s="1"/>
  <c r="O80" s="1"/>
  <c r="R80"/>
  <c r="S80" s="1"/>
  <c r="K82"/>
  <c r="L81"/>
  <c r="Q81"/>
  <c r="P79"/>
  <c r="I44" i="4" l="1"/>
  <c r="L44" s="1"/>
  <c r="F44"/>
  <c r="G44" s="1"/>
  <c r="B86" i="5"/>
  <c r="L93" i="1"/>
  <c r="M93" s="1"/>
  <c r="N93" s="1"/>
  <c r="Q93"/>
  <c r="R93"/>
  <c r="S93" s="1"/>
  <c r="B95"/>
  <c r="C94"/>
  <c r="P92"/>
  <c r="O92"/>
  <c r="D44" i="3"/>
  <c r="H44" i="4"/>
  <c r="G43" i="3"/>
  <c r="J73" i="1"/>
  <c r="G73"/>
  <c r="D74" s="1"/>
  <c r="F74" s="1"/>
  <c r="H74" s="1"/>
  <c r="E74"/>
  <c r="M81"/>
  <c r="N81" s="1"/>
  <c r="O81" s="1"/>
  <c r="R81"/>
  <c r="S81" s="1"/>
  <c r="K83"/>
  <c r="L82"/>
  <c r="Q82"/>
  <c r="P80"/>
  <c r="B87" i="5" l="1"/>
  <c r="L94" i="1"/>
  <c r="M94" s="1"/>
  <c r="N94" s="1"/>
  <c r="Q94"/>
  <c r="R94"/>
  <c r="S94" s="1"/>
  <c r="B96"/>
  <c r="C95"/>
  <c r="P93"/>
  <c r="O93"/>
  <c r="K44" i="4"/>
  <c r="J44"/>
  <c r="D45" s="1"/>
  <c r="E45" s="1"/>
  <c r="E44" i="3"/>
  <c r="F44"/>
  <c r="J74" i="1"/>
  <c r="G74"/>
  <c r="D75" s="1"/>
  <c r="F75" s="1"/>
  <c r="H75" s="1"/>
  <c r="E75"/>
  <c r="M82"/>
  <c r="N82" s="1"/>
  <c r="O82" s="1"/>
  <c r="R82"/>
  <c r="S82" s="1"/>
  <c r="K84"/>
  <c r="L83"/>
  <c r="Q83"/>
  <c r="P81"/>
  <c r="I45" i="4" l="1"/>
  <c r="L45" s="1"/>
  <c r="F45"/>
  <c r="G45" s="1"/>
  <c r="B88" i="5"/>
  <c r="L95" i="1"/>
  <c r="M95" s="1"/>
  <c r="N95" s="1"/>
  <c r="Q95"/>
  <c r="R95"/>
  <c r="S95" s="1"/>
  <c r="B97"/>
  <c r="C96"/>
  <c r="P94"/>
  <c r="O94"/>
  <c r="G44" i="3"/>
  <c r="D45"/>
  <c r="H45" i="4"/>
  <c r="J75" i="1"/>
  <c r="G75"/>
  <c r="D76" s="1"/>
  <c r="F76" s="1"/>
  <c r="H76" s="1"/>
  <c r="E76"/>
  <c r="M83"/>
  <c r="N83" s="1"/>
  <c r="O83" s="1"/>
  <c r="R83"/>
  <c r="S83" s="1"/>
  <c r="K85"/>
  <c r="L84"/>
  <c r="Q84"/>
  <c r="P82"/>
  <c r="B89" i="5" l="1"/>
  <c r="L96" i="1"/>
  <c r="M96" s="1"/>
  <c r="N96" s="1"/>
  <c r="Q96"/>
  <c r="R96"/>
  <c r="S96" s="1"/>
  <c r="B98"/>
  <c r="C97"/>
  <c r="P95"/>
  <c r="O95"/>
  <c r="K45" i="4"/>
  <c r="J45"/>
  <c r="D46" s="1"/>
  <c r="E46" s="1"/>
  <c r="E45" i="3"/>
  <c r="F45"/>
  <c r="J76" i="1"/>
  <c r="G76"/>
  <c r="D77" s="1"/>
  <c r="F77" s="1"/>
  <c r="H77" s="1"/>
  <c r="E77"/>
  <c r="M84"/>
  <c r="N84" s="1"/>
  <c r="O84" s="1"/>
  <c r="R84"/>
  <c r="S84" s="1"/>
  <c r="K86"/>
  <c r="L85"/>
  <c r="Q85"/>
  <c r="P83"/>
  <c r="I46" i="4" l="1"/>
  <c r="L46" s="1"/>
  <c r="F46"/>
  <c r="G46" s="1"/>
  <c r="B90" i="5"/>
  <c r="L97" i="1"/>
  <c r="M97" s="1"/>
  <c r="N97" s="1"/>
  <c r="Q97"/>
  <c r="R97"/>
  <c r="S97" s="1"/>
  <c r="B99"/>
  <c r="C98"/>
  <c r="P96"/>
  <c r="O96"/>
  <c r="G45" i="3"/>
  <c r="D46"/>
  <c r="H46" i="4"/>
  <c r="J77" i="1"/>
  <c r="G77"/>
  <c r="D78" s="1"/>
  <c r="F78" s="1"/>
  <c r="H78" s="1"/>
  <c r="E78"/>
  <c r="M85"/>
  <c r="N85" s="1"/>
  <c r="O85" s="1"/>
  <c r="R85"/>
  <c r="S85" s="1"/>
  <c r="K87"/>
  <c r="L86"/>
  <c r="Q86"/>
  <c r="P84"/>
  <c r="B91" i="5" l="1"/>
  <c r="L98" i="1"/>
  <c r="M98" s="1"/>
  <c r="N98" s="1"/>
  <c r="Q98"/>
  <c r="R98"/>
  <c r="S98" s="1"/>
  <c r="B100"/>
  <c r="C99"/>
  <c r="P97"/>
  <c r="O97"/>
  <c r="E46" i="3"/>
  <c r="F46"/>
  <c r="K46" i="4"/>
  <c r="J46"/>
  <c r="D47" s="1"/>
  <c r="E47" s="1"/>
  <c r="J78" i="1"/>
  <c r="G78"/>
  <c r="D79" s="1"/>
  <c r="F79" s="1"/>
  <c r="H79" s="1"/>
  <c r="E79"/>
  <c r="M86"/>
  <c r="N86" s="1"/>
  <c r="O86" s="1"/>
  <c r="R86"/>
  <c r="S86" s="1"/>
  <c r="K88"/>
  <c r="L87"/>
  <c r="Q87"/>
  <c r="P85"/>
  <c r="I47" i="4" l="1"/>
  <c r="L47" s="1"/>
  <c r="F47"/>
  <c r="G47" s="1"/>
  <c r="B92" i="5"/>
  <c r="L99" i="1"/>
  <c r="M99" s="1"/>
  <c r="N99" s="1"/>
  <c r="Q99"/>
  <c r="R99"/>
  <c r="S99" s="1"/>
  <c r="B101"/>
  <c r="C100"/>
  <c r="P98"/>
  <c r="O98"/>
  <c r="D47" i="3"/>
  <c r="H47" i="4"/>
  <c r="G46" i="3"/>
  <c r="J79" i="1"/>
  <c r="G79"/>
  <c r="D80" s="1"/>
  <c r="F80" s="1"/>
  <c r="H80" s="1"/>
  <c r="E80"/>
  <c r="M87"/>
  <c r="N87" s="1"/>
  <c r="O87" s="1"/>
  <c r="R87"/>
  <c r="S87" s="1"/>
  <c r="L88"/>
  <c r="Q88"/>
  <c r="P86"/>
  <c r="B93" i="5" l="1"/>
  <c r="L100" i="1"/>
  <c r="M100" s="1"/>
  <c r="N100" s="1"/>
  <c r="Q100"/>
  <c r="R100"/>
  <c r="S100" s="1"/>
  <c r="B102"/>
  <c r="C101"/>
  <c r="P99"/>
  <c r="O99"/>
  <c r="E47" i="3"/>
  <c r="F47"/>
  <c r="K47" i="4"/>
  <c r="J47"/>
  <c r="D48" s="1"/>
  <c r="E48" s="1"/>
  <c r="J80" i="1"/>
  <c r="G80"/>
  <c r="D81" s="1"/>
  <c r="F81" s="1"/>
  <c r="H81" s="1"/>
  <c r="E81"/>
  <c r="M88"/>
  <c r="N88" s="1"/>
  <c r="O88" s="1"/>
  <c r="R88"/>
  <c r="S88" s="1"/>
  <c r="P87"/>
  <c r="I48" i="4" l="1"/>
  <c r="L48" s="1"/>
  <c r="F48"/>
  <c r="G48" s="1"/>
  <c r="B94" i="5"/>
  <c r="L101" i="1"/>
  <c r="M101" s="1"/>
  <c r="N101" s="1"/>
  <c r="R101"/>
  <c r="S101" s="1"/>
  <c r="Q101"/>
  <c r="B103"/>
  <c r="C102"/>
  <c r="P100"/>
  <c r="O100"/>
  <c r="D48" i="3"/>
  <c r="H48" i="4"/>
  <c r="G47" i="3"/>
  <c r="J81" i="1"/>
  <c r="G81"/>
  <c r="D82" s="1"/>
  <c r="F82" s="1"/>
  <c r="H82" s="1"/>
  <c r="E82"/>
  <c r="P88"/>
  <c r="B95" i="5" l="1"/>
  <c r="Q102" i="1"/>
  <c r="L102"/>
  <c r="M102" s="1"/>
  <c r="N102" s="1"/>
  <c r="R102"/>
  <c r="S102" s="1"/>
  <c r="B104"/>
  <c r="C103"/>
  <c r="O101"/>
  <c r="P101"/>
  <c r="E48" i="3"/>
  <c r="F48"/>
  <c r="K48" i="4"/>
  <c r="J48"/>
  <c r="D49" s="1"/>
  <c r="E49" s="1"/>
  <c r="J82" i="1"/>
  <c r="G82"/>
  <c r="D83" s="1"/>
  <c r="F83" s="1"/>
  <c r="H83" s="1"/>
  <c r="E83"/>
  <c r="I49" i="4" l="1"/>
  <c r="L49" s="1"/>
  <c r="F49"/>
  <c r="G49" s="1"/>
  <c r="B96" i="5"/>
  <c r="Q103" i="1"/>
  <c r="L103"/>
  <c r="M103" s="1"/>
  <c r="N103" s="1"/>
  <c r="R103"/>
  <c r="S103" s="1"/>
  <c r="B105"/>
  <c r="C104"/>
  <c r="P102"/>
  <c r="O102"/>
  <c r="D49" i="3"/>
  <c r="H49" i="4"/>
  <c r="G48" i="3"/>
  <c r="J83" i="1"/>
  <c r="G83"/>
  <c r="D84" s="1"/>
  <c r="F84" s="1"/>
  <c r="H84" s="1"/>
  <c r="E84"/>
  <c r="B97" i="5" l="1"/>
  <c r="L104" i="1"/>
  <c r="M104" s="1"/>
  <c r="N104" s="1"/>
  <c r="Q104"/>
  <c r="R104"/>
  <c r="S104" s="1"/>
  <c r="B106"/>
  <c r="C105"/>
  <c r="P103"/>
  <c r="O103"/>
  <c r="E49" i="3"/>
  <c r="F49"/>
  <c r="K49" i="4"/>
  <c r="J49"/>
  <c r="D50" s="1"/>
  <c r="E50" s="1"/>
  <c r="J84" i="1"/>
  <c r="G84"/>
  <c r="D85" s="1"/>
  <c r="F85" s="1"/>
  <c r="H85" s="1"/>
  <c r="E85"/>
  <c r="I50" i="4" l="1"/>
  <c r="L50" s="1"/>
  <c r="F50"/>
  <c r="G50" s="1"/>
  <c r="B98" i="5"/>
  <c r="L105" i="1"/>
  <c r="M105" s="1"/>
  <c r="N105" s="1"/>
  <c r="Q105"/>
  <c r="R105"/>
  <c r="S105" s="1"/>
  <c r="B107"/>
  <c r="C106"/>
  <c r="P104"/>
  <c r="O104"/>
  <c r="D50" i="3"/>
  <c r="H50" i="4"/>
  <c r="G49" i="3"/>
  <c r="J85" i="1"/>
  <c r="G85"/>
  <c r="D86" s="1"/>
  <c r="F86" s="1"/>
  <c r="H86" s="1"/>
  <c r="E86"/>
  <c r="B99" i="5" l="1"/>
  <c r="L106" i="1"/>
  <c r="M106" s="1"/>
  <c r="N106" s="1"/>
  <c r="Q106"/>
  <c r="R106"/>
  <c r="S106" s="1"/>
  <c r="B108"/>
  <c r="C107"/>
  <c r="P105"/>
  <c r="O105"/>
  <c r="E50" i="3"/>
  <c r="F50"/>
  <c r="K50" i="4"/>
  <c r="J50"/>
  <c r="D51" s="1"/>
  <c r="E51" s="1"/>
  <c r="J86" i="1"/>
  <c r="G86"/>
  <c r="D87" s="1"/>
  <c r="F87" s="1"/>
  <c r="H87" s="1"/>
  <c r="E87"/>
  <c r="I51" i="4" l="1"/>
  <c r="L51" s="1"/>
  <c r="F51"/>
  <c r="G51" s="1"/>
  <c r="B100" i="5"/>
  <c r="L107" i="1"/>
  <c r="M107" s="1"/>
  <c r="N107" s="1"/>
  <c r="Q107"/>
  <c r="R107"/>
  <c r="S107" s="1"/>
  <c r="B109"/>
  <c r="C108"/>
  <c r="P106"/>
  <c r="O106"/>
  <c r="D51" i="3"/>
  <c r="H51" i="4"/>
  <c r="G50" i="3"/>
  <c r="J87" i="1"/>
  <c r="G87"/>
  <c r="D88" s="1"/>
  <c r="F88" s="1"/>
  <c r="H88" s="1"/>
  <c r="E88"/>
  <c r="B101" i="5" l="1"/>
  <c r="L108" i="1"/>
  <c r="M108" s="1"/>
  <c r="N108" s="1"/>
  <c r="Q108"/>
  <c r="R108"/>
  <c r="S108" s="1"/>
  <c r="B110"/>
  <c r="C109"/>
  <c r="P107"/>
  <c r="O107"/>
  <c r="E51" i="3"/>
  <c r="F51"/>
  <c r="K51" i="4"/>
  <c r="J51"/>
  <c r="D52" s="1"/>
  <c r="E52" s="1"/>
  <c r="J88" i="1"/>
  <c r="G88"/>
  <c r="D89" s="1"/>
  <c r="I52" i="4" l="1"/>
  <c r="L52" s="1"/>
  <c r="F52"/>
  <c r="G52" s="1"/>
  <c r="B102" i="5"/>
  <c r="L109" i="1"/>
  <c r="M109" s="1"/>
  <c r="N109" s="1"/>
  <c r="Q109"/>
  <c r="R109"/>
  <c r="S109" s="1"/>
  <c r="B111"/>
  <c r="C110"/>
  <c r="P108"/>
  <c r="O108"/>
  <c r="E89"/>
  <c r="F89"/>
  <c r="D52" i="3"/>
  <c r="H52" i="4"/>
  <c r="G51" i="3"/>
  <c r="B103" i="5" l="1"/>
  <c r="L110" i="1"/>
  <c r="M110" s="1"/>
  <c r="N110" s="1"/>
  <c r="Q110"/>
  <c r="R110"/>
  <c r="S110" s="1"/>
  <c r="B112"/>
  <c r="C111"/>
  <c r="P109"/>
  <c r="O109"/>
  <c r="H89"/>
  <c r="J89" s="1"/>
  <c r="G89"/>
  <c r="D90" s="1"/>
  <c r="E52" i="3"/>
  <c r="F52"/>
  <c r="K52" i="4"/>
  <c r="J52"/>
  <c r="D53" s="1"/>
  <c r="E53" s="1"/>
  <c r="I53" l="1"/>
  <c r="L53" s="1"/>
  <c r="F53"/>
  <c r="G53" s="1"/>
  <c r="B104" i="5"/>
  <c r="L111" i="1"/>
  <c r="M111" s="1"/>
  <c r="N111" s="1"/>
  <c r="Q111"/>
  <c r="R111"/>
  <c r="S111" s="1"/>
  <c r="B113"/>
  <c r="C112"/>
  <c r="P110"/>
  <c r="O110"/>
  <c r="E90"/>
  <c r="F90"/>
  <c r="D53" i="3"/>
  <c r="H53" i="4"/>
  <c r="G52" i="3"/>
  <c r="B105" i="5" l="1"/>
  <c r="L112" i="1"/>
  <c r="M112" s="1"/>
  <c r="N112" s="1"/>
  <c r="Q112"/>
  <c r="R112"/>
  <c r="S112" s="1"/>
  <c r="B114"/>
  <c r="C113"/>
  <c r="P111"/>
  <c r="O111"/>
  <c r="H90"/>
  <c r="J90" s="1"/>
  <c r="G90"/>
  <c r="D91" s="1"/>
  <c r="E53" i="3"/>
  <c r="F53"/>
  <c r="K53" i="4"/>
  <c r="J53"/>
  <c r="D54" s="1"/>
  <c r="E54" s="1"/>
  <c r="I54" l="1"/>
  <c r="L54" s="1"/>
  <c r="F54"/>
  <c r="G54" s="1"/>
  <c r="B106" i="5"/>
  <c r="L113" i="1"/>
  <c r="M113" s="1"/>
  <c r="N113" s="1"/>
  <c r="R113"/>
  <c r="S113" s="1"/>
  <c r="Q113"/>
  <c r="B115"/>
  <c r="C114"/>
  <c r="P112"/>
  <c r="O112"/>
  <c r="E91"/>
  <c r="F91"/>
  <c r="D54" i="3"/>
  <c r="H54" i="4"/>
  <c r="G53" i="3"/>
  <c r="B107" i="5" l="1"/>
  <c r="Q114" i="1"/>
  <c r="L114"/>
  <c r="M114" s="1"/>
  <c r="N114" s="1"/>
  <c r="R114"/>
  <c r="S114" s="1"/>
  <c r="B116"/>
  <c r="C115"/>
  <c r="O113"/>
  <c r="P113"/>
  <c r="H91"/>
  <c r="J91" s="1"/>
  <c r="G91"/>
  <c r="D92" s="1"/>
  <c r="E54" i="3"/>
  <c r="F54"/>
  <c r="K54" i="4"/>
  <c r="J54"/>
  <c r="D55" s="1"/>
  <c r="E55" s="1"/>
  <c r="I55" l="1"/>
  <c r="L55" s="1"/>
  <c r="F55"/>
  <c r="G55" s="1"/>
  <c r="B108" i="5"/>
  <c r="Q115" i="1"/>
  <c r="L115"/>
  <c r="M115" s="1"/>
  <c r="N115" s="1"/>
  <c r="R115"/>
  <c r="S115" s="1"/>
  <c r="B117"/>
  <c r="C116"/>
  <c r="P114"/>
  <c r="O114"/>
  <c r="E92"/>
  <c r="F92"/>
  <c r="D55" i="3"/>
  <c r="H55" i="4"/>
  <c r="G54" i="3"/>
  <c r="B109" i="5" l="1"/>
  <c r="L116" i="1"/>
  <c r="M116" s="1"/>
  <c r="N116" s="1"/>
  <c r="Q116"/>
  <c r="R116"/>
  <c r="S116" s="1"/>
  <c r="B118"/>
  <c r="C117"/>
  <c r="P115"/>
  <c r="O115"/>
  <c r="H92"/>
  <c r="J92" s="1"/>
  <c r="G92"/>
  <c r="D93" s="1"/>
  <c r="E55" i="3"/>
  <c r="F55"/>
  <c r="K55" i="4"/>
  <c r="J55"/>
  <c r="D56" s="1"/>
  <c r="E56" s="1"/>
  <c r="I56" l="1"/>
  <c r="L56" s="1"/>
  <c r="F56"/>
  <c r="G56" s="1"/>
  <c r="B110" i="5"/>
  <c r="L117" i="1"/>
  <c r="M117" s="1"/>
  <c r="N117" s="1"/>
  <c r="Q117"/>
  <c r="R117"/>
  <c r="S117" s="1"/>
  <c r="B119"/>
  <c r="C118"/>
  <c r="P116"/>
  <c r="O116"/>
  <c r="E93"/>
  <c r="F93"/>
  <c r="D56" i="3"/>
  <c r="H56" i="4"/>
  <c r="G55" i="3"/>
  <c r="B111" i="5" l="1"/>
  <c r="L118" i="1"/>
  <c r="M118" s="1"/>
  <c r="N118" s="1"/>
  <c r="Q118"/>
  <c r="R118"/>
  <c r="S118" s="1"/>
  <c r="B120"/>
  <c r="C119"/>
  <c r="P117"/>
  <c r="O117"/>
  <c r="H93"/>
  <c r="J93" s="1"/>
  <c r="G93"/>
  <c r="D94" s="1"/>
  <c r="E56" i="3"/>
  <c r="F56"/>
  <c r="K56" i="4"/>
  <c r="J56"/>
  <c r="D57" s="1"/>
  <c r="E57" s="1"/>
  <c r="I57" l="1"/>
  <c r="L57" s="1"/>
  <c r="F57"/>
  <c r="G57" s="1"/>
  <c r="B112" i="5"/>
  <c r="L119" i="1"/>
  <c r="M119" s="1"/>
  <c r="N119" s="1"/>
  <c r="Q119"/>
  <c r="R119"/>
  <c r="S119" s="1"/>
  <c r="B121"/>
  <c r="C120"/>
  <c r="P118"/>
  <c r="O118"/>
  <c r="E94"/>
  <c r="F94"/>
  <c r="D57" i="3"/>
  <c r="H57" i="4"/>
  <c r="G56" i="3"/>
  <c r="B113" i="5" l="1"/>
  <c r="L120" i="1"/>
  <c r="M120" s="1"/>
  <c r="N120" s="1"/>
  <c r="Q120"/>
  <c r="R120"/>
  <c r="S120" s="1"/>
  <c r="B122"/>
  <c r="C121"/>
  <c r="P119"/>
  <c r="O119"/>
  <c r="H94"/>
  <c r="J94" s="1"/>
  <c r="G94"/>
  <c r="D95" s="1"/>
  <c r="E57" i="3"/>
  <c r="F57"/>
  <c r="K57" i="4"/>
  <c r="J57"/>
  <c r="D58" s="1"/>
  <c r="E58" s="1"/>
  <c r="I58" l="1"/>
  <c r="L58" s="1"/>
  <c r="F58"/>
  <c r="G58" s="1"/>
  <c r="B114" i="5"/>
  <c r="L121" i="1"/>
  <c r="M121" s="1"/>
  <c r="N121" s="1"/>
  <c r="Q121"/>
  <c r="R121"/>
  <c r="S121" s="1"/>
  <c r="B123"/>
  <c r="C122"/>
  <c r="P120"/>
  <c r="O120"/>
  <c r="E95"/>
  <c r="F95"/>
  <c r="D58" i="3"/>
  <c r="H58" i="4"/>
  <c r="G57" i="3"/>
  <c r="B115" i="5" l="1"/>
  <c r="L122" i="1"/>
  <c r="M122" s="1"/>
  <c r="N122" s="1"/>
  <c r="Q122"/>
  <c r="R122"/>
  <c r="S122" s="1"/>
  <c r="B124"/>
  <c r="C123"/>
  <c r="P121"/>
  <c r="O121"/>
  <c r="H95"/>
  <c r="J95" s="1"/>
  <c r="G95"/>
  <c r="D96" s="1"/>
  <c r="E58" i="3"/>
  <c r="F58"/>
  <c r="K58" i="4"/>
  <c r="J58"/>
  <c r="D59" s="1"/>
  <c r="E59" s="1"/>
  <c r="I59" l="1"/>
  <c r="L59" s="1"/>
  <c r="F59"/>
  <c r="G59" s="1"/>
  <c r="B116" i="5"/>
  <c r="L123" i="1"/>
  <c r="M123" s="1"/>
  <c r="N123" s="1"/>
  <c r="Q123"/>
  <c r="R123"/>
  <c r="S123" s="1"/>
  <c r="B125"/>
  <c r="C124"/>
  <c r="P122"/>
  <c r="O122"/>
  <c r="E96"/>
  <c r="F96"/>
  <c r="D59" i="3"/>
  <c r="H59" i="4"/>
  <c r="G58" i="3"/>
  <c r="B117" i="5" l="1"/>
  <c r="L124" i="1"/>
  <c r="M124" s="1"/>
  <c r="N124" s="1"/>
  <c r="Q124"/>
  <c r="R124"/>
  <c r="S124" s="1"/>
  <c r="B126"/>
  <c r="C125"/>
  <c r="P123"/>
  <c r="O123"/>
  <c r="H96"/>
  <c r="J96" s="1"/>
  <c r="G96"/>
  <c r="D97" s="1"/>
  <c r="E59" i="3"/>
  <c r="F59"/>
  <c r="K59" i="4"/>
  <c r="J59"/>
  <c r="D60" s="1"/>
  <c r="E60" s="1"/>
  <c r="I60" l="1"/>
  <c r="L60" s="1"/>
  <c r="F60"/>
  <c r="G60" s="1"/>
  <c r="B118" i="5"/>
  <c r="L125" i="1"/>
  <c r="M125" s="1"/>
  <c r="N125" s="1"/>
  <c r="R125"/>
  <c r="S125" s="1"/>
  <c r="Q125"/>
  <c r="B127"/>
  <c r="C126"/>
  <c r="P124"/>
  <c r="O124"/>
  <c r="E97"/>
  <c r="F97"/>
  <c r="D60" i="3"/>
  <c r="H60" i="4"/>
  <c r="G59" i="3"/>
  <c r="B119" i="5" l="1"/>
  <c r="Q126" i="1"/>
  <c r="L126"/>
  <c r="M126" s="1"/>
  <c r="N126" s="1"/>
  <c r="R126"/>
  <c r="S126" s="1"/>
  <c r="B128"/>
  <c r="C127"/>
  <c r="O125"/>
  <c r="P125"/>
  <c r="H97"/>
  <c r="J97" s="1"/>
  <c r="G97"/>
  <c r="D98" s="1"/>
  <c r="E60" i="3"/>
  <c r="F60"/>
  <c r="K60" i="4"/>
  <c r="J60"/>
  <c r="D61" s="1"/>
  <c r="E61" s="1"/>
  <c r="I61" l="1"/>
  <c r="L61" s="1"/>
  <c r="F61"/>
  <c r="G61" s="1"/>
  <c r="B120" i="5"/>
  <c r="Q127" i="1"/>
  <c r="L127"/>
  <c r="M127" s="1"/>
  <c r="N127" s="1"/>
  <c r="R127"/>
  <c r="S127" s="1"/>
  <c r="B129"/>
  <c r="C128"/>
  <c r="P126"/>
  <c r="O126"/>
  <c r="E98"/>
  <c r="F98"/>
  <c r="D61" i="3"/>
  <c r="H61" i="4"/>
  <c r="G60" i="3"/>
  <c r="B121" i="5" l="1"/>
  <c r="L128" i="1"/>
  <c r="M128" s="1"/>
  <c r="N128" s="1"/>
  <c r="Q128"/>
  <c r="R128"/>
  <c r="S128" s="1"/>
  <c r="B130"/>
  <c r="C129"/>
  <c r="P127"/>
  <c r="O127"/>
  <c r="H98"/>
  <c r="J98" s="1"/>
  <c r="G98"/>
  <c r="D99" s="1"/>
  <c r="E61" i="3"/>
  <c r="F61"/>
  <c r="K61" i="4"/>
  <c r="J61"/>
  <c r="D62" s="1"/>
  <c r="E62" s="1"/>
  <c r="I62" l="1"/>
  <c r="L62" s="1"/>
  <c r="F62"/>
  <c r="G62" s="1"/>
  <c r="B122" i="5"/>
  <c r="L129" i="1"/>
  <c r="M129" s="1"/>
  <c r="N129" s="1"/>
  <c r="Q129"/>
  <c r="R129"/>
  <c r="S129" s="1"/>
  <c r="B131"/>
  <c r="C130"/>
  <c r="P128"/>
  <c r="O128"/>
  <c r="E99"/>
  <c r="F99"/>
  <c r="D62" i="3"/>
  <c r="H62" i="4"/>
  <c r="G61" i="3"/>
  <c r="B123" i="5" l="1"/>
  <c r="L130" i="1"/>
  <c r="M130" s="1"/>
  <c r="N130" s="1"/>
  <c r="Q130"/>
  <c r="R130"/>
  <c r="S130" s="1"/>
  <c r="B132"/>
  <c r="C131"/>
  <c r="P129"/>
  <c r="O129"/>
  <c r="H99"/>
  <c r="J99" s="1"/>
  <c r="G99"/>
  <c r="D100" s="1"/>
  <c r="E62" i="3"/>
  <c r="F62"/>
  <c r="K62" i="4"/>
  <c r="J62"/>
  <c r="D63" s="1"/>
  <c r="E63" s="1"/>
  <c r="I63" l="1"/>
  <c r="L63" s="1"/>
  <c r="F63"/>
  <c r="G63" s="1"/>
  <c r="B124" i="5"/>
  <c r="L131" i="1"/>
  <c r="M131" s="1"/>
  <c r="N131" s="1"/>
  <c r="Q131"/>
  <c r="R131"/>
  <c r="S131" s="1"/>
  <c r="B133"/>
  <c r="C132"/>
  <c r="P130"/>
  <c r="O130"/>
  <c r="E100"/>
  <c r="F100"/>
  <c r="D63" i="3"/>
  <c r="H63" i="4"/>
  <c r="G62" i="3"/>
  <c r="B125" i="5" l="1"/>
  <c r="B126" s="1"/>
  <c r="L132" i="1"/>
  <c r="M132" s="1"/>
  <c r="N132" s="1"/>
  <c r="Q132"/>
  <c r="R132"/>
  <c r="S132" s="1"/>
  <c r="B134"/>
  <c r="C133"/>
  <c r="P131"/>
  <c r="O131"/>
  <c r="H100"/>
  <c r="J100" s="1"/>
  <c r="G100"/>
  <c r="D101" s="1"/>
  <c r="E63" i="3"/>
  <c r="F63"/>
  <c r="K63" i="4"/>
  <c r="J63"/>
  <c r="D64" s="1"/>
  <c r="E64" s="1"/>
  <c r="B127" i="5" l="1"/>
  <c r="I64" i="4"/>
  <c r="L64" s="1"/>
  <c r="F64"/>
  <c r="G64" s="1"/>
  <c r="L133" i="1"/>
  <c r="M133" s="1"/>
  <c r="N133" s="1"/>
  <c r="Q133"/>
  <c r="R133"/>
  <c r="S133" s="1"/>
  <c r="B135"/>
  <c r="C134"/>
  <c r="P132"/>
  <c r="O132"/>
  <c r="E101"/>
  <c r="F101"/>
  <c r="D64" i="3"/>
  <c r="H64" i="4"/>
  <c r="G63" i="3"/>
  <c r="B128" i="5" l="1"/>
  <c r="L134" i="1"/>
  <c r="M134" s="1"/>
  <c r="N134" s="1"/>
  <c r="Q134"/>
  <c r="R134"/>
  <c r="S134" s="1"/>
  <c r="B136"/>
  <c r="C135"/>
  <c r="P133"/>
  <c r="O133"/>
  <c r="H101"/>
  <c r="J101" s="1"/>
  <c r="G101"/>
  <c r="D102" s="1"/>
  <c r="E64" i="3"/>
  <c r="F64"/>
  <c r="K64" i="4"/>
  <c r="J64"/>
  <c r="D65" s="1"/>
  <c r="E65" s="1"/>
  <c r="B129" i="5" l="1"/>
  <c r="I65" i="4"/>
  <c r="L65" s="1"/>
  <c r="F65"/>
  <c r="G65" s="1"/>
  <c r="L135" i="1"/>
  <c r="M135" s="1"/>
  <c r="N135" s="1"/>
  <c r="Q135"/>
  <c r="R135"/>
  <c r="S135" s="1"/>
  <c r="B137"/>
  <c r="C136"/>
  <c r="P134"/>
  <c r="O134"/>
  <c r="E102"/>
  <c r="F102"/>
  <c r="D65" i="3"/>
  <c r="H65" i="4"/>
  <c r="G64" i="3"/>
  <c r="B130" i="5" l="1"/>
  <c r="L136" i="1"/>
  <c r="M136" s="1"/>
  <c r="N136" s="1"/>
  <c r="Q136"/>
  <c r="R136"/>
  <c r="S136" s="1"/>
  <c r="B138"/>
  <c r="C137"/>
  <c r="P135"/>
  <c r="O135"/>
  <c r="H102"/>
  <c r="J102" s="1"/>
  <c r="G102"/>
  <c r="D103" s="1"/>
  <c r="E65" i="3"/>
  <c r="F65"/>
  <c r="K65" i="4"/>
  <c r="J65"/>
  <c r="D66" s="1"/>
  <c r="E66" s="1"/>
  <c r="B131" i="5" l="1"/>
  <c r="I66" i="4"/>
  <c r="L66" s="1"/>
  <c r="F66"/>
  <c r="G66" s="1"/>
  <c r="L137" i="1"/>
  <c r="M137" s="1"/>
  <c r="N137" s="1"/>
  <c r="R137"/>
  <c r="S137" s="1"/>
  <c r="Q137"/>
  <c r="B139"/>
  <c r="C138"/>
  <c r="P136"/>
  <c r="O136"/>
  <c r="E103"/>
  <c r="F103"/>
  <c r="D66" i="3"/>
  <c r="H66" i="4"/>
  <c r="G65" i="3"/>
  <c r="B132" i="5" l="1"/>
  <c r="Q138" i="1"/>
  <c r="L138"/>
  <c r="M138" s="1"/>
  <c r="N138" s="1"/>
  <c r="R138"/>
  <c r="S138" s="1"/>
  <c r="B140"/>
  <c r="C139"/>
  <c r="O137"/>
  <c r="P137"/>
  <c r="H103"/>
  <c r="J103" s="1"/>
  <c r="G103"/>
  <c r="D104" s="1"/>
  <c r="E66" i="3"/>
  <c r="F66"/>
  <c r="K66" i="4"/>
  <c r="J66"/>
  <c r="D67" s="1"/>
  <c r="E67" s="1"/>
  <c r="B133" i="5" l="1"/>
  <c r="I67" i="4"/>
  <c r="L67" s="1"/>
  <c r="F67"/>
  <c r="G67" s="1"/>
  <c r="Q139" i="1"/>
  <c r="L139"/>
  <c r="M139" s="1"/>
  <c r="N139" s="1"/>
  <c r="R139"/>
  <c r="S139" s="1"/>
  <c r="B141"/>
  <c r="C140"/>
  <c r="P138"/>
  <c r="O138"/>
  <c r="E104"/>
  <c r="F104"/>
  <c r="D67" i="3"/>
  <c r="H67" i="4"/>
  <c r="G66" i="3"/>
  <c r="B134" i="5" l="1"/>
  <c r="L140" i="1"/>
  <c r="M140" s="1"/>
  <c r="N140" s="1"/>
  <c r="Q140"/>
  <c r="R140"/>
  <c r="S140" s="1"/>
  <c r="B142"/>
  <c r="C141"/>
  <c r="P139"/>
  <c r="O139"/>
  <c r="H104"/>
  <c r="J104" s="1"/>
  <c r="G104"/>
  <c r="D105" s="1"/>
  <c r="E67" i="3"/>
  <c r="F67"/>
  <c r="K67" i="4"/>
  <c r="J67"/>
  <c r="D68" s="1"/>
  <c r="E68" s="1"/>
  <c r="B135" i="5" l="1"/>
  <c r="I68" i="4"/>
  <c r="L68" s="1"/>
  <c r="F68"/>
  <c r="G68" s="1"/>
  <c r="L141" i="1"/>
  <c r="M141" s="1"/>
  <c r="N141" s="1"/>
  <c r="Q141"/>
  <c r="R141"/>
  <c r="S141" s="1"/>
  <c r="B143"/>
  <c r="C142"/>
  <c r="P140"/>
  <c r="O140"/>
  <c r="E105"/>
  <c r="F105"/>
  <c r="D68" i="3"/>
  <c r="H68" i="4"/>
  <c r="G67" i="3"/>
  <c r="B136" i="5" l="1"/>
  <c r="L142" i="1"/>
  <c r="M142" s="1"/>
  <c r="N142" s="1"/>
  <c r="Q142"/>
  <c r="R142"/>
  <c r="S142" s="1"/>
  <c r="B144"/>
  <c r="C143"/>
  <c r="P141"/>
  <c r="O141"/>
  <c r="H105"/>
  <c r="J105" s="1"/>
  <c r="G105"/>
  <c r="D106" s="1"/>
  <c r="E68" i="3"/>
  <c r="F68"/>
  <c r="K68" i="4"/>
  <c r="J68"/>
  <c r="D69" s="1"/>
  <c r="E69" s="1"/>
  <c r="B137" i="5" l="1"/>
  <c r="I69" i="4"/>
  <c r="L69" s="1"/>
  <c r="F69"/>
  <c r="G69" s="1"/>
  <c r="L143" i="1"/>
  <c r="M143" s="1"/>
  <c r="N143" s="1"/>
  <c r="Q143"/>
  <c r="R143"/>
  <c r="S143" s="1"/>
  <c r="B145"/>
  <c r="C144"/>
  <c r="P142"/>
  <c r="O142"/>
  <c r="E106"/>
  <c r="F106"/>
  <c r="D69" i="3"/>
  <c r="H69" i="4"/>
  <c r="G68" i="3"/>
  <c r="B138" i="5" l="1"/>
  <c r="L144" i="1"/>
  <c r="M144" s="1"/>
  <c r="N144" s="1"/>
  <c r="Q144"/>
  <c r="R144"/>
  <c r="S144" s="1"/>
  <c r="B146"/>
  <c r="C145"/>
  <c r="P143"/>
  <c r="O143"/>
  <c r="H106"/>
  <c r="J106" s="1"/>
  <c r="G106"/>
  <c r="D107" s="1"/>
  <c r="E69" i="3"/>
  <c r="F69"/>
  <c r="K69" i="4"/>
  <c r="J69"/>
  <c r="D70" s="1"/>
  <c r="E70" s="1"/>
  <c r="B139" i="5" l="1"/>
  <c r="I70" i="4"/>
  <c r="L70" s="1"/>
  <c r="F70"/>
  <c r="G70" s="1"/>
  <c r="L145" i="1"/>
  <c r="M145" s="1"/>
  <c r="N145" s="1"/>
  <c r="Q145"/>
  <c r="R145"/>
  <c r="S145" s="1"/>
  <c r="B147"/>
  <c r="C146"/>
  <c r="P144"/>
  <c r="O144"/>
  <c r="E107"/>
  <c r="F107"/>
  <c r="D70" i="3"/>
  <c r="H70" i="4"/>
  <c r="G69" i="3"/>
  <c r="B140" i="5" l="1"/>
  <c r="L146" i="1"/>
  <c r="M146" s="1"/>
  <c r="N146" s="1"/>
  <c r="Q146"/>
  <c r="R146"/>
  <c r="S146" s="1"/>
  <c r="B148"/>
  <c r="C147"/>
  <c r="P145"/>
  <c r="O145"/>
  <c r="H107"/>
  <c r="J107" s="1"/>
  <c r="G107"/>
  <c r="D108" s="1"/>
  <c r="E70" i="3"/>
  <c r="F70"/>
  <c r="K70" i="4"/>
  <c r="J70"/>
  <c r="D71" s="1"/>
  <c r="E71" s="1"/>
  <c r="B141" i="5" l="1"/>
  <c r="I71" i="4"/>
  <c r="L71" s="1"/>
  <c r="F71"/>
  <c r="G71" s="1"/>
  <c r="L147" i="1"/>
  <c r="M147" s="1"/>
  <c r="N147" s="1"/>
  <c r="Q147"/>
  <c r="R147"/>
  <c r="S147" s="1"/>
  <c r="B149"/>
  <c r="C148"/>
  <c r="P146"/>
  <c r="O146"/>
  <c r="E108"/>
  <c r="F108"/>
  <c r="D71" i="3"/>
  <c r="H71" i="4"/>
  <c r="G70" i="3"/>
  <c r="B142" i="5" l="1"/>
  <c r="L148" i="1"/>
  <c r="M148" s="1"/>
  <c r="N148" s="1"/>
  <c r="Q148"/>
  <c r="R148"/>
  <c r="S148" s="1"/>
  <c r="B150"/>
  <c r="C149"/>
  <c r="P147"/>
  <c r="O147"/>
  <c r="H108"/>
  <c r="J108" s="1"/>
  <c r="G108"/>
  <c r="D109" s="1"/>
  <c r="E71" i="3"/>
  <c r="F71"/>
  <c r="K71" i="4"/>
  <c r="J71"/>
  <c r="D72" s="1"/>
  <c r="E72" s="1"/>
  <c r="B143" i="5" l="1"/>
  <c r="I72" i="4"/>
  <c r="L72" s="1"/>
  <c r="F72"/>
  <c r="G72" s="1"/>
  <c r="L149" i="1"/>
  <c r="M149" s="1"/>
  <c r="N149" s="1"/>
  <c r="R149"/>
  <c r="S149" s="1"/>
  <c r="Q149"/>
  <c r="B151"/>
  <c r="C150"/>
  <c r="P148"/>
  <c r="O148"/>
  <c r="E109"/>
  <c r="F109"/>
  <c r="D72" i="3"/>
  <c r="H72" i="4"/>
  <c r="G71" i="3"/>
  <c r="B144" i="5" l="1"/>
  <c r="Q150" i="1"/>
  <c r="L150"/>
  <c r="M150" s="1"/>
  <c r="N150" s="1"/>
  <c r="R150"/>
  <c r="S150" s="1"/>
  <c r="B152"/>
  <c r="C151"/>
  <c r="O149"/>
  <c r="P149"/>
  <c r="H109"/>
  <c r="J109" s="1"/>
  <c r="G109"/>
  <c r="D110" s="1"/>
  <c r="E72" i="3"/>
  <c r="F72"/>
  <c r="K72" i="4"/>
  <c r="J72"/>
  <c r="D73" s="1"/>
  <c r="E73" s="1"/>
  <c r="B145" i="5" l="1"/>
  <c r="I73" i="4"/>
  <c r="L73" s="1"/>
  <c r="F73"/>
  <c r="G73" s="1"/>
  <c r="Q151" i="1"/>
  <c r="L151"/>
  <c r="M151" s="1"/>
  <c r="N151" s="1"/>
  <c r="R151"/>
  <c r="S151" s="1"/>
  <c r="B153"/>
  <c r="C152"/>
  <c r="P150"/>
  <c r="O150"/>
  <c r="E110"/>
  <c r="F110"/>
  <c r="D73" i="3"/>
  <c r="H73" i="4"/>
  <c r="G72" i="3"/>
  <c r="B146" i="5" l="1"/>
  <c r="L152" i="1"/>
  <c r="M152" s="1"/>
  <c r="N152" s="1"/>
  <c r="Q152"/>
  <c r="R152"/>
  <c r="S152" s="1"/>
  <c r="B154"/>
  <c r="C153"/>
  <c r="P151"/>
  <c r="O151"/>
  <c r="H110"/>
  <c r="J110" s="1"/>
  <c r="G110"/>
  <c r="D111" s="1"/>
  <c r="E73" i="3"/>
  <c r="F73"/>
  <c r="K73" i="4"/>
  <c r="J73"/>
  <c r="D74" s="1"/>
  <c r="E74" s="1"/>
  <c r="B147" i="5" l="1"/>
  <c r="I74" i="4"/>
  <c r="L74" s="1"/>
  <c r="F74"/>
  <c r="G74" s="1"/>
  <c r="L153" i="1"/>
  <c r="M153" s="1"/>
  <c r="N153" s="1"/>
  <c r="Q153"/>
  <c r="R153"/>
  <c r="S153" s="1"/>
  <c r="B155"/>
  <c r="C154"/>
  <c r="P152"/>
  <c r="O152"/>
  <c r="E111"/>
  <c r="F111"/>
  <c r="D74" i="3"/>
  <c r="H74" i="4"/>
  <c r="G73" i="3"/>
  <c r="B148" i="5" l="1"/>
  <c r="L154" i="1"/>
  <c r="M154" s="1"/>
  <c r="N154" s="1"/>
  <c r="Q154"/>
  <c r="R154"/>
  <c r="S154" s="1"/>
  <c r="B156"/>
  <c r="C155"/>
  <c r="P153"/>
  <c r="O153"/>
  <c r="H111"/>
  <c r="J111" s="1"/>
  <c r="G111"/>
  <c r="D112" s="1"/>
  <c r="E74" i="3"/>
  <c r="F74"/>
  <c r="K74" i="4"/>
  <c r="J74"/>
  <c r="D75" s="1"/>
  <c r="E75" s="1"/>
  <c r="B149" i="5" l="1"/>
  <c r="I75" i="4"/>
  <c r="L75" s="1"/>
  <c r="F75"/>
  <c r="G75" s="1"/>
  <c r="L155" i="1"/>
  <c r="M155" s="1"/>
  <c r="N155" s="1"/>
  <c r="Q155"/>
  <c r="R155"/>
  <c r="S155" s="1"/>
  <c r="B157"/>
  <c r="C156"/>
  <c r="P154"/>
  <c r="O154"/>
  <c r="E112"/>
  <c r="F112"/>
  <c r="D75" i="3"/>
  <c r="H75" i="4"/>
  <c r="G74" i="3"/>
  <c r="B150" i="5" l="1"/>
  <c r="L156" i="1"/>
  <c r="M156" s="1"/>
  <c r="N156" s="1"/>
  <c r="Q156"/>
  <c r="R156"/>
  <c r="S156" s="1"/>
  <c r="B158"/>
  <c r="C157"/>
  <c r="P155"/>
  <c r="O155"/>
  <c r="H112"/>
  <c r="J112" s="1"/>
  <c r="G112"/>
  <c r="D113" s="1"/>
  <c r="E75" i="3"/>
  <c r="F75"/>
  <c r="K75" i="4"/>
  <c r="J75"/>
  <c r="D76" s="1"/>
  <c r="E76" s="1"/>
  <c r="B151" i="5" l="1"/>
  <c r="I76" i="4"/>
  <c r="L76" s="1"/>
  <c r="F76"/>
  <c r="G76" s="1"/>
  <c r="L157" i="1"/>
  <c r="M157" s="1"/>
  <c r="N157" s="1"/>
  <c r="Q157"/>
  <c r="R157"/>
  <c r="S157" s="1"/>
  <c r="B159"/>
  <c r="C158"/>
  <c r="P156"/>
  <c r="O156"/>
  <c r="E113"/>
  <c r="F113"/>
  <c r="D76" i="3"/>
  <c r="H76" i="4"/>
  <c r="G75" i="3"/>
  <c r="B152" i="5" l="1"/>
  <c r="L158" i="1"/>
  <c r="M158" s="1"/>
  <c r="N158" s="1"/>
  <c r="Q158"/>
  <c r="R158"/>
  <c r="S158" s="1"/>
  <c r="B160"/>
  <c r="C159"/>
  <c r="P157"/>
  <c r="O157"/>
  <c r="H113"/>
  <c r="J113" s="1"/>
  <c r="G113"/>
  <c r="D114" s="1"/>
  <c r="E76" i="3"/>
  <c r="F76"/>
  <c r="K76" i="4"/>
  <c r="J76"/>
  <c r="D77" s="1"/>
  <c r="E77" s="1"/>
  <c r="B153" i="5" l="1"/>
  <c r="I77" i="4"/>
  <c r="L77" s="1"/>
  <c r="F77"/>
  <c r="G77" s="1"/>
  <c r="L159" i="1"/>
  <c r="M159" s="1"/>
  <c r="N159" s="1"/>
  <c r="Q159"/>
  <c r="R159"/>
  <c r="S159" s="1"/>
  <c r="B161"/>
  <c r="C160"/>
  <c r="P158"/>
  <c r="O158"/>
  <c r="E114"/>
  <c r="F114"/>
  <c r="D77" i="3"/>
  <c r="H77" i="4"/>
  <c r="G76" i="3"/>
  <c r="B154" i="5" l="1"/>
  <c r="L160" i="1"/>
  <c r="M160" s="1"/>
  <c r="N160" s="1"/>
  <c r="Q160"/>
  <c r="R160"/>
  <c r="S160" s="1"/>
  <c r="B162"/>
  <c r="C161"/>
  <c r="P159"/>
  <c r="O159"/>
  <c r="H114"/>
  <c r="J114" s="1"/>
  <c r="G114"/>
  <c r="D115" s="1"/>
  <c r="E77" i="3"/>
  <c r="F77"/>
  <c r="K77" i="4"/>
  <c r="J77"/>
  <c r="D78" s="1"/>
  <c r="E78" s="1"/>
  <c r="B155" i="5" l="1"/>
  <c r="I78" i="4"/>
  <c r="L78" s="1"/>
  <c r="F78"/>
  <c r="G78" s="1"/>
  <c r="L161" i="1"/>
  <c r="M161" s="1"/>
  <c r="N161" s="1"/>
  <c r="R161"/>
  <c r="S161" s="1"/>
  <c r="Q161"/>
  <c r="B163"/>
  <c r="C162"/>
  <c r="P160"/>
  <c r="O160"/>
  <c r="E115"/>
  <c r="F115"/>
  <c r="D78" i="3"/>
  <c r="H78" i="4"/>
  <c r="G77" i="3"/>
  <c r="B156" i="5" l="1"/>
  <c r="Q162" i="1"/>
  <c r="L162"/>
  <c r="M162" s="1"/>
  <c r="N162" s="1"/>
  <c r="R162"/>
  <c r="S162" s="1"/>
  <c r="B164"/>
  <c r="C163"/>
  <c r="O161"/>
  <c r="P161"/>
  <c r="H115"/>
  <c r="J115" s="1"/>
  <c r="G115"/>
  <c r="D116" s="1"/>
  <c r="E78" i="3"/>
  <c r="F78"/>
  <c r="K78" i="4"/>
  <c r="J78"/>
  <c r="D79" s="1"/>
  <c r="E79" s="1"/>
  <c r="B157" i="5" l="1"/>
  <c r="I79" i="4"/>
  <c r="L79" s="1"/>
  <c r="F79"/>
  <c r="G79" s="1"/>
  <c r="Q163" i="1"/>
  <c r="L163"/>
  <c r="M163" s="1"/>
  <c r="N163" s="1"/>
  <c r="R163"/>
  <c r="S163" s="1"/>
  <c r="B165"/>
  <c r="C164"/>
  <c r="P162"/>
  <c r="O162"/>
  <c r="E116"/>
  <c r="F116"/>
  <c r="D79" i="3"/>
  <c r="H79" i="4"/>
  <c r="G78" i="3"/>
  <c r="B158" i="5" l="1"/>
  <c r="L164" i="1"/>
  <c r="M164" s="1"/>
  <c r="N164" s="1"/>
  <c r="Q164"/>
  <c r="R164"/>
  <c r="S164" s="1"/>
  <c r="B166"/>
  <c r="C165"/>
  <c r="P163"/>
  <c r="O163"/>
  <c r="H116"/>
  <c r="J116" s="1"/>
  <c r="G116"/>
  <c r="D117" s="1"/>
  <c r="E79" i="3"/>
  <c r="F79"/>
  <c r="K79" i="4"/>
  <c r="J79"/>
  <c r="D80" s="1"/>
  <c r="E80" s="1"/>
  <c r="B159" i="5" l="1"/>
  <c r="I80" i="4"/>
  <c r="L80" s="1"/>
  <c r="F80"/>
  <c r="G80" s="1"/>
  <c r="L165" i="1"/>
  <c r="M165" s="1"/>
  <c r="N165" s="1"/>
  <c r="Q165"/>
  <c r="R165"/>
  <c r="S165" s="1"/>
  <c r="B167"/>
  <c r="C166"/>
  <c r="P164"/>
  <c r="O164"/>
  <c r="E117"/>
  <c r="F117"/>
  <c r="D80" i="3"/>
  <c r="H80" i="4"/>
  <c r="G79" i="3"/>
  <c r="B160" i="5" l="1"/>
  <c r="L166" i="1"/>
  <c r="M166" s="1"/>
  <c r="N166" s="1"/>
  <c r="Q166"/>
  <c r="R166"/>
  <c r="S166" s="1"/>
  <c r="B168"/>
  <c r="C167"/>
  <c r="P165"/>
  <c r="O165"/>
  <c r="H117"/>
  <c r="J117" s="1"/>
  <c r="G117"/>
  <c r="D118" s="1"/>
  <c r="E80" i="3"/>
  <c r="F80"/>
  <c r="K80" i="4"/>
  <c r="J80"/>
  <c r="D81" s="1"/>
  <c r="E81" s="1"/>
  <c r="B161" i="5" l="1"/>
  <c r="I81" i="4"/>
  <c r="L81" s="1"/>
  <c r="F81"/>
  <c r="G81" s="1"/>
  <c r="L167" i="1"/>
  <c r="M167" s="1"/>
  <c r="N167" s="1"/>
  <c r="Q167"/>
  <c r="R167"/>
  <c r="S167" s="1"/>
  <c r="B169"/>
  <c r="C168"/>
  <c r="P166"/>
  <c r="O166"/>
  <c r="E118"/>
  <c r="F118"/>
  <c r="D81" i="3"/>
  <c r="H81" i="4"/>
  <c r="G80" i="3"/>
  <c r="B162" i="5" l="1"/>
  <c r="L168" i="1"/>
  <c r="M168" s="1"/>
  <c r="N168" s="1"/>
  <c r="Q168"/>
  <c r="R168"/>
  <c r="S168" s="1"/>
  <c r="B170"/>
  <c r="C169"/>
  <c r="P167"/>
  <c r="O167"/>
  <c r="H118"/>
  <c r="J118" s="1"/>
  <c r="G118"/>
  <c r="D119" s="1"/>
  <c r="E81" i="3"/>
  <c r="F81"/>
  <c r="K81" i="4"/>
  <c r="J81"/>
  <c r="D82" s="1"/>
  <c r="E82" s="1"/>
  <c r="B163" i="5" l="1"/>
  <c r="I82" i="4"/>
  <c r="L82" s="1"/>
  <c r="F82"/>
  <c r="G82" s="1"/>
  <c r="L169" i="1"/>
  <c r="M169" s="1"/>
  <c r="N169" s="1"/>
  <c r="Q169"/>
  <c r="R169"/>
  <c r="S169" s="1"/>
  <c r="B171"/>
  <c r="C170"/>
  <c r="P168"/>
  <c r="O168"/>
  <c r="E119"/>
  <c r="F119"/>
  <c r="D82" i="3"/>
  <c r="H82" i="4"/>
  <c r="G81" i="3"/>
  <c r="B164" i="5" l="1"/>
  <c r="L170" i="1"/>
  <c r="M170" s="1"/>
  <c r="N170" s="1"/>
  <c r="Q170"/>
  <c r="R170"/>
  <c r="S170" s="1"/>
  <c r="B172"/>
  <c r="C171"/>
  <c r="P169"/>
  <c r="O169"/>
  <c r="H119"/>
  <c r="J119" s="1"/>
  <c r="G119"/>
  <c r="D120" s="1"/>
  <c r="E82" i="3"/>
  <c r="F82"/>
  <c r="K82" i="4"/>
  <c r="J82"/>
  <c r="D83" s="1"/>
  <c r="E83" s="1"/>
  <c r="B165" i="5" l="1"/>
  <c r="I83" i="4"/>
  <c r="L83" s="1"/>
  <c r="F83"/>
  <c r="G83" s="1"/>
  <c r="L171" i="1"/>
  <c r="M171" s="1"/>
  <c r="N171" s="1"/>
  <c r="Q171"/>
  <c r="R171"/>
  <c r="S171" s="1"/>
  <c r="B173"/>
  <c r="C172"/>
  <c r="P170"/>
  <c r="O170"/>
  <c r="E120"/>
  <c r="F120"/>
  <c r="D83" i="3"/>
  <c r="H83" i="4"/>
  <c r="G82" i="3"/>
  <c r="B166" i="5" l="1"/>
  <c r="L172" i="1"/>
  <c r="M172" s="1"/>
  <c r="N172" s="1"/>
  <c r="Q172"/>
  <c r="R172"/>
  <c r="S172" s="1"/>
  <c r="B174"/>
  <c r="C173"/>
  <c r="P171"/>
  <c r="O171"/>
  <c r="H120"/>
  <c r="J120" s="1"/>
  <c r="G120"/>
  <c r="D121" s="1"/>
  <c r="E83" i="3"/>
  <c r="F83"/>
  <c r="K83" i="4"/>
  <c r="J83"/>
  <c r="D84" s="1"/>
  <c r="E84" s="1"/>
  <c r="B167" i="5" l="1"/>
  <c r="I84" i="4"/>
  <c r="L84" s="1"/>
  <c r="F84"/>
  <c r="G84" s="1"/>
  <c r="L173" i="1"/>
  <c r="M173" s="1"/>
  <c r="N173" s="1"/>
  <c r="R173"/>
  <c r="S173" s="1"/>
  <c r="Q173"/>
  <c r="B175"/>
  <c r="C174"/>
  <c r="P172"/>
  <c r="O172"/>
  <c r="E121"/>
  <c r="F121"/>
  <c r="D84" i="3"/>
  <c r="H84" i="4"/>
  <c r="G83" i="3"/>
  <c r="B168" i="5" l="1"/>
  <c r="Q174" i="1"/>
  <c r="L174"/>
  <c r="M174" s="1"/>
  <c r="N174" s="1"/>
  <c r="R174"/>
  <c r="S174" s="1"/>
  <c r="B176"/>
  <c r="C175"/>
  <c r="O173"/>
  <c r="P173"/>
  <c r="H121"/>
  <c r="J121" s="1"/>
  <c r="G121"/>
  <c r="D122" s="1"/>
  <c r="E84" i="3"/>
  <c r="F84"/>
  <c r="K84" i="4"/>
  <c r="J84"/>
  <c r="D85" s="1"/>
  <c r="E85" s="1"/>
  <c r="B169" i="5" l="1"/>
  <c r="I85" i="4"/>
  <c r="L85" s="1"/>
  <c r="F85"/>
  <c r="G85" s="1"/>
  <c r="Q175" i="1"/>
  <c r="L175"/>
  <c r="M175" s="1"/>
  <c r="N175" s="1"/>
  <c r="R175"/>
  <c r="S175" s="1"/>
  <c r="B177"/>
  <c r="C176"/>
  <c r="P174"/>
  <c r="O174"/>
  <c r="E122"/>
  <c r="F122"/>
  <c r="D85" i="3"/>
  <c r="H85" i="4"/>
  <c r="G84" i="3"/>
  <c r="B170" i="5" l="1"/>
  <c r="L176" i="1"/>
  <c r="M176" s="1"/>
  <c r="N176" s="1"/>
  <c r="Q176"/>
  <c r="R176"/>
  <c r="S176" s="1"/>
  <c r="B178"/>
  <c r="C177"/>
  <c r="P175"/>
  <c r="O175"/>
  <c r="H122"/>
  <c r="J122" s="1"/>
  <c r="G122"/>
  <c r="D123" s="1"/>
  <c r="E85" i="3"/>
  <c r="F85"/>
  <c r="K85" i="4"/>
  <c r="J85"/>
  <c r="D86" s="1"/>
  <c r="E86" s="1"/>
  <c r="B171" i="5" l="1"/>
  <c r="I86" i="4"/>
  <c r="L86" s="1"/>
  <c r="F86"/>
  <c r="G86" s="1"/>
  <c r="L177" i="1"/>
  <c r="M177" s="1"/>
  <c r="N177" s="1"/>
  <c r="Q177"/>
  <c r="R177"/>
  <c r="S177" s="1"/>
  <c r="B179"/>
  <c r="C178"/>
  <c r="P176"/>
  <c r="O176"/>
  <c r="E123"/>
  <c r="F123"/>
  <c r="D86" i="3"/>
  <c r="H86" i="4"/>
  <c r="G85" i="3"/>
  <c r="B172" i="5" l="1"/>
  <c r="L178" i="1"/>
  <c r="M178" s="1"/>
  <c r="N178" s="1"/>
  <c r="Q178"/>
  <c r="R178"/>
  <c r="S178" s="1"/>
  <c r="B180"/>
  <c r="C179"/>
  <c r="P177"/>
  <c r="O177"/>
  <c r="H123"/>
  <c r="J123" s="1"/>
  <c r="G123"/>
  <c r="D124" s="1"/>
  <c r="E86" i="3"/>
  <c r="F86"/>
  <c r="K86" i="4"/>
  <c r="J86"/>
  <c r="D87" s="1"/>
  <c r="E87" s="1"/>
  <c r="B173" i="5" l="1"/>
  <c r="I87" i="4"/>
  <c r="L87" s="1"/>
  <c r="F87"/>
  <c r="G87" s="1"/>
  <c r="L179" i="1"/>
  <c r="M179" s="1"/>
  <c r="N179" s="1"/>
  <c r="Q179"/>
  <c r="R179"/>
  <c r="S179" s="1"/>
  <c r="B181"/>
  <c r="C180"/>
  <c r="P178"/>
  <c r="O178"/>
  <c r="E124"/>
  <c r="F124"/>
  <c r="D87" i="3"/>
  <c r="H87" i="4"/>
  <c r="G86" i="3"/>
  <c r="B174" i="5" l="1"/>
  <c r="L180" i="1"/>
  <c r="M180" s="1"/>
  <c r="N180" s="1"/>
  <c r="Q180"/>
  <c r="R180"/>
  <c r="S180" s="1"/>
  <c r="B182"/>
  <c r="C181"/>
  <c r="P179"/>
  <c r="O179"/>
  <c r="H124"/>
  <c r="J124" s="1"/>
  <c r="G124"/>
  <c r="D125" s="1"/>
  <c r="E87" i="3"/>
  <c r="F87"/>
  <c r="K87" i="4"/>
  <c r="J87"/>
  <c r="D88" s="1"/>
  <c r="E88" s="1"/>
  <c r="B175" i="5" l="1"/>
  <c r="I88" i="4"/>
  <c r="L88" s="1"/>
  <c r="F88"/>
  <c r="G88" s="1"/>
  <c r="L181" i="1"/>
  <c r="M181" s="1"/>
  <c r="N181" s="1"/>
  <c r="Q181"/>
  <c r="R181"/>
  <c r="S181" s="1"/>
  <c r="B183"/>
  <c r="C182"/>
  <c r="P180"/>
  <c r="O180"/>
  <c r="E125"/>
  <c r="F125"/>
  <c r="D88" i="3"/>
  <c r="H88" i="4"/>
  <c r="G87" i="3"/>
  <c r="B176" i="5" l="1"/>
  <c r="L182" i="1"/>
  <c r="M182" s="1"/>
  <c r="N182" s="1"/>
  <c r="Q182"/>
  <c r="R182"/>
  <c r="S182" s="1"/>
  <c r="B184"/>
  <c r="C184" s="1"/>
  <c r="C183"/>
  <c r="P181"/>
  <c r="O181"/>
  <c r="H125"/>
  <c r="J125" s="1"/>
  <c r="G125"/>
  <c r="D126" s="1"/>
  <c r="E88" i="3"/>
  <c r="F88"/>
  <c r="K88" i="4"/>
  <c r="J88"/>
  <c r="D89" s="1"/>
  <c r="E89" s="1"/>
  <c r="B177" i="5" l="1"/>
  <c r="I89" i="4"/>
  <c r="L89" s="1"/>
  <c r="F89"/>
  <c r="G89" s="1"/>
  <c r="L183" i="1"/>
  <c r="M183" s="1"/>
  <c r="N183" s="1"/>
  <c r="Q183"/>
  <c r="R183"/>
  <c r="S183" s="1"/>
  <c r="L184"/>
  <c r="M184" s="1"/>
  <c r="N184" s="1"/>
  <c r="Q184"/>
  <c r="R184"/>
  <c r="S184" s="1"/>
  <c r="P182"/>
  <c r="O182"/>
  <c r="E126"/>
  <c r="F126"/>
  <c r="H89" i="4"/>
  <c r="G88" i="3"/>
  <c r="B178" i="5" l="1"/>
  <c r="P184" i="1"/>
  <c r="O184"/>
  <c r="P183"/>
  <c r="O183"/>
  <c r="H126"/>
  <c r="J126" s="1"/>
  <c r="G126"/>
  <c r="D127" s="1"/>
  <c r="K89" i="4"/>
  <c r="J89"/>
  <c r="D90" s="1"/>
  <c r="E90" s="1"/>
  <c r="B179" i="5" l="1"/>
  <c r="I90" i="4"/>
  <c r="L90" s="1"/>
  <c r="F90"/>
  <c r="G90" s="1"/>
  <c r="E127" i="1"/>
  <c r="F127"/>
  <c r="H90" i="4"/>
  <c r="B180" i="5" l="1"/>
  <c r="H127" i="1"/>
  <c r="J127" s="1"/>
  <c r="G127"/>
  <c r="D128" s="1"/>
  <c r="K90" i="4"/>
  <c r="J90"/>
  <c r="D91" s="1"/>
  <c r="E91" s="1"/>
  <c r="B181" i="5" l="1"/>
  <c r="I91" i="4"/>
  <c r="L91" s="1"/>
  <c r="F91"/>
  <c r="G91" s="1"/>
  <c r="E128" i="1"/>
  <c r="F128"/>
  <c r="H91" i="4"/>
  <c r="B182" i="5" l="1"/>
  <c r="H128" i="1"/>
  <c r="J128" s="1"/>
  <c r="G128"/>
  <c r="D129" s="1"/>
  <c r="K91" i="4"/>
  <c r="J91"/>
  <c r="D92" s="1"/>
  <c r="E92" s="1"/>
  <c r="B183" i="5" l="1"/>
  <c r="I92" i="4"/>
  <c r="L92" s="1"/>
  <c r="F92"/>
  <c r="G92" s="1"/>
  <c r="E129" i="1"/>
  <c r="F129"/>
  <c r="H92" i="4"/>
  <c r="B184" i="5" l="1"/>
  <c r="H129" i="1"/>
  <c r="J129" s="1"/>
  <c r="G129"/>
  <c r="D130" s="1"/>
  <c r="K92" i="4"/>
  <c r="J92"/>
  <c r="D93" s="1"/>
  <c r="E93" s="1"/>
  <c r="B185" i="5" l="1"/>
  <c r="I93" i="4"/>
  <c r="L93" s="1"/>
  <c r="F93"/>
  <c r="G93" s="1"/>
  <c r="E130" i="1"/>
  <c r="F130"/>
  <c r="H93" i="4"/>
  <c r="H130" i="1" l="1"/>
  <c r="J130" s="1"/>
  <c r="G130"/>
  <c r="D131" s="1"/>
  <c r="K93" i="4"/>
  <c r="J93"/>
  <c r="D94" s="1"/>
  <c r="E94" s="1"/>
  <c r="I94" l="1"/>
  <c r="L94" s="1"/>
  <c r="F94"/>
  <c r="G94" s="1"/>
  <c r="E131" i="1"/>
  <c r="F131"/>
  <c r="H94" i="4"/>
  <c r="H131" i="1" l="1"/>
  <c r="J131" s="1"/>
  <c r="G131"/>
  <c r="D132" s="1"/>
  <c r="K94" i="4"/>
  <c r="J94"/>
  <c r="D95" s="1"/>
  <c r="E95" s="1"/>
  <c r="I95" l="1"/>
  <c r="L95" s="1"/>
  <c r="F95"/>
  <c r="G95" s="1"/>
  <c r="E132" i="1"/>
  <c r="F132"/>
  <c r="H95" i="4"/>
  <c r="H132" i="1" l="1"/>
  <c r="J132" s="1"/>
  <c r="G132"/>
  <c r="D133" s="1"/>
  <c r="K95" i="4"/>
  <c r="J95"/>
  <c r="D96" s="1"/>
  <c r="E96" s="1"/>
  <c r="I96" l="1"/>
  <c r="L96" s="1"/>
  <c r="F96"/>
  <c r="G96" s="1"/>
  <c r="E133" i="1"/>
  <c r="F133"/>
  <c r="H96" i="4"/>
  <c r="H133" i="1" l="1"/>
  <c r="J133" s="1"/>
  <c r="G133"/>
  <c r="D134" s="1"/>
  <c r="K96" i="4"/>
  <c r="J96"/>
  <c r="D97" s="1"/>
  <c r="E97" s="1"/>
  <c r="I97" l="1"/>
  <c r="L97" s="1"/>
  <c r="F97"/>
  <c r="G97" s="1"/>
  <c r="E134" i="1"/>
  <c r="F134"/>
  <c r="H97" i="4"/>
  <c r="H134" i="1" l="1"/>
  <c r="J134" s="1"/>
  <c r="G134"/>
  <c r="D135" s="1"/>
  <c r="K97" i="4"/>
  <c r="J97"/>
  <c r="D98" s="1"/>
  <c r="E98" s="1"/>
  <c r="I98" l="1"/>
  <c r="L98" s="1"/>
  <c r="F98"/>
  <c r="G98" s="1"/>
  <c r="E135" i="1"/>
  <c r="F135"/>
  <c r="H98" i="4"/>
  <c r="H135" i="1" l="1"/>
  <c r="J135" s="1"/>
  <c r="G135"/>
  <c r="D136" s="1"/>
  <c r="K98" i="4"/>
  <c r="J98"/>
  <c r="D99" s="1"/>
  <c r="E99" s="1"/>
  <c r="I99" l="1"/>
  <c r="L99" s="1"/>
  <c r="F99"/>
  <c r="G99" s="1"/>
  <c r="E136" i="1"/>
  <c r="F136"/>
  <c r="H99" i="4"/>
  <c r="H136" i="1" l="1"/>
  <c r="J136" s="1"/>
  <c r="G136"/>
  <c r="D137" s="1"/>
  <c r="K99" i="4"/>
  <c r="J99"/>
  <c r="D100" s="1"/>
  <c r="E100" s="1"/>
  <c r="I100" l="1"/>
  <c r="L100" s="1"/>
  <c r="F100"/>
  <c r="G100" s="1"/>
  <c r="E137" i="1"/>
  <c r="F137"/>
  <c r="H100" i="4"/>
  <c r="H137" i="1" l="1"/>
  <c r="J137" s="1"/>
  <c r="G137"/>
  <c r="D138" s="1"/>
  <c r="K100" i="4"/>
  <c r="J100"/>
  <c r="E138" i="1" l="1"/>
  <c r="F138"/>
  <c r="H138" l="1"/>
  <c r="J138" s="1"/>
  <c r="G138"/>
  <c r="D139" s="1"/>
  <c r="E139" l="1"/>
  <c r="F139"/>
  <c r="H139" l="1"/>
  <c r="J139" s="1"/>
  <c r="G139"/>
  <c r="D140" s="1"/>
  <c r="E140" l="1"/>
  <c r="F140"/>
  <c r="H140" l="1"/>
  <c r="J140" s="1"/>
  <c r="G140"/>
  <c r="D141" s="1"/>
  <c r="E141" l="1"/>
  <c r="F141"/>
  <c r="H141" l="1"/>
  <c r="J141" s="1"/>
  <c r="G141"/>
  <c r="D142" s="1"/>
  <c r="E142" l="1"/>
  <c r="F142"/>
  <c r="H142" l="1"/>
  <c r="J142" s="1"/>
  <c r="G142"/>
  <c r="D143" s="1"/>
  <c r="E143" l="1"/>
  <c r="F143"/>
  <c r="H143" l="1"/>
  <c r="J143" s="1"/>
  <c r="G143"/>
  <c r="D144" s="1"/>
  <c r="E144" l="1"/>
  <c r="F144"/>
  <c r="H144" l="1"/>
  <c r="J144" s="1"/>
  <c r="G144"/>
  <c r="D145" s="1"/>
  <c r="E145" l="1"/>
  <c r="F145"/>
  <c r="H145" l="1"/>
  <c r="J145" s="1"/>
  <c r="G145"/>
  <c r="D146" s="1"/>
  <c r="E146" l="1"/>
  <c r="F146"/>
  <c r="H146" l="1"/>
  <c r="J146" s="1"/>
  <c r="G146"/>
  <c r="D147" s="1"/>
  <c r="E147" l="1"/>
  <c r="F147"/>
  <c r="H147" l="1"/>
  <c r="J147" s="1"/>
  <c r="G147"/>
  <c r="D148" s="1"/>
  <c r="E148" l="1"/>
  <c r="F148"/>
  <c r="H148" l="1"/>
  <c r="J148" s="1"/>
  <c r="G148"/>
  <c r="D149" s="1"/>
  <c r="E149" l="1"/>
  <c r="F149"/>
  <c r="H149" l="1"/>
  <c r="J149" s="1"/>
  <c r="G149"/>
  <c r="D150" s="1"/>
  <c r="E150" l="1"/>
  <c r="F150"/>
  <c r="H150" l="1"/>
  <c r="J150" s="1"/>
  <c r="G150"/>
  <c r="D151" s="1"/>
  <c r="E151" l="1"/>
  <c r="F151"/>
  <c r="H151" l="1"/>
  <c r="J151" s="1"/>
  <c r="G151"/>
  <c r="D152" s="1"/>
  <c r="E152" l="1"/>
  <c r="F152"/>
  <c r="H152" l="1"/>
  <c r="J152" s="1"/>
  <c r="G152"/>
  <c r="D153" s="1"/>
  <c r="E153" l="1"/>
  <c r="F153"/>
  <c r="H153" l="1"/>
  <c r="J153" s="1"/>
  <c r="G153"/>
  <c r="D154" s="1"/>
  <c r="E154" l="1"/>
  <c r="F154"/>
  <c r="H154" l="1"/>
  <c r="J154" s="1"/>
  <c r="G154"/>
  <c r="D155" s="1"/>
  <c r="E155" l="1"/>
  <c r="F155"/>
  <c r="H155" l="1"/>
  <c r="J155" s="1"/>
  <c r="G155"/>
  <c r="D156" s="1"/>
  <c r="E156" l="1"/>
  <c r="F156"/>
  <c r="H156" l="1"/>
  <c r="J156" s="1"/>
  <c r="G156"/>
  <c r="D157" s="1"/>
  <c r="E157" l="1"/>
  <c r="F157"/>
  <c r="H157" l="1"/>
  <c r="J157" s="1"/>
  <c r="G157"/>
  <c r="D158" s="1"/>
  <c r="E158" l="1"/>
  <c r="F158"/>
  <c r="H158" l="1"/>
  <c r="J158" s="1"/>
  <c r="G158"/>
  <c r="D159" s="1"/>
  <c r="E159" l="1"/>
  <c r="F159"/>
  <c r="H159" l="1"/>
  <c r="J159" s="1"/>
  <c r="G159"/>
  <c r="D160" s="1"/>
  <c r="E160" l="1"/>
  <c r="F160"/>
  <c r="H160" l="1"/>
  <c r="J160" s="1"/>
  <c r="G160"/>
  <c r="D161" s="1"/>
  <c r="E161" l="1"/>
  <c r="F161"/>
  <c r="H161" l="1"/>
  <c r="J161" s="1"/>
  <c r="G161"/>
  <c r="D162" s="1"/>
  <c r="E162" l="1"/>
  <c r="F162"/>
  <c r="H162" l="1"/>
  <c r="J162" s="1"/>
  <c r="G162"/>
  <c r="D163" s="1"/>
  <c r="E163" l="1"/>
  <c r="F163"/>
  <c r="H163" l="1"/>
  <c r="J163" s="1"/>
  <c r="G163"/>
  <c r="D164" s="1"/>
  <c r="E164" l="1"/>
  <c r="F164"/>
  <c r="H164" l="1"/>
  <c r="J164" s="1"/>
  <c r="G164"/>
  <c r="D165" s="1"/>
  <c r="E165" l="1"/>
  <c r="F165"/>
  <c r="H165" l="1"/>
  <c r="J165" s="1"/>
  <c r="G165"/>
  <c r="D166" s="1"/>
  <c r="E166" l="1"/>
  <c r="F166"/>
  <c r="H166" l="1"/>
  <c r="J166" s="1"/>
  <c r="G166"/>
  <c r="D167" s="1"/>
  <c r="E167" l="1"/>
  <c r="F167"/>
  <c r="H167" l="1"/>
  <c r="J167" s="1"/>
  <c r="G167"/>
  <c r="D168" s="1"/>
  <c r="E168" l="1"/>
  <c r="F168"/>
  <c r="H168" l="1"/>
  <c r="J168" s="1"/>
  <c r="G168"/>
  <c r="D169" s="1"/>
  <c r="E169" l="1"/>
  <c r="F169"/>
  <c r="H169" l="1"/>
  <c r="J169" s="1"/>
  <c r="G169"/>
  <c r="D170" s="1"/>
  <c r="E170" l="1"/>
  <c r="F170"/>
  <c r="H170" l="1"/>
  <c r="J170" s="1"/>
  <c r="G170"/>
  <c r="D171" s="1"/>
  <c r="E171" l="1"/>
  <c r="F171"/>
  <c r="H171" l="1"/>
  <c r="J171" s="1"/>
  <c r="G171"/>
  <c r="D172" s="1"/>
  <c r="E172" l="1"/>
  <c r="F172"/>
  <c r="H172" l="1"/>
  <c r="J172" s="1"/>
  <c r="G172"/>
  <c r="D173" s="1"/>
  <c r="E173" l="1"/>
  <c r="F173"/>
  <c r="H173" l="1"/>
  <c r="J173" s="1"/>
  <c r="G173"/>
  <c r="D174" s="1"/>
  <c r="E174" l="1"/>
  <c r="F174"/>
  <c r="H174" l="1"/>
  <c r="J174" s="1"/>
  <c r="G174"/>
  <c r="D175" s="1"/>
  <c r="E175" l="1"/>
  <c r="F175"/>
  <c r="H175" l="1"/>
  <c r="J175" s="1"/>
  <c r="G175"/>
  <c r="D176" s="1"/>
  <c r="E176" l="1"/>
  <c r="F176"/>
  <c r="H176" l="1"/>
  <c r="J176" s="1"/>
  <c r="G176"/>
  <c r="D177" s="1"/>
  <c r="E177" l="1"/>
  <c r="F177"/>
  <c r="H177" l="1"/>
  <c r="J177" s="1"/>
  <c r="G177"/>
  <c r="D178" s="1"/>
  <c r="E178" l="1"/>
  <c r="F178"/>
  <c r="H178" l="1"/>
  <c r="J178" s="1"/>
  <c r="G178"/>
  <c r="D179" s="1"/>
  <c r="E179" l="1"/>
  <c r="F179"/>
  <c r="H179" l="1"/>
  <c r="J179" s="1"/>
  <c r="G179"/>
  <c r="D180" s="1"/>
  <c r="E180" l="1"/>
  <c r="F180"/>
  <c r="H180" l="1"/>
  <c r="J180" s="1"/>
  <c r="G180"/>
  <c r="D181" s="1"/>
  <c r="E181" l="1"/>
  <c r="F181"/>
  <c r="H181" l="1"/>
  <c r="J181" s="1"/>
  <c r="G181"/>
  <c r="D182" s="1"/>
  <c r="E182" l="1"/>
  <c r="F182"/>
  <c r="H182" l="1"/>
  <c r="J182" s="1"/>
  <c r="G182"/>
  <c r="D183" s="1"/>
  <c r="E183" l="1"/>
  <c r="F183"/>
  <c r="H183" l="1"/>
  <c r="J183" s="1"/>
  <c r="G183"/>
  <c r="D184" s="1"/>
  <c r="E184" l="1"/>
  <c r="F184"/>
  <c r="H184" l="1"/>
  <c r="J184" s="1"/>
  <c r="G184"/>
  <c r="D29" i="5" l="1"/>
  <c r="D30"/>
  <c r="G30" l="1"/>
  <c r="J30" s="1"/>
  <c r="G29"/>
  <c r="J29" s="1"/>
  <c r="R29"/>
  <c r="P30" s="1"/>
  <c r="Q30" s="1"/>
  <c r="S30" s="1"/>
  <c r="T30" s="1"/>
  <c r="X29"/>
  <c r="V30" s="1"/>
  <c r="C31"/>
  <c r="D31"/>
  <c r="G31" s="1"/>
  <c r="I31" l="1"/>
  <c r="J31" s="1"/>
  <c r="Z29"/>
  <c r="W30"/>
  <c r="U29"/>
  <c r="R30"/>
  <c r="C32"/>
  <c r="I32" l="1"/>
  <c r="P31"/>
  <c r="Q31" s="1"/>
  <c r="S31" s="1"/>
  <c r="T31" s="1"/>
  <c r="U30"/>
  <c r="X30"/>
  <c r="V31" s="1"/>
  <c r="Y30"/>
  <c r="R31"/>
  <c r="C33"/>
  <c r="D32"/>
  <c r="G32" s="1"/>
  <c r="D33"/>
  <c r="G33" s="1"/>
  <c r="J32" l="1"/>
  <c r="I33"/>
  <c r="J33" s="1"/>
  <c r="Z30"/>
  <c r="W31"/>
  <c r="P32"/>
  <c r="Q32" s="1"/>
  <c r="S32" s="1"/>
  <c r="T32" s="1"/>
  <c r="U31"/>
  <c r="R32"/>
  <c r="P33" s="1"/>
  <c r="Q33" s="1"/>
  <c r="S33" s="1"/>
  <c r="T33" s="1"/>
  <c r="C34"/>
  <c r="I34" l="1"/>
  <c r="U32"/>
  <c r="X31"/>
  <c r="V32" s="1"/>
  <c r="Y31"/>
  <c r="R33"/>
  <c r="C35"/>
  <c r="D34"/>
  <c r="G34" s="1"/>
  <c r="D35"/>
  <c r="G35" s="1"/>
  <c r="J34" l="1"/>
  <c r="I35"/>
  <c r="J35" s="1"/>
  <c r="Z31"/>
  <c r="W32"/>
  <c r="P34"/>
  <c r="Q34" s="1"/>
  <c r="S34" s="1"/>
  <c r="T34" s="1"/>
  <c r="U33"/>
  <c r="R34"/>
  <c r="P35" s="1"/>
  <c r="Q35" s="1"/>
  <c r="S35" s="1"/>
  <c r="T35" s="1"/>
  <c r="C36"/>
  <c r="I36" l="1"/>
  <c r="U34"/>
  <c r="X32"/>
  <c r="V33" s="1"/>
  <c r="Y32"/>
  <c r="R35"/>
  <c r="C37"/>
  <c r="D36"/>
  <c r="G36" s="1"/>
  <c r="D37"/>
  <c r="G37" s="1"/>
  <c r="J36" l="1"/>
  <c r="I37"/>
  <c r="J37" s="1"/>
  <c r="Z32"/>
  <c r="W33"/>
  <c r="P36"/>
  <c r="Q36" s="1"/>
  <c r="S36" s="1"/>
  <c r="T36" s="1"/>
  <c r="U35"/>
  <c r="R36"/>
  <c r="P37" s="1"/>
  <c r="Q37" s="1"/>
  <c r="S37" s="1"/>
  <c r="T37" s="1"/>
  <c r="C38"/>
  <c r="I38" l="1"/>
  <c r="U36"/>
  <c r="X33"/>
  <c r="V34" s="1"/>
  <c r="Y33"/>
  <c r="R37"/>
  <c r="C39"/>
  <c r="D38"/>
  <c r="G38" s="1"/>
  <c r="D39"/>
  <c r="G39" s="1"/>
  <c r="J38" l="1"/>
  <c r="I39"/>
  <c r="J39" s="1"/>
  <c r="Z33"/>
  <c r="W34"/>
  <c r="P38"/>
  <c r="Q38" s="1"/>
  <c r="S38" s="1"/>
  <c r="T38" s="1"/>
  <c r="U37"/>
  <c r="R38"/>
  <c r="P39" s="1"/>
  <c r="Q39" s="1"/>
  <c r="S39" s="1"/>
  <c r="T39" s="1"/>
  <c r="C40"/>
  <c r="I40" l="1"/>
  <c r="U38"/>
  <c r="X34"/>
  <c r="V35" s="1"/>
  <c r="Y34"/>
  <c r="R39"/>
  <c r="C41"/>
  <c r="D40"/>
  <c r="G40" s="1"/>
  <c r="J40" l="1"/>
  <c r="I41"/>
  <c r="Z34"/>
  <c r="W35"/>
  <c r="C42"/>
  <c r="P40"/>
  <c r="Q40" s="1"/>
  <c r="S40" s="1"/>
  <c r="T40" s="1"/>
  <c r="U39"/>
  <c r="R40"/>
  <c r="P41" s="1"/>
  <c r="Q41" s="1"/>
  <c r="S41" s="1"/>
  <c r="T41" s="1"/>
  <c r="D41"/>
  <c r="G41" s="1"/>
  <c r="J41" l="1"/>
  <c r="I42"/>
  <c r="C43"/>
  <c r="U40"/>
  <c r="R41"/>
  <c r="P42" s="1"/>
  <c r="Q42" s="1"/>
  <c r="S42" s="1"/>
  <c r="T42" s="1"/>
  <c r="X35"/>
  <c r="V36" s="1"/>
  <c r="Y35"/>
  <c r="D42"/>
  <c r="G42" s="1"/>
  <c r="J42" l="1"/>
  <c r="I43"/>
  <c r="Z35"/>
  <c r="W36"/>
  <c r="U41"/>
  <c r="R42"/>
  <c r="P43" s="1"/>
  <c r="Q43" s="1"/>
  <c r="S43" s="1"/>
  <c r="T43" s="1"/>
  <c r="C44"/>
  <c r="D43"/>
  <c r="G43" s="1"/>
  <c r="J43" l="1"/>
  <c r="I44"/>
  <c r="U42"/>
  <c r="R43"/>
  <c r="P44" s="1"/>
  <c r="Q44" s="1"/>
  <c r="S44" s="1"/>
  <c r="T44" s="1"/>
  <c r="X36"/>
  <c r="V37" s="1"/>
  <c r="Y36"/>
  <c r="C45"/>
  <c r="D44"/>
  <c r="G44" s="1"/>
  <c r="J44" l="1"/>
  <c r="I45"/>
  <c r="Z36"/>
  <c r="W37"/>
  <c r="U43"/>
  <c r="R44"/>
  <c r="P45" s="1"/>
  <c r="Q45" s="1"/>
  <c r="S45" s="1"/>
  <c r="T45" s="1"/>
  <c r="C46"/>
  <c r="D45"/>
  <c r="G45" s="1"/>
  <c r="J45" l="1"/>
  <c r="I46"/>
  <c r="U44"/>
  <c r="R45"/>
  <c r="P46" s="1"/>
  <c r="Q46" s="1"/>
  <c r="S46" s="1"/>
  <c r="T46" s="1"/>
  <c r="X37"/>
  <c r="V38" s="1"/>
  <c r="Y37"/>
  <c r="C47"/>
  <c r="D46"/>
  <c r="G46" s="1"/>
  <c r="J46" l="1"/>
  <c r="I47"/>
  <c r="Z37"/>
  <c r="W38"/>
  <c r="U45"/>
  <c r="R46"/>
  <c r="P47" s="1"/>
  <c r="Q47" s="1"/>
  <c r="S47" s="1"/>
  <c r="T47" s="1"/>
  <c r="C48"/>
  <c r="D47"/>
  <c r="G47" s="1"/>
  <c r="J47" l="1"/>
  <c r="I48"/>
  <c r="U46"/>
  <c r="R47"/>
  <c r="P48" s="1"/>
  <c r="Q48" s="1"/>
  <c r="S48" s="1"/>
  <c r="T48" s="1"/>
  <c r="X38"/>
  <c r="V39" s="1"/>
  <c r="Y38"/>
  <c r="C49"/>
  <c r="D48"/>
  <c r="G48" s="1"/>
  <c r="J48" l="1"/>
  <c r="I49"/>
  <c r="Z38"/>
  <c r="W39"/>
  <c r="U47"/>
  <c r="R48"/>
  <c r="P49" s="1"/>
  <c r="Q49" s="1"/>
  <c r="S49" s="1"/>
  <c r="T49" s="1"/>
  <c r="C50"/>
  <c r="D49"/>
  <c r="G49" s="1"/>
  <c r="J49" l="1"/>
  <c r="I50"/>
  <c r="U48"/>
  <c r="R49"/>
  <c r="P50" s="1"/>
  <c r="Q50" s="1"/>
  <c r="S50" s="1"/>
  <c r="T50" s="1"/>
  <c r="X39"/>
  <c r="V40" s="1"/>
  <c r="Y39"/>
  <c r="C51"/>
  <c r="D50"/>
  <c r="G50" s="1"/>
  <c r="J50" l="1"/>
  <c r="I51"/>
  <c r="Z39"/>
  <c r="W40"/>
  <c r="U49"/>
  <c r="R50"/>
  <c r="P51" s="1"/>
  <c r="Q51" s="1"/>
  <c r="S51" s="1"/>
  <c r="T51" s="1"/>
  <c r="C52"/>
  <c r="D51"/>
  <c r="G51" s="1"/>
  <c r="J51" l="1"/>
  <c r="I52"/>
  <c r="U50"/>
  <c r="R51"/>
  <c r="P52" s="1"/>
  <c r="Q52" s="1"/>
  <c r="S52" s="1"/>
  <c r="T52" s="1"/>
  <c r="X40"/>
  <c r="V41" s="1"/>
  <c r="Y40"/>
  <c r="C53"/>
  <c r="D52"/>
  <c r="G52" s="1"/>
  <c r="J52" l="1"/>
  <c r="I53"/>
  <c r="Z40"/>
  <c r="W41"/>
  <c r="C54"/>
  <c r="U51"/>
  <c r="R52"/>
  <c r="P53" s="1"/>
  <c r="Q53" s="1"/>
  <c r="S53" s="1"/>
  <c r="T53" s="1"/>
  <c r="D53"/>
  <c r="G53" s="1"/>
  <c r="J53" l="1"/>
  <c r="C55"/>
  <c r="I54"/>
  <c r="U52"/>
  <c r="R53"/>
  <c r="P54" s="1"/>
  <c r="Q54" s="1"/>
  <c r="S54" s="1"/>
  <c r="T54" s="1"/>
  <c r="X41"/>
  <c r="V42" s="1"/>
  <c r="Y41"/>
  <c r="D54"/>
  <c r="G54" s="1"/>
  <c r="J54" l="1"/>
  <c r="I55"/>
  <c r="Z41"/>
  <c r="W42"/>
  <c r="U53"/>
  <c r="R54"/>
  <c r="P55" s="1"/>
  <c r="Q55" s="1"/>
  <c r="S55" s="1"/>
  <c r="T55" s="1"/>
  <c r="C56"/>
  <c r="D55"/>
  <c r="G55" s="1"/>
  <c r="J55" l="1"/>
  <c r="I56"/>
  <c r="U54"/>
  <c r="R55"/>
  <c r="P56" s="1"/>
  <c r="Q56" s="1"/>
  <c r="S56" s="1"/>
  <c r="T56" s="1"/>
  <c r="X42"/>
  <c r="V43" s="1"/>
  <c r="Y42"/>
  <c r="C57"/>
  <c r="D56"/>
  <c r="G56" s="1"/>
  <c r="J56" l="1"/>
  <c r="I57"/>
  <c r="Z42"/>
  <c r="W43"/>
  <c r="U55"/>
  <c r="R56"/>
  <c r="P57" s="1"/>
  <c r="Q57" s="1"/>
  <c r="S57" s="1"/>
  <c r="T57" s="1"/>
  <c r="C58"/>
  <c r="D57"/>
  <c r="G57" s="1"/>
  <c r="J57" l="1"/>
  <c r="I58"/>
  <c r="U56"/>
  <c r="R57"/>
  <c r="P58" s="1"/>
  <c r="Q58" s="1"/>
  <c r="S58" s="1"/>
  <c r="T58" s="1"/>
  <c r="X43"/>
  <c r="V44" s="1"/>
  <c r="Y43"/>
  <c r="C59"/>
  <c r="D58"/>
  <c r="G58" s="1"/>
  <c r="J58" l="1"/>
  <c r="I59"/>
  <c r="Z43"/>
  <c r="W44"/>
  <c r="U57"/>
  <c r="R58"/>
  <c r="P59" s="1"/>
  <c r="Q59" s="1"/>
  <c r="S59" s="1"/>
  <c r="T59" s="1"/>
  <c r="C60"/>
  <c r="D59"/>
  <c r="G59" s="1"/>
  <c r="J59" l="1"/>
  <c r="I60"/>
  <c r="U58"/>
  <c r="R59"/>
  <c r="P60" s="1"/>
  <c r="Q60" s="1"/>
  <c r="S60" s="1"/>
  <c r="T60" s="1"/>
  <c r="X44"/>
  <c r="V45" s="1"/>
  <c r="Y44"/>
  <c r="C61"/>
  <c r="D60"/>
  <c r="G60" s="1"/>
  <c r="J60" l="1"/>
  <c r="I61"/>
  <c r="Z44"/>
  <c r="W45"/>
  <c r="U59"/>
  <c r="R60"/>
  <c r="P61" s="1"/>
  <c r="Q61" s="1"/>
  <c r="S61" s="1"/>
  <c r="T61" s="1"/>
  <c r="C62"/>
  <c r="D61"/>
  <c r="G61" s="1"/>
  <c r="J61" l="1"/>
  <c r="I62"/>
  <c r="U60"/>
  <c r="R61"/>
  <c r="P62" s="1"/>
  <c r="Q62" s="1"/>
  <c r="S62" s="1"/>
  <c r="T62" s="1"/>
  <c r="X45"/>
  <c r="V46" s="1"/>
  <c r="Y45"/>
  <c r="C63"/>
  <c r="D62"/>
  <c r="G62" s="1"/>
  <c r="J62" l="1"/>
  <c r="I63"/>
  <c r="Z45"/>
  <c r="W46"/>
  <c r="U61"/>
  <c r="R62"/>
  <c r="P63" s="1"/>
  <c r="Q63" s="1"/>
  <c r="S63" s="1"/>
  <c r="T63" s="1"/>
  <c r="C64"/>
  <c r="D63"/>
  <c r="G63" s="1"/>
  <c r="J63" l="1"/>
  <c r="I64"/>
  <c r="U62"/>
  <c r="R63"/>
  <c r="P64" s="1"/>
  <c r="Q64" s="1"/>
  <c r="S64" s="1"/>
  <c r="T64" s="1"/>
  <c r="X46"/>
  <c r="V47" s="1"/>
  <c r="Y46"/>
  <c r="C65"/>
  <c r="D64"/>
  <c r="G64" s="1"/>
  <c r="J64" l="1"/>
  <c r="I65"/>
  <c r="C66"/>
  <c r="Z46"/>
  <c r="W47"/>
  <c r="U63"/>
  <c r="R64"/>
  <c r="P65" s="1"/>
  <c r="Q65" s="1"/>
  <c r="S65" s="1"/>
  <c r="T65" s="1"/>
  <c r="D65"/>
  <c r="G65" s="1"/>
  <c r="J65" l="1"/>
  <c r="C67"/>
  <c r="I66"/>
  <c r="U64"/>
  <c r="R65"/>
  <c r="P66" s="1"/>
  <c r="Q66" s="1"/>
  <c r="S66" s="1"/>
  <c r="T66" s="1"/>
  <c r="X47"/>
  <c r="V48" s="1"/>
  <c r="Y47"/>
  <c r="D66"/>
  <c r="G66" s="1"/>
  <c r="J66" l="1"/>
  <c r="I67"/>
  <c r="Z47"/>
  <c r="W48"/>
  <c r="U65"/>
  <c r="R66"/>
  <c r="P67" s="1"/>
  <c r="Q67" s="1"/>
  <c r="S67" s="1"/>
  <c r="T67" s="1"/>
  <c r="C68"/>
  <c r="D67"/>
  <c r="G67" s="1"/>
  <c r="J67" l="1"/>
  <c r="I68"/>
  <c r="U66"/>
  <c r="R67"/>
  <c r="P68" s="1"/>
  <c r="Q68" s="1"/>
  <c r="S68" s="1"/>
  <c r="T68" s="1"/>
  <c r="X48"/>
  <c r="V49" s="1"/>
  <c r="Y48"/>
  <c r="C69"/>
  <c r="D68"/>
  <c r="G68" s="1"/>
  <c r="J68" l="1"/>
  <c r="I69"/>
  <c r="Z48"/>
  <c r="W49"/>
  <c r="U67"/>
  <c r="R68"/>
  <c r="P69" s="1"/>
  <c r="Q69" s="1"/>
  <c r="S69" s="1"/>
  <c r="T69" s="1"/>
  <c r="C70"/>
  <c r="D69"/>
  <c r="G69" s="1"/>
  <c r="J69" l="1"/>
  <c r="I70"/>
  <c r="U68"/>
  <c r="R69"/>
  <c r="P70" s="1"/>
  <c r="Q70" s="1"/>
  <c r="S70" s="1"/>
  <c r="T70" s="1"/>
  <c r="X49"/>
  <c r="V50" s="1"/>
  <c r="Y49"/>
  <c r="C71"/>
  <c r="D70"/>
  <c r="G70" s="1"/>
  <c r="J70" l="1"/>
  <c r="I71"/>
  <c r="Z49"/>
  <c r="W50"/>
  <c r="U69"/>
  <c r="R70"/>
  <c r="P71" s="1"/>
  <c r="Q71" s="1"/>
  <c r="S71" s="1"/>
  <c r="T71" s="1"/>
  <c r="C72"/>
  <c r="D71"/>
  <c r="G71" s="1"/>
  <c r="J71" l="1"/>
  <c r="I72"/>
  <c r="U70"/>
  <c r="R71"/>
  <c r="P72" s="1"/>
  <c r="Q72" s="1"/>
  <c r="S72" s="1"/>
  <c r="T72" s="1"/>
  <c r="X50"/>
  <c r="V51" s="1"/>
  <c r="Y50"/>
  <c r="C73"/>
  <c r="D72"/>
  <c r="G72" s="1"/>
  <c r="J72" l="1"/>
  <c r="I73"/>
  <c r="Z50"/>
  <c r="W51"/>
  <c r="U71"/>
  <c r="R72"/>
  <c r="P73" s="1"/>
  <c r="Q73" s="1"/>
  <c r="S73" s="1"/>
  <c r="T73" s="1"/>
  <c r="C74"/>
  <c r="D73"/>
  <c r="G73" s="1"/>
  <c r="J73" l="1"/>
  <c r="I74"/>
  <c r="U72"/>
  <c r="R73"/>
  <c r="P74" s="1"/>
  <c r="Q74" s="1"/>
  <c r="S74" s="1"/>
  <c r="T74" s="1"/>
  <c r="X51"/>
  <c r="V52" s="1"/>
  <c r="Y51"/>
  <c r="C75"/>
  <c r="D74"/>
  <c r="G74" s="1"/>
  <c r="J74" l="1"/>
  <c r="I75"/>
  <c r="Z51"/>
  <c r="W52"/>
  <c r="U73"/>
  <c r="R74"/>
  <c r="P75" s="1"/>
  <c r="Q75" s="1"/>
  <c r="S75" s="1"/>
  <c r="T75" s="1"/>
  <c r="C76"/>
  <c r="D75"/>
  <c r="G75" s="1"/>
  <c r="J75" l="1"/>
  <c r="I76"/>
  <c r="U74"/>
  <c r="R75"/>
  <c r="P76" s="1"/>
  <c r="Q76" s="1"/>
  <c r="S76" s="1"/>
  <c r="T76" s="1"/>
  <c r="X52"/>
  <c r="V53" s="1"/>
  <c r="Y52"/>
  <c r="C77"/>
  <c r="D76"/>
  <c r="G76" s="1"/>
  <c r="J76" l="1"/>
  <c r="I77"/>
  <c r="C78"/>
  <c r="Z52"/>
  <c r="W53"/>
  <c r="U75"/>
  <c r="R76"/>
  <c r="P77" s="1"/>
  <c r="Q77" s="1"/>
  <c r="S77" s="1"/>
  <c r="T77" s="1"/>
  <c r="D77"/>
  <c r="G77" s="1"/>
  <c r="J77" l="1"/>
  <c r="C79"/>
  <c r="I78"/>
  <c r="U76"/>
  <c r="R77"/>
  <c r="P78" s="1"/>
  <c r="Q78" s="1"/>
  <c r="S78" s="1"/>
  <c r="T78" s="1"/>
  <c r="X53"/>
  <c r="V54" s="1"/>
  <c r="Y53"/>
  <c r="D78"/>
  <c r="G78" s="1"/>
  <c r="J78" l="1"/>
  <c r="I79"/>
  <c r="Z53"/>
  <c r="W54"/>
  <c r="U77"/>
  <c r="R78"/>
  <c r="P79" s="1"/>
  <c r="Q79" s="1"/>
  <c r="S79" s="1"/>
  <c r="T79" s="1"/>
  <c r="C80"/>
  <c r="D79"/>
  <c r="G79" s="1"/>
  <c r="J79" l="1"/>
  <c r="I80"/>
  <c r="U78"/>
  <c r="R79"/>
  <c r="P80" s="1"/>
  <c r="Q80" s="1"/>
  <c r="S80" s="1"/>
  <c r="T80" s="1"/>
  <c r="X54"/>
  <c r="V55" s="1"/>
  <c r="Y54"/>
  <c r="C81"/>
  <c r="D80"/>
  <c r="G80" s="1"/>
  <c r="J80" l="1"/>
  <c r="I81"/>
  <c r="Z54"/>
  <c r="W55"/>
  <c r="U79"/>
  <c r="R80"/>
  <c r="P81" s="1"/>
  <c r="Q81" s="1"/>
  <c r="S81" s="1"/>
  <c r="T81" s="1"/>
  <c r="C82"/>
  <c r="D81"/>
  <c r="G81" s="1"/>
  <c r="J81" l="1"/>
  <c r="I82"/>
  <c r="U80"/>
  <c r="R81"/>
  <c r="P82" s="1"/>
  <c r="Q82" s="1"/>
  <c r="S82" s="1"/>
  <c r="T82" s="1"/>
  <c r="X55"/>
  <c r="V56" s="1"/>
  <c r="Y55"/>
  <c r="C83"/>
  <c r="D82"/>
  <c r="G82" s="1"/>
  <c r="J82" l="1"/>
  <c r="I83"/>
  <c r="Z55"/>
  <c r="W56"/>
  <c r="U81"/>
  <c r="R82"/>
  <c r="P83" s="1"/>
  <c r="Q83" s="1"/>
  <c r="S83" s="1"/>
  <c r="T83" s="1"/>
  <c r="C84"/>
  <c r="D83"/>
  <c r="G83" s="1"/>
  <c r="J83" l="1"/>
  <c r="I84"/>
  <c r="U82"/>
  <c r="R83"/>
  <c r="P84" s="1"/>
  <c r="Q84" s="1"/>
  <c r="S84" s="1"/>
  <c r="T84" s="1"/>
  <c r="X56"/>
  <c r="V57" s="1"/>
  <c r="Y56"/>
  <c r="C85"/>
  <c r="D84"/>
  <c r="G84" s="1"/>
  <c r="J84" l="1"/>
  <c r="I85"/>
  <c r="Z56"/>
  <c r="W57"/>
  <c r="U83"/>
  <c r="R84"/>
  <c r="P85" s="1"/>
  <c r="Q85" s="1"/>
  <c r="S85" s="1"/>
  <c r="T85" s="1"/>
  <c r="C86"/>
  <c r="D85"/>
  <c r="G85" s="1"/>
  <c r="J85" l="1"/>
  <c r="I86"/>
  <c r="U84"/>
  <c r="R85"/>
  <c r="P86" s="1"/>
  <c r="Q86" s="1"/>
  <c r="S86" s="1"/>
  <c r="T86" s="1"/>
  <c r="X57"/>
  <c r="V58" s="1"/>
  <c r="Y57"/>
  <c r="C87"/>
  <c r="D86"/>
  <c r="G86" s="1"/>
  <c r="J86" l="1"/>
  <c r="I87"/>
  <c r="Z57"/>
  <c r="W58"/>
  <c r="U85"/>
  <c r="R86"/>
  <c r="P87" s="1"/>
  <c r="Q87" s="1"/>
  <c r="S87" s="1"/>
  <c r="T87" s="1"/>
  <c r="C88"/>
  <c r="D87"/>
  <c r="G87" s="1"/>
  <c r="J87" l="1"/>
  <c r="I88"/>
  <c r="U86"/>
  <c r="R87"/>
  <c r="P88" s="1"/>
  <c r="Q88" s="1"/>
  <c r="S88" s="1"/>
  <c r="T88" s="1"/>
  <c r="X58"/>
  <c r="V59" s="1"/>
  <c r="Y58"/>
  <c r="C89"/>
  <c r="D88"/>
  <c r="G88" s="1"/>
  <c r="J88" l="1"/>
  <c r="I89"/>
  <c r="C90"/>
  <c r="Z58"/>
  <c r="W59"/>
  <c r="U87"/>
  <c r="R88"/>
  <c r="P89" s="1"/>
  <c r="Q89" s="1"/>
  <c r="S89" s="1"/>
  <c r="T89" s="1"/>
  <c r="D89"/>
  <c r="G89" s="1"/>
  <c r="J89" l="1"/>
  <c r="C91"/>
  <c r="I90"/>
  <c r="U88"/>
  <c r="R89"/>
  <c r="P90" s="1"/>
  <c r="Q90" s="1"/>
  <c r="S90" s="1"/>
  <c r="T90" s="1"/>
  <c r="X59"/>
  <c r="V60" s="1"/>
  <c r="Y59"/>
  <c r="D90"/>
  <c r="G90" s="1"/>
  <c r="J90" l="1"/>
  <c r="I91"/>
  <c r="Z59"/>
  <c r="W60"/>
  <c r="U89"/>
  <c r="R90"/>
  <c r="P91" s="1"/>
  <c r="Q91" s="1"/>
  <c r="S91" s="1"/>
  <c r="T91" s="1"/>
  <c r="C92"/>
  <c r="D91"/>
  <c r="G91" s="1"/>
  <c r="J91" l="1"/>
  <c r="I92"/>
  <c r="U90"/>
  <c r="R91"/>
  <c r="P92" s="1"/>
  <c r="Q92" s="1"/>
  <c r="S92" s="1"/>
  <c r="T92" s="1"/>
  <c r="X60"/>
  <c r="V61" s="1"/>
  <c r="Y60"/>
  <c r="C93"/>
  <c r="D92"/>
  <c r="G92" s="1"/>
  <c r="J92" l="1"/>
  <c r="I93"/>
  <c r="Z60"/>
  <c r="W61"/>
  <c r="U91"/>
  <c r="R92"/>
  <c r="P93" s="1"/>
  <c r="Q93" s="1"/>
  <c r="S93" s="1"/>
  <c r="T93" s="1"/>
  <c r="C94"/>
  <c r="D93"/>
  <c r="G93" s="1"/>
  <c r="J93" l="1"/>
  <c r="I94"/>
  <c r="U92"/>
  <c r="R93"/>
  <c r="P94" s="1"/>
  <c r="Q94" s="1"/>
  <c r="S94" s="1"/>
  <c r="T94" s="1"/>
  <c r="X61"/>
  <c r="V62" s="1"/>
  <c r="Y61"/>
  <c r="C95"/>
  <c r="D94"/>
  <c r="G94" s="1"/>
  <c r="J94" l="1"/>
  <c r="I95"/>
  <c r="Z61"/>
  <c r="W62"/>
  <c r="U93"/>
  <c r="R94"/>
  <c r="P95" s="1"/>
  <c r="Q95" s="1"/>
  <c r="S95" s="1"/>
  <c r="T95" s="1"/>
  <c r="C96"/>
  <c r="D95"/>
  <c r="G95" s="1"/>
  <c r="J95" l="1"/>
  <c r="I96"/>
  <c r="U94"/>
  <c r="R95"/>
  <c r="P96" s="1"/>
  <c r="Q96" s="1"/>
  <c r="S96" s="1"/>
  <c r="T96" s="1"/>
  <c r="X62"/>
  <c r="V63" s="1"/>
  <c r="Y62"/>
  <c r="C97"/>
  <c r="D96"/>
  <c r="G96" s="1"/>
  <c r="J96" l="1"/>
  <c r="I97"/>
  <c r="Z62"/>
  <c r="W63"/>
  <c r="U95"/>
  <c r="R96"/>
  <c r="P97" s="1"/>
  <c r="Q97" s="1"/>
  <c r="S97" s="1"/>
  <c r="T97" s="1"/>
  <c r="C98"/>
  <c r="D97"/>
  <c r="G97" s="1"/>
  <c r="J97" l="1"/>
  <c r="I98"/>
  <c r="U96"/>
  <c r="R97"/>
  <c r="P98" s="1"/>
  <c r="Q98" s="1"/>
  <c r="S98" s="1"/>
  <c r="T98" s="1"/>
  <c r="X63"/>
  <c r="V64" s="1"/>
  <c r="Y63"/>
  <c r="C99"/>
  <c r="D98"/>
  <c r="G98" s="1"/>
  <c r="J98" l="1"/>
  <c r="I99"/>
  <c r="Z63"/>
  <c r="W64"/>
  <c r="U97"/>
  <c r="R98"/>
  <c r="P99" s="1"/>
  <c r="Q99" s="1"/>
  <c r="S99" s="1"/>
  <c r="T99" s="1"/>
  <c r="C100"/>
  <c r="D99"/>
  <c r="G99" s="1"/>
  <c r="J99" l="1"/>
  <c r="I100"/>
  <c r="U98"/>
  <c r="R99"/>
  <c r="P100" s="1"/>
  <c r="Q100" s="1"/>
  <c r="S100" s="1"/>
  <c r="T100" s="1"/>
  <c r="X64"/>
  <c r="V65" s="1"/>
  <c r="Y64"/>
  <c r="C101"/>
  <c r="D100"/>
  <c r="G100" s="1"/>
  <c r="J100" l="1"/>
  <c r="I101"/>
  <c r="C102"/>
  <c r="Z64"/>
  <c r="W65"/>
  <c r="U99"/>
  <c r="R100"/>
  <c r="P101" s="1"/>
  <c r="Q101" s="1"/>
  <c r="S101" s="1"/>
  <c r="T101" s="1"/>
  <c r="D101"/>
  <c r="G101" s="1"/>
  <c r="J101" l="1"/>
  <c r="C103"/>
  <c r="I102"/>
  <c r="U100"/>
  <c r="R101"/>
  <c r="P102" s="1"/>
  <c r="Q102" s="1"/>
  <c r="S102" s="1"/>
  <c r="T102" s="1"/>
  <c r="X65"/>
  <c r="V66" s="1"/>
  <c r="Y65"/>
  <c r="D102"/>
  <c r="G102" s="1"/>
  <c r="J102" l="1"/>
  <c r="I103"/>
  <c r="Z65"/>
  <c r="W66"/>
  <c r="U101"/>
  <c r="R102"/>
  <c r="P103" s="1"/>
  <c r="Q103" s="1"/>
  <c r="S103" s="1"/>
  <c r="T103" s="1"/>
  <c r="C104"/>
  <c r="D103"/>
  <c r="G103" s="1"/>
  <c r="J103" l="1"/>
  <c r="I104"/>
  <c r="U102"/>
  <c r="R103"/>
  <c r="P104" s="1"/>
  <c r="Q104" s="1"/>
  <c r="S104" s="1"/>
  <c r="T104" s="1"/>
  <c r="X66"/>
  <c r="V67" s="1"/>
  <c r="Y66"/>
  <c r="C105"/>
  <c r="D104"/>
  <c r="G104" s="1"/>
  <c r="J104" l="1"/>
  <c r="I105"/>
  <c r="Z66"/>
  <c r="W67"/>
  <c r="U103"/>
  <c r="R104"/>
  <c r="P105" s="1"/>
  <c r="Q105" s="1"/>
  <c r="S105" s="1"/>
  <c r="T105" s="1"/>
  <c r="C106"/>
  <c r="D105"/>
  <c r="G105" s="1"/>
  <c r="J105" l="1"/>
  <c r="I106"/>
  <c r="U104"/>
  <c r="R105"/>
  <c r="P106" s="1"/>
  <c r="Q106" s="1"/>
  <c r="S106" s="1"/>
  <c r="T106" s="1"/>
  <c r="X67"/>
  <c r="V68" s="1"/>
  <c r="Y67"/>
  <c r="C107"/>
  <c r="D106"/>
  <c r="G106" s="1"/>
  <c r="J106" l="1"/>
  <c r="I107"/>
  <c r="Z67"/>
  <c r="W68"/>
  <c r="U105"/>
  <c r="R106"/>
  <c r="P107" s="1"/>
  <c r="Q107" s="1"/>
  <c r="S107" s="1"/>
  <c r="T107" s="1"/>
  <c r="C108"/>
  <c r="D107"/>
  <c r="G107" s="1"/>
  <c r="J107" l="1"/>
  <c r="I108"/>
  <c r="U106"/>
  <c r="R107"/>
  <c r="P108" s="1"/>
  <c r="Q108" s="1"/>
  <c r="S108" s="1"/>
  <c r="T108" s="1"/>
  <c r="X68"/>
  <c r="V69" s="1"/>
  <c r="Y68"/>
  <c r="C109"/>
  <c r="D108"/>
  <c r="G108" s="1"/>
  <c r="J108" l="1"/>
  <c r="I109"/>
  <c r="Z68"/>
  <c r="W69"/>
  <c r="U107"/>
  <c r="R108"/>
  <c r="P109" s="1"/>
  <c r="Q109" s="1"/>
  <c r="S109" s="1"/>
  <c r="T109" s="1"/>
  <c r="C110"/>
  <c r="D109"/>
  <c r="G109" s="1"/>
  <c r="J109" l="1"/>
  <c r="I110"/>
  <c r="U108"/>
  <c r="R109"/>
  <c r="P110" s="1"/>
  <c r="Q110" s="1"/>
  <c r="S110" s="1"/>
  <c r="T110" s="1"/>
  <c r="X69"/>
  <c r="V70" s="1"/>
  <c r="Y69"/>
  <c r="C111"/>
  <c r="D110"/>
  <c r="G110" s="1"/>
  <c r="J110" l="1"/>
  <c r="I111"/>
  <c r="Z69"/>
  <c r="W70"/>
  <c r="U109"/>
  <c r="R110"/>
  <c r="P111" s="1"/>
  <c r="Q111" s="1"/>
  <c r="S111" s="1"/>
  <c r="T111" s="1"/>
  <c r="C112"/>
  <c r="D111"/>
  <c r="G111" s="1"/>
  <c r="J111" l="1"/>
  <c r="I112"/>
  <c r="U110"/>
  <c r="R111"/>
  <c r="P112" s="1"/>
  <c r="Q112" s="1"/>
  <c r="S112" s="1"/>
  <c r="T112" s="1"/>
  <c r="X70"/>
  <c r="V71" s="1"/>
  <c r="Y70"/>
  <c r="C113"/>
  <c r="D112"/>
  <c r="G112" s="1"/>
  <c r="J112" l="1"/>
  <c r="I113"/>
  <c r="C114"/>
  <c r="Z70"/>
  <c r="W71"/>
  <c r="U111"/>
  <c r="R112"/>
  <c r="P113" s="1"/>
  <c r="Q113" s="1"/>
  <c r="S113" s="1"/>
  <c r="T113" s="1"/>
  <c r="D113"/>
  <c r="G113" s="1"/>
  <c r="J113" l="1"/>
  <c r="C115"/>
  <c r="I114"/>
  <c r="U112"/>
  <c r="R113"/>
  <c r="P114" s="1"/>
  <c r="Q114" s="1"/>
  <c r="S114" s="1"/>
  <c r="T114" s="1"/>
  <c r="X71"/>
  <c r="V72" s="1"/>
  <c r="Y71"/>
  <c r="D114"/>
  <c r="G114" s="1"/>
  <c r="J114" l="1"/>
  <c r="I115"/>
  <c r="Z71"/>
  <c r="W72"/>
  <c r="U113"/>
  <c r="R114"/>
  <c r="P115" s="1"/>
  <c r="Q115" s="1"/>
  <c r="S115" s="1"/>
  <c r="T115" s="1"/>
  <c r="C116"/>
  <c r="D115"/>
  <c r="G115" s="1"/>
  <c r="J115" l="1"/>
  <c r="I116"/>
  <c r="U114"/>
  <c r="R115"/>
  <c r="P116" s="1"/>
  <c r="Q116" s="1"/>
  <c r="S116" s="1"/>
  <c r="T116" s="1"/>
  <c r="X72"/>
  <c r="V73" s="1"/>
  <c r="Y72"/>
  <c r="C117"/>
  <c r="D116"/>
  <c r="G116" s="1"/>
  <c r="J116" l="1"/>
  <c r="I117"/>
  <c r="Z72"/>
  <c r="W73"/>
  <c r="U115"/>
  <c r="R116"/>
  <c r="P117" s="1"/>
  <c r="Q117" s="1"/>
  <c r="S117" s="1"/>
  <c r="T117" s="1"/>
  <c r="C118"/>
  <c r="D117"/>
  <c r="G117" s="1"/>
  <c r="J117" l="1"/>
  <c r="I118"/>
  <c r="U116"/>
  <c r="R117"/>
  <c r="P118" s="1"/>
  <c r="Q118" s="1"/>
  <c r="S118" s="1"/>
  <c r="T118" s="1"/>
  <c r="X73"/>
  <c r="V74" s="1"/>
  <c r="Y73"/>
  <c r="C119"/>
  <c r="D118"/>
  <c r="G118" s="1"/>
  <c r="J118" l="1"/>
  <c r="I119"/>
  <c r="Z73"/>
  <c r="W74"/>
  <c r="U117"/>
  <c r="R118"/>
  <c r="P119" s="1"/>
  <c r="Q119" s="1"/>
  <c r="S119" s="1"/>
  <c r="T119" s="1"/>
  <c r="C120"/>
  <c r="D119"/>
  <c r="G119" s="1"/>
  <c r="J119" l="1"/>
  <c r="I120"/>
  <c r="U118"/>
  <c r="R119"/>
  <c r="P120" s="1"/>
  <c r="Q120" s="1"/>
  <c r="S120" s="1"/>
  <c r="T120" s="1"/>
  <c r="X74"/>
  <c r="V75" s="1"/>
  <c r="Y74"/>
  <c r="C121"/>
  <c r="D120"/>
  <c r="G120" s="1"/>
  <c r="J120" l="1"/>
  <c r="I121"/>
  <c r="Z74"/>
  <c r="W75"/>
  <c r="U119"/>
  <c r="R120"/>
  <c r="P121" s="1"/>
  <c r="Q121" s="1"/>
  <c r="S121" s="1"/>
  <c r="T121" s="1"/>
  <c r="C122"/>
  <c r="D121"/>
  <c r="G121" s="1"/>
  <c r="J121" l="1"/>
  <c r="I122"/>
  <c r="U120"/>
  <c r="R121"/>
  <c r="P122" s="1"/>
  <c r="Q122" s="1"/>
  <c r="S122" s="1"/>
  <c r="T122" s="1"/>
  <c r="X75"/>
  <c r="V76" s="1"/>
  <c r="Y75"/>
  <c r="C123"/>
  <c r="D122"/>
  <c r="G122" s="1"/>
  <c r="J122" l="1"/>
  <c r="I123"/>
  <c r="Z75"/>
  <c r="W76"/>
  <c r="U121"/>
  <c r="R122"/>
  <c r="P123" s="1"/>
  <c r="Q123" s="1"/>
  <c r="S123" s="1"/>
  <c r="T123" s="1"/>
  <c r="C124"/>
  <c r="D123"/>
  <c r="G123" s="1"/>
  <c r="J123" l="1"/>
  <c r="I124"/>
  <c r="U122"/>
  <c r="R123"/>
  <c r="P124" s="1"/>
  <c r="Q124" s="1"/>
  <c r="S124" s="1"/>
  <c r="T124" s="1"/>
  <c r="X76"/>
  <c r="V77" s="1"/>
  <c r="Y76"/>
  <c r="C125"/>
  <c r="D124"/>
  <c r="G124" s="1"/>
  <c r="C126" l="1"/>
  <c r="I126"/>
  <c r="C127"/>
  <c r="D126"/>
  <c r="J124"/>
  <c r="I125"/>
  <c r="Z76"/>
  <c r="W77"/>
  <c r="U123"/>
  <c r="R124"/>
  <c r="P125" s="1"/>
  <c r="Q125" s="1"/>
  <c r="S125" s="1"/>
  <c r="T125" s="1"/>
  <c r="D125"/>
  <c r="G125" s="1"/>
  <c r="G126" l="1"/>
  <c r="L126" s="1"/>
  <c r="C128"/>
  <c r="I127"/>
  <c r="D127"/>
  <c r="J126"/>
  <c r="K126" s="1"/>
  <c r="J125"/>
  <c r="U124"/>
  <c r="R125"/>
  <c r="X77"/>
  <c r="V78" s="1"/>
  <c r="Y77"/>
  <c r="M126" l="1"/>
  <c r="G127"/>
  <c r="L127" s="1"/>
  <c r="C129"/>
  <c r="I128"/>
  <c r="D128"/>
  <c r="J127"/>
  <c r="K127" s="1"/>
  <c r="U125"/>
  <c r="P126"/>
  <c r="Q126" s="1"/>
  <c r="N126" s="1"/>
  <c r="Z77"/>
  <c r="W78"/>
  <c r="M127" l="1"/>
  <c r="G128"/>
  <c r="L128" s="1"/>
  <c r="C130"/>
  <c r="I129"/>
  <c r="D129"/>
  <c r="J128"/>
  <c r="K128" s="1"/>
  <c r="S126"/>
  <c r="T126" s="1"/>
  <c r="R126"/>
  <c r="X78"/>
  <c r="V79" s="1"/>
  <c r="Y78"/>
  <c r="M128" l="1"/>
  <c r="G129"/>
  <c r="L129" s="1"/>
  <c r="C131"/>
  <c r="I130"/>
  <c r="D130"/>
  <c r="J129"/>
  <c r="K129" s="1"/>
  <c r="P127"/>
  <c r="Q127" s="1"/>
  <c r="N127" s="1"/>
  <c r="U126"/>
  <c r="Z78"/>
  <c r="W79"/>
  <c r="X79"/>
  <c r="V80" s="1"/>
  <c r="Y79"/>
  <c r="M129" l="1"/>
  <c r="G130"/>
  <c r="L130" s="1"/>
  <c r="C132"/>
  <c r="I131"/>
  <c r="D131"/>
  <c r="J130"/>
  <c r="K130" s="1"/>
  <c r="S127"/>
  <c r="T127" s="1"/>
  <c r="R127"/>
  <c r="Z79"/>
  <c r="W80"/>
  <c r="X80"/>
  <c r="V81" s="1"/>
  <c r="Y80"/>
  <c r="M130" l="1"/>
  <c r="G131"/>
  <c r="L131" s="1"/>
  <c r="C133"/>
  <c r="I132"/>
  <c r="D132"/>
  <c r="J131"/>
  <c r="K131" s="1"/>
  <c r="P128"/>
  <c r="Q128" s="1"/>
  <c r="N128" s="1"/>
  <c r="U127"/>
  <c r="Z80"/>
  <c r="W81"/>
  <c r="X81"/>
  <c r="V82" s="1"/>
  <c r="Y81"/>
  <c r="M131" l="1"/>
  <c r="G132"/>
  <c r="L132" s="1"/>
  <c r="C134"/>
  <c r="I133"/>
  <c r="D133"/>
  <c r="J132"/>
  <c r="K132" s="1"/>
  <c r="S128"/>
  <c r="T128" s="1"/>
  <c r="R128"/>
  <c r="Z81"/>
  <c r="W82"/>
  <c r="X82"/>
  <c r="V83" s="1"/>
  <c r="Y82"/>
  <c r="M132" l="1"/>
  <c r="G133"/>
  <c r="L133" s="1"/>
  <c r="C135"/>
  <c r="I134"/>
  <c r="D134"/>
  <c r="J133"/>
  <c r="K133" s="1"/>
  <c r="P129"/>
  <c r="Q129" s="1"/>
  <c r="N129" s="1"/>
  <c r="U128"/>
  <c r="Z82"/>
  <c r="W83"/>
  <c r="X83"/>
  <c r="V84" s="1"/>
  <c r="Y83"/>
  <c r="M133" l="1"/>
  <c r="G134"/>
  <c r="L134" s="1"/>
  <c r="C136"/>
  <c r="I135"/>
  <c r="D135"/>
  <c r="J134"/>
  <c r="K134" s="1"/>
  <c r="S129"/>
  <c r="T129" s="1"/>
  <c r="R129"/>
  <c r="Z83"/>
  <c r="W84"/>
  <c r="X84"/>
  <c r="V85" s="1"/>
  <c r="Y84"/>
  <c r="M134" l="1"/>
  <c r="G135"/>
  <c r="L135" s="1"/>
  <c r="C137"/>
  <c r="I136"/>
  <c r="D136"/>
  <c r="J135"/>
  <c r="K135" s="1"/>
  <c r="P130"/>
  <c r="Q130" s="1"/>
  <c r="N130" s="1"/>
  <c r="U129"/>
  <c r="Z84"/>
  <c r="W85"/>
  <c r="X85"/>
  <c r="V86" s="1"/>
  <c r="Y85"/>
  <c r="M135" l="1"/>
  <c r="G136"/>
  <c r="L136" s="1"/>
  <c r="I137"/>
  <c r="C138"/>
  <c r="D137"/>
  <c r="J136"/>
  <c r="K136" s="1"/>
  <c r="S130"/>
  <c r="T130" s="1"/>
  <c r="R130"/>
  <c r="Z85"/>
  <c r="W86"/>
  <c r="X86"/>
  <c r="V87" s="1"/>
  <c r="Y86"/>
  <c r="M136" l="1"/>
  <c r="G137"/>
  <c r="L137" s="1"/>
  <c r="C139"/>
  <c r="I138"/>
  <c r="D138"/>
  <c r="J137"/>
  <c r="K137" s="1"/>
  <c r="P131"/>
  <c r="Q131" s="1"/>
  <c r="N131" s="1"/>
  <c r="U130"/>
  <c r="Z86"/>
  <c r="W87"/>
  <c r="X87"/>
  <c r="V88" s="1"/>
  <c r="Y87"/>
  <c r="M137" l="1"/>
  <c r="G138"/>
  <c r="L138" s="1"/>
  <c r="C140"/>
  <c r="I139"/>
  <c r="D139"/>
  <c r="J138"/>
  <c r="K138" s="1"/>
  <c r="S131"/>
  <c r="T131" s="1"/>
  <c r="R131"/>
  <c r="Z87"/>
  <c r="W88"/>
  <c r="X88"/>
  <c r="V89" s="1"/>
  <c r="Y88"/>
  <c r="M138" l="1"/>
  <c r="G139"/>
  <c r="L139" s="1"/>
  <c r="C141"/>
  <c r="I140"/>
  <c r="D140"/>
  <c r="J139"/>
  <c r="K139" s="1"/>
  <c r="P132"/>
  <c r="Q132" s="1"/>
  <c r="N132" s="1"/>
  <c r="U131"/>
  <c r="Z88"/>
  <c r="W89"/>
  <c r="X89"/>
  <c r="V90" s="1"/>
  <c r="Y89"/>
  <c r="M139" l="1"/>
  <c r="G140"/>
  <c r="L140" s="1"/>
  <c r="C142"/>
  <c r="I141"/>
  <c r="D141"/>
  <c r="J140"/>
  <c r="K140" s="1"/>
  <c r="S132"/>
  <c r="T132" s="1"/>
  <c r="R132"/>
  <c r="Z89"/>
  <c r="W90"/>
  <c r="X90"/>
  <c r="V91" s="1"/>
  <c r="Y90"/>
  <c r="M140" l="1"/>
  <c r="G141"/>
  <c r="L141" s="1"/>
  <c r="C143"/>
  <c r="I142"/>
  <c r="D142"/>
  <c r="J141"/>
  <c r="K141" s="1"/>
  <c r="P133"/>
  <c r="Q133" s="1"/>
  <c r="N133" s="1"/>
  <c r="U132"/>
  <c r="Z90"/>
  <c r="W91"/>
  <c r="X91"/>
  <c r="V92" s="1"/>
  <c r="Y91"/>
  <c r="M141" l="1"/>
  <c r="G142"/>
  <c r="L142" s="1"/>
  <c r="C144"/>
  <c r="I143"/>
  <c r="D143"/>
  <c r="J142"/>
  <c r="K142" s="1"/>
  <c r="S133"/>
  <c r="T133" s="1"/>
  <c r="R133"/>
  <c r="Z91"/>
  <c r="W92"/>
  <c r="X92"/>
  <c r="V93" s="1"/>
  <c r="Y92"/>
  <c r="M142" l="1"/>
  <c r="G143"/>
  <c r="L143" s="1"/>
  <c r="C145"/>
  <c r="I144"/>
  <c r="D144"/>
  <c r="J143"/>
  <c r="K143" s="1"/>
  <c r="P134"/>
  <c r="Q134" s="1"/>
  <c r="N134" s="1"/>
  <c r="U133"/>
  <c r="Z92"/>
  <c r="W93"/>
  <c r="X93"/>
  <c r="V94" s="1"/>
  <c r="Y93"/>
  <c r="M143" l="1"/>
  <c r="G144"/>
  <c r="L144" s="1"/>
  <c r="C146"/>
  <c r="I145"/>
  <c r="D145"/>
  <c r="J144"/>
  <c r="K144" s="1"/>
  <c r="S134"/>
  <c r="T134" s="1"/>
  <c r="R134"/>
  <c r="Z93"/>
  <c r="W94"/>
  <c r="X94"/>
  <c r="V95" s="1"/>
  <c r="Y94"/>
  <c r="M144" l="1"/>
  <c r="G145"/>
  <c r="L145" s="1"/>
  <c r="C147"/>
  <c r="I146"/>
  <c r="D146"/>
  <c r="J145"/>
  <c r="K145" s="1"/>
  <c r="P135"/>
  <c r="Q135" s="1"/>
  <c r="N135" s="1"/>
  <c r="U134"/>
  <c r="Z94"/>
  <c r="W95"/>
  <c r="X95"/>
  <c r="V96" s="1"/>
  <c r="Y95"/>
  <c r="M145" l="1"/>
  <c r="G146"/>
  <c r="L146" s="1"/>
  <c r="C148"/>
  <c r="I147"/>
  <c r="D147"/>
  <c r="J146"/>
  <c r="K146" s="1"/>
  <c r="S135"/>
  <c r="T135" s="1"/>
  <c r="R135"/>
  <c r="Z95"/>
  <c r="W96"/>
  <c r="X96"/>
  <c r="V97" s="1"/>
  <c r="Y96"/>
  <c r="M146" l="1"/>
  <c r="G147"/>
  <c r="L147" s="1"/>
  <c r="I148"/>
  <c r="C149"/>
  <c r="D148"/>
  <c r="J147"/>
  <c r="K147" s="1"/>
  <c r="P136"/>
  <c r="Q136" s="1"/>
  <c r="N136" s="1"/>
  <c r="U135"/>
  <c r="Z96"/>
  <c r="W97"/>
  <c r="X97"/>
  <c r="V98" s="1"/>
  <c r="Y97"/>
  <c r="M147" l="1"/>
  <c r="G148"/>
  <c r="L148" s="1"/>
  <c r="C150"/>
  <c r="I149"/>
  <c r="D149"/>
  <c r="J148"/>
  <c r="K148" s="1"/>
  <c r="S136"/>
  <c r="T136" s="1"/>
  <c r="R136"/>
  <c r="Z97"/>
  <c r="W98"/>
  <c r="X98"/>
  <c r="V99" s="1"/>
  <c r="Y98"/>
  <c r="M148" l="1"/>
  <c r="G149"/>
  <c r="L149" s="1"/>
  <c r="C151"/>
  <c r="I150"/>
  <c r="D150"/>
  <c r="J149"/>
  <c r="K149" s="1"/>
  <c r="U136"/>
  <c r="P137"/>
  <c r="Q137" s="1"/>
  <c r="N137" s="1"/>
  <c r="Z98"/>
  <c r="W99"/>
  <c r="X99"/>
  <c r="V100" s="1"/>
  <c r="Y99"/>
  <c r="M149" l="1"/>
  <c r="G150"/>
  <c r="L150" s="1"/>
  <c r="C152"/>
  <c r="I151"/>
  <c r="D151"/>
  <c r="J150"/>
  <c r="K150" s="1"/>
  <c r="S137"/>
  <c r="T137" s="1"/>
  <c r="R137"/>
  <c r="Z99"/>
  <c r="W100"/>
  <c r="X100"/>
  <c r="V101" s="1"/>
  <c r="Y100"/>
  <c r="M150" l="1"/>
  <c r="G151"/>
  <c r="L151" s="1"/>
  <c r="C153"/>
  <c r="I152"/>
  <c r="D152"/>
  <c r="J151"/>
  <c r="K151" s="1"/>
  <c r="P138"/>
  <c r="Q138" s="1"/>
  <c r="N138" s="1"/>
  <c r="U137"/>
  <c r="Z100"/>
  <c r="W101"/>
  <c r="X101"/>
  <c r="V102" s="1"/>
  <c r="Y101"/>
  <c r="M151" l="1"/>
  <c r="G152"/>
  <c r="L152" s="1"/>
  <c r="C154"/>
  <c r="I153"/>
  <c r="D153"/>
  <c r="J152"/>
  <c r="K152" s="1"/>
  <c r="S138"/>
  <c r="T138" s="1"/>
  <c r="R138"/>
  <c r="Z101"/>
  <c r="W102"/>
  <c r="X102"/>
  <c r="V103" s="1"/>
  <c r="Y102"/>
  <c r="M152" l="1"/>
  <c r="G153"/>
  <c r="L153" s="1"/>
  <c r="C155"/>
  <c r="I154"/>
  <c r="D154"/>
  <c r="J153"/>
  <c r="K153" s="1"/>
  <c r="P139"/>
  <c r="Q139" s="1"/>
  <c r="N139" s="1"/>
  <c r="U138"/>
  <c r="Z102"/>
  <c r="W103"/>
  <c r="X103"/>
  <c r="V104" s="1"/>
  <c r="Y103"/>
  <c r="M153" l="1"/>
  <c r="G154"/>
  <c r="L154" s="1"/>
  <c r="C156"/>
  <c r="I155"/>
  <c r="D155"/>
  <c r="J154"/>
  <c r="K154" s="1"/>
  <c r="S139"/>
  <c r="T139" s="1"/>
  <c r="R139"/>
  <c r="Z103"/>
  <c r="W104"/>
  <c r="X104"/>
  <c r="V105" s="1"/>
  <c r="Y104"/>
  <c r="M154" l="1"/>
  <c r="G155"/>
  <c r="L155" s="1"/>
  <c r="C157"/>
  <c r="I156"/>
  <c r="D156"/>
  <c r="J155"/>
  <c r="K155" s="1"/>
  <c r="P140"/>
  <c r="Q140" s="1"/>
  <c r="N140" s="1"/>
  <c r="U139"/>
  <c r="Z104"/>
  <c r="W105"/>
  <c r="X105"/>
  <c r="V106" s="1"/>
  <c r="Y105"/>
  <c r="M155" l="1"/>
  <c r="G156"/>
  <c r="L156" s="1"/>
  <c r="C158"/>
  <c r="I157"/>
  <c r="D157"/>
  <c r="J156"/>
  <c r="K156" s="1"/>
  <c r="S140"/>
  <c r="T140" s="1"/>
  <c r="R140"/>
  <c r="Z105"/>
  <c r="W106"/>
  <c r="X106"/>
  <c r="V107" s="1"/>
  <c r="Y106"/>
  <c r="M156" l="1"/>
  <c r="G157"/>
  <c r="L157" s="1"/>
  <c r="C159"/>
  <c r="I158"/>
  <c r="D158"/>
  <c r="J157"/>
  <c r="K157" s="1"/>
  <c r="P141"/>
  <c r="Q141" s="1"/>
  <c r="N141" s="1"/>
  <c r="U140"/>
  <c r="Z106"/>
  <c r="W107"/>
  <c r="X107"/>
  <c r="V108" s="1"/>
  <c r="Y107"/>
  <c r="M157" l="1"/>
  <c r="G158"/>
  <c r="L158" s="1"/>
  <c r="I159"/>
  <c r="C160"/>
  <c r="D159"/>
  <c r="J158"/>
  <c r="K158" s="1"/>
  <c r="S141"/>
  <c r="T141" s="1"/>
  <c r="R141"/>
  <c r="Z107"/>
  <c r="W108"/>
  <c r="X108"/>
  <c r="V109" s="1"/>
  <c r="Y108"/>
  <c r="M158" l="1"/>
  <c r="G159"/>
  <c r="L159" s="1"/>
  <c r="C161"/>
  <c r="I160"/>
  <c r="D160"/>
  <c r="J159"/>
  <c r="K159" s="1"/>
  <c r="P142"/>
  <c r="Q142" s="1"/>
  <c r="N142" s="1"/>
  <c r="U141"/>
  <c r="Z108"/>
  <c r="W109"/>
  <c r="X109"/>
  <c r="V110" s="1"/>
  <c r="Y109"/>
  <c r="M159" l="1"/>
  <c r="G160"/>
  <c r="L160" s="1"/>
  <c r="C162"/>
  <c r="I161"/>
  <c r="D161"/>
  <c r="J160"/>
  <c r="K160" s="1"/>
  <c r="S142"/>
  <c r="T142" s="1"/>
  <c r="R142"/>
  <c r="Z109"/>
  <c r="W110"/>
  <c r="X110"/>
  <c r="V111" s="1"/>
  <c r="Y110"/>
  <c r="M160" l="1"/>
  <c r="G161"/>
  <c r="L161" s="1"/>
  <c r="C163"/>
  <c r="I162"/>
  <c r="D162"/>
  <c r="J161"/>
  <c r="K161" s="1"/>
  <c r="P143"/>
  <c r="Q143" s="1"/>
  <c r="N143" s="1"/>
  <c r="U142"/>
  <c r="Z110"/>
  <c r="W111"/>
  <c r="X111"/>
  <c r="V112" s="1"/>
  <c r="Y111"/>
  <c r="M161" l="1"/>
  <c r="G162"/>
  <c r="L162" s="1"/>
  <c r="C164"/>
  <c r="I163"/>
  <c r="D163"/>
  <c r="J162"/>
  <c r="K162" s="1"/>
  <c r="S143"/>
  <c r="T143" s="1"/>
  <c r="R143"/>
  <c r="Z111"/>
  <c r="W112"/>
  <c r="X112"/>
  <c r="V113" s="1"/>
  <c r="Y112"/>
  <c r="M162" l="1"/>
  <c r="G163"/>
  <c r="L163" s="1"/>
  <c r="C165"/>
  <c r="I164"/>
  <c r="D164"/>
  <c r="J163"/>
  <c r="K163" s="1"/>
  <c r="P144"/>
  <c r="Q144" s="1"/>
  <c r="N144" s="1"/>
  <c r="U143"/>
  <c r="Z112"/>
  <c r="W113"/>
  <c r="X113"/>
  <c r="V114" s="1"/>
  <c r="Y113"/>
  <c r="M163" l="1"/>
  <c r="G164"/>
  <c r="L164" s="1"/>
  <c r="C166"/>
  <c r="I165"/>
  <c r="D165"/>
  <c r="J164"/>
  <c r="K164" s="1"/>
  <c r="S144"/>
  <c r="T144" s="1"/>
  <c r="R144"/>
  <c r="Z113"/>
  <c r="W114"/>
  <c r="X114"/>
  <c r="V115" s="1"/>
  <c r="Y114"/>
  <c r="M164" l="1"/>
  <c r="G165"/>
  <c r="L165" s="1"/>
  <c r="C167"/>
  <c r="I166"/>
  <c r="D166"/>
  <c r="J165"/>
  <c r="K165" s="1"/>
  <c r="P145"/>
  <c r="Q145" s="1"/>
  <c r="N145" s="1"/>
  <c r="U144"/>
  <c r="Z114"/>
  <c r="W115"/>
  <c r="X115"/>
  <c r="V116" s="1"/>
  <c r="Y115"/>
  <c r="M165" l="1"/>
  <c r="G166"/>
  <c r="L166" s="1"/>
  <c r="C168"/>
  <c r="I167"/>
  <c r="D167"/>
  <c r="J166"/>
  <c r="K166" s="1"/>
  <c r="S145"/>
  <c r="T145" s="1"/>
  <c r="R145"/>
  <c r="Z115"/>
  <c r="W116"/>
  <c r="X116"/>
  <c r="V117" s="1"/>
  <c r="Y116"/>
  <c r="M166" l="1"/>
  <c r="G167"/>
  <c r="L167" s="1"/>
  <c r="C169"/>
  <c r="I168"/>
  <c r="D168"/>
  <c r="J167"/>
  <c r="K167" s="1"/>
  <c r="P146"/>
  <c r="Q146" s="1"/>
  <c r="N146" s="1"/>
  <c r="U145"/>
  <c r="Z116"/>
  <c r="W117"/>
  <c r="X117"/>
  <c r="V118" s="1"/>
  <c r="Y117"/>
  <c r="M167" l="1"/>
  <c r="G168"/>
  <c r="L168" s="1"/>
  <c r="C170"/>
  <c r="I169"/>
  <c r="D169"/>
  <c r="J168"/>
  <c r="K168" s="1"/>
  <c r="S146"/>
  <c r="T146" s="1"/>
  <c r="R146"/>
  <c r="Z117"/>
  <c r="W118"/>
  <c r="X118"/>
  <c r="V119" s="1"/>
  <c r="Y118"/>
  <c r="M168" l="1"/>
  <c r="G169"/>
  <c r="L169" s="1"/>
  <c r="I170"/>
  <c r="C171"/>
  <c r="D170"/>
  <c r="J169"/>
  <c r="K169" s="1"/>
  <c r="P147"/>
  <c r="Q147" s="1"/>
  <c r="N147" s="1"/>
  <c r="U146"/>
  <c r="Z118"/>
  <c r="W119"/>
  <c r="X119"/>
  <c r="V120" s="1"/>
  <c r="Y119"/>
  <c r="M169" l="1"/>
  <c r="G170"/>
  <c r="L170" s="1"/>
  <c r="C172"/>
  <c r="I171"/>
  <c r="D171"/>
  <c r="J170"/>
  <c r="K170" s="1"/>
  <c r="S147"/>
  <c r="T147" s="1"/>
  <c r="R147"/>
  <c r="Z119"/>
  <c r="W120"/>
  <c r="X120"/>
  <c r="V121" s="1"/>
  <c r="Y120"/>
  <c r="M170" l="1"/>
  <c r="G171"/>
  <c r="L171" s="1"/>
  <c r="C173"/>
  <c r="I172"/>
  <c r="D172"/>
  <c r="J171"/>
  <c r="K171" s="1"/>
  <c r="U147"/>
  <c r="P148"/>
  <c r="Q148" s="1"/>
  <c r="N148" s="1"/>
  <c r="Z120"/>
  <c r="W121"/>
  <c r="X121"/>
  <c r="V122" s="1"/>
  <c r="Y121"/>
  <c r="M171" l="1"/>
  <c r="G172"/>
  <c r="L172" s="1"/>
  <c r="C174"/>
  <c r="I173"/>
  <c r="D173"/>
  <c r="J172"/>
  <c r="K172" s="1"/>
  <c r="S148"/>
  <c r="T148" s="1"/>
  <c r="R148"/>
  <c r="Z121"/>
  <c r="W122"/>
  <c r="X122"/>
  <c r="V123" s="1"/>
  <c r="Y122"/>
  <c r="M172" l="1"/>
  <c r="G173"/>
  <c r="L173" s="1"/>
  <c r="C175"/>
  <c r="I174"/>
  <c r="D174"/>
  <c r="J173"/>
  <c r="K173" s="1"/>
  <c r="P149"/>
  <c r="Q149" s="1"/>
  <c r="N149" s="1"/>
  <c r="U148"/>
  <c r="Z122"/>
  <c r="W123"/>
  <c r="X123"/>
  <c r="V124" s="1"/>
  <c r="Y123"/>
  <c r="M173" l="1"/>
  <c r="G174"/>
  <c r="L174" s="1"/>
  <c r="C176"/>
  <c r="I175"/>
  <c r="D175"/>
  <c r="J174"/>
  <c r="K174" s="1"/>
  <c r="S149"/>
  <c r="T149" s="1"/>
  <c r="R149"/>
  <c r="Z123"/>
  <c r="W124"/>
  <c r="X124"/>
  <c r="V125" s="1"/>
  <c r="Y124"/>
  <c r="M174" l="1"/>
  <c r="G175"/>
  <c r="L175" s="1"/>
  <c r="C177"/>
  <c r="I176"/>
  <c r="D176"/>
  <c r="J175"/>
  <c r="K175" s="1"/>
  <c r="P150"/>
  <c r="Q150" s="1"/>
  <c r="N150" s="1"/>
  <c r="U149"/>
  <c r="Z124"/>
  <c r="W125"/>
  <c r="X125"/>
  <c r="V126" s="1"/>
  <c r="Y125"/>
  <c r="M175" l="1"/>
  <c r="G176"/>
  <c r="L176" s="1"/>
  <c r="C178"/>
  <c r="I177"/>
  <c r="D177"/>
  <c r="J176"/>
  <c r="K176" s="1"/>
  <c r="Z125"/>
  <c r="W126"/>
  <c r="O126" s="1"/>
  <c r="S150"/>
  <c r="T150" s="1"/>
  <c r="R150"/>
  <c r="K125"/>
  <c r="L125"/>
  <c r="K124"/>
  <c r="L124"/>
  <c r="K123"/>
  <c r="L123"/>
  <c r="K122"/>
  <c r="L122"/>
  <c r="K121"/>
  <c r="L121"/>
  <c r="K120"/>
  <c r="L120"/>
  <c r="K119"/>
  <c r="L119"/>
  <c r="K118"/>
  <c r="L118"/>
  <c r="K117"/>
  <c r="L117"/>
  <c r="K116"/>
  <c r="L116"/>
  <c r="K115"/>
  <c r="L115"/>
  <c r="K114"/>
  <c r="L114"/>
  <c r="K113"/>
  <c r="L113"/>
  <c r="K112"/>
  <c r="L112"/>
  <c r="K111"/>
  <c r="L111"/>
  <c r="K110"/>
  <c r="L110"/>
  <c r="K109"/>
  <c r="L109"/>
  <c r="K108"/>
  <c r="L108"/>
  <c r="K107"/>
  <c r="L107"/>
  <c r="K106"/>
  <c r="L106"/>
  <c r="K105"/>
  <c r="L105"/>
  <c r="K104"/>
  <c r="L104"/>
  <c r="K103"/>
  <c r="L103"/>
  <c r="K102"/>
  <c r="L102"/>
  <c r="K101"/>
  <c r="L101"/>
  <c r="K100"/>
  <c r="L100"/>
  <c r="K99"/>
  <c r="L99"/>
  <c r="K98"/>
  <c r="L98"/>
  <c r="K97"/>
  <c r="L97"/>
  <c r="K96"/>
  <c r="L96"/>
  <c r="K95"/>
  <c r="L95"/>
  <c r="K94"/>
  <c r="L94"/>
  <c r="K93"/>
  <c r="L93"/>
  <c r="K92"/>
  <c r="L92"/>
  <c r="K91"/>
  <c r="L91"/>
  <c r="K90"/>
  <c r="L90"/>
  <c r="K89"/>
  <c r="L89"/>
  <c r="K88"/>
  <c r="L88"/>
  <c r="K87"/>
  <c r="L87"/>
  <c r="K86"/>
  <c r="L86"/>
  <c r="K85"/>
  <c r="L85"/>
  <c r="K84"/>
  <c r="L84"/>
  <c r="K83"/>
  <c r="L83"/>
  <c r="K82"/>
  <c r="L82"/>
  <c r="K81"/>
  <c r="L81"/>
  <c r="K80"/>
  <c r="L80"/>
  <c r="K79"/>
  <c r="L79"/>
  <c r="K78"/>
  <c r="L78"/>
  <c r="K77"/>
  <c r="L77"/>
  <c r="K76"/>
  <c r="L76"/>
  <c r="K75"/>
  <c r="L75"/>
  <c r="K74"/>
  <c r="L74"/>
  <c r="K73"/>
  <c r="L73"/>
  <c r="K72"/>
  <c r="L72"/>
  <c r="K71"/>
  <c r="L71"/>
  <c r="K70"/>
  <c r="L70"/>
  <c r="K69"/>
  <c r="L69"/>
  <c r="K68"/>
  <c r="L68"/>
  <c r="K67"/>
  <c r="L67"/>
  <c r="K66"/>
  <c r="L66"/>
  <c r="K65"/>
  <c r="L65"/>
  <c r="K64"/>
  <c r="L64"/>
  <c r="K63"/>
  <c r="L63"/>
  <c r="K62"/>
  <c r="L62"/>
  <c r="K61"/>
  <c r="L61"/>
  <c r="K60"/>
  <c r="L60"/>
  <c r="K59"/>
  <c r="L59"/>
  <c r="K58"/>
  <c r="L58"/>
  <c r="K57"/>
  <c r="L57"/>
  <c r="K56"/>
  <c r="L56"/>
  <c r="K55"/>
  <c r="L55"/>
  <c r="K54"/>
  <c r="L54"/>
  <c r="K53"/>
  <c r="L53"/>
  <c r="K52"/>
  <c r="L52"/>
  <c r="K51"/>
  <c r="L51"/>
  <c r="K50"/>
  <c r="L50"/>
  <c r="K49"/>
  <c r="L49"/>
  <c r="K48"/>
  <c r="L48"/>
  <c r="K47"/>
  <c r="L47"/>
  <c r="K46"/>
  <c r="L46"/>
  <c r="K45"/>
  <c r="L45"/>
  <c r="K44"/>
  <c r="L44"/>
  <c r="K43"/>
  <c r="L43"/>
  <c r="K42"/>
  <c r="L42"/>
  <c r="K41"/>
  <c r="L41"/>
  <c r="K40"/>
  <c r="L40"/>
  <c r="K39"/>
  <c r="L39"/>
  <c r="K38"/>
  <c r="L38"/>
  <c r="K37"/>
  <c r="L37"/>
  <c r="K36"/>
  <c r="L36"/>
  <c r="K35"/>
  <c r="L35"/>
  <c r="K34"/>
  <c r="L34"/>
  <c r="K33"/>
  <c r="L33"/>
  <c r="K32"/>
  <c r="L32"/>
  <c r="K31"/>
  <c r="L31"/>
  <c r="K29"/>
  <c r="L29"/>
  <c r="K30"/>
  <c r="L30"/>
  <c r="K28"/>
  <c r="L28"/>
  <c r="K27"/>
  <c r="L27"/>
  <c r="K26"/>
  <c r="L26"/>
  <c r="K25"/>
  <c r="L25"/>
  <c r="K24"/>
  <c r="L24"/>
  <c r="K23"/>
  <c r="L23"/>
  <c r="K22"/>
  <c r="L22"/>
  <c r="K21"/>
  <c r="L21"/>
  <c r="K20"/>
  <c r="L20"/>
  <c r="K19"/>
  <c r="L19"/>
  <c r="K17"/>
  <c r="L17"/>
  <c r="K18"/>
  <c r="L18"/>
  <c r="K16"/>
  <c r="L16"/>
  <c r="K15"/>
  <c r="L15"/>
  <c r="K14"/>
  <c r="L14"/>
  <c r="K13"/>
  <c r="L13"/>
  <c r="K12"/>
  <c r="L12"/>
  <c r="K11"/>
  <c r="L11"/>
  <c r="K10"/>
  <c r="L10"/>
  <c r="K9"/>
  <c r="L9"/>
  <c r="K8"/>
  <c r="L8"/>
  <c r="K7"/>
  <c r="L7"/>
  <c r="N7" l="1"/>
  <c r="O7"/>
  <c r="N8"/>
  <c r="O8"/>
  <c r="N9"/>
  <c r="O9"/>
  <c r="N10"/>
  <c r="O10"/>
  <c r="N11"/>
  <c r="O11"/>
  <c r="N12"/>
  <c r="O12"/>
  <c r="N13"/>
  <c r="O13"/>
  <c r="N14"/>
  <c r="O14"/>
  <c r="N15"/>
  <c r="O15"/>
  <c r="N16"/>
  <c r="O16"/>
  <c r="N18"/>
  <c r="O18"/>
  <c r="N17"/>
  <c r="O17"/>
  <c r="N19"/>
  <c r="O19"/>
  <c r="N20"/>
  <c r="O20"/>
  <c r="N21"/>
  <c r="O21"/>
  <c r="N22"/>
  <c r="O22"/>
  <c r="N23"/>
  <c r="O23"/>
  <c r="N24"/>
  <c r="O24"/>
  <c r="N25"/>
  <c r="O25"/>
  <c r="N26"/>
  <c r="O26"/>
  <c r="N27"/>
  <c r="O27"/>
  <c r="N28"/>
  <c r="O28"/>
  <c r="N30"/>
  <c r="O30"/>
  <c r="N29"/>
  <c r="O29"/>
  <c r="N31"/>
  <c r="O31"/>
  <c r="N32"/>
  <c r="O32"/>
  <c r="N33"/>
  <c r="O33"/>
  <c r="N34"/>
  <c r="O34"/>
  <c r="N35"/>
  <c r="O35"/>
  <c r="N36"/>
  <c r="O36"/>
  <c r="N37"/>
  <c r="O37"/>
  <c r="N38"/>
  <c r="O38"/>
  <c r="N39"/>
  <c r="O39"/>
  <c r="N40"/>
  <c r="O40"/>
  <c r="N41"/>
  <c r="O41"/>
  <c r="N42"/>
  <c r="O42"/>
  <c r="N43"/>
  <c r="O43"/>
  <c r="N44"/>
  <c r="O44"/>
  <c r="N45"/>
  <c r="O45"/>
  <c r="N46"/>
  <c r="O46"/>
  <c r="N47"/>
  <c r="O47"/>
  <c r="N48"/>
  <c r="O48"/>
  <c r="N49"/>
  <c r="O49"/>
  <c r="N50"/>
  <c r="O50"/>
  <c r="N51"/>
  <c r="O51"/>
  <c r="N52"/>
  <c r="O52"/>
  <c r="N53"/>
  <c r="O53"/>
  <c r="N54"/>
  <c r="O54"/>
  <c r="N55"/>
  <c r="O55"/>
  <c r="N56"/>
  <c r="O56"/>
  <c r="N57"/>
  <c r="O57"/>
  <c r="N58"/>
  <c r="O58"/>
  <c r="N59"/>
  <c r="O59"/>
  <c r="N60"/>
  <c r="O60"/>
  <c r="N61"/>
  <c r="O61"/>
  <c r="N62"/>
  <c r="O62"/>
  <c r="N63"/>
  <c r="O63"/>
  <c r="N64"/>
  <c r="O64"/>
  <c r="N65"/>
  <c r="O65"/>
  <c r="N66"/>
  <c r="O66"/>
  <c r="N67"/>
  <c r="O67"/>
  <c r="N68"/>
  <c r="O68"/>
  <c r="N69"/>
  <c r="O69"/>
  <c r="N70"/>
  <c r="O70"/>
  <c r="N71"/>
  <c r="O71"/>
  <c r="N72"/>
  <c r="O72"/>
  <c r="N73"/>
  <c r="O73"/>
  <c r="N74"/>
  <c r="O74"/>
  <c r="N75"/>
  <c r="O75"/>
  <c r="N76"/>
  <c r="O76"/>
  <c r="N77"/>
  <c r="O77"/>
  <c r="N78"/>
  <c r="O78"/>
  <c r="N79"/>
  <c r="O79"/>
  <c r="N80"/>
  <c r="O80"/>
  <c r="N81"/>
  <c r="O81"/>
  <c r="N82"/>
  <c r="O82"/>
  <c r="N83"/>
  <c r="O83"/>
  <c r="N84"/>
  <c r="O84"/>
  <c r="N85"/>
  <c r="O85"/>
  <c r="N86"/>
  <c r="O86"/>
  <c r="N87"/>
  <c r="O87"/>
  <c r="N88"/>
  <c r="O88"/>
  <c r="N89"/>
  <c r="O89"/>
  <c r="N90"/>
  <c r="O90"/>
  <c r="N91"/>
  <c r="O91"/>
  <c r="N92"/>
  <c r="O92"/>
  <c r="N93"/>
  <c r="O93"/>
  <c r="N94"/>
  <c r="O94"/>
  <c r="N95"/>
  <c r="O95"/>
  <c r="N96"/>
  <c r="O96"/>
  <c r="N97"/>
  <c r="O97"/>
  <c r="N98"/>
  <c r="O98"/>
  <c r="N99"/>
  <c r="O99"/>
  <c r="N100"/>
  <c r="O100"/>
  <c r="N101"/>
  <c r="O101"/>
  <c r="N102"/>
  <c r="O102"/>
  <c r="N103"/>
  <c r="O103"/>
  <c r="N104"/>
  <c r="O104"/>
  <c r="N105"/>
  <c r="O105"/>
  <c r="N106"/>
  <c r="O106"/>
  <c r="N107"/>
  <c r="O107"/>
  <c r="N108"/>
  <c r="O108"/>
  <c r="N109"/>
  <c r="O109"/>
  <c r="N110"/>
  <c r="O110"/>
  <c r="N111"/>
  <c r="O111"/>
  <c r="N112"/>
  <c r="O112"/>
  <c r="N113"/>
  <c r="O113"/>
  <c r="N114"/>
  <c r="O114"/>
  <c r="N115"/>
  <c r="O115"/>
  <c r="N116"/>
  <c r="O116"/>
  <c r="N117"/>
  <c r="O117"/>
  <c r="N118"/>
  <c r="O118"/>
  <c r="N119"/>
  <c r="O119"/>
  <c r="N120"/>
  <c r="O120"/>
  <c r="N121"/>
  <c r="O121"/>
  <c r="N122"/>
  <c r="O122"/>
  <c r="N123"/>
  <c r="O123"/>
  <c r="N124"/>
  <c r="O124"/>
  <c r="N125"/>
  <c r="O125"/>
  <c r="M7"/>
  <c r="M8"/>
  <c r="M9"/>
  <c r="M10"/>
  <c r="M11"/>
  <c r="M12"/>
  <c r="M13"/>
  <c r="M14"/>
  <c r="M15"/>
  <c r="M16"/>
  <c r="M18"/>
  <c r="M17"/>
  <c r="M19"/>
  <c r="M20"/>
  <c r="M21"/>
  <c r="M22"/>
  <c r="M23"/>
  <c r="M24"/>
  <c r="M25"/>
  <c r="M26"/>
  <c r="M27"/>
  <c r="M28"/>
  <c r="M30"/>
  <c r="M29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76"/>
  <c r="G177"/>
  <c r="L177" s="1"/>
  <c r="C179"/>
  <c r="I178"/>
  <c r="D178"/>
  <c r="J177"/>
  <c r="K177" s="1"/>
  <c r="P151"/>
  <c r="Q151" s="1"/>
  <c r="N151" s="1"/>
  <c r="U150"/>
  <c r="Y126"/>
  <c r="X126"/>
  <c r="V127" s="1"/>
  <c r="M177" l="1"/>
  <c r="G178"/>
  <c r="L178" s="1"/>
  <c r="C180"/>
  <c r="I179"/>
  <c r="D179"/>
  <c r="J178"/>
  <c r="K178" s="1"/>
  <c r="W127"/>
  <c r="O127" s="1"/>
  <c r="Z126"/>
  <c r="S151"/>
  <c r="T151" s="1"/>
  <c r="R151"/>
  <c r="M178" l="1"/>
  <c r="G179"/>
  <c r="L179" s="1"/>
  <c r="C181"/>
  <c r="I180"/>
  <c r="D180"/>
  <c r="J179"/>
  <c r="K179" s="1"/>
  <c r="P152"/>
  <c r="Q152" s="1"/>
  <c r="N152" s="1"/>
  <c r="U151"/>
  <c r="Y127"/>
  <c r="X127"/>
  <c r="V128" s="1"/>
  <c r="M179" l="1"/>
  <c r="G180"/>
  <c r="L180" s="1"/>
  <c r="I181"/>
  <c r="C182"/>
  <c r="D181"/>
  <c r="J180"/>
  <c r="K180" s="1"/>
  <c r="W128"/>
  <c r="O128" s="1"/>
  <c r="Z127"/>
  <c r="S152"/>
  <c r="T152" s="1"/>
  <c r="R152"/>
  <c r="M180" l="1"/>
  <c r="G181"/>
  <c r="L181" s="1"/>
  <c r="C183"/>
  <c r="I182"/>
  <c r="D182"/>
  <c r="J181"/>
  <c r="K181" s="1"/>
  <c r="P153"/>
  <c r="Q153" s="1"/>
  <c r="N153" s="1"/>
  <c r="U152"/>
  <c r="Y128"/>
  <c r="X128"/>
  <c r="V129" s="1"/>
  <c r="M181" l="1"/>
  <c r="G182"/>
  <c r="L182" s="1"/>
  <c r="C184"/>
  <c r="I183"/>
  <c r="D183"/>
  <c r="J182"/>
  <c r="K182" s="1"/>
  <c r="W129"/>
  <c r="O129" s="1"/>
  <c r="Z128"/>
  <c r="S153"/>
  <c r="T153" s="1"/>
  <c r="R153"/>
  <c r="M182" l="1"/>
  <c r="G183"/>
  <c r="L183" s="1"/>
  <c r="C185"/>
  <c r="I184"/>
  <c r="D184"/>
  <c r="J183"/>
  <c r="K183" s="1"/>
  <c r="P154"/>
  <c r="Q154" s="1"/>
  <c r="N154" s="1"/>
  <c r="U153"/>
  <c r="Y129"/>
  <c r="X129"/>
  <c r="V130" s="1"/>
  <c r="M183" l="1"/>
  <c r="G184"/>
  <c r="L184" s="1"/>
  <c r="I185"/>
  <c r="D185"/>
  <c r="J184"/>
  <c r="K184" s="1"/>
  <c r="W130"/>
  <c r="O130" s="1"/>
  <c r="Z129"/>
  <c r="S154"/>
  <c r="T154" s="1"/>
  <c r="R154"/>
  <c r="M184" l="1"/>
  <c r="G185"/>
  <c r="L185" s="1"/>
  <c r="J185"/>
  <c r="K185" s="1"/>
  <c r="P155"/>
  <c r="Q155" s="1"/>
  <c r="N155" s="1"/>
  <c r="U154"/>
  <c r="Y130"/>
  <c r="X130"/>
  <c r="V131" s="1"/>
  <c r="M185" l="1"/>
  <c r="W131"/>
  <c r="O131" s="1"/>
  <c r="Z130"/>
  <c r="S155"/>
  <c r="T155" s="1"/>
  <c r="R155"/>
  <c r="P156" l="1"/>
  <c r="Q156" s="1"/>
  <c r="N156" s="1"/>
  <c r="U155"/>
  <c r="Y131"/>
  <c r="X131"/>
  <c r="V132" s="1"/>
  <c r="W132" l="1"/>
  <c r="O132" s="1"/>
  <c r="Z131"/>
  <c r="S156"/>
  <c r="T156" s="1"/>
  <c r="R156"/>
  <c r="P157" l="1"/>
  <c r="Q157" s="1"/>
  <c r="N157" s="1"/>
  <c r="U156"/>
  <c r="Y132"/>
  <c r="X132"/>
  <c r="V133" s="1"/>
  <c r="W133" l="1"/>
  <c r="O133" s="1"/>
  <c r="Z132"/>
  <c r="S157"/>
  <c r="T157" s="1"/>
  <c r="R157"/>
  <c r="P158" l="1"/>
  <c r="Q158" s="1"/>
  <c r="N158" s="1"/>
  <c r="U157"/>
  <c r="Y133"/>
  <c r="X133"/>
  <c r="V134" s="1"/>
  <c r="W134" l="1"/>
  <c r="O134" s="1"/>
  <c r="Z133"/>
  <c r="S158"/>
  <c r="T158" s="1"/>
  <c r="R158"/>
  <c r="U158" l="1"/>
  <c r="P159"/>
  <c r="Q159" s="1"/>
  <c r="N159" s="1"/>
  <c r="Y134"/>
  <c r="X134"/>
  <c r="V135" s="1"/>
  <c r="W135" l="1"/>
  <c r="O135" s="1"/>
  <c r="Z134"/>
  <c r="S159"/>
  <c r="T159" s="1"/>
  <c r="R159"/>
  <c r="P160" l="1"/>
  <c r="Q160" s="1"/>
  <c r="N160" s="1"/>
  <c r="U159"/>
  <c r="Y135"/>
  <c r="X135"/>
  <c r="V136" s="1"/>
  <c r="W136" l="1"/>
  <c r="O136" s="1"/>
  <c r="Z135"/>
  <c r="S160"/>
  <c r="T160" s="1"/>
  <c r="R160"/>
  <c r="P161" l="1"/>
  <c r="Q161" s="1"/>
  <c r="N161" s="1"/>
  <c r="U160"/>
  <c r="Y136"/>
  <c r="X136"/>
  <c r="V137" s="1"/>
  <c r="Z136" l="1"/>
  <c r="W137"/>
  <c r="O137" s="1"/>
  <c r="S161"/>
  <c r="T161" s="1"/>
  <c r="R161"/>
  <c r="P162" l="1"/>
  <c r="Q162" s="1"/>
  <c r="N162" s="1"/>
  <c r="U161"/>
  <c r="Y137"/>
  <c r="X137"/>
  <c r="V138" s="1"/>
  <c r="W138" l="1"/>
  <c r="O138" s="1"/>
  <c r="Z137"/>
  <c r="S162"/>
  <c r="T162" s="1"/>
  <c r="R162"/>
  <c r="P163" l="1"/>
  <c r="Q163" s="1"/>
  <c r="N163" s="1"/>
  <c r="U162"/>
  <c r="Y138"/>
  <c r="X138"/>
  <c r="V139" s="1"/>
  <c r="W139" l="1"/>
  <c r="O139" s="1"/>
  <c r="Z138"/>
  <c r="S163"/>
  <c r="T163" s="1"/>
  <c r="R163"/>
  <c r="P164" l="1"/>
  <c r="Q164" s="1"/>
  <c r="N164" s="1"/>
  <c r="U163"/>
  <c r="Y139"/>
  <c r="X139"/>
  <c r="V140" s="1"/>
  <c r="W140" l="1"/>
  <c r="O140" s="1"/>
  <c r="Z139"/>
  <c r="S164"/>
  <c r="T164" s="1"/>
  <c r="R164"/>
  <c r="P165" l="1"/>
  <c r="Q165" s="1"/>
  <c r="N165" s="1"/>
  <c r="U164"/>
  <c r="Y140"/>
  <c r="X140"/>
  <c r="V141" s="1"/>
  <c r="W141" l="1"/>
  <c r="O141" s="1"/>
  <c r="Z140"/>
  <c r="S165"/>
  <c r="T165" s="1"/>
  <c r="R165"/>
  <c r="P166" l="1"/>
  <c r="Q166" s="1"/>
  <c r="N166" s="1"/>
  <c r="U165"/>
  <c r="Y141"/>
  <c r="X141"/>
  <c r="V142" s="1"/>
  <c r="W142" l="1"/>
  <c r="O142" s="1"/>
  <c r="Z141"/>
  <c r="S166"/>
  <c r="T166" s="1"/>
  <c r="R166"/>
  <c r="P167" l="1"/>
  <c r="Q167" s="1"/>
  <c r="N167" s="1"/>
  <c r="U166"/>
  <c r="Y142"/>
  <c r="X142"/>
  <c r="V143" s="1"/>
  <c r="W143" l="1"/>
  <c r="O143" s="1"/>
  <c r="Z142"/>
  <c r="S167"/>
  <c r="T167" s="1"/>
  <c r="R167"/>
  <c r="P168" l="1"/>
  <c r="Q168" s="1"/>
  <c r="N168" s="1"/>
  <c r="U167"/>
  <c r="Y143"/>
  <c r="X143"/>
  <c r="V144" s="1"/>
  <c r="W144" l="1"/>
  <c r="O144" s="1"/>
  <c r="Z143"/>
  <c r="S168"/>
  <c r="T168" s="1"/>
  <c r="R168"/>
  <c r="P169" l="1"/>
  <c r="Q169" s="1"/>
  <c r="N169" s="1"/>
  <c r="U168"/>
  <c r="Y144"/>
  <c r="X144"/>
  <c r="V145" s="1"/>
  <c r="W145" l="1"/>
  <c r="O145" s="1"/>
  <c r="Z144"/>
  <c r="S169"/>
  <c r="T169" s="1"/>
  <c r="R169"/>
  <c r="U169" l="1"/>
  <c r="P170"/>
  <c r="Q170" s="1"/>
  <c r="N170" s="1"/>
  <c r="Y145"/>
  <c r="X145"/>
  <c r="V146" s="1"/>
  <c r="W146" l="1"/>
  <c r="O146" s="1"/>
  <c r="Z145"/>
  <c r="S170"/>
  <c r="T170" s="1"/>
  <c r="R170"/>
  <c r="P171" l="1"/>
  <c r="Q171" s="1"/>
  <c r="N171" s="1"/>
  <c r="U170"/>
  <c r="Y146"/>
  <c r="X146"/>
  <c r="V147" s="1"/>
  <c r="W147" l="1"/>
  <c r="O147" s="1"/>
  <c r="Z146"/>
  <c r="S171"/>
  <c r="T171" s="1"/>
  <c r="R171"/>
  <c r="P172" l="1"/>
  <c r="Q172" s="1"/>
  <c r="N172" s="1"/>
  <c r="U171"/>
  <c r="Y147"/>
  <c r="X147"/>
  <c r="V148" s="1"/>
  <c r="Z147" l="1"/>
  <c r="W148"/>
  <c r="O148" s="1"/>
  <c r="S172"/>
  <c r="T172" s="1"/>
  <c r="R172"/>
  <c r="P173" l="1"/>
  <c r="Q173" s="1"/>
  <c r="N173" s="1"/>
  <c r="U172"/>
  <c r="Y148"/>
  <c r="X148"/>
  <c r="V149" s="1"/>
  <c r="W149" l="1"/>
  <c r="O149" s="1"/>
  <c r="Z148"/>
  <c r="S173"/>
  <c r="T173" s="1"/>
  <c r="R173"/>
  <c r="P174" l="1"/>
  <c r="Q174" s="1"/>
  <c r="N174" s="1"/>
  <c r="U173"/>
  <c r="Y149"/>
  <c r="X149"/>
  <c r="V150" s="1"/>
  <c r="W150" l="1"/>
  <c r="O150" s="1"/>
  <c r="Z149"/>
  <c r="S174"/>
  <c r="T174" s="1"/>
  <c r="R174"/>
  <c r="P175" l="1"/>
  <c r="Q175" s="1"/>
  <c r="N175" s="1"/>
  <c r="U174"/>
  <c r="Y150"/>
  <c r="X150"/>
  <c r="V151" s="1"/>
  <c r="W151" l="1"/>
  <c r="O151" s="1"/>
  <c r="Z150"/>
  <c r="S175"/>
  <c r="T175" s="1"/>
  <c r="R175"/>
  <c r="P176" l="1"/>
  <c r="Q176" s="1"/>
  <c r="N176" s="1"/>
  <c r="U175"/>
  <c r="Y151"/>
  <c r="X151"/>
  <c r="V152" s="1"/>
  <c r="W152" l="1"/>
  <c r="O152" s="1"/>
  <c r="Z151"/>
  <c r="S176"/>
  <c r="T176" s="1"/>
  <c r="R176"/>
  <c r="P177" l="1"/>
  <c r="Q177" s="1"/>
  <c r="N177" s="1"/>
  <c r="U176"/>
  <c r="Y152"/>
  <c r="X152"/>
  <c r="V153" s="1"/>
  <c r="W153" l="1"/>
  <c r="O153" s="1"/>
  <c r="Z152"/>
  <c r="S177"/>
  <c r="T177" s="1"/>
  <c r="R177"/>
  <c r="P178" l="1"/>
  <c r="Q178" s="1"/>
  <c r="N178" s="1"/>
  <c r="U177"/>
  <c r="Y153"/>
  <c r="X153"/>
  <c r="V154" s="1"/>
  <c r="W154" l="1"/>
  <c r="O154" s="1"/>
  <c r="Z153"/>
  <c r="S178"/>
  <c r="T178" s="1"/>
  <c r="R178"/>
  <c r="P179" l="1"/>
  <c r="Q179" s="1"/>
  <c r="N179" s="1"/>
  <c r="U178"/>
  <c r="Y154"/>
  <c r="X154"/>
  <c r="V155" s="1"/>
  <c r="W155" l="1"/>
  <c r="O155" s="1"/>
  <c r="Z154"/>
  <c r="S179"/>
  <c r="T179" s="1"/>
  <c r="R179"/>
  <c r="P180" l="1"/>
  <c r="Q180" s="1"/>
  <c r="N180" s="1"/>
  <c r="U179"/>
  <c r="Y155"/>
  <c r="X155"/>
  <c r="V156" s="1"/>
  <c r="W156" l="1"/>
  <c r="O156" s="1"/>
  <c r="Z155"/>
  <c r="S180"/>
  <c r="T180" s="1"/>
  <c r="R180"/>
  <c r="U180" l="1"/>
  <c r="P181"/>
  <c r="Q181" s="1"/>
  <c r="N181" s="1"/>
  <c r="Y156"/>
  <c r="X156"/>
  <c r="V157" s="1"/>
  <c r="W157" l="1"/>
  <c r="O157" s="1"/>
  <c r="Z156"/>
  <c r="S181"/>
  <c r="T181" s="1"/>
  <c r="R181"/>
  <c r="P182" l="1"/>
  <c r="Q182" s="1"/>
  <c r="N182" s="1"/>
  <c r="U181"/>
  <c r="Y157"/>
  <c r="X157"/>
  <c r="V158" s="1"/>
  <c r="W158" l="1"/>
  <c r="O158" s="1"/>
  <c r="Z157"/>
  <c r="S182"/>
  <c r="T182" s="1"/>
  <c r="R182"/>
  <c r="P183" l="1"/>
  <c r="Q183" s="1"/>
  <c r="N183" s="1"/>
  <c r="U182"/>
  <c r="Y158"/>
  <c r="X158"/>
  <c r="V159" s="1"/>
  <c r="Z158" l="1"/>
  <c r="W159"/>
  <c r="O159" s="1"/>
  <c r="S183"/>
  <c r="T183" s="1"/>
  <c r="R183"/>
  <c r="P184" l="1"/>
  <c r="Q184" s="1"/>
  <c r="N184" s="1"/>
  <c r="U183"/>
  <c r="Y159"/>
  <c r="X159"/>
  <c r="V160" s="1"/>
  <c r="W160" l="1"/>
  <c r="O160" s="1"/>
  <c r="Z159"/>
  <c r="S184"/>
  <c r="T184" s="1"/>
  <c r="R184"/>
  <c r="P185" l="1"/>
  <c r="Q185" s="1"/>
  <c r="N185" s="1"/>
  <c r="U184"/>
  <c r="Y160"/>
  <c r="X160"/>
  <c r="V161" s="1"/>
  <c r="W161" l="1"/>
  <c r="O161" s="1"/>
  <c r="Z160"/>
  <c r="S185"/>
  <c r="T185" s="1"/>
  <c r="R185"/>
  <c r="U185" s="1"/>
  <c r="Y161" l="1"/>
  <c r="X161"/>
  <c r="V162" s="1"/>
  <c r="W162" l="1"/>
  <c r="O162" s="1"/>
  <c r="Z161"/>
  <c r="Y162" l="1"/>
  <c r="X162"/>
  <c r="V163" s="1"/>
  <c r="W163" l="1"/>
  <c r="O163" s="1"/>
  <c r="Z162"/>
  <c r="Y163" l="1"/>
  <c r="X163"/>
  <c r="V164" s="1"/>
  <c r="W164" l="1"/>
  <c r="O164" s="1"/>
  <c r="Z163"/>
  <c r="Y164" l="1"/>
  <c r="X164"/>
  <c r="V165" s="1"/>
  <c r="W165" l="1"/>
  <c r="O165" s="1"/>
  <c r="Z164"/>
  <c r="Y165" l="1"/>
  <c r="X165"/>
  <c r="V166" s="1"/>
  <c r="W166" l="1"/>
  <c r="O166" s="1"/>
  <c r="Z165"/>
  <c r="Y166" l="1"/>
  <c r="X166"/>
  <c r="V167" s="1"/>
  <c r="W167" l="1"/>
  <c r="O167" s="1"/>
  <c r="Z166"/>
  <c r="Y167" l="1"/>
  <c r="X167"/>
  <c r="V168" s="1"/>
  <c r="W168" l="1"/>
  <c r="O168" s="1"/>
  <c r="Z167"/>
  <c r="Y168" l="1"/>
  <c r="X168"/>
  <c r="V169" s="1"/>
  <c r="W169" l="1"/>
  <c r="O169" s="1"/>
  <c r="Z168"/>
  <c r="Y169" l="1"/>
  <c r="X169"/>
  <c r="V170" s="1"/>
  <c r="Z169" l="1"/>
  <c r="W170"/>
  <c r="O170" s="1"/>
  <c r="Y170" l="1"/>
  <c r="X170"/>
  <c r="V171" s="1"/>
  <c r="W171" l="1"/>
  <c r="O171" s="1"/>
  <c r="Z170"/>
  <c r="Y171" l="1"/>
  <c r="X171"/>
  <c r="V172" s="1"/>
  <c r="W172" l="1"/>
  <c r="O172" s="1"/>
  <c r="Z171"/>
  <c r="Y172" l="1"/>
  <c r="X172"/>
  <c r="V173" s="1"/>
  <c r="W173" l="1"/>
  <c r="O173" s="1"/>
  <c r="Z172"/>
  <c r="Y173" l="1"/>
  <c r="X173"/>
  <c r="V174" s="1"/>
  <c r="W174" l="1"/>
  <c r="O174" s="1"/>
  <c r="Z173"/>
  <c r="Y174" l="1"/>
  <c r="X174"/>
  <c r="V175" s="1"/>
  <c r="W175" l="1"/>
  <c r="O175" s="1"/>
  <c r="Z174"/>
  <c r="Y175" l="1"/>
  <c r="X175"/>
  <c r="V176" s="1"/>
  <c r="W176" l="1"/>
  <c r="O176" s="1"/>
  <c r="Z175"/>
  <c r="Y176" l="1"/>
  <c r="X176"/>
  <c r="V177" s="1"/>
  <c r="W177" l="1"/>
  <c r="O177" s="1"/>
  <c r="Z176"/>
  <c r="Y177" l="1"/>
  <c r="X177"/>
  <c r="V178" s="1"/>
  <c r="W178" l="1"/>
  <c r="O178" s="1"/>
  <c r="Z177"/>
  <c r="Y178" l="1"/>
  <c r="X178"/>
  <c r="V179" s="1"/>
  <c r="W179" l="1"/>
  <c r="O179" s="1"/>
  <c r="Z178"/>
  <c r="Y179" l="1"/>
  <c r="X179"/>
  <c r="V180" s="1"/>
  <c r="W180" l="1"/>
  <c r="O180" s="1"/>
  <c r="Z179"/>
  <c r="Y180" l="1"/>
  <c r="X180"/>
  <c r="V181" s="1"/>
  <c r="Z180" l="1"/>
  <c r="W181"/>
  <c r="O181" s="1"/>
  <c r="Y181" l="1"/>
  <c r="X181"/>
  <c r="V182" s="1"/>
  <c r="W182" l="1"/>
  <c r="O182" s="1"/>
  <c r="Z181"/>
  <c r="Y182" l="1"/>
  <c r="X182"/>
  <c r="V183" s="1"/>
  <c r="W183" l="1"/>
  <c r="O183" s="1"/>
  <c r="Z182"/>
  <c r="Y183" l="1"/>
  <c r="X183"/>
  <c r="V184" s="1"/>
  <c r="W184" l="1"/>
  <c r="O184" s="1"/>
  <c r="Z183"/>
  <c r="Y184" l="1"/>
  <c r="X184"/>
  <c r="V185" s="1"/>
  <c r="W185" l="1"/>
  <c r="O185" s="1"/>
  <c r="Z184"/>
  <c r="Y185" l="1"/>
  <c r="X185"/>
  <c r="Z185" s="1"/>
</calcChain>
</file>

<file path=xl/comments1.xml><?xml version="1.0" encoding="utf-8"?>
<comments xmlns="http://schemas.openxmlformats.org/spreadsheetml/2006/main">
  <authors>
    <author>Autor</author>
  </authors>
  <commentList>
    <comment ref="V6" authorId="0">
      <text>
        <r>
          <rPr>
            <b/>
            <sz val="8"/>
            <color indexed="81"/>
            <rFont val="Tahoma"/>
            <family val="2"/>
          </rPr>
          <t>Descontado IR de 15%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<sst xmlns="http://schemas.openxmlformats.org/spreadsheetml/2006/main" count="763" uniqueCount="74">
  <si>
    <t>Juros %a.m.</t>
  </si>
  <si>
    <t>Meses</t>
  </si>
  <si>
    <t>Parcela</t>
  </si>
  <si>
    <t>INCC</t>
  </si>
  <si>
    <t>Lucro RF</t>
  </si>
  <si>
    <t>Acumulado RF</t>
  </si>
  <si>
    <t>Pago</t>
  </si>
  <si>
    <t>Acumulado Lucro</t>
  </si>
  <si>
    <t>Venda</t>
  </si>
  <si>
    <t>Crédito</t>
  </si>
  <si>
    <t>Ágio</t>
  </si>
  <si>
    <t>Lucro</t>
  </si>
  <si>
    <t>Alavancagem</t>
  </si>
  <si>
    <t>Cartas</t>
  </si>
  <si>
    <t>Anos</t>
  </si>
  <si>
    <t>Lance Fixo</t>
  </si>
  <si>
    <t>Saldo</t>
  </si>
  <si>
    <t>Renda Fixa</t>
  </si>
  <si>
    <t>Lucro Acumulado</t>
  </si>
  <si>
    <t>Lucro Mês</t>
  </si>
  <si>
    <t>%Lucro Real</t>
  </si>
  <si>
    <t>Poupança</t>
  </si>
  <si>
    <t>%Renda Fixa</t>
  </si>
  <si>
    <t>%Poupança</t>
  </si>
  <si>
    <t xml:space="preserve"> </t>
  </si>
  <si>
    <t>Plano</t>
  </si>
  <si>
    <t>Total Pago</t>
  </si>
  <si>
    <t>Parcelas</t>
  </si>
  <si>
    <t>Saldo Devedor</t>
  </si>
  <si>
    <t>Entrada</t>
  </si>
  <si>
    <t>Sorteio</t>
  </si>
  <si>
    <t>Total</t>
  </si>
  <si>
    <t>%Cred</t>
  </si>
  <si>
    <t>Valor</t>
  </si>
  <si>
    <t>CAIXA</t>
  </si>
  <si>
    <t xml:space="preserve">RESERVADA </t>
  </si>
  <si>
    <t>RESERVADA</t>
  </si>
  <si>
    <t>estou interessado</t>
  </si>
  <si>
    <t>BRADESCO</t>
  </si>
  <si>
    <t>70x1564</t>
  </si>
  <si>
    <t>88 + 5x610</t>
  </si>
  <si>
    <t>PORTO SEGURO</t>
  </si>
  <si>
    <t>123 x 895</t>
  </si>
  <si>
    <t>38 +15 x 445</t>
  </si>
  <si>
    <t>54 x 2.672</t>
  </si>
  <si>
    <t>28 + 3 x 1.295</t>
  </si>
  <si>
    <t>58 x 3.012</t>
  </si>
  <si>
    <t>92+4x2.186</t>
  </si>
  <si>
    <t>ITAU</t>
  </si>
  <si>
    <t>67 x 1.860 + 39 x 1.060</t>
  </si>
  <si>
    <t xml:space="preserve">ACEITA VEICULO - CONSORCIO NA ENTRADA </t>
  </si>
  <si>
    <t xml:space="preserve">ACEITA VEÍCULO / IMÓVEL / CONSÓRCIO </t>
  </si>
  <si>
    <t>72 x 6.134 + 63 x 2.634</t>
  </si>
  <si>
    <t>35 x 20.411 + 37 x 3.500</t>
  </si>
  <si>
    <t>36x27.674+37x10.646+56X7.146</t>
  </si>
  <si>
    <t>Colunas1</t>
  </si>
  <si>
    <t>Colunas2</t>
  </si>
  <si>
    <t>Colunas3</t>
  </si>
  <si>
    <t>Colunas4</t>
  </si>
  <si>
    <t>Colunas5</t>
  </si>
  <si>
    <t>Colunas6</t>
  </si>
  <si>
    <t>Colunas7</t>
  </si>
  <si>
    <t>Colunas8</t>
  </si>
  <si>
    <t>Colunas9</t>
  </si>
  <si>
    <t>Colunas10</t>
  </si>
  <si>
    <t>Colunas11</t>
  </si>
  <si>
    <t>Colunas12</t>
  </si>
  <si>
    <t>Colunas13</t>
  </si>
  <si>
    <t>Colunas14</t>
  </si>
  <si>
    <t>%Lucro</t>
  </si>
  <si>
    <t>Reinvestido</t>
  </si>
  <si>
    <t>%Sobre Poup</t>
  </si>
  <si>
    <t>%Sobre RF</t>
  </si>
  <si>
    <t>IR</t>
  </si>
</sst>
</file>

<file path=xl/styles.xml><?xml version="1.0" encoding="utf-8"?>
<styleSheet xmlns="http://schemas.openxmlformats.org/spreadsheetml/2006/main">
  <numFmts count="3">
    <numFmt numFmtId="44" formatCode="_(&quot;R$ &quot;* #,##0.00_);_(&quot;R$ &quot;* \(#,##0.00\);_(&quot;R$ &quot;* &quot;-&quot;??_);_(@_)"/>
    <numFmt numFmtId="43" formatCode="_(* #,##0.00_);_(* \(#,##0.00\);_(* &quot;-&quot;??_);_(@_)"/>
    <numFmt numFmtId="164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3" fillId="0" borderId="0" xfId="0" applyFont="1"/>
    <xf numFmtId="0" fontId="4" fillId="0" borderId="0" xfId="0" applyFont="1"/>
    <xf numFmtId="10" fontId="3" fillId="0" borderId="0" xfId="0" applyNumberFormat="1" applyFont="1"/>
    <xf numFmtId="44" fontId="3" fillId="0" borderId="0" xfId="2" applyFont="1"/>
    <xf numFmtId="44" fontId="3" fillId="0" borderId="0" xfId="0" applyNumberFormat="1" applyFont="1"/>
    <xf numFmtId="10" fontId="3" fillId="0" borderId="0" xfId="3" applyNumberFormat="1" applyFont="1"/>
    <xf numFmtId="0" fontId="3" fillId="0" borderId="1" xfId="0" applyFont="1" applyBorder="1"/>
    <xf numFmtId="44" fontId="3" fillId="0" borderId="1" xfId="0" applyNumberFormat="1" applyFont="1" applyBorder="1"/>
    <xf numFmtId="10" fontId="3" fillId="0" borderId="1" xfId="3" applyNumberFormat="1" applyFont="1" applyBorder="1"/>
    <xf numFmtId="44" fontId="3" fillId="0" borderId="1" xfId="2" applyFont="1" applyBorder="1"/>
    <xf numFmtId="0" fontId="2" fillId="0" borderId="0" xfId="0" applyFont="1"/>
    <xf numFmtId="44" fontId="0" fillId="0" borderId="0" xfId="2" applyFont="1"/>
    <xf numFmtId="10" fontId="0" fillId="0" borderId="0" xfId="3" applyNumberFormat="1" applyFont="1"/>
    <xf numFmtId="44" fontId="0" fillId="0" borderId="0" xfId="0" applyNumberFormat="1"/>
    <xf numFmtId="44" fontId="0" fillId="0" borderId="0" xfId="2" applyNumberFormat="1" applyFont="1"/>
    <xf numFmtId="0" fontId="3" fillId="0" borderId="0" xfId="0" applyFont="1" applyBorder="1"/>
    <xf numFmtId="44" fontId="3" fillId="0" borderId="0" xfId="2" applyFont="1" applyBorder="1"/>
    <xf numFmtId="44" fontId="3" fillId="0" borderId="0" xfId="0" applyNumberFormat="1" applyFont="1" applyBorder="1"/>
    <xf numFmtId="10" fontId="3" fillId="0" borderId="0" xfId="3" applyNumberFormat="1" applyFont="1" applyBorder="1"/>
    <xf numFmtId="43" fontId="3" fillId="0" borderId="0" xfId="1" applyFont="1"/>
    <xf numFmtId="44" fontId="4" fillId="0" borderId="0" xfId="0" applyNumberFormat="1" applyFont="1"/>
    <xf numFmtId="0" fontId="3" fillId="0" borderId="2" xfId="0" applyFont="1" applyBorder="1"/>
    <xf numFmtId="0" fontId="4" fillId="0" borderId="0" xfId="0" applyFont="1" applyBorder="1"/>
    <xf numFmtId="44" fontId="3" fillId="0" borderId="2" xfId="2" applyFont="1" applyBorder="1"/>
    <xf numFmtId="0" fontId="3" fillId="0" borderId="3" xfId="0" applyFont="1" applyBorder="1"/>
    <xf numFmtId="10" fontId="3" fillId="0" borderId="3" xfId="3" applyNumberFormat="1" applyFont="1" applyBorder="1"/>
    <xf numFmtId="0" fontId="4" fillId="0" borderId="4" xfId="0" applyFont="1" applyBorder="1"/>
    <xf numFmtId="0" fontId="4" fillId="0" borderId="1" xfId="0" applyFont="1" applyBorder="1"/>
    <xf numFmtId="0" fontId="4" fillId="0" borderId="5" xfId="0" applyFont="1" applyBorder="1"/>
    <xf numFmtId="44" fontId="3" fillId="0" borderId="2" xfId="0" applyNumberFormat="1" applyFont="1" applyBorder="1"/>
    <xf numFmtId="164" fontId="3" fillId="0" borderId="0" xfId="1" applyNumberFormat="1" applyFont="1"/>
    <xf numFmtId="0" fontId="3" fillId="0" borderId="0" xfId="0" applyFont="1" applyFill="1"/>
    <xf numFmtId="44" fontId="3" fillId="0" borderId="0" xfId="2" applyFont="1" applyFill="1"/>
    <xf numFmtId="44" fontId="3" fillId="0" borderId="0" xfId="0" applyNumberFormat="1" applyFont="1" applyFill="1"/>
    <xf numFmtId="44" fontId="3" fillId="0" borderId="2" xfId="0" applyNumberFormat="1" applyFont="1" applyFill="1" applyBorder="1"/>
    <xf numFmtId="10" fontId="3" fillId="0" borderId="3" xfId="3" applyNumberFormat="1" applyFont="1" applyFill="1" applyBorder="1"/>
    <xf numFmtId="0" fontId="5" fillId="0" borderId="0" xfId="0" applyFont="1"/>
    <xf numFmtId="10" fontId="5" fillId="0" borderId="0" xfId="3" applyNumberFormat="1" applyFont="1"/>
    <xf numFmtId="10" fontId="5" fillId="0" borderId="0" xfId="3" applyNumberFormat="1" applyFont="1" applyFill="1"/>
    <xf numFmtId="0" fontId="3" fillId="2" borderId="0" xfId="0" applyFont="1" applyFill="1"/>
    <xf numFmtId="44" fontId="3" fillId="2" borderId="0" xfId="2" applyFont="1" applyFill="1"/>
    <xf numFmtId="164" fontId="3" fillId="2" borderId="0" xfId="1" applyNumberFormat="1" applyFont="1" applyFill="1"/>
    <xf numFmtId="44" fontId="3" fillId="2" borderId="0" xfId="0" applyNumberFormat="1" applyFont="1" applyFill="1"/>
    <xf numFmtId="44" fontId="3" fillId="2" borderId="2" xfId="0" applyNumberFormat="1" applyFont="1" applyFill="1" applyBorder="1"/>
    <xf numFmtId="10" fontId="5" fillId="2" borderId="0" xfId="3" applyNumberFormat="1" applyFont="1" applyFill="1"/>
    <xf numFmtId="10" fontId="3" fillId="2" borderId="3" xfId="3" applyNumberFormat="1" applyFont="1" applyFill="1" applyBorder="1"/>
    <xf numFmtId="10" fontId="3" fillId="0" borderId="0" xfId="0" applyNumberFormat="1" applyFont="1" applyBorder="1"/>
    <xf numFmtId="44" fontId="3" fillId="0" borderId="0" xfId="3" applyNumberFormat="1" applyFont="1"/>
    <xf numFmtId="164" fontId="3" fillId="0" borderId="0" xfId="1" applyNumberFormat="1" applyFont="1" applyBorder="1"/>
    <xf numFmtId="44" fontId="4" fillId="0" borderId="0" xfId="0" applyNumberFormat="1" applyFont="1" applyBorder="1"/>
    <xf numFmtId="164" fontId="3" fillId="0" borderId="0" xfId="0" applyNumberFormat="1" applyFont="1" applyBorder="1"/>
    <xf numFmtId="3" fontId="3" fillId="0" borderId="0" xfId="0" applyNumberFormat="1" applyFont="1" applyBorder="1"/>
    <xf numFmtId="14" fontId="3" fillId="0" borderId="0" xfId="0" applyNumberFormat="1" applyFont="1" applyBorder="1"/>
    <xf numFmtId="10" fontId="4" fillId="0" borderId="0" xfId="0" applyNumberFormat="1" applyFont="1" applyBorder="1"/>
    <xf numFmtId="44" fontId="4" fillId="0" borderId="0" xfId="2" applyFont="1" applyBorder="1"/>
    <xf numFmtId="164" fontId="4" fillId="0" borderId="0" xfId="1" applyNumberFormat="1" applyFont="1" applyBorder="1"/>
    <xf numFmtId="0" fontId="3" fillId="0" borderId="0" xfId="0" applyNumberFormat="1" applyFont="1"/>
    <xf numFmtId="10" fontId="3" fillId="2" borderId="0" xfId="3" applyNumberFormat="1" applyFont="1" applyFill="1"/>
    <xf numFmtId="44" fontId="3" fillId="2" borderId="0" xfId="3" applyNumberFormat="1" applyFont="1" applyFill="1"/>
    <xf numFmtId="10" fontId="8" fillId="0" borderId="0" xfId="3" applyNumberFormat="1" applyFont="1"/>
    <xf numFmtId="10" fontId="4" fillId="0" borderId="1" xfId="3" applyNumberFormat="1" applyFont="1" applyBorder="1"/>
    <xf numFmtId="9" fontId="4" fillId="0" borderId="0" xfId="0" applyNumberFormat="1" applyFont="1"/>
    <xf numFmtId="10" fontId="3" fillId="2" borderId="0" xfId="3" applyNumberFormat="1" applyFont="1" applyFill="1" applyBorder="1"/>
    <xf numFmtId="44" fontId="3" fillId="2" borderId="2" xfId="2" applyFont="1" applyFill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9" fontId="3" fillId="0" borderId="0" xfId="0" applyNumberFormat="1" applyFont="1"/>
    <xf numFmtId="43" fontId="3" fillId="0" borderId="1" xfId="1" applyFont="1" applyBorder="1"/>
  </cellXfs>
  <cellStyles count="4">
    <cellStyle name="Moeda" xfId="2" builtinId="4"/>
    <cellStyle name="Normal" xfId="0" builtinId="0"/>
    <cellStyle name="Porcentagem" xfId="3" builtinId="5"/>
    <cellStyle name="Separador de milhares" xfId="1" builtinId="3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'120meses'!$L$5</c:f>
              <c:strCache>
                <c:ptCount val="1"/>
                <c:pt idx="0">
                  <c:v>Lucro</c:v>
                </c:pt>
              </c:strCache>
            </c:strRef>
          </c:tx>
          <c:marker>
            <c:symbol val="none"/>
          </c:marker>
          <c:val>
            <c:numRef>
              <c:f>'120meses'!$L$6:$L$103</c:f>
              <c:numCache>
                <c:formatCode>_("R$ "* #,##0.00_);_("R$ "* \(#,##0.00\);_("R$ "* "-"??_);_(@_)</c:formatCode>
                <c:ptCount val="98"/>
                <c:pt idx="0">
                  <c:v>14751.994999999999</c:v>
                </c:pt>
                <c:pt idx="1">
                  <c:v>14503.99</c:v>
                </c:pt>
                <c:pt idx="2">
                  <c:v>14255.984999999999</c:v>
                </c:pt>
                <c:pt idx="3">
                  <c:v>14007.98</c:v>
                </c:pt>
                <c:pt idx="4">
                  <c:v>13759.974999999999</c:v>
                </c:pt>
                <c:pt idx="5">
                  <c:v>13511.969999999998</c:v>
                </c:pt>
                <c:pt idx="6">
                  <c:v>13263.965</c:v>
                </c:pt>
                <c:pt idx="7">
                  <c:v>13015.96</c:v>
                </c:pt>
                <c:pt idx="8">
                  <c:v>12767.955000000002</c:v>
                </c:pt>
                <c:pt idx="9">
                  <c:v>12519.949999999997</c:v>
                </c:pt>
                <c:pt idx="10">
                  <c:v>12303.714999999998</c:v>
                </c:pt>
                <c:pt idx="11">
                  <c:v>12087.48</c:v>
                </c:pt>
                <c:pt idx="12">
                  <c:v>11871.244999999999</c:v>
                </c:pt>
                <c:pt idx="13">
                  <c:v>12763.789999999997</c:v>
                </c:pt>
                <c:pt idx="14">
                  <c:v>12531.334999999999</c:v>
                </c:pt>
                <c:pt idx="15">
                  <c:v>12298.880000000001</c:v>
                </c:pt>
                <c:pt idx="16">
                  <c:v>12066.424999999999</c:v>
                </c:pt>
                <c:pt idx="17">
                  <c:v>11833.969999999998</c:v>
                </c:pt>
                <c:pt idx="18">
                  <c:v>11601.514999999999</c:v>
                </c:pt>
                <c:pt idx="19">
                  <c:v>11369.060000000001</c:v>
                </c:pt>
                <c:pt idx="20">
                  <c:v>11136.605</c:v>
                </c:pt>
                <c:pt idx="21">
                  <c:v>10904.149999999998</c:v>
                </c:pt>
                <c:pt idx="22">
                  <c:v>10671.695</c:v>
                </c:pt>
                <c:pt idx="23">
                  <c:v>10439.240000000002</c:v>
                </c:pt>
                <c:pt idx="24">
                  <c:v>10206.785</c:v>
                </c:pt>
                <c:pt idx="25">
                  <c:v>11166.269999999999</c:v>
                </c:pt>
                <c:pt idx="26">
                  <c:v>10916.380000000001</c:v>
                </c:pt>
                <c:pt idx="27">
                  <c:v>10666.49</c:v>
                </c:pt>
                <c:pt idx="28">
                  <c:v>10416.599999999999</c:v>
                </c:pt>
                <c:pt idx="29">
                  <c:v>10166.709999999997</c:v>
                </c:pt>
                <c:pt idx="30">
                  <c:v>9916.8199999999961</c:v>
                </c:pt>
                <c:pt idx="31">
                  <c:v>9666.9299999999985</c:v>
                </c:pt>
                <c:pt idx="32">
                  <c:v>9417.0399999999972</c:v>
                </c:pt>
                <c:pt idx="33">
                  <c:v>9167.149999999996</c:v>
                </c:pt>
                <c:pt idx="34">
                  <c:v>8917.2599999999984</c:v>
                </c:pt>
                <c:pt idx="35">
                  <c:v>8667.369999999999</c:v>
                </c:pt>
                <c:pt idx="36">
                  <c:v>8417.48</c:v>
                </c:pt>
                <c:pt idx="37">
                  <c:v>9448.9263749999991</c:v>
                </c:pt>
                <c:pt idx="38">
                  <c:v>9180.2946249999986</c:v>
                </c:pt>
                <c:pt idx="39">
                  <c:v>8911.6628749999982</c:v>
                </c:pt>
                <c:pt idx="40">
                  <c:v>8643.0311249999977</c:v>
                </c:pt>
                <c:pt idx="41">
                  <c:v>8374.3993749999972</c:v>
                </c:pt>
                <c:pt idx="42">
                  <c:v>8105.7676249999968</c:v>
                </c:pt>
                <c:pt idx="43">
                  <c:v>7837.1358749999963</c:v>
                </c:pt>
                <c:pt idx="44">
                  <c:v>7568.5041249999958</c:v>
                </c:pt>
                <c:pt idx="45">
                  <c:v>7299.8723749999954</c:v>
                </c:pt>
                <c:pt idx="46">
                  <c:v>7031.2406249999949</c:v>
                </c:pt>
                <c:pt idx="47">
                  <c:v>6762.6088749999944</c:v>
                </c:pt>
                <c:pt idx="48">
                  <c:v>6493.977124999994</c:v>
                </c:pt>
                <c:pt idx="49">
                  <c:v>7602.7819781249927</c:v>
                </c:pt>
                <c:pt idx="50">
                  <c:v>7314.0028468749915</c:v>
                </c:pt>
                <c:pt idx="51">
                  <c:v>7025.2237156249976</c:v>
                </c:pt>
                <c:pt idx="52">
                  <c:v>6736.4445843749963</c:v>
                </c:pt>
                <c:pt idx="53">
                  <c:v>6447.6654531249951</c:v>
                </c:pt>
                <c:pt idx="54">
                  <c:v>6158.8863218749939</c:v>
                </c:pt>
                <c:pt idx="55">
                  <c:v>5870.1071906249927</c:v>
                </c:pt>
                <c:pt idx="56">
                  <c:v>5581.3280593749987</c:v>
                </c:pt>
                <c:pt idx="57">
                  <c:v>5292.5489281249975</c:v>
                </c:pt>
                <c:pt idx="58">
                  <c:v>5003.7697968749962</c:v>
                </c:pt>
                <c:pt idx="59">
                  <c:v>4714.9906656250023</c:v>
                </c:pt>
                <c:pt idx="60">
                  <c:v>4426.2115343750011</c:v>
                </c:pt>
                <c:pt idx="61">
                  <c:v>5618.1767514843741</c:v>
                </c:pt>
                <c:pt idx="62">
                  <c:v>5307.7391853906265</c:v>
                </c:pt>
                <c:pt idx="63">
                  <c:v>4997.3016192968789</c:v>
                </c:pt>
                <c:pt idx="64">
                  <c:v>4686.8640532031277</c:v>
                </c:pt>
                <c:pt idx="65">
                  <c:v>4376.4264871093765</c:v>
                </c:pt>
                <c:pt idx="66">
                  <c:v>4065.9889210156252</c:v>
                </c:pt>
                <c:pt idx="67">
                  <c:v>3755.551354921874</c:v>
                </c:pt>
                <c:pt idx="68">
                  <c:v>3445.1137888281228</c:v>
                </c:pt>
                <c:pt idx="69">
                  <c:v>3134.6762227343715</c:v>
                </c:pt>
                <c:pt idx="70">
                  <c:v>2824.2386566406203</c:v>
                </c:pt>
                <c:pt idx="71">
                  <c:v>2513.8010905468691</c:v>
                </c:pt>
                <c:pt idx="72">
                  <c:v>2203.3635244531179</c:v>
                </c:pt>
                <c:pt idx="73">
                  <c:v>3484.7261328456952</c:v>
                </c:pt>
                <c:pt idx="74">
                  <c:v>3151.0057492949127</c:v>
                </c:pt>
                <c:pt idx="75">
                  <c:v>2817.2853657441301</c:v>
                </c:pt>
                <c:pt idx="76">
                  <c:v>2483.5649821933475</c:v>
                </c:pt>
                <c:pt idx="77">
                  <c:v>2149.844598642565</c:v>
                </c:pt>
                <c:pt idx="78">
                  <c:v>1816.1242150917824</c:v>
                </c:pt>
                <c:pt idx="79">
                  <c:v>1482.4038315409998</c:v>
                </c:pt>
                <c:pt idx="80">
                  <c:v>1148.6834479902172</c:v>
                </c:pt>
                <c:pt idx="81">
                  <c:v>814.96306443943467</c:v>
                </c:pt>
                <c:pt idx="82">
                  <c:v>481.2426808886521</c:v>
                </c:pt>
                <c:pt idx="83">
                  <c:v>147.52229733786953</c:v>
                </c:pt>
                <c:pt idx="84">
                  <c:v>-186.19808621291304</c:v>
                </c:pt>
                <c:pt idx="85">
                  <c:v>1191.2667178091069</c:v>
                </c:pt>
                <c:pt idx="86">
                  <c:v>832.51730549201602</c:v>
                </c:pt>
                <c:pt idx="87">
                  <c:v>473.76789317492512</c:v>
                </c:pt>
                <c:pt idx="88">
                  <c:v>115.01848085783422</c:v>
                </c:pt>
                <c:pt idx="89">
                  <c:v>-243.73093145925668</c:v>
                </c:pt>
                <c:pt idx="90">
                  <c:v>-602.48034377634758</c:v>
                </c:pt>
                <c:pt idx="91">
                  <c:v>-961.22975609343848</c:v>
                </c:pt>
                <c:pt idx="92">
                  <c:v>-1319.9791684105294</c:v>
                </c:pt>
                <c:pt idx="93">
                  <c:v>-1678.7285807276203</c:v>
                </c:pt>
                <c:pt idx="94">
                  <c:v>-2037.4779930447112</c:v>
                </c:pt>
                <c:pt idx="95">
                  <c:v>-2396.2274053618021</c:v>
                </c:pt>
                <c:pt idx="96">
                  <c:v>-2754.976817678893</c:v>
                </c:pt>
                <c:pt idx="97">
                  <c:v>-1274.2021533552252</c:v>
                </c:pt>
              </c:numCache>
            </c:numRef>
          </c:val>
        </c:ser>
        <c:ser>
          <c:idx val="1"/>
          <c:order val="1"/>
          <c:tx>
            <c:strRef>
              <c:f>'120meses'!$Q$5</c:f>
              <c:strCache>
                <c:ptCount val="1"/>
                <c:pt idx="0">
                  <c:v>Lucro Acumulado</c:v>
                </c:pt>
              </c:strCache>
            </c:strRef>
          </c:tx>
          <c:marker>
            <c:symbol val="none"/>
          </c:marker>
          <c:val>
            <c:numRef>
              <c:f>'120meses'!$Q$6:$Q$103</c:f>
              <c:numCache>
                <c:formatCode>_("R$ "* #,##0.00_);_("R$ "* \(#,##0.00\);_("R$ "* "-"??_);_(@_)</c:formatCode>
                <c:ptCount val="98"/>
                <c:pt idx="0">
                  <c:v>0</c:v>
                </c:pt>
                <c:pt idx="1">
                  <c:v>2.98</c:v>
                </c:pt>
                <c:pt idx="2">
                  <c:v>8.9499999999999993</c:v>
                </c:pt>
                <c:pt idx="3">
                  <c:v>17.93</c:v>
                </c:pt>
                <c:pt idx="4">
                  <c:v>29.939999999999998</c:v>
                </c:pt>
                <c:pt idx="5">
                  <c:v>45</c:v>
                </c:pt>
                <c:pt idx="6">
                  <c:v>63.129999999999995</c:v>
                </c:pt>
                <c:pt idx="7">
                  <c:v>84.34</c:v>
                </c:pt>
                <c:pt idx="8">
                  <c:v>108.65</c:v>
                </c:pt>
                <c:pt idx="9">
                  <c:v>136.09</c:v>
                </c:pt>
                <c:pt idx="10">
                  <c:v>166.67000000000002</c:v>
                </c:pt>
                <c:pt idx="11">
                  <c:v>200.03000000000003</c:v>
                </c:pt>
                <c:pt idx="12">
                  <c:v>236.18000000000004</c:v>
                </c:pt>
                <c:pt idx="13">
                  <c:v>275.14000000000004</c:v>
                </c:pt>
                <c:pt idx="14">
                  <c:v>317.13000000000005</c:v>
                </c:pt>
                <c:pt idx="15">
                  <c:v>362.16000000000008</c:v>
                </c:pt>
                <c:pt idx="16">
                  <c:v>410.25000000000011</c:v>
                </c:pt>
                <c:pt idx="17">
                  <c:v>461.41000000000008</c:v>
                </c:pt>
                <c:pt idx="18">
                  <c:v>515.67000000000007</c:v>
                </c:pt>
                <c:pt idx="19">
                  <c:v>573.05000000000007</c:v>
                </c:pt>
                <c:pt idx="20">
                  <c:v>633.56000000000006</c:v>
                </c:pt>
                <c:pt idx="21">
                  <c:v>697.22</c:v>
                </c:pt>
                <c:pt idx="22">
                  <c:v>764.05000000000007</c:v>
                </c:pt>
                <c:pt idx="23">
                  <c:v>834.07</c:v>
                </c:pt>
                <c:pt idx="24">
                  <c:v>907.30000000000007</c:v>
                </c:pt>
                <c:pt idx="25">
                  <c:v>983.7600000000001</c:v>
                </c:pt>
                <c:pt idx="26">
                  <c:v>1063.68</c:v>
                </c:pt>
                <c:pt idx="27">
                  <c:v>1147.0800000000002</c:v>
                </c:pt>
                <c:pt idx="28">
                  <c:v>1233.9800000000002</c:v>
                </c:pt>
                <c:pt idx="29">
                  <c:v>1324.4000000000003</c:v>
                </c:pt>
                <c:pt idx="30">
                  <c:v>1418.3600000000004</c:v>
                </c:pt>
                <c:pt idx="31">
                  <c:v>1515.8800000000003</c:v>
                </c:pt>
                <c:pt idx="32">
                  <c:v>1616.9800000000002</c:v>
                </c:pt>
                <c:pt idx="33">
                  <c:v>1721.6900000000003</c:v>
                </c:pt>
                <c:pt idx="34">
                  <c:v>1830.0300000000002</c:v>
                </c:pt>
                <c:pt idx="35">
                  <c:v>1942.0200000000002</c:v>
                </c:pt>
                <c:pt idx="36">
                  <c:v>2057.6800000000003</c:v>
                </c:pt>
                <c:pt idx="37">
                  <c:v>2177.0300000000002</c:v>
                </c:pt>
                <c:pt idx="38">
                  <c:v>2300.3200000000002</c:v>
                </c:pt>
                <c:pt idx="39">
                  <c:v>2427.5700000000002</c:v>
                </c:pt>
                <c:pt idx="40">
                  <c:v>2558.8100000000004</c:v>
                </c:pt>
                <c:pt idx="41">
                  <c:v>2694.0600000000004</c:v>
                </c:pt>
                <c:pt idx="42">
                  <c:v>2833.3500000000004</c:v>
                </c:pt>
                <c:pt idx="43">
                  <c:v>2976.6900000000005</c:v>
                </c:pt>
                <c:pt idx="44">
                  <c:v>3124.1200000000003</c:v>
                </c:pt>
                <c:pt idx="45">
                  <c:v>3275.6600000000003</c:v>
                </c:pt>
                <c:pt idx="46">
                  <c:v>3431.3300000000004</c:v>
                </c:pt>
                <c:pt idx="47">
                  <c:v>3591.1600000000003</c:v>
                </c:pt>
                <c:pt idx="48">
                  <c:v>3755.17</c:v>
                </c:pt>
                <c:pt idx="49">
                  <c:v>3923.39</c:v>
                </c:pt>
                <c:pt idx="50">
                  <c:v>4096.08</c:v>
                </c:pt>
                <c:pt idx="51">
                  <c:v>4273.2699999999995</c:v>
                </c:pt>
                <c:pt idx="52">
                  <c:v>4454.99</c:v>
                </c:pt>
                <c:pt idx="53">
                  <c:v>4641.2699999999995</c:v>
                </c:pt>
                <c:pt idx="54">
                  <c:v>4832.1299999999992</c:v>
                </c:pt>
                <c:pt idx="55">
                  <c:v>5027.5999999999995</c:v>
                </c:pt>
                <c:pt idx="56">
                  <c:v>5227.7099999999991</c:v>
                </c:pt>
                <c:pt idx="57">
                  <c:v>5432.48</c:v>
                </c:pt>
                <c:pt idx="58">
                  <c:v>5641.95</c:v>
                </c:pt>
                <c:pt idx="59">
                  <c:v>5856.1399999999994</c:v>
                </c:pt>
                <c:pt idx="60">
                  <c:v>6075.079999999999</c:v>
                </c:pt>
                <c:pt idx="61">
                  <c:v>6298.7999999999993</c:v>
                </c:pt>
                <c:pt idx="62">
                  <c:v>6527.5899999999992</c:v>
                </c:pt>
                <c:pt idx="63">
                  <c:v>6761.48</c:v>
                </c:pt>
                <c:pt idx="64">
                  <c:v>7000.49</c:v>
                </c:pt>
                <c:pt idx="65">
                  <c:v>7244.66</c:v>
                </c:pt>
                <c:pt idx="66">
                  <c:v>7494.0199999999995</c:v>
                </c:pt>
                <c:pt idx="67">
                  <c:v>7748.61</c:v>
                </c:pt>
                <c:pt idx="68">
                  <c:v>8008.45</c:v>
                </c:pt>
                <c:pt idx="69">
                  <c:v>8273.57</c:v>
                </c:pt>
                <c:pt idx="70">
                  <c:v>8544.01</c:v>
                </c:pt>
                <c:pt idx="71">
                  <c:v>8819.8000000000011</c:v>
                </c:pt>
                <c:pt idx="72">
                  <c:v>9100.9700000000012</c:v>
                </c:pt>
                <c:pt idx="73">
                  <c:v>9387.5500000000011</c:v>
                </c:pt>
                <c:pt idx="74">
                  <c:v>9679.85</c:v>
                </c:pt>
                <c:pt idx="75">
                  <c:v>9977.91</c:v>
                </c:pt>
                <c:pt idx="76">
                  <c:v>10281.76</c:v>
                </c:pt>
                <c:pt idx="77">
                  <c:v>10591.44</c:v>
                </c:pt>
                <c:pt idx="78">
                  <c:v>10906.980000000001</c:v>
                </c:pt>
                <c:pt idx="79">
                  <c:v>11228.420000000002</c:v>
                </c:pt>
                <c:pt idx="80">
                  <c:v>11555.800000000001</c:v>
                </c:pt>
                <c:pt idx="81">
                  <c:v>11889.140000000001</c:v>
                </c:pt>
                <c:pt idx="82">
                  <c:v>12228.490000000002</c:v>
                </c:pt>
                <c:pt idx="83">
                  <c:v>12573.880000000001</c:v>
                </c:pt>
                <c:pt idx="84">
                  <c:v>12925.35</c:v>
                </c:pt>
                <c:pt idx="85">
                  <c:v>13282.93</c:v>
                </c:pt>
                <c:pt idx="86">
                  <c:v>13646.960000000001</c:v>
                </c:pt>
                <c:pt idx="87">
                  <c:v>14017.480000000001</c:v>
                </c:pt>
                <c:pt idx="88">
                  <c:v>14394.53</c:v>
                </c:pt>
                <c:pt idx="89">
                  <c:v>14778.150000000001</c:v>
                </c:pt>
                <c:pt idx="90">
                  <c:v>15168.37</c:v>
                </c:pt>
                <c:pt idx="91">
                  <c:v>15565.240000000002</c:v>
                </c:pt>
                <c:pt idx="92">
                  <c:v>15968.800000000001</c:v>
                </c:pt>
                <c:pt idx="93">
                  <c:v>16379.080000000002</c:v>
                </c:pt>
                <c:pt idx="94">
                  <c:v>16796.13</c:v>
                </c:pt>
                <c:pt idx="95">
                  <c:v>17219.990000000002</c:v>
                </c:pt>
                <c:pt idx="96">
                  <c:v>17650.690000000002</c:v>
                </c:pt>
                <c:pt idx="97">
                  <c:v>18088.280000000002</c:v>
                </c:pt>
              </c:numCache>
            </c:numRef>
          </c:val>
        </c:ser>
        <c:ser>
          <c:idx val="2"/>
          <c:order val="2"/>
          <c:tx>
            <c:strRef>
              <c:f>'120meses'!$W$5</c:f>
              <c:strCache>
                <c:ptCount val="1"/>
                <c:pt idx="0">
                  <c:v>Lucro Acumulado</c:v>
                </c:pt>
              </c:strCache>
            </c:strRef>
          </c:tx>
          <c:marker>
            <c:symbol val="none"/>
          </c:marker>
          <c:val>
            <c:numRef>
              <c:f>'120meses'!$W$6:$W$103</c:f>
              <c:numCache>
                <c:formatCode>_("R$ "* #,##0.00_);_("R$ "* \(#,##0.00\);_("R$ "* "-"??_);_(@_)</c:formatCode>
                <c:ptCount val="98"/>
                <c:pt idx="0">
                  <c:v>0</c:v>
                </c:pt>
                <c:pt idx="1">
                  <c:v>4.0199999999999996</c:v>
                </c:pt>
                <c:pt idx="2">
                  <c:v>12.09</c:v>
                </c:pt>
                <c:pt idx="3">
                  <c:v>24.240000000000002</c:v>
                </c:pt>
                <c:pt idx="4">
                  <c:v>40.510000000000005</c:v>
                </c:pt>
                <c:pt idx="5">
                  <c:v>60.930000000000007</c:v>
                </c:pt>
                <c:pt idx="6">
                  <c:v>85.53</c:v>
                </c:pt>
                <c:pt idx="7">
                  <c:v>114.35</c:v>
                </c:pt>
                <c:pt idx="8">
                  <c:v>147.41999999999999</c:v>
                </c:pt>
                <c:pt idx="9">
                  <c:v>184.76999999999998</c:v>
                </c:pt>
                <c:pt idx="10">
                  <c:v>226.44</c:v>
                </c:pt>
                <c:pt idx="11">
                  <c:v>271.95</c:v>
                </c:pt>
                <c:pt idx="12">
                  <c:v>321.33999999999997</c:v>
                </c:pt>
                <c:pt idx="13">
                  <c:v>374.63</c:v>
                </c:pt>
                <c:pt idx="14">
                  <c:v>432.12</c:v>
                </c:pt>
                <c:pt idx="15">
                  <c:v>493.84000000000003</c:v>
                </c:pt>
                <c:pt idx="16">
                  <c:v>559.82000000000005</c:v>
                </c:pt>
                <c:pt idx="17">
                  <c:v>630.1</c:v>
                </c:pt>
                <c:pt idx="18">
                  <c:v>704.72</c:v>
                </c:pt>
                <c:pt idx="19">
                  <c:v>783.71</c:v>
                </c:pt>
                <c:pt idx="20">
                  <c:v>867.1</c:v>
                </c:pt>
                <c:pt idx="21">
                  <c:v>954.94</c:v>
                </c:pt>
                <c:pt idx="22">
                  <c:v>1047.25</c:v>
                </c:pt>
                <c:pt idx="23">
                  <c:v>1144.08</c:v>
                </c:pt>
                <c:pt idx="24">
                  <c:v>1245.46</c:v>
                </c:pt>
                <c:pt idx="25">
                  <c:v>1351.42</c:v>
                </c:pt>
                <c:pt idx="26">
                  <c:v>1462.29</c:v>
                </c:pt>
                <c:pt idx="27">
                  <c:v>1578.11</c:v>
                </c:pt>
                <c:pt idx="28">
                  <c:v>1698.9099999999999</c:v>
                </c:pt>
                <c:pt idx="29">
                  <c:v>1824.7399999999998</c:v>
                </c:pt>
                <c:pt idx="30">
                  <c:v>1955.6399999999999</c:v>
                </c:pt>
                <c:pt idx="31">
                  <c:v>2091.6499999999996</c:v>
                </c:pt>
                <c:pt idx="32">
                  <c:v>2232.7999999999997</c:v>
                </c:pt>
                <c:pt idx="33">
                  <c:v>2379.1499999999996</c:v>
                </c:pt>
                <c:pt idx="34">
                  <c:v>2530.7299999999996</c:v>
                </c:pt>
                <c:pt idx="35">
                  <c:v>2687.5899999999997</c:v>
                </c:pt>
                <c:pt idx="36">
                  <c:v>2849.7599999999998</c:v>
                </c:pt>
                <c:pt idx="37">
                  <c:v>3017.2999999999997</c:v>
                </c:pt>
                <c:pt idx="38">
                  <c:v>3190.5499999999997</c:v>
                </c:pt>
                <c:pt idx="39">
                  <c:v>3369.5499999999997</c:v>
                </c:pt>
                <c:pt idx="40">
                  <c:v>3554.35</c:v>
                </c:pt>
                <c:pt idx="41">
                  <c:v>3745</c:v>
                </c:pt>
                <c:pt idx="42">
                  <c:v>3941.55</c:v>
                </c:pt>
                <c:pt idx="43">
                  <c:v>4144.04</c:v>
                </c:pt>
                <c:pt idx="44">
                  <c:v>4352.5199999999995</c:v>
                </c:pt>
                <c:pt idx="45">
                  <c:v>4567.04</c:v>
                </c:pt>
                <c:pt idx="46">
                  <c:v>4787.6499999999996</c:v>
                </c:pt>
                <c:pt idx="47">
                  <c:v>5014.3999999999996</c:v>
                </c:pt>
                <c:pt idx="48">
                  <c:v>5247.3399999999992</c:v>
                </c:pt>
                <c:pt idx="49">
                  <c:v>5486.5199999999995</c:v>
                </c:pt>
                <c:pt idx="50">
                  <c:v>5732.3099999999995</c:v>
                </c:pt>
                <c:pt idx="51">
                  <c:v>5984.7699999999995</c:v>
                </c:pt>
                <c:pt idx="52">
                  <c:v>6243.9599999999991</c:v>
                </c:pt>
                <c:pt idx="53">
                  <c:v>6509.9199999999992</c:v>
                </c:pt>
                <c:pt idx="54">
                  <c:v>6782.7199999999993</c:v>
                </c:pt>
                <c:pt idx="55">
                  <c:v>7062.4099999999989</c:v>
                </c:pt>
                <c:pt idx="56">
                  <c:v>7349.0399999999991</c:v>
                </c:pt>
                <c:pt idx="57">
                  <c:v>7642.6699999999992</c:v>
                </c:pt>
                <c:pt idx="58">
                  <c:v>7943.3599999999988</c:v>
                </c:pt>
                <c:pt idx="59">
                  <c:v>8251.159999999998</c:v>
                </c:pt>
                <c:pt idx="60">
                  <c:v>8566.1299999999974</c:v>
                </c:pt>
                <c:pt idx="61">
                  <c:v>8888.3299999999981</c:v>
                </c:pt>
                <c:pt idx="62">
                  <c:v>9218.1699999999983</c:v>
                </c:pt>
                <c:pt idx="63">
                  <c:v>9555.7099999999991</c:v>
                </c:pt>
                <c:pt idx="64">
                  <c:v>9901.0099999999984</c:v>
                </c:pt>
                <c:pt idx="65">
                  <c:v>10254.139999999998</c:v>
                </c:pt>
                <c:pt idx="66">
                  <c:v>10615.159999999998</c:v>
                </c:pt>
                <c:pt idx="67">
                  <c:v>10984.129999999997</c:v>
                </c:pt>
                <c:pt idx="68">
                  <c:v>11361.119999999997</c:v>
                </c:pt>
                <c:pt idx="69">
                  <c:v>11746.189999999997</c:v>
                </c:pt>
                <c:pt idx="70">
                  <c:v>12139.409999999996</c:v>
                </c:pt>
                <c:pt idx="71">
                  <c:v>12540.839999999997</c:v>
                </c:pt>
                <c:pt idx="72">
                  <c:v>12950.559999999996</c:v>
                </c:pt>
                <c:pt idx="73">
                  <c:v>13368.619999999995</c:v>
                </c:pt>
                <c:pt idx="74">
                  <c:v>13795.479999999996</c:v>
                </c:pt>
                <c:pt idx="75">
                  <c:v>14231.199999999995</c:v>
                </c:pt>
                <c:pt idx="76">
                  <c:v>14675.849999999995</c:v>
                </c:pt>
                <c:pt idx="77">
                  <c:v>15129.509999999995</c:v>
                </c:pt>
                <c:pt idx="78">
                  <c:v>15592.249999999995</c:v>
                </c:pt>
                <c:pt idx="79">
                  <c:v>16064.149999999994</c:v>
                </c:pt>
                <c:pt idx="80">
                  <c:v>16545.279999999995</c:v>
                </c:pt>
                <c:pt idx="81">
                  <c:v>17035.709999999995</c:v>
                </c:pt>
                <c:pt idx="82">
                  <c:v>17535.519999999997</c:v>
                </c:pt>
                <c:pt idx="83">
                  <c:v>18044.779999999995</c:v>
                </c:pt>
                <c:pt idx="84">
                  <c:v>18563.579999999994</c:v>
                </c:pt>
                <c:pt idx="85">
                  <c:v>19091.979999999996</c:v>
                </c:pt>
                <c:pt idx="86">
                  <c:v>19630.479999999996</c:v>
                </c:pt>
                <c:pt idx="87">
                  <c:v>20179.149999999994</c:v>
                </c:pt>
                <c:pt idx="88">
                  <c:v>20738.079999999994</c:v>
                </c:pt>
                <c:pt idx="89">
                  <c:v>21307.339999999993</c:v>
                </c:pt>
                <c:pt idx="90">
                  <c:v>21887.029999999992</c:v>
                </c:pt>
                <c:pt idx="91">
                  <c:v>22477.21999999999</c:v>
                </c:pt>
                <c:pt idx="92">
                  <c:v>23078.009999999991</c:v>
                </c:pt>
                <c:pt idx="93">
                  <c:v>23689.46999999999</c:v>
                </c:pt>
                <c:pt idx="94">
                  <c:v>24311.69999999999</c:v>
                </c:pt>
                <c:pt idx="95">
                  <c:v>24944.779999999992</c:v>
                </c:pt>
                <c:pt idx="96">
                  <c:v>25588.799999999992</c:v>
                </c:pt>
                <c:pt idx="97">
                  <c:v>26243.849999999991</c:v>
                </c:pt>
              </c:numCache>
            </c:numRef>
          </c:val>
        </c:ser>
        <c:marker val="1"/>
        <c:axId val="59981824"/>
        <c:axId val="59983360"/>
      </c:lineChart>
      <c:catAx>
        <c:axId val="59981824"/>
        <c:scaling>
          <c:orientation val="minMax"/>
        </c:scaling>
        <c:axPos val="b"/>
        <c:tickLblPos val="nextTo"/>
        <c:crossAx val="59983360"/>
        <c:crosses val="autoZero"/>
        <c:auto val="1"/>
        <c:lblAlgn val="ctr"/>
        <c:lblOffset val="100"/>
      </c:catAx>
      <c:valAx>
        <c:axId val="59983360"/>
        <c:scaling>
          <c:orientation val="minMax"/>
        </c:scaling>
        <c:axPos val="l"/>
        <c:majorGridlines/>
        <c:numFmt formatCode="_(&quot;R$ &quot;* #,##0.00_);_(&quot;R$ &quot;* \(#,##0.00\);_(&quot;R$ &quot;* &quot;-&quot;??_);_(@_)" sourceLinked="1"/>
        <c:tickLblPos val="nextTo"/>
        <c:crossAx val="59981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83</xdr:row>
      <xdr:rowOff>95250</xdr:rowOff>
    </xdr:from>
    <xdr:to>
      <xdr:col>20</xdr:col>
      <xdr:colOff>314325</xdr:colOff>
      <xdr:row>101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a1" displayName="Tabela1" ref="A1:U221" totalsRowCount="1" headerRowDxfId="43" dataDxfId="42">
  <autoFilter ref="A1:U220">
    <filterColumn colId="6">
      <filters>
        <filter val="106,04%"/>
        <filter val="116,22%"/>
        <filter val="116,34%"/>
        <filter val="118,94%"/>
        <filter val="119,39%"/>
        <filter val="120,03%"/>
        <filter val="120,31%"/>
        <filter val="121,13%"/>
        <filter val="121,72%"/>
        <filter val="121,81%"/>
        <filter val="122,27%"/>
        <filter val="122,33%"/>
        <filter val="122,57%"/>
        <filter val="123,01%"/>
        <filter val="123,08%"/>
        <filter val="123,37%"/>
        <filter val="123,44%"/>
        <filter val="123,53%"/>
        <filter val="123,92%"/>
        <filter val="123,95%"/>
        <filter val="124,20%"/>
        <filter val="124,72%"/>
        <filter val="125,06%"/>
        <filter val="125,26%"/>
        <filter val="125,35%"/>
        <filter val="125,42%"/>
        <filter val="125,43%"/>
        <filter val="125,44%"/>
        <filter val="125,52%"/>
        <filter val="125,83%"/>
        <filter val="125,98%"/>
        <filter val="126,06%"/>
        <filter val="126,11%"/>
        <filter val="126,15%"/>
        <filter val="126,17%"/>
        <filter val="126,34%"/>
        <filter val="126,39%"/>
        <filter val="126,49%"/>
        <filter val="126,70%"/>
        <filter val="126,97%"/>
        <filter val="127,00%"/>
        <filter val="127,20%"/>
        <filter val="127,25%"/>
        <filter val="127,42%"/>
        <filter val="127,43%"/>
        <filter val="127,50%"/>
        <filter val="127,56%"/>
        <filter val="127,60%"/>
        <filter val="127,91%"/>
        <filter val="127,93%"/>
        <filter val="128,03%"/>
        <filter val="128,07%"/>
        <filter val="128,13%"/>
        <filter val="128,25%"/>
        <filter val="128,29%"/>
        <filter val="128,31%"/>
        <filter val="128,43%"/>
        <filter val="128,49%"/>
        <filter val="128,61%"/>
        <filter val="128,77%"/>
        <filter val="128,78%"/>
        <filter val="128,84%"/>
        <filter val="128,91%"/>
        <filter val="128,93%"/>
        <filter val="129,09%"/>
        <filter val="129,13%"/>
        <filter val="129,25%"/>
        <filter val="129,33%"/>
        <filter val="129,71%"/>
        <filter val="129,72%"/>
        <filter val="129,76%"/>
        <filter val="129,77%"/>
        <filter val="130,10%"/>
        <filter val="130,17%"/>
        <filter val="130,47%"/>
        <filter val="130,67%"/>
        <filter val="130,73%"/>
        <filter val="130,75%"/>
        <filter val="130,88%"/>
        <filter val="131,01%"/>
        <filter val="131,18%"/>
        <filter val="131,22%"/>
        <filter val="131,24%"/>
        <filter val="131,68%"/>
        <filter val="131,91%"/>
        <filter val="131,94%"/>
        <filter val="132,02%"/>
        <filter val="132,03%"/>
        <filter val="132,04%"/>
        <filter val="132,17%"/>
        <filter val="132,36%"/>
        <filter val="132,40%"/>
        <filter val="132,41%"/>
        <filter val="132,51%"/>
        <filter val="132,53%"/>
        <filter val="132,61%"/>
        <filter val="132,62%"/>
        <filter val="132,63%"/>
        <filter val="132,66%"/>
        <filter val="132,82%"/>
        <filter val="132,86%"/>
        <filter val="132,87%"/>
        <filter val="132,92%"/>
        <filter val="133,04%"/>
        <filter val="133,22%"/>
        <filter val="133,30%"/>
        <filter val="133,40%"/>
        <filter val="133,41%"/>
        <filter val="133,42%"/>
        <filter val="133,51%"/>
        <filter val="133,53%"/>
        <filter val="133,57%"/>
        <filter val="133,69%"/>
        <filter val="133,82%"/>
        <filter val="133,87%"/>
        <filter val="134,45%"/>
        <filter val="134,49%"/>
        <filter val="134,52%"/>
        <filter val="134,74%"/>
        <filter val="134,78%"/>
        <filter val="135,18%"/>
        <filter val="135,24%"/>
        <filter val="135,30%"/>
        <filter val="135,60%"/>
        <filter val="135,61%"/>
        <filter val="135,62%"/>
        <filter val="135,67%"/>
        <filter val="135,72%"/>
        <filter val="135,84%"/>
        <filter val="135,89%"/>
        <filter val="136,02%"/>
        <filter val="136,03%"/>
        <filter val="136,04%"/>
        <filter val="136,22%"/>
        <filter val="136,23%"/>
        <filter val="136,38%"/>
        <filter val="136,52%"/>
        <filter val="136,53%"/>
        <filter val="136,69%"/>
        <filter val="136,70%"/>
        <filter val="136,74%"/>
        <filter val="136,89%"/>
        <filter val="136,90%"/>
        <filter val="137,07%"/>
        <filter val="137,10%"/>
        <filter val="137,45%"/>
        <filter val="137,51%"/>
        <filter val="137,52%"/>
        <filter val="137,55%"/>
        <filter val="137,70%"/>
        <filter val="137,74%"/>
        <filter val="137,82%"/>
        <filter val="137,88%"/>
        <filter val="137,93%"/>
        <filter val="137,96%"/>
        <filter val="138,31%"/>
        <filter val="138,36%"/>
        <filter val="138,48%"/>
        <filter val="138,53%"/>
        <filter val="138,56%"/>
        <filter val="138,74%"/>
        <filter val="138,86%"/>
        <filter val="138,89%"/>
        <filter val="139,21%"/>
        <filter val="139,35%"/>
        <filter val="139,48%"/>
        <filter val="139,79%"/>
        <filter val="139,94%"/>
        <filter val="140,00%"/>
        <filter val="140,46%"/>
        <filter val="140,71%"/>
        <filter val="140,79%"/>
        <filter val="140,90%"/>
        <filter val="141,10%"/>
        <filter val="141,20%"/>
        <filter val="141,30%"/>
        <filter val="141,41%"/>
        <filter val="141,44%"/>
        <filter val="141,49%"/>
        <filter val="141,70%"/>
        <filter val="142,37%"/>
        <filter val="143,07%"/>
        <filter val="143,23%"/>
        <filter val="143,59%"/>
        <filter val="143,82%"/>
        <filter val="144,08%"/>
        <filter val="144,23%"/>
        <filter val="144,28%"/>
        <filter val="144,41%"/>
        <filter val="144,87%"/>
        <filter val="145,58%"/>
        <filter val="145,90%"/>
        <filter val="147,42%"/>
        <filter val="147,60%"/>
        <filter val="147,95%"/>
        <filter val="148,67%"/>
        <filter val="150,77%"/>
        <filter val="150,81%"/>
        <filter val="151,32%"/>
        <filter val="152,09%"/>
        <filter val="155,82%"/>
        <filter val="156,50%"/>
      </filters>
    </filterColumn>
  </autoFilter>
  <sortState ref="A10:U220">
    <sortCondition ref="A1:A220"/>
  </sortState>
  <tableColumns count="21">
    <tableColumn id="1" name="Crédito" totalsRowLabel="Total" dataDxfId="41" totalsRowDxfId="40">
      <calculatedColumnFormula>Tabela1[[#This Row],[Colunas4]]</calculatedColumnFormula>
    </tableColumn>
    <tableColumn id="2" name="Entrada" dataDxfId="39" totalsRowDxfId="38">
      <calculatedColumnFormula>Tabela1[[#This Row],[Colunas6]]</calculatedColumnFormula>
    </tableColumn>
    <tableColumn id="3" name="Parcelas" dataDxfId="37" totalsRowDxfId="36">
      <calculatedColumnFormula>Tabela1[[#This Row],[Colunas8]]</calculatedColumnFormula>
    </tableColumn>
    <tableColumn id="4" name="Valor" dataDxfId="35" totalsRowDxfId="34" dataCellStyle="Moeda">
      <calculatedColumnFormula>Tabela1[[#This Row],[Colunas9]]</calculatedColumnFormula>
    </tableColumn>
    <tableColumn id="5" name="Saldo Devedor" dataDxfId="33" totalsRowDxfId="32">
      <calculatedColumnFormula>Tabela1[[#This Row],[Parcelas]]*Tabela1[[#This Row],[Valor]]</calculatedColumnFormula>
    </tableColumn>
    <tableColumn id="6" name="Total" dataDxfId="31" totalsRowDxfId="30">
      <calculatedColumnFormula>Tabela1[[#This Row],[Saldo Devedor]]+Tabela1[[#This Row],[Entrada]]</calculatedColumnFormula>
    </tableColumn>
    <tableColumn id="7" name="%Cred" totalsRowFunction="average" dataDxfId="29" totalsRowDxfId="28">
      <calculatedColumnFormula>Tabela1[[#This Row],[Total]]/Tabela1[[#This Row],[Crédito]]</calculatedColumnFormula>
    </tableColumn>
    <tableColumn id="8" name="Colunas1" totalsRowFunction="average" dataDxfId="27" totalsRowDxfId="26" dataCellStyle="Porcentagem">
      <calculatedColumnFormula>Tabela1[[#This Row],[Entrada]]/Tabela1[[#This Row],[Saldo Devedor]]</calculatedColumnFormula>
    </tableColumn>
    <tableColumn id="9" name="Colunas2" dataDxfId="25" totalsRowDxfId="24"/>
    <tableColumn id="10" name="Colunas3" dataDxfId="23" totalsRowDxfId="22"/>
    <tableColumn id="11" name="Colunas4" dataDxfId="21" totalsRowDxfId="20"/>
    <tableColumn id="12" name="Colunas5" dataDxfId="19" totalsRowDxfId="18"/>
    <tableColumn id="13" name="Colunas6" dataDxfId="17" totalsRowDxfId="16"/>
    <tableColumn id="14" name="Colunas7" dataDxfId="15" totalsRowDxfId="14"/>
    <tableColumn id="15" name="Colunas8" dataDxfId="13" totalsRowDxfId="12"/>
    <tableColumn id="16" name="Colunas9" dataDxfId="11" totalsRowDxfId="10"/>
    <tableColumn id="17" name="Colunas10" dataDxfId="9" totalsRowDxfId="8"/>
    <tableColumn id="18" name="Colunas11" dataDxfId="7" totalsRowDxfId="6"/>
    <tableColumn id="19" name="Colunas12" dataDxfId="5" totalsRowDxfId="4"/>
    <tableColumn id="20" name="Colunas13" dataDxfId="3" totalsRowDxfId="2"/>
    <tableColumn id="21" name="Colunas14" totalsRowFunction="count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91"/>
  <sheetViews>
    <sheetView workbookViewId="0">
      <selection activeCell="J15" sqref="J15"/>
    </sheetView>
  </sheetViews>
  <sheetFormatPr defaultRowHeight="12"/>
  <cols>
    <col min="1" max="1" width="9" style="1" bestFit="1" customWidth="1"/>
    <col min="2" max="2" width="12.140625" style="1" bestFit="1" customWidth="1"/>
    <col min="3" max="3" width="10.42578125" style="1" bestFit="1" customWidth="1"/>
    <col min="4" max="4" width="12.140625" style="1" bestFit="1" customWidth="1"/>
    <col min="5" max="5" width="8.42578125" style="1" bestFit="1" customWidth="1"/>
    <col min="6" max="6" width="11.28515625" style="1" bestFit="1" customWidth="1"/>
    <col min="7" max="7" width="11.28515625" style="22" bestFit="1" customWidth="1"/>
    <col min="8" max="8" width="6.85546875" style="1" bestFit="1" customWidth="1"/>
    <col min="9" max="9" width="11.28515625" style="1" bestFit="1" customWidth="1"/>
    <col min="10" max="10" width="12.140625" style="1" bestFit="1" customWidth="1"/>
    <col min="11" max="11" width="7" style="1" bestFit="1" customWidth="1"/>
    <col min="12" max="12" width="11.85546875" style="1" bestFit="1" customWidth="1"/>
    <col min="13" max="13" width="7.85546875" style="1" bestFit="1" customWidth="1"/>
    <col min="14" max="15" width="10.5703125" style="16" customWidth="1"/>
    <col min="16" max="16" width="10.42578125" style="22" bestFit="1" customWidth="1"/>
    <col min="17" max="17" width="13.140625" style="1" bestFit="1" customWidth="1"/>
    <col min="18" max="18" width="12.140625" style="1" bestFit="1" customWidth="1"/>
    <col min="19" max="19" width="9.5703125" style="1" bestFit="1" customWidth="1"/>
    <col min="20" max="20" width="9.5703125" style="6" customWidth="1"/>
    <col min="21" max="21" width="10.5703125" style="25" bestFit="1" customWidth="1"/>
    <col min="22" max="22" width="10.42578125" style="22" bestFit="1" customWidth="1"/>
    <col min="23" max="23" width="13.140625" style="1" bestFit="1" customWidth="1"/>
    <col min="24" max="24" width="12.140625" style="1" bestFit="1" customWidth="1"/>
    <col min="25" max="25" width="9.5703125" style="1" bestFit="1" customWidth="1"/>
    <col min="26" max="26" width="10.5703125" style="25" bestFit="1" customWidth="1"/>
    <col min="27" max="16384" width="9.140625" style="1"/>
  </cols>
  <sheetData>
    <row r="1" spans="1:28">
      <c r="A1" s="2" t="s">
        <v>23</v>
      </c>
      <c r="B1" s="2" t="s">
        <v>22</v>
      </c>
      <c r="C1" s="2" t="s">
        <v>3</v>
      </c>
      <c r="D1" s="2" t="s">
        <v>9</v>
      </c>
      <c r="E1" s="2" t="s">
        <v>25</v>
      </c>
      <c r="F1" s="2" t="s">
        <v>31</v>
      </c>
      <c r="G1" s="2" t="s">
        <v>15</v>
      </c>
      <c r="H1" s="2" t="s">
        <v>10</v>
      </c>
      <c r="I1" s="16"/>
      <c r="M1" s="16"/>
      <c r="P1" s="16"/>
      <c r="Q1" s="16"/>
      <c r="R1" s="47"/>
      <c r="S1" s="6"/>
      <c r="T1" s="1"/>
      <c r="U1" s="1"/>
      <c r="V1" s="6"/>
      <c r="W1" s="16"/>
      <c r="X1" s="16"/>
      <c r="Y1" s="3"/>
      <c r="Z1" s="6"/>
      <c r="AB1" s="16"/>
    </row>
    <row r="2" spans="1:28">
      <c r="A2" s="3">
        <v>6.0000000000000001E-3</v>
      </c>
      <c r="B2" s="3">
        <v>8.0999999999999996E-3</v>
      </c>
      <c r="C2" s="3">
        <v>7.4999999999999997E-2</v>
      </c>
      <c r="D2" s="4">
        <v>60000</v>
      </c>
      <c r="E2" s="1">
        <v>180</v>
      </c>
      <c r="F2" s="5">
        <f>C16*E2</f>
        <v>77844.600000000006</v>
      </c>
      <c r="G2" s="3">
        <f>E3/E2</f>
        <v>0.3</v>
      </c>
      <c r="H2" s="3">
        <v>0.15</v>
      </c>
      <c r="I2" s="16"/>
      <c r="M2" s="16"/>
      <c r="P2" s="16"/>
      <c r="Q2" s="16"/>
      <c r="R2" s="47"/>
      <c r="S2" s="6"/>
      <c r="T2" s="1"/>
      <c r="U2" s="1"/>
      <c r="V2" s="6"/>
      <c r="W2" s="16"/>
      <c r="X2" s="16"/>
      <c r="Y2" s="3"/>
      <c r="Z2" s="6"/>
      <c r="AB2" s="16"/>
    </row>
    <row r="3" spans="1:28">
      <c r="A3" s="1">
        <v>514.82000000000005</v>
      </c>
      <c r="B3" s="1">
        <v>615.05999999999995</v>
      </c>
      <c r="C3" s="1">
        <v>496.01</v>
      </c>
      <c r="D3" s="1">
        <v>432.47</v>
      </c>
      <c r="E3" s="1">
        <v>54</v>
      </c>
      <c r="F3" s="6">
        <f>F2/D2</f>
        <v>1.2974100000000002</v>
      </c>
      <c r="G3" s="1">
        <f>F2/D2</f>
        <v>1.2974100000000002</v>
      </c>
      <c r="I3" s="7"/>
      <c r="N3" s="1"/>
      <c r="O3" s="1"/>
      <c r="P3" s="16"/>
      <c r="Q3" s="16"/>
      <c r="R3" s="16"/>
      <c r="T3" s="1"/>
      <c r="U3" s="1"/>
      <c r="V3" s="6"/>
      <c r="W3" s="7"/>
      <c r="X3" s="16"/>
      <c r="Z3" s="1"/>
      <c r="AB3" s="7"/>
    </row>
    <row r="4" spans="1:28">
      <c r="F4" s="6"/>
      <c r="G4" s="65" t="s">
        <v>30</v>
      </c>
      <c r="H4" s="66"/>
      <c r="I4" s="66"/>
      <c r="J4" s="66"/>
      <c r="K4" s="66"/>
      <c r="L4" s="66"/>
      <c r="M4" s="66"/>
      <c r="N4" s="66"/>
      <c r="O4" s="67"/>
      <c r="P4" s="65" t="s">
        <v>21</v>
      </c>
      <c r="Q4" s="66"/>
      <c r="R4" s="66"/>
      <c r="S4" s="66"/>
      <c r="T4" s="66"/>
      <c r="U4" s="67"/>
      <c r="V4" s="65" t="s">
        <v>17</v>
      </c>
      <c r="W4" s="66"/>
      <c r="X4" s="66"/>
      <c r="Y4" s="66"/>
      <c r="Z4" s="67"/>
    </row>
    <row r="5" spans="1:28">
      <c r="A5" s="2" t="s">
        <v>1</v>
      </c>
      <c r="B5" s="2" t="s">
        <v>9</v>
      </c>
      <c r="C5" s="2" t="s">
        <v>2</v>
      </c>
      <c r="D5" s="2" t="s">
        <v>26</v>
      </c>
      <c r="G5" s="27" t="s">
        <v>29</v>
      </c>
      <c r="H5" s="28" t="s">
        <v>27</v>
      </c>
      <c r="I5" s="28" t="s">
        <v>28</v>
      </c>
      <c r="J5" s="28" t="s">
        <v>31</v>
      </c>
      <c r="K5" s="28" t="s">
        <v>32</v>
      </c>
      <c r="L5" s="28" t="s">
        <v>11</v>
      </c>
      <c r="M5" s="28" t="s">
        <v>69</v>
      </c>
      <c r="N5" s="28" t="s">
        <v>71</v>
      </c>
      <c r="O5" s="28" t="s">
        <v>72</v>
      </c>
      <c r="P5" s="27" t="s">
        <v>19</v>
      </c>
      <c r="Q5" s="28" t="s">
        <v>18</v>
      </c>
      <c r="R5" s="28" t="s">
        <v>16</v>
      </c>
      <c r="S5" s="28" t="s">
        <v>20</v>
      </c>
      <c r="T5" s="61"/>
      <c r="U5" s="29" t="s">
        <v>12</v>
      </c>
      <c r="V5" s="27" t="s">
        <v>19</v>
      </c>
      <c r="W5" s="28" t="s">
        <v>18</v>
      </c>
      <c r="X5" s="28" t="s">
        <v>16</v>
      </c>
      <c r="Y5" s="28" t="s">
        <v>20</v>
      </c>
      <c r="Z5" s="29" t="s">
        <v>12</v>
      </c>
    </row>
    <row r="6" spans="1:28">
      <c r="A6" s="1">
        <v>1</v>
      </c>
      <c r="B6" s="5">
        <f>D2</f>
        <v>60000</v>
      </c>
      <c r="C6" s="4">
        <v>496.01</v>
      </c>
      <c r="D6" s="5">
        <f>SUM($C$6:C6)</f>
        <v>496.01</v>
      </c>
      <c r="G6" s="24">
        <f>(($B6/2)+$D6)/2</f>
        <v>15248.004999999999</v>
      </c>
      <c r="H6" s="31">
        <f>$E$2-$A6</f>
        <v>179</v>
      </c>
      <c r="I6" s="5">
        <f>H6*$C6</f>
        <v>88785.79</v>
      </c>
      <c r="J6" s="5">
        <f>I6+G6</f>
        <v>104033.795</v>
      </c>
      <c r="K6" s="6">
        <f>J6/$D$2</f>
        <v>1.7338965833333333</v>
      </c>
      <c r="L6" s="48">
        <f>G6-$D6</f>
        <v>14751.994999999999</v>
      </c>
      <c r="M6" s="38">
        <f>L6/$D6</f>
        <v>29.741325779722182</v>
      </c>
      <c r="N6" s="19" t="e">
        <f t="shared" ref="N6:N37" si="0">L6/Q6-1</f>
        <v>#DIV/0!</v>
      </c>
      <c r="O6" s="19" t="e">
        <f t="shared" ref="O6:O37" si="1">L6/W6-1</f>
        <v>#DIV/0!</v>
      </c>
      <c r="Q6" s="5">
        <f>SUM(P$6:P6)</f>
        <v>0</v>
      </c>
      <c r="R6" s="5">
        <f>$D6+Q6</f>
        <v>496.01</v>
      </c>
      <c r="S6" s="37"/>
      <c r="T6" s="38" t="e">
        <f>(1+S6)^(1/(A6-1))-1</f>
        <v>#DIV/0!</v>
      </c>
      <c r="U6" s="26">
        <f>1-(($D6)/R6)</f>
        <v>0</v>
      </c>
      <c r="W6" s="5">
        <f>SUM(V$6:V6)</f>
        <v>0</v>
      </c>
      <c r="X6" s="5">
        <f>$D6+W6</f>
        <v>496.01</v>
      </c>
      <c r="Y6" s="37"/>
      <c r="Z6" s="26">
        <f>1-(($D6)/X6)</f>
        <v>0</v>
      </c>
    </row>
    <row r="7" spans="1:28">
      <c r="A7" s="1">
        <v>2</v>
      </c>
      <c r="B7" s="5">
        <f>B6</f>
        <v>60000</v>
      </c>
      <c r="C7" s="4">
        <f>C6</f>
        <v>496.01</v>
      </c>
      <c r="D7" s="5">
        <f>SUM($C$6:C7)</f>
        <v>992.02</v>
      </c>
      <c r="E7" s="5"/>
      <c r="F7" s="5"/>
      <c r="G7" s="24">
        <f>(($B7/2)+$D7)/2</f>
        <v>15496.01</v>
      </c>
      <c r="H7" s="31">
        <f>$E$2-$A7</f>
        <v>178</v>
      </c>
      <c r="I7" s="5">
        <f>H7*$C7</f>
        <v>88289.78</v>
      </c>
      <c r="J7" s="5">
        <f t="shared" ref="J7:J70" si="2">I7+G7</f>
        <v>103785.79</v>
      </c>
      <c r="K7" s="6">
        <f t="shared" ref="K7:K70" si="3">J7/$D$2</f>
        <v>1.7297631666666666</v>
      </c>
      <c r="L7" s="48">
        <f>G7-$D7</f>
        <v>14503.99</v>
      </c>
      <c r="M7" s="38">
        <f>L7/$D7</f>
        <v>14.620662889861091</v>
      </c>
      <c r="N7" s="19">
        <f t="shared" si="0"/>
        <v>4866.1107382550335</v>
      </c>
      <c r="O7" s="19">
        <f t="shared" si="1"/>
        <v>3606.9577114427866</v>
      </c>
      <c r="P7" s="30">
        <f>ROUND(R6*$A$2,2)</f>
        <v>2.98</v>
      </c>
      <c r="Q7" s="5">
        <f>SUM(P$6:P7)</f>
        <v>2.98</v>
      </c>
      <c r="R7" s="5">
        <f>$D7+Q7</f>
        <v>995</v>
      </c>
      <c r="S7" s="38">
        <f>Q7/$D6</f>
        <v>6.0079433882381404E-3</v>
      </c>
      <c r="T7" s="38">
        <f>(1+S7)^(1/(A7-1))-1</f>
        <v>6.0079433882380684E-3</v>
      </c>
      <c r="U7" s="26">
        <f>1-(($D7)/R7)</f>
        <v>2.9949748743718363E-3</v>
      </c>
      <c r="V7" s="30">
        <f>ROUND(X6*$B$2,2)</f>
        <v>4.0199999999999996</v>
      </c>
      <c r="W7" s="5">
        <f>SUM(V$6:V7)</f>
        <v>4.0199999999999996</v>
      </c>
      <c r="X7" s="5">
        <f>$D7+W7</f>
        <v>996.04</v>
      </c>
      <c r="Y7" s="38">
        <f>W7/$D6</f>
        <v>8.1046753089655445E-3</v>
      </c>
      <c r="Z7" s="26">
        <f>1-(($D7)/X7)</f>
        <v>4.0359824906630593E-3</v>
      </c>
    </row>
    <row r="8" spans="1:28">
      <c r="A8" s="1">
        <v>3</v>
      </c>
      <c r="B8" s="5">
        <f t="shared" ref="B8:B17" si="4">B7</f>
        <v>60000</v>
      </c>
      <c r="C8" s="4">
        <f t="shared" ref="C8:C18" si="5">C7</f>
        <v>496.01</v>
      </c>
      <c r="D8" s="5">
        <f>SUM($C$6:C8)</f>
        <v>1488.03</v>
      </c>
      <c r="E8" s="5"/>
      <c r="F8" s="5"/>
      <c r="G8" s="24">
        <f>(($B8/2)+$D8)/2</f>
        <v>15744.014999999999</v>
      </c>
      <c r="H8" s="31">
        <f>$E$2-$A8</f>
        <v>177</v>
      </c>
      <c r="I8" s="5">
        <f>H8*$C8</f>
        <v>87793.77</v>
      </c>
      <c r="J8" s="5">
        <f t="shared" si="2"/>
        <v>103537.785</v>
      </c>
      <c r="K8" s="6">
        <f t="shared" si="3"/>
        <v>1.72562975</v>
      </c>
      <c r="L8" s="48">
        <f>G8-$D8</f>
        <v>14255.984999999999</v>
      </c>
      <c r="M8" s="38">
        <f>L8/$D8</f>
        <v>9.5804419265740606</v>
      </c>
      <c r="N8" s="19">
        <f t="shared" si="0"/>
        <v>1591.8474860335195</v>
      </c>
      <c r="O8" s="19">
        <f t="shared" si="1"/>
        <v>1178.1550868486352</v>
      </c>
      <c r="P8" s="30">
        <f t="shared" ref="P8:P71" si="6">ROUND(R7*$A$2,2)</f>
        <v>5.97</v>
      </c>
      <c r="Q8" s="5">
        <f>SUM(P$6:P8)</f>
        <v>8.9499999999999993</v>
      </c>
      <c r="R8" s="5">
        <f>$D8+Q8</f>
        <v>1496.98</v>
      </c>
      <c r="S8" s="38">
        <f>Q8/$D7</f>
        <v>9.0219955242837845E-3</v>
      </c>
      <c r="T8" s="38">
        <f>(1+S8)^(1/(A8-1))-1</f>
        <v>4.5008688519307949E-3</v>
      </c>
      <c r="U8" s="26">
        <f>1-(($D8)/R8)</f>
        <v>5.9787037902978568E-3</v>
      </c>
      <c r="V8" s="30">
        <f t="shared" ref="V8:V71" si="7">ROUND(X7*$B$2,2)</f>
        <v>8.07</v>
      </c>
      <c r="W8" s="5">
        <f>SUM(V$6:V8)</f>
        <v>12.09</v>
      </c>
      <c r="X8" s="5">
        <f>$D8+W8</f>
        <v>1500.12</v>
      </c>
      <c r="Y8" s="38">
        <f>W8/$D7</f>
        <v>1.2187254289228041E-2</v>
      </c>
      <c r="Z8" s="26">
        <f>1-(($D8)/X8)</f>
        <v>8.0593552515798583E-3</v>
      </c>
    </row>
    <row r="9" spans="1:28">
      <c r="A9" s="1">
        <v>4</v>
      </c>
      <c r="B9" s="5">
        <f t="shared" si="4"/>
        <v>60000</v>
      </c>
      <c r="C9" s="4">
        <f t="shared" si="5"/>
        <v>496.01</v>
      </c>
      <c r="D9" s="5">
        <f>SUM($C$6:C9)</f>
        <v>1984.04</v>
      </c>
      <c r="E9" s="5"/>
      <c r="F9" s="5"/>
      <c r="G9" s="24">
        <f>(($B9/2)+$D9)/2</f>
        <v>15992.02</v>
      </c>
      <c r="H9" s="31">
        <f>$E$2-$A9</f>
        <v>176</v>
      </c>
      <c r="I9" s="5">
        <f>H9*$C9</f>
        <v>87297.76</v>
      </c>
      <c r="J9" s="5">
        <f t="shared" si="2"/>
        <v>103289.78</v>
      </c>
      <c r="K9" s="6">
        <f t="shared" si="3"/>
        <v>1.7214963333333333</v>
      </c>
      <c r="L9" s="48">
        <f>G9-$D9</f>
        <v>14007.98</v>
      </c>
      <c r="M9" s="38">
        <f>L9/$D9</f>
        <v>7.0603314449305454</v>
      </c>
      <c r="N9" s="19">
        <f t="shared" si="0"/>
        <v>780.25934188510871</v>
      </c>
      <c r="O9" s="19">
        <f t="shared" si="1"/>
        <v>576.88696369636955</v>
      </c>
      <c r="P9" s="30">
        <f t="shared" si="6"/>
        <v>8.98</v>
      </c>
      <c r="Q9" s="5">
        <f>SUM(P$6:P9)</f>
        <v>17.93</v>
      </c>
      <c r="R9" s="5">
        <f>$D9+Q9</f>
        <v>2001.97</v>
      </c>
      <c r="S9" s="38">
        <f>Q9/$D8</f>
        <v>1.2049488249564861E-2</v>
      </c>
      <c r="T9" s="38">
        <f>(1+S9)^(1/(A9-1))-1</f>
        <v>4.0004709743022282E-3</v>
      </c>
      <c r="U9" s="26">
        <f>1-(($D9)/R9)</f>
        <v>8.9561781645079996E-3</v>
      </c>
      <c r="V9" s="30">
        <f t="shared" si="7"/>
        <v>12.15</v>
      </c>
      <c r="W9" s="5">
        <f>SUM(V$6:V9)</f>
        <v>24.240000000000002</v>
      </c>
      <c r="X9" s="5">
        <f>$D9+W9</f>
        <v>2008.28</v>
      </c>
      <c r="Y9" s="38">
        <f>W9/$D8</f>
        <v>1.6289994153343684E-2</v>
      </c>
      <c r="Z9" s="26">
        <f>1-(($D9)/X9)</f>
        <v>1.2070030075487459E-2</v>
      </c>
    </row>
    <row r="10" spans="1:28">
      <c r="A10" s="1">
        <v>5</v>
      </c>
      <c r="B10" s="5">
        <f t="shared" si="4"/>
        <v>60000</v>
      </c>
      <c r="C10" s="4">
        <f t="shared" si="5"/>
        <v>496.01</v>
      </c>
      <c r="D10" s="5">
        <f>SUM($C$6:C10)</f>
        <v>2480.0500000000002</v>
      </c>
      <c r="E10" s="5"/>
      <c r="F10" s="5"/>
      <c r="G10" s="24">
        <f>(($B10/2)+$D10)/2</f>
        <v>16240.025</v>
      </c>
      <c r="H10" s="31">
        <f>$E$2-$A10</f>
        <v>175</v>
      </c>
      <c r="I10" s="5">
        <f>H10*$C10</f>
        <v>86801.75</v>
      </c>
      <c r="J10" s="5">
        <f t="shared" si="2"/>
        <v>103041.77499999999</v>
      </c>
      <c r="K10" s="6">
        <f t="shared" si="3"/>
        <v>1.7173629166666666</v>
      </c>
      <c r="L10" s="48">
        <f>G10-$D10</f>
        <v>13759.974999999999</v>
      </c>
      <c r="M10" s="38">
        <f>L10/$D10</f>
        <v>5.5482651559444358</v>
      </c>
      <c r="N10" s="19">
        <f t="shared" si="0"/>
        <v>458.58500334001337</v>
      </c>
      <c r="O10" s="19">
        <f t="shared" si="1"/>
        <v>338.66860034559357</v>
      </c>
      <c r="P10" s="30">
        <f t="shared" si="6"/>
        <v>12.01</v>
      </c>
      <c r="Q10" s="5">
        <f>SUM(P$6:P10)</f>
        <v>29.939999999999998</v>
      </c>
      <c r="R10" s="5">
        <f>$D10+Q10</f>
        <v>2509.9900000000002</v>
      </c>
      <c r="S10" s="38">
        <f>Q10/$D9</f>
        <v>1.5090421564081368E-2</v>
      </c>
      <c r="T10" s="38">
        <f>(1+S10)^(1/(A10-1))-1</f>
        <v>3.7514425642795057E-3</v>
      </c>
      <c r="U10" s="26">
        <f>1-(($D10)/R10)</f>
        <v>1.1928334375834182E-2</v>
      </c>
      <c r="V10" s="30">
        <f t="shared" si="7"/>
        <v>16.27</v>
      </c>
      <c r="W10" s="5">
        <f>SUM(V$6:V10)</f>
        <v>40.510000000000005</v>
      </c>
      <c r="X10" s="5">
        <f>$D10+W10</f>
        <v>2520.5600000000004</v>
      </c>
      <c r="Y10" s="38">
        <f>W10/$D9</f>
        <v>2.0417935122275764E-2</v>
      </c>
      <c r="Z10" s="26">
        <f>1-(($D10)/X10)</f>
        <v>1.6071825308661691E-2</v>
      </c>
    </row>
    <row r="11" spans="1:28">
      <c r="A11" s="1">
        <v>6</v>
      </c>
      <c r="B11" s="5">
        <f t="shared" si="4"/>
        <v>60000</v>
      </c>
      <c r="C11" s="4">
        <f t="shared" si="5"/>
        <v>496.01</v>
      </c>
      <c r="D11" s="5">
        <f>SUM($C$6:C11)</f>
        <v>2976.0600000000004</v>
      </c>
      <c r="E11" s="5"/>
      <c r="F11" s="5"/>
      <c r="G11" s="24">
        <f>(($B11/2)+$D11)/2</f>
        <v>16488.03</v>
      </c>
      <c r="H11" s="31">
        <f>$E$2-$A11</f>
        <v>174</v>
      </c>
      <c r="I11" s="5">
        <f>H11*$C11</f>
        <v>86305.74</v>
      </c>
      <c r="J11" s="5">
        <f t="shared" si="2"/>
        <v>102793.77</v>
      </c>
      <c r="K11" s="6">
        <f t="shared" si="3"/>
        <v>1.7132295</v>
      </c>
      <c r="L11" s="48">
        <f>G11-$D11</f>
        <v>13511.969999999998</v>
      </c>
      <c r="M11" s="38">
        <f>L11/$D11</f>
        <v>4.5402209632870294</v>
      </c>
      <c r="N11" s="19">
        <f t="shared" si="0"/>
        <v>299.26599999999996</v>
      </c>
      <c r="O11" s="19">
        <f t="shared" si="1"/>
        <v>220.76218611521412</v>
      </c>
      <c r="P11" s="30">
        <f t="shared" si="6"/>
        <v>15.06</v>
      </c>
      <c r="Q11" s="5">
        <f>SUM(P$6:P11)</f>
        <v>45</v>
      </c>
      <c r="R11" s="5">
        <f>$D11+Q11</f>
        <v>3021.0600000000004</v>
      </c>
      <c r="S11" s="38">
        <f>Q11/$D10</f>
        <v>1.8144795467833309E-2</v>
      </c>
      <c r="T11" s="38">
        <f>(1+S11)^(1/(A11-1))-1</f>
        <v>3.6029035588691638E-3</v>
      </c>
      <c r="U11" s="26">
        <f>1-(($D11)/R11)</f>
        <v>1.4895434052948353E-2</v>
      </c>
      <c r="V11" s="30">
        <f t="shared" si="7"/>
        <v>20.420000000000002</v>
      </c>
      <c r="W11" s="5">
        <f>SUM(V$6:V11)</f>
        <v>60.930000000000007</v>
      </c>
      <c r="X11" s="5">
        <f>$D11+W11</f>
        <v>3036.9900000000002</v>
      </c>
      <c r="Y11" s="38">
        <f>W11/$D10</f>
        <v>2.4568053063446303E-2</v>
      </c>
      <c r="Z11" s="26">
        <f>1-(($D11)/X11)</f>
        <v>2.00626277992354E-2</v>
      </c>
    </row>
    <row r="12" spans="1:28">
      <c r="A12" s="1">
        <v>7</v>
      </c>
      <c r="B12" s="5">
        <f t="shared" si="4"/>
        <v>60000</v>
      </c>
      <c r="C12" s="4">
        <f t="shared" si="5"/>
        <v>496.01</v>
      </c>
      <c r="D12" s="5">
        <f>SUM($C$6:C12)</f>
        <v>3472.0700000000006</v>
      </c>
      <c r="E12" s="5"/>
      <c r="F12" s="5"/>
      <c r="G12" s="24">
        <f>(($B12/2)+$D12)/2</f>
        <v>16736.035</v>
      </c>
      <c r="H12" s="31">
        <f>$E$2-$A12</f>
        <v>173</v>
      </c>
      <c r="I12" s="5">
        <f>H12*$C12</f>
        <v>85809.73</v>
      </c>
      <c r="J12" s="5">
        <f t="shared" si="2"/>
        <v>102545.765</v>
      </c>
      <c r="K12" s="6">
        <f t="shared" si="3"/>
        <v>1.7090960833333333</v>
      </c>
      <c r="L12" s="48">
        <f>G12-$D12</f>
        <v>13263.965</v>
      </c>
      <c r="M12" s="38">
        <f>L12/$D12</f>
        <v>3.8201893971031682</v>
      </c>
      <c r="N12" s="19">
        <f t="shared" si="0"/>
        <v>209.10557579597656</v>
      </c>
      <c r="O12" s="19">
        <f t="shared" si="1"/>
        <v>154.07967964456915</v>
      </c>
      <c r="P12" s="30">
        <f t="shared" si="6"/>
        <v>18.13</v>
      </c>
      <c r="Q12" s="5">
        <f>SUM(P$6:P12)</f>
        <v>63.129999999999995</v>
      </c>
      <c r="R12" s="5">
        <f>$D12+Q12</f>
        <v>3535.2000000000007</v>
      </c>
      <c r="S12" s="38">
        <f>Q12/$D11</f>
        <v>2.1212609960820677E-2</v>
      </c>
      <c r="T12" s="38">
        <f>(1+S12)^(1/(A12-1))-1</f>
        <v>3.50458583201263E-3</v>
      </c>
      <c r="U12" s="26">
        <f>1-(($D12)/R12)</f>
        <v>1.7857546956325021E-2</v>
      </c>
      <c r="V12" s="30">
        <f t="shared" si="7"/>
        <v>24.6</v>
      </c>
      <c r="W12" s="5">
        <f>SUM(V$6:V12)</f>
        <v>85.53</v>
      </c>
      <c r="X12" s="5">
        <f>$D12+W12</f>
        <v>3557.6000000000008</v>
      </c>
      <c r="Y12" s="38">
        <f>W12/$D11</f>
        <v>2.8739339932662644E-2</v>
      </c>
      <c r="Z12" s="26">
        <f>1-(($D12)/X12)</f>
        <v>2.4041488644029774E-2</v>
      </c>
    </row>
    <row r="13" spans="1:28">
      <c r="A13" s="1">
        <v>8</v>
      </c>
      <c r="B13" s="5">
        <f t="shared" si="4"/>
        <v>60000</v>
      </c>
      <c r="C13" s="4">
        <f t="shared" si="5"/>
        <v>496.01</v>
      </c>
      <c r="D13" s="5">
        <f>SUM($C$6:C13)</f>
        <v>3968.0800000000008</v>
      </c>
      <c r="E13" s="5"/>
      <c r="F13" s="5"/>
      <c r="G13" s="24">
        <f>(($B13/2)+$D13)/2</f>
        <v>16984.04</v>
      </c>
      <c r="H13" s="31">
        <f>$E$2-$A13</f>
        <v>172</v>
      </c>
      <c r="I13" s="5">
        <f>H13*$C13</f>
        <v>85313.72</v>
      </c>
      <c r="J13" s="5">
        <f t="shared" si="2"/>
        <v>102297.76000000001</v>
      </c>
      <c r="K13" s="6">
        <f t="shared" si="3"/>
        <v>1.7049626666666668</v>
      </c>
      <c r="L13" s="48">
        <f>G13-$D13</f>
        <v>13015.96</v>
      </c>
      <c r="M13" s="38">
        <f>L13/$D13</f>
        <v>3.2801657224652718</v>
      </c>
      <c r="N13" s="19">
        <f t="shared" si="0"/>
        <v>153.32724685795588</v>
      </c>
      <c r="O13" s="19">
        <f t="shared" si="1"/>
        <v>112.82562308701355</v>
      </c>
      <c r="P13" s="30">
        <f t="shared" si="6"/>
        <v>21.21</v>
      </c>
      <c r="Q13" s="5">
        <f>SUM(P$6:P13)</f>
        <v>84.34</v>
      </c>
      <c r="R13" s="5">
        <f>$D13+Q13</f>
        <v>4052.420000000001</v>
      </c>
      <c r="S13" s="38">
        <f>Q13/$D12</f>
        <v>2.4290984916778748E-2</v>
      </c>
      <c r="T13" s="38">
        <f>(1+S13)^(1/(A13-1))-1</f>
        <v>3.434549051764213E-3</v>
      </c>
      <c r="U13" s="26">
        <f>1-(($D13)/R13)</f>
        <v>2.0812255393073853E-2</v>
      </c>
      <c r="V13" s="30">
        <f t="shared" si="7"/>
        <v>28.82</v>
      </c>
      <c r="W13" s="5">
        <f>SUM(V$6:V13)</f>
        <v>114.35</v>
      </c>
      <c r="X13" s="5">
        <f>$D13+W13</f>
        <v>4082.4300000000007</v>
      </c>
      <c r="Y13" s="38">
        <f>W13/$D12</f>
        <v>3.293424383724982E-2</v>
      </c>
      <c r="Z13" s="26">
        <f>1-(($D13)/X13)</f>
        <v>2.801027819215518E-2</v>
      </c>
    </row>
    <row r="14" spans="1:28">
      <c r="A14" s="1">
        <v>9</v>
      </c>
      <c r="B14" s="5">
        <f t="shared" si="4"/>
        <v>60000</v>
      </c>
      <c r="C14" s="4">
        <f t="shared" si="5"/>
        <v>496.01</v>
      </c>
      <c r="D14" s="5">
        <f>SUM($C$6:C14)</f>
        <v>4464.0900000000011</v>
      </c>
      <c r="E14" s="5"/>
      <c r="F14" s="5"/>
      <c r="G14" s="24">
        <f>(($B14/2)+$D14)/2</f>
        <v>17232.045000000002</v>
      </c>
      <c r="H14" s="31">
        <f>$E$2-$A14</f>
        <v>171</v>
      </c>
      <c r="I14" s="5">
        <f>H14*$C14</f>
        <v>84817.709999999992</v>
      </c>
      <c r="J14" s="5">
        <f t="shared" si="2"/>
        <v>102049.75499999999</v>
      </c>
      <c r="K14" s="6">
        <f t="shared" si="3"/>
        <v>1.7008292499999997</v>
      </c>
      <c r="L14" s="48">
        <f>G14-$D14</f>
        <v>12767.955000000002</v>
      </c>
      <c r="M14" s="38">
        <f>L14/$D14</f>
        <v>2.86014730885802</v>
      </c>
      <c r="N14" s="19">
        <f t="shared" si="0"/>
        <v>116.51454210768524</v>
      </c>
      <c r="O14" s="19">
        <f t="shared" si="1"/>
        <v>85.609381359381373</v>
      </c>
      <c r="P14" s="30">
        <f t="shared" si="6"/>
        <v>24.31</v>
      </c>
      <c r="Q14" s="5">
        <f>SUM(P$6:P14)</f>
        <v>108.65</v>
      </c>
      <c r="R14" s="5">
        <f>$D14+Q14</f>
        <v>4572.7400000000007</v>
      </c>
      <c r="S14" s="38">
        <f>Q14/$D13</f>
        <v>2.738100038305679E-2</v>
      </c>
      <c r="T14" s="38">
        <f>(1+S14)^(1/(A14-1))-1</f>
        <v>3.3823129010857045E-3</v>
      </c>
      <c r="U14" s="26">
        <f>1-(($D14)/R14)</f>
        <v>2.376037124349939E-2</v>
      </c>
      <c r="V14" s="30">
        <f t="shared" si="7"/>
        <v>33.07</v>
      </c>
      <c r="W14" s="5">
        <f>SUM(V$6:V14)</f>
        <v>147.41999999999999</v>
      </c>
      <c r="X14" s="5">
        <f>$D14+W14</f>
        <v>4611.5100000000011</v>
      </c>
      <c r="Y14" s="38">
        <f>W14/$D13</f>
        <v>3.7151468720388693E-2</v>
      </c>
      <c r="Z14" s="26">
        <f>1-(($D14)/X14)</f>
        <v>3.1967836999160837E-2</v>
      </c>
    </row>
    <row r="15" spans="1:28">
      <c r="A15" s="1">
        <v>10</v>
      </c>
      <c r="B15" s="5">
        <f t="shared" si="4"/>
        <v>60000</v>
      </c>
      <c r="C15" s="4">
        <f t="shared" si="5"/>
        <v>496.01</v>
      </c>
      <c r="D15" s="5">
        <f>SUM($C$6:C15)</f>
        <v>4960.1000000000013</v>
      </c>
      <c r="E15" s="5"/>
      <c r="F15" s="5"/>
      <c r="G15" s="24">
        <f>(($B15/2)+$D15)/2</f>
        <v>17480.05</v>
      </c>
      <c r="H15" s="31">
        <f>$E$2-$A15</f>
        <v>170</v>
      </c>
      <c r="I15" s="5">
        <f>H15*$C15</f>
        <v>84321.7</v>
      </c>
      <c r="J15" s="5">
        <f t="shared" si="2"/>
        <v>101801.75</v>
      </c>
      <c r="K15" s="6">
        <f t="shared" si="3"/>
        <v>1.6966958333333333</v>
      </c>
      <c r="L15" s="48">
        <f>G15-$D15</f>
        <v>12519.949999999997</v>
      </c>
      <c r="M15" s="38">
        <f>L15/$D15</f>
        <v>2.524132577972217</v>
      </c>
      <c r="N15" s="19">
        <f t="shared" si="0"/>
        <v>90.997575134102405</v>
      </c>
      <c r="O15" s="19">
        <f t="shared" si="1"/>
        <v>66.759647128862895</v>
      </c>
      <c r="P15" s="30">
        <f t="shared" si="6"/>
        <v>27.44</v>
      </c>
      <c r="Q15" s="5">
        <f>SUM(P$6:P15)</f>
        <v>136.09</v>
      </c>
      <c r="R15" s="5">
        <f>$D15+Q15</f>
        <v>5096.1900000000014</v>
      </c>
      <c r="S15" s="38">
        <f>Q15/$D14</f>
        <v>3.0485496484165861E-2</v>
      </c>
      <c r="T15" s="38">
        <f>(1+S15)^(1/(A15-1))-1</f>
        <v>3.3422447749045237E-3</v>
      </c>
      <c r="U15" s="26">
        <f>1-(($D15)/R15)</f>
        <v>2.67042633810749E-2</v>
      </c>
      <c r="V15" s="30">
        <f t="shared" si="7"/>
        <v>37.35</v>
      </c>
      <c r="W15" s="5">
        <f>SUM(V$6:V15)</f>
        <v>184.76999999999998</v>
      </c>
      <c r="X15" s="5">
        <f>$D15+W15</f>
        <v>5144.8700000000008</v>
      </c>
      <c r="Y15" s="38">
        <f>W15/$D14</f>
        <v>4.1390294550513081E-2</v>
      </c>
      <c r="Z15" s="26">
        <f>1-(($D15)/X15)</f>
        <v>3.5913443877104712E-2</v>
      </c>
    </row>
    <row r="16" spans="1:28">
      <c r="A16" s="1">
        <v>11</v>
      </c>
      <c r="B16" s="5">
        <f t="shared" si="4"/>
        <v>60000</v>
      </c>
      <c r="C16" s="4">
        <v>432.47</v>
      </c>
      <c r="D16" s="5">
        <f>SUM($C$6:C16)</f>
        <v>5392.5700000000015</v>
      </c>
      <c r="E16" s="5"/>
      <c r="F16" s="5"/>
      <c r="G16" s="24">
        <f>(($B16/2)+$D16)/2</f>
        <v>17696.285</v>
      </c>
      <c r="H16" s="31">
        <f>$E$2-$A16</f>
        <v>169</v>
      </c>
      <c r="I16" s="5">
        <f>H16*$C16</f>
        <v>73087.430000000008</v>
      </c>
      <c r="J16" s="5">
        <f t="shared" si="2"/>
        <v>90783.715000000011</v>
      </c>
      <c r="K16" s="6">
        <f t="shared" si="3"/>
        <v>1.5130619166666668</v>
      </c>
      <c r="L16" s="48">
        <f>G16-$D16</f>
        <v>12303.714999999998</v>
      </c>
      <c r="M16" s="38">
        <f>L16/$D16</f>
        <v>2.2816050602959246</v>
      </c>
      <c r="N16" s="19">
        <f t="shared" si="0"/>
        <v>72.820813583728309</v>
      </c>
      <c r="O16" s="19">
        <f t="shared" si="1"/>
        <v>53.335431019254543</v>
      </c>
      <c r="P16" s="30">
        <f t="shared" si="6"/>
        <v>30.58</v>
      </c>
      <c r="Q16" s="5">
        <f>SUM(P$6:P16)</f>
        <v>166.67000000000002</v>
      </c>
      <c r="R16" s="5">
        <f>$D16+Q16</f>
        <v>5559.2400000000016</v>
      </c>
      <c r="S16" s="38">
        <f>Q16/$D15</f>
        <v>3.3602145118041972E-2</v>
      </c>
      <c r="T16" s="38">
        <f>(1+S16)^(1/(A16-1))-1</f>
        <v>3.3104604537936844E-3</v>
      </c>
      <c r="U16" s="26">
        <f>1-(($D16)/R16)</f>
        <v>2.9980716788625794E-2</v>
      </c>
      <c r="V16" s="30">
        <f t="shared" si="7"/>
        <v>41.67</v>
      </c>
      <c r="W16" s="5">
        <f>SUM(V$6:V16)</f>
        <v>226.44</v>
      </c>
      <c r="X16" s="5">
        <f>$D16+W16</f>
        <v>5619.0100000000011</v>
      </c>
      <c r="Y16" s="38">
        <f>W16/$D15</f>
        <v>4.5652305397068597E-2</v>
      </c>
      <c r="Z16" s="26">
        <f>1-(($D16)/X16)</f>
        <v>4.0298913865609687E-2</v>
      </c>
    </row>
    <row r="17" spans="1:26">
      <c r="A17" s="1">
        <v>12</v>
      </c>
      <c r="B17" s="5">
        <f t="shared" si="4"/>
        <v>60000</v>
      </c>
      <c r="C17" s="4">
        <f t="shared" si="5"/>
        <v>432.47</v>
      </c>
      <c r="D17" s="5">
        <f>SUM($C$6:C17)</f>
        <v>5825.0400000000018</v>
      </c>
      <c r="E17" s="5"/>
      <c r="F17" s="5"/>
      <c r="G17" s="24">
        <f>(($B17/2)+$D17)/2</f>
        <v>17912.52</v>
      </c>
      <c r="H17" s="31">
        <f>$E$2-$A17</f>
        <v>168</v>
      </c>
      <c r="I17" s="5">
        <f>H17*$C17</f>
        <v>72654.960000000006</v>
      </c>
      <c r="J17" s="5">
        <f t="shared" si="2"/>
        <v>90567.48000000001</v>
      </c>
      <c r="K17" s="6">
        <f t="shared" si="3"/>
        <v>1.5094580000000002</v>
      </c>
      <c r="L17" s="48">
        <f>G17-$D17</f>
        <v>12087.48</v>
      </c>
      <c r="M17" s="38">
        <f>L17/$D17</f>
        <v>2.0750896131185357</v>
      </c>
      <c r="N17" s="19">
        <f t="shared" si="0"/>
        <v>59.42833574963754</v>
      </c>
      <c r="O17" s="19">
        <f t="shared" si="1"/>
        <v>43.447435190292332</v>
      </c>
      <c r="P17" s="30">
        <f t="shared" si="6"/>
        <v>33.36</v>
      </c>
      <c r="Q17" s="5">
        <f>SUM(P$6:P17)</f>
        <v>200.03000000000003</v>
      </c>
      <c r="R17" s="5">
        <f>$D17+Q17</f>
        <v>6025.0700000000015</v>
      </c>
      <c r="S17" s="38">
        <f>Q17/$D16</f>
        <v>3.7093630680732931E-2</v>
      </c>
      <c r="T17" s="38">
        <f>(1+S17)^(1/(A17-1))-1</f>
        <v>3.3165982472875832E-3</v>
      </c>
      <c r="U17" s="26">
        <f>1-(($D17)/R17)</f>
        <v>3.3199614278340284E-2</v>
      </c>
      <c r="V17" s="30">
        <f t="shared" si="7"/>
        <v>45.51</v>
      </c>
      <c r="W17" s="5">
        <f>SUM(V$6:V17)</f>
        <v>271.95</v>
      </c>
      <c r="X17" s="5">
        <f>$D17+W17</f>
        <v>6096.9900000000016</v>
      </c>
      <c r="Y17" s="38">
        <f>W17/$D16</f>
        <v>5.0430499743165116E-2</v>
      </c>
      <c r="Z17" s="26">
        <f>1-(($D17)/X17)</f>
        <v>4.4603976716379723E-2</v>
      </c>
    </row>
    <row r="18" spans="1:26">
      <c r="A18" s="1">
        <v>13</v>
      </c>
      <c r="B18" s="4">
        <f>B17</f>
        <v>60000</v>
      </c>
      <c r="C18" s="4">
        <f t="shared" si="5"/>
        <v>432.47</v>
      </c>
      <c r="D18" s="5">
        <f>SUM($C$6:C18)</f>
        <v>6257.510000000002</v>
      </c>
      <c r="E18" s="5"/>
      <c r="F18" s="5"/>
      <c r="G18" s="24">
        <f>(($B18/2)+$D18)/2</f>
        <v>18128.755000000001</v>
      </c>
      <c r="H18" s="31">
        <f>$E$2-$A18</f>
        <v>167</v>
      </c>
      <c r="I18" s="5">
        <f>H18*$C18</f>
        <v>72222.490000000005</v>
      </c>
      <c r="J18" s="5">
        <f t="shared" si="2"/>
        <v>90351.24500000001</v>
      </c>
      <c r="K18" s="6">
        <f t="shared" si="3"/>
        <v>1.5058540833333336</v>
      </c>
      <c r="L18" s="48">
        <f>G18-$D18</f>
        <v>11871.244999999999</v>
      </c>
      <c r="M18" s="38">
        <f>L18/$D18</f>
        <v>1.8971196210633294</v>
      </c>
      <c r="N18" s="19">
        <f t="shared" si="0"/>
        <v>49.263548988059945</v>
      </c>
      <c r="O18" s="19">
        <f t="shared" si="1"/>
        <v>35.942942055144087</v>
      </c>
      <c r="P18" s="30">
        <f t="shared" si="6"/>
        <v>36.15</v>
      </c>
      <c r="Q18" s="5">
        <f>SUM(P$6:P18)</f>
        <v>236.18000000000004</v>
      </c>
      <c r="R18" s="5">
        <f>$D18+Q18</f>
        <v>6493.6900000000023</v>
      </c>
      <c r="S18" s="38">
        <f>Q18/$D17</f>
        <v>4.0545644321755725E-2</v>
      </c>
      <c r="T18" s="38">
        <f>(1+S18)^(1/(A18-1))-1</f>
        <v>3.3175938706366814E-3</v>
      </c>
      <c r="U18" s="26">
        <f>1-(($D18)/R18)</f>
        <v>3.6370692164239493E-2</v>
      </c>
      <c r="V18" s="30">
        <f t="shared" si="7"/>
        <v>49.39</v>
      </c>
      <c r="W18" s="5">
        <f>SUM(V$6:V18)</f>
        <v>321.33999999999997</v>
      </c>
      <c r="X18" s="5">
        <f>$D18+W18</f>
        <v>6578.8500000000022</v>
      </c>
      <c r="Y18" s="38">
        <f>W18/$D17</f>
        <v>5.5165286418634017E-2</v>
      </c>
      <c r="Z18" s="26">
        <f>1-(($D18)/X18)</f>
        <v>4.8844402897162853E-2</v>
      </c>
    </row>
    <row r="19" spans="1:26" s="40" customFormat="1">
      <c r="A19" s="40">
        <v>14</v>
      </c>
      <c r="B19" s="41">
        <f>B18*(1+$C$2)</f>
        <v>64500</v>
      </c>
      <c r="C19" s="41">
        <f>ROUND(C18*(1+C$2),2)</f>
        <v>464.91</v>
      </c>
      <c r="D19" s="43">
        <f>SUM($C$6:C19)</f>
        <v>6722.4200000000019</v>
      </c>
      <c r="E19" s="43"/>
      <c r="F19" s="43"/>
      <c r="G19" s="64">
        <f>(($B19/2)+$D19)/2</f>
        <v>19486.21</v>
      </c>
      <c r="H19" s="42">
        <f>$E$2-$A19</f>
        <v>166</v>
      </c>
      <c r="I19" s="43">
        <f>H19*$C19</f>
        <v>77175.06</v>
      </c>
      <c r="J19" s="43">
        <f t="shared" si="2"/>
        <v>96661.26999999999</v>
      </c>
      <c r="K19" s="58">
        <f t="shared" si="3"/>
        <v>1.6110211666666665</v>
      </c>
      <c r="L19" s="59">
        <f>G19-$D19</f>
        <v>12763.789999999997</v>
      </c>
      <c r="M19" s="45">
        <f>L19/$D19</f>
        <v>1.8986897575575452</v>
      </c>
      <c r="N19" s="63">
        <f t="shared" si="0"/>
        <v>45.390165006905555</v>
      </c>
      <c r="O19" s="63">
        <f t="shared" si="1"/>
        <v>33.070389450924907</v>
      </c>
      <c r="P19" s="44">
        <f t="shared" si="6"/>
        <v>38.96</v>
      </c>
      <c r="Q19" s="43">
        <f>SUM(P$6:P19)</f>
        <v>275.14000000000004</v>
      </c>
      <c r="R19" s="43">
        <f>$D19+Q19</f>
        <v>6997.5600000000022</v>
      </c>
      <c r="S19" s="45">
        <f>Q19/$D18</f>
        <v>4.3969566169290972E-2</v>
      </c>
      <c r="T19" s="45">
        <f>(1+S19)^(1/(A19-1))-1</f>
        <v>3.3155101742634585E-3</v>
      </c>
      <c r="U19" s="46">
        <f>1-(($D19)/R19)</f>
        <v>3.9319419912083653E-2</v>
      </c>
      <c r="V19" s="44">
        <f t="shared" si="7"/>
        <v>53.29</v>
      </c>
      <c r="W19" s="43">
        <f>SUM(V$6:V19)</f>
        <v>374.63</v>
      </c>
      <c r="X19" s="43">
        <f>$D19+W19</f>
        <v>7097.050000000002</v>
      </c>
      <c r="Y19" s="45">
        <f>W19/$D18</f>
        <v>5.9868861575930341E-2</v>
      </c>
      <c r="Z19" s="46">
        <f>1-(($D19)/X19)</f>
        <v>5.2786721243333501E-2</v>
      </c>
    </row>
    <row r="20" spans="1:26">
      <c r="A20" s="1">
        <v>15</v>
      </c>
      <c r="B20" s="5">
        <f t="shared" ref="B20:B41" si="8">B19</f>
        <v>64500</v>
      </c>
      <c r="C20" s="5">
        <f t="shared" ref="C20:C28" si="9">C19</f>
        <v>464.91</v>
      </c>
      <c r="D20" s="5">
        <f>SUM($C$6:C20)</f>
        <v>7187.3300000000017</v>
      </c>
      <c r="E20" s="5"/>
      <c r="F20" s="5"/>
      <c r="G20" s="24">
        <f>(($B20/2)+$D20)/2</f>
        <v>19718.665000000001</v>
      </c>
      <c r="H20" s="31">
        <f>$E$2-$A20</f>
        <v>165</v>
      </c>
      <c r="I20" s="5">
        <f>H20*$C20</f>
        <v>76710.150000000009</v>
      </c>
      <c r="J20" s="5">
        <f t="shared" si="2"/>
        <v>96428.815000000002</v>
      </c>
      <c r="K20" s="6">
        <f t="shared" si="3"/>
        <v>1.6071469166666668</v>
      </c>
      <c r="L20" s="48">
        <f>G20-$D20</f>
        <v>12531.334999999999</v>
      </c>
      <c r="M20" s="38">
        <f>L20/$D20</f>
        <v>1.7435313252626492</v>
      </c>
      <c r="N20" s="19">
        <f t="shared" si="0"/>
        <v>38.514820420647673</v>
      </c>
      <c r="O20" s="19">
        <f t="shared" si="1"/>
        <v>27.999664445061555</v>
      </c>
      <c r="P20" s="30">
        <f t="shared" si="6"/>
        <v>41.99</v>
      </c>
      <c r="Q20" s="5">
        <f>SUM(P$6:P20)</f>
        <v>317.13000000000005</v>
      </c>
      <c r="R20" s="5">
        <f>$D20+Q20</f>
        <v>7504.4600000000019</v>
      </c>
      <c r="S20" s="38">
        <f>Q20/$D19</f>
        <v>4.7174975678401523E-2</v>
      </c>
      <c r="T20" s="38">
        <f>(1+S20)^(1/(A20-1))-1</f>
        <v>3.2980006848757348E-3</v>
      </c>
      <c r="U20" s="26">
        <f>1-(($D20)/R20)</f>
        <v>4.225887005860518E-2</v>
      </c>
      <c r="V20" s="30">
        <f t="shared" si="7"/>
        <v>57.49</v>
      </c>
      <c r="W20" s="5">
        <f>SUM(V$6:V20)</f>
        <v>432.12</v>
      </c>
      <c r="X20" s="5">
        <f>$D20+W20</f>
        <v>7619.4500000000016</v>
      </c>
      <c r="Y20" s="38">
        <f>W20/$D19</f>
        <v>6.4280422823923516E-2</v>
      </c>
      <c r="Z20" s="26">
        <f>1-(($D20)/X20)</f>
        <v>5.6712754857634051E-2</v>
      </c>
    </row>
    <row r="21" spans="1:26">
      <c r="A21" s="1">
        <v>16</v>
      </c>
      <c r="B21" s="5">
        <f t="shared" si="8"/>
        <v>64500</v>
      </c>
      <c r="C21" s="5">
        <f t="shared" si="9"/>
        <v>464.91</v>
      </c>
      <c r="D21" s="5">
        <f>SUM($C$6:C21)</f>
        <v>7652.2400000000016</v>
      </c>
      <c r="E21" s="5"/>
      <c r="F21" s="5"/>
      <c r="G21" s="24">
        <f>(($B21/2)+$D21)/2</f>
        <v>19951.120000000003</v>
      </c>
      <c r="H21" s="31">
        <f>$E$2-$A21</f>
        <v>164</v>
      </c>
      <c r="I21" s="5">
        <f>H21*$C21</f>
        <v>76245.240000000005</v>
      </c>
      <c r="J21" s="5">
        <f t="shared" si="2"/>
        <v>96196.360000000015</v>
      </c>
      <c r="K21" s="6">
        <f t="shared" si="3"/>
        <v>1.603272666666667</v>
      </c>
      <c r="L21" s="48">
        <f>G21-$D21</f>
        <v>12298.880000000001</v>
      </c>
      <c r="M21" s="38">
        <f>L21/$D21</f>
        <v>1.6072261194107866</v>
      </c>
      <c r="N21" s="19">
        <f t="shared" si="0"/>
        <v>32.959796774906117</v>
      </c>
      <c r="O21" s="19">
        <f t="shared" si="1"/>
        <v>23.9045844808035</v>
      </c>
      <c r="P21" s="30">
        <f t="shared" si="6"/>
        <v>45.03</v>
      </c>
      <c r="Q21" s="5">
        <f>SUM(P$6:P21)</f>
        <v>362.16000000000008</v>
      </c>
      <c r="R21" s="5">
        <f>$D21+Q21</f>
        <v>8014.4000000000015</v>
      </c>
      <c r="S21" s="38">
        <f>Q21/$D20</f>
        <v>5.0388670062457126E-2</v>
      </c>
      <c r="T21" s="38">
        <f>(1+S21)^(1/(A21-1))-1</f>
        <v>3.2827268943849131E-3</v>
      </c>
      <c r="U21" s="26">
        <f>1-(($D21)/R21)</f>
        <v>4.5188660411259685E-2</v>
      </c>
      <c r="V21" s="30">
        <f t="shared" si="7"/>
        <v>61.72</v>
      </c>
      <c r="W21" s="5">
        <f>SUM(V$6:V21)</f>
        <v>493.84000000000003</v>
      </c>
      <c r="X21" s="5">
        <f>$D21+W21</f>
        <v>8146.0800000000017</v>
      </c>
      <c r="Y21" s="38">
        <f>W21/$D20</f>
        <v>6.8709799049160108E-2</v>
      </c>
      <c r="Z21" s="26">
        <f>1-(($D21)/X21)</f>
        <v>6.0623023589260083E-2</v>
      </c>
    </row>
    <row r="22" spans="1:26">
      <c r="A22" s="1">
        <v>17</v>
      </c>
      <c r="B22" s="5">
        <f t="shared" si="8"/>
        <v>64500</v>
      </c>
      <c r="C22" s="5">
        <f t="shared" si="9"/>
        <v>464.91</v>
      </c>
      <c r="D22" s="5">
        <f>SUM($C$6:C22)</f>
        <v>8117.1500000000015</v>
      </c>
      <c r="E22" s="5"/>
      <c r="F22" s="5"/>
      <c r="G22" s="24">
        <f>(($B22/2)+$D22)/2</f>
        <v>20183.575000000001</v>
      </c>
      <c r="H22" s="31">
        <f>$E$2-$A22</f>
        <v>163</v>
      </c>
      <c r="I22" s="5">
        <f>H22*$C22</f>
        <v>75780.33</v>
      </c>
      <c r="J22" s="5">
        <f t="shared" si="2"/>
        <v>95963.904999999999</v>
      </c>
      <c r="K22" s="6">
        <f t="shared" si="3"/>
        <v>1.5993984166666666</v>
      </c>
      <c r="L22" s="48">
        <f>G22-$D22</f>
        <v>12066.424999999999</v>
      </c>
      <c r="M22" s="38">
        <f>L22/$D22</f>
        <v>1.4865346827396311</v>
      </c>
      <c r="N22" s="19">
        <f t="shared" si="0"/>
        <v>28.412370505789141</v>
      </c>
      <c r="O22" s="19">
        <f t="shared" si="1"/>
        <v>20.554115608588472</v>
      </c>
      <c r="P22" s="30">
        <f t="shared" si="6"/>
        <v>48.09</v>
      </c>
      <c r="Q22" s="5">
        <f>SUM(P$6:P22)</f>
        <v>410.25000000000011</v>
      </c>
      <c r="R22" s="5">
        <f>$D22+Q22</f>
        <v>8527.4000000000015</v>
      </c>
      <c r="S22" s="38">
        <f>Q22/$D21</f>
        <v>5.3611752898497698E-2</v>
      </c>
      <c r="T22" s="38">
        <f>(1+S22)^(1/(A22-1))-1</f>
        <v>3.2693343022134336E-3</v>
      </c>
      <c r="U22" s="26">
        <f>1-(($D22)/R22)</f>
        <v>4.8109623097309817E-2</v>
      </c>
      <c r="V22" s="30">
        <f t="shared" si="7"/>
        <v>65.98</v>
      </c>
      <c r="W22" s="5">
        <f>SUM(V$6:V22)</f>
        <v>559.82000000000005</v>
      </c>
      <c r="X22" s="5">
        <f>$D22+W22</f>
        <v>8676.9700000000012</v>
      </c>
      <c r="Y22" s="38">
        <f>W22/$D21</f>
        <v>7.3157663638359474E-2</v>
      </c>
      <c r="Z22" s="26">
        <f>1-(($D22)/X22)</f>
        <v>6.451791351128322E-2</v>
      </c>
    </row>
    <row r="23" spans="1:26">
      <c r="A23" s="1">
        <v>18</v>
      </c>
      <c r="B23" s="5">
        <f t="shared" si="8"/>
        <v>64500</v>
      </c>
      <c r="C23" s="5">
        <f t="shared" si="9"/>
        <v>464.91</v>
      </c>
      <c r="D23" s="5">
        <f>SUM($C$6:C23)</f>
        <v>8582.0600000000013</v>
      </c>
      <c r="E23" s="5"/>
      <c r="F23" s="5"/>
      <c r="G23" s="24">
        <f>(($B23/2)+$D23)/2</f>
        <v>20416.03</v>
      </c>
      <c r="H23" s="31">
        <f>$E$2-$A23</f>
        <v>162</v>
      </c>
      <c r="I23" s="5">
        <f>H23*$C23</f>
        <v>75315.42</v>
      </c>
      <c r="J23" s="5">
        <f t="shared" si="2"/>
        <v>95731.45</v>
      </c>
      <c r="K23" s="6">
        <f t="shared" si="3"/>
        <v>1.5955241666666666</v>
      </c>
      <c r="L23" s="48">
        <f>G23-$D23</f>
        <v>11833.969999999998</v>
      </c>
      <c r="M23" s="38">
        <f>L23/$D23</f>
        <v>1.3789195134967591</v>
      </c>
      <c r="N23" s="19">
        <f t="shared" si="0"/>
        <v>24.647406861576464</v>
      </c>
      <c r="O23" s="19">
        <f t="shared" si="1"/>
        <v>17.781098238374856</v>
      </c>
      <c r="P23" s="30">
        <f t="shared" si="6"/>
        <v>51.16</v>
      </c>
      <c r="Q23" s="5">
        <f>SUM(P$6:P23)</f>
        <v>461.41000000000008</v>
      </c>
      <c r="R23" s="5">
        <f>$D23+Q23</f>
        <v>9043.4700000000012</v>
      </c>
      <c r="S23" s="38">
        <f>Q23/$D22</f>
        <v>5.6843842974442997E-2</v>
      </c>
      <c r="T23" s="38">
        <f>(1+S23)^(1/(A23-1))-1</f>
        <v>3.2574681677626227E-3</v>
      </c>
      <c r="U23" s="26">
        <f>1-(($D23)/R23)</f>
        <v>5.1021344682959047E-2</v>
      </c>
      <c r="V23" s="30">
        <f t="shared" si="7"/>
        <v>70.28</v>
      </c>
      <c r="W23" s="5">
        <f>SUM(V$6:V23)</f>
        <v>630.1</v>
      </c>
      <c r="X23" s="5">
        <f>$D23+W23</f>
        <v>9212.1600000000017</v>
      </c>
      <c r="Y23" s="38">
        <f>W23/$D22</f>
        <v>7.7625767664759177E-2</v>
      </c>
      <c r="Z23" s="26">
        <f>1-(($D23)/X23)</f>
        <v>6.8398725163262508E-2</v>
      </c>
    </row>
    <row r="24" spans="1:26">
      <c r="A24" s="1">
        <v>19</v>
      </c>
      <c r="B24" s="5">
        <f t="shared" si="8"/>
        <v>64500</v>
      </c>
      <c r="C24" s="5">
        <f t="shared" si="9"/>
        <v>464.91</v>
      </c>
      <c r="D24" s="5">
        <f>SUM($C$6:C24)</f>
        <v>9046.9700000000012</v>
      </c>
      <c r="E24" s="5"/>
      <c r="F24" s="5"/>
      <c r="G24" s="24">
        <f>(($B24/2)+$D24)/2</f>
        <v>20648.485000000001</v>
      </c>
      <c r="H24" s="31">
        <f>$E$2-$A24</f>
        <v>161</v>
      </c>
      <c r="I24" s="5">
        <f>H24*$C24</f>
        <v>74850.510000000009</v>
      </c>
      <c r="J24" s="5">
        <f t="shared" si="2"/>
        <v>95498.99500000001</v>
      </c>
      <c r="K24" s="6">
        <f t="shared" si="3"/>
        <v>1.5916499166666669</v>
      </c>
      <c r="L24" s="48">
        <f>G24-$D24</f>
        <v>11601.514999999999</v>
      </c>
      <c r="M24" s="38">
        <f>L24/$D24</f>
        <v>1.282364703320559</v>
      </c>
      <c r="N24" s="19">
        <f t="shared" si="0"/>
        <v>21.497944421820151</v>
      </c>
      <c r="O24" s="19">
        <f t="shared" si="1"/>
        <v>15.462587978204109</v>
      </c>
      <c r="P24" s="30">
        <f t="shared" si="6"/>
        <v>54.26</v>
      </c>
      <c r="Q24" s="5">
        <f>SUM(P$6:P24)</f>
        <v>515.67000000000007</v>
      </c>
      <c r="R24" s="5">
        <f>$D24+Q24</f>
        <v>9562.6400000000012</v>
      </c>
      <c r="S24" s="38">
        <f>Q24/$D23</f>
        <v>6.0086972125573582E-2</v>
      </c>
      <c r="T24" s="38">
        <f>(1+S24)^(1/(A24-1))-1</f>
        <v>3.2469797184813132E-3</v>
      </c>
      <c r="U24" s="26">
        <f>1-(($D24)/R24)</f>
        <v>5.3925485012507046E-2</v>
      </c>
      <c r="V24" s="30">
        <f t="shared" si="7"/>
        <v>74.62</v>
      </c>
      <c r="W24" s="5">
        <f>SUM(V$6:V24)</f>
        <v>704.72</v>
      </c>
      <c r="X24" s="5">
        <f>$D24+W24</f>
        <v>9751.69</v>
      </c>
      <c r="Y24" s="38">
        <f>W24/$D23</f>
        <v>8.2115482762879763E-2</v>
      </c>
      <c r="Z24" s="26">
        <f>1-(($D24)/X24)</f>
        <v>7.2266448174624021E-2</v>
      </c>
    </row>
    <row r="25" spans="1:26">
      <c r="A25" s="1">
        <v>20</v>
      </c>
      <c r="B25" s="5">
        <f t="shared" si="8"/>
        <v>64500</v>
      </c>
      <c r="C25" s="5">
        <f t="shared" si="9"/>
        <v>464.91</v>
      </c>
      <c r="D25" s="5">
        <f>SUM($C$6:C25)</f>
        <v>9511.880000000001</v>
      </c>
      <c r="E25" s="5"/>
      <c r="F25" s="5"/>
      <c r="G25" s="24">
        <f>(($B25/2)+$D25)/2</f>
        <v>20880.940000000002</v>
      </c>
      <c r="H25" s="31">
        <f>$E$2-$A25</f>
        <v>160</v>
      </c>
      <c r="I25" s="5">
        <f>H25*$C25</f>
        <v>74385.600000000006</v>
      </c>
      <c r="J25" s="5">
        <f t="shared" si="2"/>
        <v>95266.540000000008</v>
      </c>
      <c r="K25" s="6">
        <f t="shared" si="3"/>
        <v>1.5877756666666667</v>
      </c>
      <c r="L25" s="48">
        <f>G25-$D25</f>
        <v>11369.060000000001</v>
      </c>
      <c r="M25" s="38">
        <f>L25/$D25</f>
        <v>1.1952484682313065</v>
      </c>
      <c r="N25" s="19">
        <f t="shared" si="0"/>
        <v>18.839560247796875</v>
      </c>
      <c r="O25" s="19">
        <f t="shared" si="1"/>
        <v>13.506718046216076</v>
      </c>
      <c r="P25" s="30">
        <f t="shared" si="6"/>
        <v>57.38</v>
      </c>
      <c r="Q25" s="5">
        <f>SUM(P$6:P25)</f>
        <v>573.05000000000007</v>
      </c>
      <c r="R25" s="5">
        <f>$D25+Q25</f>
        <v>10084.93</v>
      </c>
      <c r="S25" s="38">
        <f>Q25/$D24</f>
        <v>6.3341649193044747E-2</v>
      </c>
      <c r="T25" s="38">
        <f>(1+S25)^(1/(A25-1))-1</f>
        <v>3.2376746490454522E-3</v>
      </c>
      <c r="U25" s="26">
        <f>1-(($D25)/R25)</f>
        <v>5.6822407294844779E-2</v>
      </c>
      <c r="V25" s="30">
        <f t="shared" si="7"/>
        <v>78.989999999999995</v>
      </c>
      <c r="W25" s="5">
        <f>SUM(V$6:V25)</f>
        <v>783.71</v>
      </c>
      <c r="X25" s="5">
        <f>$D25+W25</f>
        <v>10295.59</v>
      </c>
      <c r="Y25" s="38">
        <f>W25/$D24</f>
        <v>8.6626793279960021E-2</v>
      </c>
      <c r="Z25" s="26">
        <f>1-(($D25)/X25)</f>
        <v>7.6120941101966877E-2</v>
      </c>
    </row>
    <row r="26" spans="1:26">
      <c r="A26" s="1">
        <v>21</v>
      </c>
      <c r="B26" s="5">
        <f t="shared" si="8"/>
        <v>64500</v>
      </c>
      <c r="C26" s="5">
        <f t="shared" si="9"/>
        <v>464.91</v>
      </c>
      <c r="D26" s="5">
        <f>SUM($C$6:C26)</f>
        <v>9976.7900000000009</v>
      </c>
      <c r="E26" s="5"/>
      <c r="F26" s="5"/>
      <c r="G26" s="24">
        <f>(($B26/2)+$D26)/2</f>
        <v>21113.395</v>
      </c>
      <c r="H26" s="31">
        <f>$E$2-$A26</f>
        <v>159</v>
      </c>
      <c r="I26" s="5">
        <f>H26*$C26</f>
        <v>73920.69</v>
      </c>
      <c r="J26" s="5">
        <f t="shared" si="2"/>
        <v>95034.085000000006</v>
      </c>
      <c r="K26" s="6">
        <f t="shared" si="3"/>
        <v>1.5839014166666667</v>
      </c>
      <c r="L26" s="48">
        <f>G26-$D26</f>
        <v>11136.605</v>
      </c>
      <c r="M26" s="38">
        <f>L26/$D26</f>
        <v>1.1162513193121233</v>
      </c>
      <c r="N26" s="19">
        <f t="shared" si="0"/>
        <v>16.577822147862868</v>
      </c>
      <c r="O26" s="19">
        <f t="shared" si="1"/>
        <v>11.843507092607542</v>
      </c>
      <c r="P26" s="30">
        <f t="shared" si="6"/>
        <v>60.51</v>
      </c>
      <c r="Q26" s="5">
        <f>SUM(P$6:P26)</f>
        <v>633.56000000000006</v>
      </c>
      <c r="R26" s="5">
        <f>$D26+Q26</f>
        <v>10610.35</v>
      </c>
      <c r="S26" s="38">
        <f>Q26/$D25</f>
        <v>6.6607232219077619E-2</v>
      </c>
      <c r="T26" s="38">
        <f>(1+S26)^(1/(A26-1))-1</f>
        <v>3.2293431192336186E-3</v>
      </c>
      <c r="U26" s="26">
        <f>1-(($D26)/R26)</f>
        <v>5.9711508102937128E-2</v>
      </c>
      <c r="V26" s="30">
        <f t="shared" si="7"/>
        <v>83.39</v>
      </c>
      <c r="W26" s="5">
        <f>SUM(V$6:V26)</f>
        <v>867.1</v>
      </c>
      <c r="X26" s="5">
        <f>$D26+W26</f>
        <v>10843.890000000001</v>
      </c>
      <c r="Y26" s="38">
        <f>W26/$D25</f>
        <v>9.1159686623464548E-2</v>
      </c>
      <c r="Z26" s="26">
        <f>1-(($D26)/X26)</f>
        <v>7.9962080028476934E-2</v>
      </c>
    </row>
    <row r="27" spans="1:26">
      <c r="A27" s="1">
        <v>22</v>
      </c>
      <c r="B27" s="5">
        <f t="shared" si="8"/>
        <v>64500</v>
      </c>
      <c r="C27" s="5">
        <f t="shared" si="9"/>
        <v>464.91</v>
      </c>
      <c r="D27" s="5">
        <f>SUM($C$6:C27)</f>
        <v>10441.700000000001</v>
      </c>
      <c r="E27" s="5"/>
      <c r="F27" s="5"/>
      <c r="G27" s="24">
        <f>(($B27/2)+$D27)/2</f>
        <v>21345.85</v>
      </c>
      <c r="H27" s="31">
        <f>$E$2-$A27</f>
        <v>158</v>
      </c>
      <c r="I27" s="5">
        <f>H27*$C27</f>
        <v>73455.78</v>
      </c>
      <c r="J27" s="5">
        <f t="shared" si="2"/>
        <v>94801.63</v>
      </c>
      <c r="K27" s="6">
        <f t="shared" si="3"/>
        <v>1.5800271666666668</v>
      </c>
      <c r="L27" s="48">
        <f>G27-$D27</f>
        <v>10904.149999999998</v>
      </c>
      <c r="M27" s="38">
        <f>L27/$D27</f>
        <v>1.0442887652393764</v>
      </c>
      <c r="N27" s="19">
        <f t="shared" si="0"/>
        <v>14.639468173603737</v>
      </c>
      <c r="O27" s="19">
        <f t="shared" si="1"/>
        <v>10.418675518880764</v>
      </c>
      <c r="P27" s="30">
        <f t="shared" si="6"/>
        <v>63.66</v>
      </c>
      <c r="Q27" s="5">
        <f>SUM(P$6:P27)</f>
        <v>697.22</v>
      </c>
      <c r="R27" s="5">
        <f>$D27+Q27</f>
        <v>11138.92</v>
      </c>
      <c r="S27" s="38">
        <f>Q27/$D26</f>
        <v>6.9884201231057277E-2</v>
      </c>
      <c r="T27" s="38">
        <f>(1+S27)^(1/(A27-1))-1</f>
        <v>3.2218657295211006E-3</v>
      </c>
      <c r="U27" s="26">
        <f>1-(($D27)/R27)</f>
        <v>6.2593141884491388E-2</v>
      </c>
      <c r="V27" s="30">
        <f t="shared" si="7"/>
        <v>87.84</v>
      </c>
      <c r="W27" s="5">
        <f>SUM(V$6:V27)</f>
        <v>954.94</v>
      </c>
      <c r="X27" s="5">
        <f>$D27+W27</f>
        <v>11396.640000000001</v>
      </c>
      <c r="Y27" s="38">
        <f>W27/$D26</f>
        <v>9.5716157200863197E-2</v>
      </c>
      <c r="Z27" s="26">
        <f>1-(($D27)/X27)</f>
        <v>8.3791363068413172E-2</v>
      </c>
    </row>
    <row r="28" spans="1:26">
      <c r="A28" s="1">
        <v>23</v>
      </c>
      <c r="B28" s="5">
        <f t="shared" si="8"/>
        <v>64500</v>
      </c>
      <c r="C28" s="5">
        <f t="shared" si="9"/>
        <v>464.91</v>
      </c>
      <c r="D28" s="5">
        <f>SUM($C$6:C28)</f>
        <v>10906.61</v>
      </c>
      <c r="E28" s="5"/>
      <c r="F28" s="5"/>
      <c r="G28" s="24">
        <f>(($B28/2)+$D28)/2</f>
        <v>21578.305</v>
      </c>
      <c r="H28" s="31">
        <f>$E$2-$A28</f>
        <v>157</v>
      </c>
      <c r="I28" s="5">
        <f>H28*$C28</f>
        <v>72990.87000000001</v>
      </c>
      <c r="J28" s="5">
        <f t="shared" si="2"/>
        <v>94569.175000000017</v>
      </c>
      <c r="K28" s="6">
        <f t="shared" si="3"/>
        <v>1.576152916666667</v>
      </c>
      <c r="L28" s="48">
        <f>G28-$D28</f>
        <v>10671.695</v>
      </c>
      <c r="M28" s="38">
        <f>L28/$D28</f>
        <v>0.9784612267239774</v>
      </c>
      <c r="N28" s="19">
        <f t="shared" si="0"/>
        <v>12.967273084222235</v>
      </c>
      <c r="O28" s="19">
        <f t="shared" si="1"/>
        <v>9.1902076867987592</v>
      </c>
      <c r="P28" s="30">
        <f t="shared" si="6"/>
        <v>66.83</v>
      </c>
      <c r="Q28" s="5">
        <f>SUM(P$6:P28)</f>
        <v>764.05000000000007</v>
      </c>
      <c r="R28" s="5">
        <f>$D28+Q28</f>
        <v>11670.66</v>
      </c>
      <c r="S28" s="38">
        <f>Q28/$D27</f>
        <v>7.3172950764722217E-2</v>
      </c>
      <c r="T28" s="38">
        <f>(1+S28)^(1/(A28-1))-1</f>
        <v>3.2151409214942195E-3</v>
      </c>
      <c r="U28" s="26">
        <f>1-(($D28)/R28)</f>
        <v>6.5467591378722267E-2</v>
      </c>
      <c r="V28" s="30">
        <f t="shared" si="7"/>
        <v>92.31</v>
      </c>
      <c r="W28" s="5">
        <f>SUM(V$6:V28)</f>
        <v>1047.25</v>
      </c>
      <c r="X28" s="5">
        <f>$D28+W28</f>
        <v>11953.86</v>
      </c>
      <c r="Y28" s="38">
        <f>W28/$D27</f>
        <v>0.10029497112539146</v>
      </c>
      <c r="Z28" s="26">
        <f>1-(($D28)/X28)</f>
        <v>8.7607684881703451E-2</v>
      </c>
    </row>
    <row r="29" spans="1:26" s="16" customFormat="1">
      <c r="A29" s="16">
        <v>24</v>
      </c>
      <c r="B29" s="18">
        <f t="shared" si="8"/>
        <v>64500</v>
      </c>
      <c r="C29" s="18">
        <f>C28</f>
        <v>464.91</v>
      </c>
      <c r="D29" s="18">
        <f>SUM($C$6:C29)</f>
        <v>11371.52</v>
      </c>
      <c r="E29" s="18"/>
      <c r="F29" s="18"/>
      <c r="G29" s="24">
        <f>(($B29/2)+$D29)/2</f>
        <v>21810.760000000002</v>
      </c>
      <c r="H29" s="31">
        <f>$E$2-$A29</f>
        <v>156</v>
      </c>
      <c r="I29" s="5">
        <f>H29*$C29</f>
        <v>72525.960000000006</v>
      </c>
      <c r="J29" s="5">
        <f t="shared" si="2"/>
        <v>94336.72</v>
      </c>
      <c r="K29" s="6">
        <f t="shared" si="3"/>
        <v>1.5722786666666666</v>
      </c>
      <c r="L29" s="48">
        <f>G29-$D29</f>
        <v>10439.240000000002</v>
      </c>
      <c r="M29" s="38">
        <f>L29/$D29</f>
        <v>0.9180162370553806</v>
      </c>
      <c r="N29" s="19">
        <f t="shared" si="0"/>
        <v>11.516023834929923</v>
      </c>
      <c r="O29" s="19">
        <f t="shared" si="1"/>
        <v>8.1245717082721516</v>
      </c>
      <c r="P29" s="30">
        <f t="shared" si="6"/>
        <v>70.02</v>
      </c>
      <c r="Q29" s="18">
        <f>SUM(P$6:P29)</f>
        <v>834.07</v>
      </c>
      <c r="R29" s="5">
        <f>$D29+Q29</f>
        <v>12205.59</v>
      </c>
      <c r="S29" s="38">
        <f>Q29/$D28</f>
        <v>7.6473808085188708E-2</v>
      </c>
      <c r="T29" s="38">
        <f>(1+S29)^(1/(A29-1))-1</f>
        <v>3.2090818922494435E-3</v>
      </c>
      <c r="U29" s="26">
        <f>1-(($D29)/R29)</f>
        <v>6.8335082531856273E-2</v>
      </c>
      <c r="V29" s="30">
        <f t="shared" si="7"/>
        <v>96.83</v>
      </c>
      <c r="W29" s="18">
        <f>SUM(V$6:V29)</f>
        <v>1144.08</v>
      </c>
      <c r="X29" s="5">
        <f>$D29+W29</f>
        <v>12515.6</v>
      </c>
      <c r="Y29" s="38">
        <f>W29/$D28</f>
        <v>0.10489785552064297</v>
      </c>
      <c r="Z29" s="26">
        <f>1-(($D29)/X29)</f>
        <v>9.1412317427850054E-2</v>
      </c>
    </row>
    <row r="30" spans="1:26">
      <c r="A30" s="1">
        <v>25</v>
      </c>
      <c r="B30" s="4">
        <f>B29</f>
        <v>64500</v>
      </c>
      <c r="C30" s="5">
        <f>C29</f>
        <v>464.91</v>
      </c>
      <c r="D30" s="5">
        <f>SUM($C$6:C30)</f>
        <v>11836.43</v>
      </c>
      <c r="E30" s="5"/>
      <c r="F30" s="5"/>
      <c r="G30" s="24">
        <f>(($B30/2)+$D30)/2</f>
        <v>22043.215</v>
      </c>
      <c r="H30" s="31">
        <f>$E$2-$A30</f>
        <v>155</v>
      </c>
      <c r="I30" s="5">
        <f>H30*$C30</f>
        <v>72061.05</v>
      </c>
      <c r="J30" s="5">
        <f t="shared" si="2"/>
        <v>94104.264999999999</v>
      </c>
      <c r="K30" s="6">
        <f t="shared" si="3"/>
        <v>1.5684044166666666</v>
      </c>
      <c r="L30" s="48">
        <f>G30-$D30</f>
        <v>10206.785</v>
      </c>
      <c r="M30" s="6">
        <f>L30/$D30</f>
        <v>0.86231955074291822</v>
      </c>
      <c r="N30" s="19">
        <f t="shared" si="0"/>
        <v>10.249625261765678</v>
      </c>
      <c r="O30" s="19">
        <f t="shared" si="1"/>
        <v>7.1951929407608421</v>
      </c>
      <c r="P30" s="30">
        <f t="shared" si="6"/>
        <v>73.23</v>
      </c>
      <c r="Q30" s="5">
        <f>SUM(P$6:P30)</f>
        <v>907.30000000000007</v>
      </c>
      <c r="R30" s="5">
        <f>$D30+Q30</f>
        <v>12743.73</v>
      </c>
      <c r="S30" s="38">
        <f>Q30/$D29</f>
        <v>7.9787046938316078E-2</v>
      </c>
      <c r="T30" s="38">
        <f>(1+S30)^(1/(A30-1))-1</f>
        <v>3.2036140937221624E-3</v>
      </c>
      <c r="U30" s="26">
        <f>1-(($D30)/R30)</f>
        <v>7.1195795893353009E-2</v>
      </c>
      <c r="V30" s="30">
        <f t="shared" si="7"/>
        <v>101.38</v>
      </c>
      <c r="W30" s="5">
        <f>SUM(V$6:V30)</f>
        <v>1245.46</v>
      </c>
      <c r="X30" s="5">
        <f>$D30+W30</f>
        <v>13081.89</v>
      </c>
      <c r="Y30" s="38">
        <f>W30/$D29</f>
        <v>0.109524496285457</v>
      </c>
      <c r="Z30" s="26">
        <f>1-(($D30)/X30)</f>
        <v>9.520489776324359E-2</v>
      </c>
    </row>
    <row r="31" spans="1:26" s="40" customFormat="1">
      <c r="A31" s="40">
        <v>26</v>
      </c>
      <c r="B31" s="41">
        <f>B30*(1+$C$2)</f>
        <v>69337.5</v>
      </c>
      <c r="C31" s="41">
        <f>ROUND(C30*(1+C$2),2)</f>
        <v>499.78</v>
      </c>
      <c r="D31" s="43">
        <f>SUM($C$6:C31)</f>
        <v>12336.210000000001</v>
      </c>
      <c r="E31" s="43"/>
      <c r="F31" s="43"/>
      <c r="G31" s="64">
        <f>(($B31/2)+$D31)/2</f>
        <v>23502.48</v>
      </c>
      <c r="H31" s="42">
        <f>$E$2-$A31</f>
        <v>154</v>
      </c>
      <c r="I31" s="43">
        <f>H31*$C31</f>
        <v>76966.12</v>
      </c>
      <c r="J31" s="43">
        <f t="shared" si="2"/>
        <v>100468.59999999999</v>
      </c>
      <c r="K31" s="58">
        <f t="shared" si="3"/>
        <v>1.6744766666666666</v>
      </c>
      <c r="L31" s="59">
        <f>G31-$D31</f>
        <v>11166.269999999999</v>
      </c>
      <c r="M31" s="58">
        <f>L31/$D31</f>
        <v>0.9051621202946446</v>
      </c>
      <c r="N31" s="63">
        <f t="shared" si="0"/>
        <v>10.350603805806292</v>
      </c>
      <c r="O31" s="63">
        <f t="shared" si="1"/>
        <v>7.2626200589010068</v>
      </c>
      <c r="P31" s="44">
        <f t="shared" si="6"/>
        <v>76.459999999999994</v>
      </c>
      <c r="Q31" s="43">
        <f>SUM(P$6:P31)</f>
        <v>983.7600000000001</v>
      </c>
      <c r="R31" s="43">
        <f>$D31+Q31</f>
        <v>13319.970000000001</v>
      </c>
      <c r="S31" s="45">
        <f>Q31/$D30</f>
        <v>8.3112898061324242E-2</v>
      </c>
      <c r="T31" s="45">
        <f>(1+S31)^(1/(A31-1))-1</f>
        <v>3.1986732023985276E-3</v>
      </c>
      <c r="U31" s="46">
        <f>1-(($D31)/R31)</f>
        <v>7.3856022198248161E-2</v>
      </c>
      <c r="V31" s="44">
        <f t="shared" si="7"/>
        <v>105.96</v>
      </c>
      <c r="W31" s="43">
        <f>SUM(V$6:V31)</f>
        <v>1351.42</v>
      </c>
      <c r="X31" s="43">
        <f>$D31+W31</f>
        <v>13687.630000000001</v>
      </c>
      <c r="Y31" s="45">
        <f>W31/$D30</f>
        <v>0.11417462866759656</v>
      </c>
      <c r="Z31" s="46">
        <f>1-(($D31)/X31)</f>
        <v>9.8732943540992824E-2</v>
      </c>
    </row>
    <row r="32" spans="1:26">
      <c r="A32" s="1">
        <v>27</v>
      </c>
      <c r="B32" s="5">
        <f t="shared" si="8"/>
        <v>69337.5</v>
      </c>
      <c r="C32" s="5">
        <f t="shared" ref="C32:C41" si="10">C31</f>
        <v>499.78</v>
      </c>
      <c r="D32" s="5">
        <f>SUM($C$6:C32)</f>
        <v>12835.990000000002</v>
      </c>
      <c r="E32" s="5"/>
      <c r="F32" s="5"/>
      <c r="G32" s="24">
        <f>(($B32/2)+$D32)/2</f>
        <v>23752.370000000003</v>
      </c>
      <c r="H32" s="31">
        <f>$E$2-$A32</f>
        <v>153</v>
      </c>
      <c r="I32" s="5">
        <f>H32*$C32</f>
        <v>76466.34</v>
      </c>
      <c r="J32" s="5">
        <f t="shared" si="2"/>
        <v>100218.70999999999</v>
      </c>
      <c r="K32" s="6">
        <f t="shared" si="3"/>
        <v>1.6703118333333331</v>
      </c>
      <c r="L32" s="48">
        <f>G32-$D32</f>
        <v>10916.380000000001</v>
      </c>
      <c r="M32" s="6">
        <f>L32/$D32</f>
        <v>0.8504509585937664</v>
      </c>
      <c r="N32" s="19">
        <f t="shared" si="0"/>
        <v>9.2628422081829118</v>
      </c>
      <c r="O32" s="19">
        <f t="shared" si="1"/>
        <v>6.4652633882472026</v>
      </c>
      <c r="P32" s="30">
        <f t="shared" si="6"/>
        <v>79.92</v>
      </c>
      <c r="Q32" s="5">
        <f>SUM(P$6:P32)</f>
        <v>1063.68</v>
      </c>
      <c r="R32" s="5">
        <f>$D32+Q32</f>
        <v>13899.670000000002</v>
      </c>
      <c r="S32" s="38">
        <f>Q32/$D31</f>
        <v>8.6224213109212633E-2</v>
      </c>
      <c r="T32" s="38">
        <f>(1+S32)^(1/(A32-1))-1</f>
        <v>3.1861287197041399E-3</v>
      </c>
      <c r="U32" s="26">
        <f>1-(($D32)/R32)</f>
        <v>7.6525557801012556E-2</v>
      </c>
      <c r="V32" s="30">
        <f t="shared" si="7"/>
        <v>110.87</v>
      </c>
      <c r="W32" s="5">
        <f>SUM(V$6:V32)</f>
        <v>1462.29</v>
      </c>
      <c r="X32" s="5">
        <f>$D32+W32</f>
        <v>14298.280000000002</v>
      </c>
      <c r="Y32" s="38">
        <f>W32/$D31</f>
        <v>0.11853640623822063</v>
      </c>
      <c r="Z32" s="26">
        <f>1-(($D32)/X32)</f>
        <v>0.10227034300629168</v>
      </c>
    </row>
    <row r="33" spans="1:26">
      <c r="A33" s="1">
        <v>28</v>
      </c>
      <c r="B33" s="5">
        <f t="shared" si="8"/>
        <v>69337.5</v>
      </c>
      <c r="C33" s="5">
        <f t="shared" si="10"/>
        <v>499.78</v>
      </c>
      <c r="D33" s="5">
        <f>SUM($C$6:C33)</f>
        <v>13335.770000000002</v>
      </c>
      <c r="E33" s="5"/>
      <c r="F33" s="5"/>
      <c r="G33" s="24">
        <f>(($B33/2)+$D33)/2</f>
        <v>24002.260000000002</v>
      </c>
      <c r="H33" s="31">
        <f>$E$2-$A33</f>
        <v>152</v>
      </c>
      <c r="I33" s="5">
        <f>H33*$C33</f>
        <v>75966.559999999998</v>
      </c>
      <c r="J33" s="5">
        <f t="shared" si="2"/>
        <v>99968.82</v>
      </c>
      <c r="K33" s="6">
        <f t="shared" si="3"/>
        <v>1.666147</v>
      </c>
      <c r="L33" s="48">
        <f>G33-$D33</f>
        <v>10666.49</v>
      </c>
      <c r="M33" s="6">
        <f>L33/$D33</f>
        <v>0.79984057913416307</v>
      </c>
      <c r="N33" s="19">
        <f t="shared" si="0"/>
        <v>8.2988196115353752</v>
      </c>
      <c r="O33" s="19">
        <f t="shared" si="1"/>
        <v>5.7590282046245198</v>
      </c>
      <c r="P33" s="30">
        <f t="shared" si="6"/>
        <v>83.4</v>
      </c>
      <c r="Q33" s="5">
        <f>SUM(P$6:P33)</f>
        <v>1147.0800000000002</v>
      </c>
      <c r="R33" s="5">
        <f>$D33+Q33</f>
        <v>14482.850000000002</v>
      </c>
      <c r="S33" s="38">
        <f>Q33/$D32</f>
        <v>8.9364357560266103E-2</v>
      </c>
      <c r="T33" s="38">
        <f>(1+S33)^(1/(A33-1))-1</f>
        <v>3.1751920524629718E-3</v>
      </c>
      <c r="U33" s="26">
        <f>1-(($D33)/R33)</f>
        <v>7.9202643126180305E-2</v>
      </c>
      <c r="V33" s="30">
        <f t="shared" si="7"/>
        <v>115.82</v>
      </c>
      <c r="W33" s="5">
        <f>SUM(V$6:V33)</f>
        <v>1578.11</v>
      </c>
      <c r="X33" s="5">
        <f>$D33+W33</f>
        <v>14913.880000000003</v>
      </c>
      <c r="Y33" s="38">
        <f>W33/$D32</f>
        <v>0.12294415935194712</v>
      </c>
      <c r="Z33" s="26">
        <f>1-(($D33)/X33)</f>
        <v>0.10581485166837878</v>
      </c>
    </row>
    <row r="34" spans="1:26">
      <c r="A34" s="1">
        <v>29</v>
      </c>
      <c r="B34" s="5">
        <f t="shared" si="8"/>
        <v>69337.5</v>
      </c>
      <c r="C34" s="5">
        <f t="shared" si="10"/>
        <v>499.78</v>
      </c>
      <c r="D34" s="5">
        <f>SUM($C$6:C34)</f>
        <v>13835.550000000003</v>
      </c>
      <c r="E34" s="5"/>
      <c r="F34" s="5"/>
      <c r="G34" s="24">
        <f>(($B34/2)+$D34)/2</f>
        <v>24252.15</v>
      </c>
      <c r="H34" s="31">
        <f>$E$2-$A34</f>
        <v>151</v>
      </c>
      <c r="I34" s="5">
        <f>H34*$C34</f>
        <v>75466.78</v>
      </c>
      <c r="J34" s="5">
        <f t="shared" si="2"/>
        <v>99718.93</v>
      </c>
      <c r="K34" s="6">
        <f t="shared" si="3"/>
        <v>1.6619821666666665</v>
      </c>
      <c r="L34" s="48">
        <f>G34-$D34</f>
        <v>10416.599999999999</v>
      </c>
      <c r="M34" s="6">
        <f>L34/$D34</f>
        <v>0.75288658564350508</v>
      </c>
      <c r="N34" s="19">
        <f t="shared" si="0"/>
        <v>7.4414658260263504</v>
      </c>
      <c r="O34" s="19">
        <f t="shared" si="1"/>
        <v>5.1313430375946929</v>
      </c>
      <c r="P34" s="30">
        <f t="shared" si="6"/>
        <v>86.9</v>
      </c>
      <c r="Q34" s="5">
        <f>SUM(P$6:P34)</f>
        <v>1233.9800000000002</v>
      </c>
      <c r="R34" s="5">
        <f>$D34+Q34</f>
        <v>15069.530000000002</v>
      </c>
      <c r="S34" s="38">
        <f>Q34/$D33</f>
        <v>9.253158985195456E-2</v>
      </c>
      <c r="T34" s="38">
        <f>(1+S34)^(1/(A34-1))-1</f>
        <v>3.1656272902940152E-3</v>
      </c>
      <c r="U34" s="26">
        <f>1-(($D34)/R34)</f>
        <v>8.1885765514916442E-2</v>
      </c>
      <c r="V34" s="30">
        <f t="shared" si="7"/>
        <v>120.8</v>
      </c>
      <c r="W34" s="5">
        <f>SUM(V$6:V34)</f>
        <v>1698.9099999999999</v>
      </c>
      <c r="X34" s="5">
        <f>$D34+W34</f>
        <v>15534.460000000003</v>
      </c>
      <c r="Y34" s="38">
        <f>W34/$D33</f>
        <v>0.12739496856949389</v>
      </c>
      <c r="Z34" s="26">
        <f>1-(($D34)/X34)</f>
        <v>0.10936395600490778</v>
      </c>
    </row>
    <row r="35" spans="1:26">
      <c r="A35" s="1">
        <v>30</v>
      </c>
      <c r="B35" s="5">
        <f t="shared" si="8"/>
        <v>69337.5</v>
      </c>
      <c r="C35" s="5">
        <f t="shared" si="10"/>
        <v>499.78</v>
      </c>
      <c r="D35" s="5">
        <f>SUM($C$6:C35)</f>
        <v>14335.330000000004</v>
      </c>
      <c r="E35" s="5"/>
      <c r="F35" s="5"/>
      <c r="G35" s="24">
        <f>(($B35/2)+$D35)/2</f>
        <v>24502.04</v>
      </c>
      <c r="H35" s="31">
        <f>$E$2-$A35</f>
        <v>150</v>
      </c>
      <c r="I35" s="5">
        <f>H35*$C35</f>
        <v>74967</v>
      </c>
      <c r="J35" s="5">
        <f t="shared" si="2"/>
        <v>99469.040000000008</v>
      </c>
      <c r="K35" s="6">
        <f t="shared" si="3"/>
        <v>1.6578173333333335</v>
      </c>
      <c r="L35" s="48">
        <f>G35-$D35</f>
        <v>10166.709999999997</v>
      </c>
      <c r="M35" s="6">
        <f>L35/$D35</f>
        <v>0.70920655471481964</v>
      </c>
      <c r="N35" s="19">
        <f t="shared" si="0"/>
        <v>6.6764648142555076</v>
      </c>
      <c r="O35" s="19">
        <f t="shared" si="1"/>
        <v>4.5715937613029798</v>
      </c>
      <c r="P35" s="30">
        <f t="shared" si="6"/>
        <v>90.42</v>
      </c>
      <c r="Q35" s="5">
        <f>SUM(P$6:P35)</f>
        <v>1324.4000000000003</v>
      </c>
      <c r="R35" s="5">
        <f>$D35+Q35</f>
        <v>15659.730000000003</v>
      </c>
      <c r="S35" s="38">
        <f>Q35/$D34</f>
        <v>9.5724420062809221E-2</v>
      </c>
      <c r="T35" s="38">
        <f>(1+S35)^(1/(A35-1))-1</f>
        <v>3.1572396622110421E-3</v>
      </c>
      <c r="U35" s="26">
        <f>1-(($D35)/R35)</f>
        <v>8.4573616531063989E-2</v>
      </c>
      <c r="V35" s="30">
        <f t="shared" si="7"/>
        <v>125.83</v>
      </c>
      <c r="W35" s="5">
        <f>SUM(V$6:V35)</f>
        <v>1824.7399999999998</v>
      </c>
      <c r="X35" s="5">
        <f>$D35+W35</f>
        <v>16160.070000000003</v>
      </c>
      <c r="Y35" s="38">
        <f>W35/$D34</f>
        <v>0.13188778183736818</v>
      </c>
      <c r="Z35" s="26">
        <f>1-(($D35)/X35)</f>
        <v>0.11291659008902799</v>
      </c>
    </row>
    <row r="36" spans="1:26">
      <c r="A36" s="1">
        <v>31</v>
      </c>
      <c r="B36" s="5">
        <f t="shared" si="8"/>
        <v>69337.5</v>
      </c>
      <c r="C36" s="5">
        <f t="shared" si="10"/>
        <v>499.78</v>
      </c>
      <c r="D36" s="5">
        <f>SUM($C$6:C36)</f>
        <v>14835.110000000004</v>
      </c>
      <c r="E36" s="5"/>
      <c r="F36" s="5"/>
      <c r="G36" s="24">
        <f>(($B36/2)+$D36)/2</f>
        <v>24751.93</v>
      </c>
      <c r="H36" s="31">
        <f>$E$2-$A36</f>
        <v>149</v>
      </c>
      <c r="I36" s="5">
        <f>H36*$C36</f>
        <v>74467.22</v>
      </c>
      <c r="J36" s="5">
        <f t="shared" si="2"/>
        <v>99219.15</v>
      </c>
      <c r="K36" s="6">
        <f t="shared" si="3"/>
        <v>1.6536525</v>
      </c>
      <c r="L36" s="48">
        <f>G36-$D36</f>
        <v>9916.8199999999961</v>
      </c>
      <c r="M36" s="6">
        <f>L36/$D36</f>
        <v>0.6684695967876203</v>
      </c>
      <c r="N36" s="19">
        <f t="shared" si="0"/>
        <v>5.9917510364082416</v>
      </c>
      <c r="O36" s="19">
        <f t="shared" si="1"/>
        <v>4.0708821664519013</v>
      </c>
      <c r="P36" s="30">
        <f t="shared" si="6"/>
        <v>93.96</v>
      </c>
      <c r="Q36" s="5">
        <f>SUM(P$6:P36)</f>
        <v>1418.3600000000004</v>
      </c>
      <c r="R36" s="5">
        <f>$D36+Q36</f>
        <v>16253.470000000005</v>
      </c>
      <c r="S36" s="38">
        <f>Q36/$D35</f>
        <v>9.894156604696229E-2</v>
      </c>
      <c r="T36" s="38">
        <f>(1+S36)^(1/(A36-1))-1</f>
        <v>3.1498672355727564E-3</v>
      </c>
      <c r="U36" s="26">
        <f>1-(($D36)/R36)</f>
        <v>8.7265057861490525E-2</v>
      </c>
      <c r="V36" s="30">
        <f t="shared" si="7"/>
        <v>130.9</v>
      </c>
      <c r="W36" s="5">
        <f>SUM(V$6:V36)</f>
        <v>1955.6399999999999</v>
      </c>
      <c r="X36" s="5">
        <f>$D36+W36</f>
        <v>16790.750000000004</v>
      </c>
      <c r="Y36" s="38">
        <f>W36/$D35</f>
        <v>0.13642099623796589</v>
      </c>
      <c r="Z36" s="26">
        <f>1-(($D36)/X36)</f>
        <v>0.11647127138454205</v>
      </c>
    </row>
    <row r="37" spans="1:26">
      <c r="A37" s="1">
        <v>32</v>
      </c>
      <c r="B37" s="5">
        <f t="shared" si="8"/>
        <v>69337.5</v>
      </c>
      <c r="C37" s="5">
        <f t="shared" si="10"/>
        <v>499.78</v>
      </c>
      <c r="D37" s="5">
        <f>SUM($C$6:C37)</f>
        <v>15334.890000000005</v>
      </c>
      <c r="E37" s="5"/>
      <c r="F37" s="5"/>
      <c r="G37" s="24">
        <f>(($B37/2)+$D37)/2</f>
        <v>25001.820000000003</v>
      </c>
      <c r="H37" s="31">
        <f>$E$2-$A37</f>
        <v>148</v>
      </c>
      <c r="I37" s="5">
        <f>H37*$C37</f>
        <v>73967.44</v>
      </c>
      <c r="J37" s="5">
        <f t="shared" si="2"/>
        <v>98969.260000000009</v>
      </c>
      <c r="K37" s="6">
        <f t="shared" si="3"/>
        <v>1.6494876666666669</v>
      </c>
      <c r="L37" s="48">
        <f>G37-$D37</f>
        <v>9666.9299999999985</v>
      </c>
      <c r="M37" s="6">
        <f>L37/$D37</f>
        <v>0.63038795843987117</v>
      </c>
      <c r="N37" s="19">
        <f t="shared" si="0"/>
        <v>5.3771076866242682</v>
      </c>
      <c r="O37" s="19">
        <f t="shared" si="1"/>
        <v>3.6216766667463487</v>
      </c>
      <c r="P37" s="30">
        <f t="shared" si="6"/>
        <v>97.52</v>
      </c>
      <c r="Q37" s="5">
        <f>SUM(P$6:P37)</f>
        <v>1515.8800000000003</v>
      </c>
      <c r="R37" s="5">
        <f>$D37+Q37</f>
        <v>16850.770000000004</v>
      </c>
      <c r="S37" s="38">
        <f>Q37/$D36</f>
        <v>0.10218191843538739</v>
      </c>
      <c r="T37" s="38">
        <f>(1+S37)^(1/(A37-1))-1</f>
        <v>3.1433745038111915E-3</v>
      </c>
      <c r="U37" s="26">
        <f>1-(($D37)/R37)</f>
        <v>8.9959093857431949E-2</v>
      </c>
      <c r="V37" s="30">
        <f t="shared" si="7"/>
        <v>136.01</v>
      </c>
      <c r="W37" s="5">
        <f>SUM(V$6:V37)</f>
        <v>2091.6499999999996</v>
      </c>
      <c r="X37" s="5">
        <f>$D37+W37</f>
        <v>17426.540000000005</v>
      </c>
      <c r="Y37" s="38">
        <f>W37/$D36</f>
        <v>0.14099322485643848</v>
      </c>
      <c r="Z37" s="26">
        <f>1-(($D37)/X37)</f>
        <v>0.12002669491476792</v>
      </c>
    </row>
    <row r="38" spans="1:26">
      <c r="A38" s="1">
        <v>33</v>
      </c>
      <c r="B38" s="5">
        <f t="shared" si="8"/>
        <v>69337.5</v>
      </c>
      <c r="C38" s="5">
        <f t="shared" si="10"/>
        <v>499.78</v>
      </c>
      <c r="D38" s="5">
        <f>SUM($C$6:C38)</f>
        <v>15834.670000000006</v>
      </c>
      <c r="E38" s="5"/>
      <c r="F38" s="5"/>
      <c r="G38" s="24">
        <f>(($B38/2)+$D38)/2</f>
        <v>25251.710000000003</v>
      </c>
      <c r="H38" s="31">
        <f>$E$2-$A38</f>
        <v>147</v>
      </c>
      <c r="I38" s="5">
        <f>H38*$C38</f>
        <v>73467.659999999989</v>
      </c>
      <c r="J38" s="5">
        <f t="shared" si="2"/>
        <v>98719.37</v>
      </c>
      <c r="K38" s="6">
        <f t="shared" si="3"/>
        <v>1.6453228333333332</v>
      </c>
      <c r="L38" s="48">
        <f>G38-$D38</f>
        <v>9417.0399999999972</v>
      </c>
      <c r="M38" s="6">
        <f>L38/$D38</f>
        <v>0.59471021499027099</v>
      </c>
      <c r="N38" s="19">
        <f t="shared" ref="N38:N69" si="11">L38/Q38-1</f>
        <v>4.8238444507662406</v>
      </c>
      <c r="O38" s="19">
        <f t="shared" ref="O38:O69" si="12">L38/W38-1</f>
        <v>3.2175922608384084</v>
      </c>
      <c r="P38" s="30">
        <f t="shared" si="6"/>
        <v>101.1</v>
      </c>
      <c r="Q38" s="5">
        <f>SUM(P$6:P38)</f>
        <v>1616.9800000000002</v>
      </c>
      <c r="R38" s="5">
        <f>$D38+Q38</f>
        <v>17451.650000000005</v>
      </c>
      <c r="S38" s="38">
        <f>Q38/$D37</f>
        <v>0.1054445124810155</v>
      </c>
      <c r="T38" s="38">
        <f>(1+S38)^(1/(A38-1))-1</f>
        <v>3.1376473875037725E-3</v>
      </c>
      <c r="U38" s="26">
        <f>1-(($D38)/R38)</f>
        <v>9.2654849254941496E-2</v>
      </c>
      <c r="V38" s="30">
        <f t="shared" si="7"/>
        <v>141.15</v>
      </c>
      <c r="W38" s="5">
        <f>SUM(V$6:V38)</f>
        <v>2232.7999999999997</v>
      </c>
      <c r="X38" s="5">
        <f>$D38+W38</f>
        <v>18067.470000000005</v>
      </c>
      <c r="Y38" s="38">
        <f>W38/$D37</f>
        <v>0.145602609474212</v>
      </c>
      <c r="Z38" s="26">
        <f>1-(($D38)/X38)</f>
        <v>0.12358122083501444</v>
      </c>
    </row>
    <row r="39" spans="1:26">
      <c r="A39" s="1">
        <v>34</v>
      </c>
      <c r="B39" s="5">
        <f t="shared" si="8"/>
        <v>69337.5</v>
      </c>
      <c r="C39" s="5">
        <f t="shared" si="10"/>
        <v>499.78</v>
      </c>
      <c r="D39" s="5">
        <f>SUM($C$6:C39)</f>
        <v>16334.450000000006</v>
      </c>
      <c r="E39" s="5"/>
      <c r="F39" s="5"/>
      <c r="G39" s="24">
        <f>(($B39/2)+$D39)/2</f>
        <v>25501.600000000002</v>
      </c>
      <c r="H39" s="31">
        <f>$E$2-$A39</f>
        <v>146</v>
      </c>
      <c r="I39" s="5">
        <f>H39*$C39</f>
        <v>72967.87999999999</v>
      </c>
      <c r="J39" s="5">
        <f t="shared" si="2"/>
        <v>98469.48</v>
      </c>
      <c r="K39" s="6">
        <f t="shared" si="3"/>
        <v>1.6411579999999999</v>
      </c>
      <c r="L39" s="48">
        <f>G39-$D39</f>
        <v>9167.149999999996</v>
      </c>
      <c r="M39" s="6">
        <f>L39/$D39</f>
        <v>0.56121571280330784</v>
      </c>
      <c r="N39" s="19">
        <f t="shared" si="11"/>
        <v>4.3245067346618695</v>
      </c>
      <c r="O39" s="19">
        <f t="shared" si="12"/>
        <v>2.8531198116974541</v>
      </c>
      <c r="P39" s="30">
        <f t="shared" si="6"/>
        <v>104.71</v>
      </c>
      <c r="Q39" s="5">
        <f>SUM(P$6:P39)</f>
        <v>1721.6900000000003</v>
      </c>
      <c r="R39" s="5">
        <f>$D39+Q39</f>
        <v>18056.140000000007</v>
      </c>
      <c r="S39" s="38">
        <f>Q39/$D38</f>
        <v>0.10872913676129656</v>
      </c>
      <c r="T39" s="38">
        <f>(1+S39)^(1/(A39-1))-1</f>
        <v>3.1326066183450241E-3</v>
      </c>
      <c r="U39" s="26">
        <f>1-(($D39)/R39)</f>
        <v>9.5352051988963349E-2</v>
      </c>
      <c r="V39" s="30">
        <f t="shared" si="7"/>
        <v>146.35</v>
      </c>
      <c r="W39" s="5">
        <f>SUM(V$6:V39)</f>
        <v>2379.1499999999996</v>
      </c>
      <c r="X39" s="5">
        <f>$D39+W39</f>
        <v>18713.600000000006</v>
      </c>
      <c r="Y39" s="38">
        <f>W39/$D38</f>
        <v>0.15024942104887559</v>
      </c>
      <c r="Z39" s="26">
        <f>1-(($D39)/X39)</f>
        <v>0.12713481104651159</v>
      </c>
    </row>
    <row r="40" spans="1:26">
      <c r="A40" s="1">
        <v>35</v>
      </c>
      <c r="B40" s="5">
        <f t="shared" si="8"/>
        <v>69337.5</v>
      </c>
      <c r="C40" s="5">
        <f t="shared" si="10"/>
        <v>499.78</v>
      </c>
      <c r="D40" s="5">
        <f>SUM($C$6:C40)</f>
        <v>16834.230000000007</v>
      </c>
      <c r="E40" s="5"/>
      <c r="F40" s="5"/>
      <c r="G40" s="24">
        <f>(($B40/2)+$D40)/2</f>
        <v>25751.490000000005</v>
      </c>
      <c r="H40" s="31">
        <f>$E$2-$A40</f>
        <v>145</v>
      </c>
      <c r="I40" s="5">
        <f>H40*$C40</f>
        <v>72468.099999999991</v>
      </c>
      <c r="J40" s="5">
        <f t="shared" si="2"/>
        <v>98219.59</v>
      </c>
      <c r="K40" s="6">
        <f t="shared" si="3"/>
        <v>1.6369931666666666</v>
      </c>
      <c r="L40" s="48">
        <f>G40-$D40</f>
        <v>8917.2599999999984</v>
      </c>
      <c r="M40" s="6">
        <f>L40/$D40</f>
        <v>0.52971000158605386</v>
      </c>
      <c r="N40" s="19">
        <f t="shared" si="11"/>
        <v>3.8727397911509636</v>
      </c>
      <c r="O40" s="19">
        <f t="shared" si="12"/>
        <v>2.5235920070493494</v>
      </c>
      <c r="P40" s="30">
        <f t="shared" si="6"/>
        <v>108.34</v>
      </c>
      <c r="Q40" s="5">
        <f>SUM(P$6:P40)</f>
        <v>1830.0300000000002</v>
      </c>
      <c r="R40" s="5">
        <f>$D40+Q40</f>
        <v>18664.260000000006</v>
      </c>
      <c r="S40" s="38">
        <f>Q40/$D39</f>
        <v>0.11203499352595278</v>
      </c>
      <c r="T40" s="38">
        <f>(1+S40)^(1/(A40-1))-1</f>
        <v>3.1281667791365209E-3</v>
      </c>
      <c r="U40" s="26">
        <f>1-(($D40)/R40)</f>
        <v>9.8049962870212837E-2</v>
      </c>
      <c r="V40" s="30">
        <f t="shared" si="7"/>
        <v>151.58000000000001</v>
      </c>
      <c r="W40" s="5">
        <f>SUM(V$6:V40)</f>
        <v>2530.7299999999996</v>
      </c>
      <c r="X40" s="5">
        <f>$D40+W40</f>
        <v>19364.960000000006</v>
      </c>
      <c r="Y40" s="38">
        <f>W40/$D39</f>
        <v>0.15493206076727398</v>
      </c>
      <c r="Z40" s="26">
        <f>1-(($D40)/X40)</f>
        <v>0.1306860432451189</v>
      </c>
    </row>
    <row r="41" spans="1:26">
      <c r="A41" s="1">
        <v>36</v>
      </c>
      <c r="B41" s="5">
        <f t="shared" si="8"/>
        <v>69337.5</v>
      </c>
      <c r="C41" s="5">
        <f t="shared" si="10"/>
        <v>499.78</v>
      </c>
      <c r="D41" s="5">
        <f>SUM($C$6:C41)</f>
        <v>17334.010000000006</v>
      </c>
      <c r="E41" s="5"/>
      <c r="F41" s="5"/>
      <c r="G41" s="24">
        <f>(($B41/2)+$D41)/2</f>
        <v>26001.380000000005</v>
      </c>
      <c r="H41" s="31">
        <f>$E$2-$A41</f>
        <v>144</v>
      </c>
      <c r="I41" s="5">
        <f>H41*$C41</f>
        <v>71968.319999999992</v>
      </c>
      <c r="J41" s="5">
        <f t="shared" si="2"/>
        <v>97969.7</v>
      </c>
      <c r="K41" s="6">
        <f t="shared" si="3"/>
        <v>1.6328283333333333</v>
      </c>
      <c r="L41" s="48">
        <f>G41-$D41</f>
        <v>8667.369999999999</v>
      </c>
      <c r="M41" s="6">
        <f>L41/$D41</f>
        <v>0.50002105687027965</v>
      </c>
      <c r="N41" s="19">
        <f t="shared" si="11"/>
        <v>3.4630693813657931</v>
      </c>
      <c r="O41" s="19">
        <f t="shared" si="12"/>
        <v>2.2249599083193492</v>
      </c>
      <c r="P41" s="30">
        <f t="shared" si="6"/>
        <v>111.99</v>
      </c>
      <c r="Q41" s="5">
        <f>SUM(P$6:P41)</f>
        <v>1942.0200000000002</v>
      </c>
      <c r="R41" s="5">
        <f>$D41+Q41</f>
        <v>19276.030000000006</v>
      </c>
      <c r="S41" s="38">
        <f>Q41/$D40</f>
        <v>0.11536137976016719</v>
      </c>
      <c r="T41" s="38">
        <f>(1+S41)^(1/(A41-1))-1</f>
        <v>3.1242549088428273E-3</v>
      </c>
      <c r="U41" s="26">
        <f>1-(($D41)/R41)</f>
        <v>0.10074792371665742</v>
      </c>
      <c r="V41" s="30">
        <f t="shared" si="7"/>
        <v>156.86000000000001</v>
      </c>
      <c r="W41" s="5">
        <f>SUM(V$6:V41)</f>
        <v>2687.5899999999997</v>
      </c>
      <c r="X41" s="5">
        <f>$D41+W41</f>
        <v>20021.600000000006</v>
      </c>
      <c r="Y41" s="38">
        <f>W41/$D40</f>
        <v>0.15965030773608288</v>
      </c>
      <c r="Z41" s="26">
        <f>1-(($D41)/X41)</f>
        <v>0.13423452671115188</v>
      </c>
    </row>
    <row r="42" spans="1:26">
      <c r="A42" s="1">
        <v>37</v>
      </c>
      <c r="B42" s="4">
        <f>B41</f>
        <v>69337.5</v>
      </c>
      <c r="C42" s="5">
        <f>C41</f>
        <v>499.78</v>
      </c>
      <c r="D42" s="5">
        <f>SUM($C$6:C42)</f>
        <v>17833.790000000005</v>
      </c>
      <c r="E42" s="5"/>
      <c r="F42" s="5"/>
      <c r="G42" s="24">
        <f>(($B42/2)+$D42)/2</f>
        <v>26251.270000000004</v>
      </c>
      <c r="H42" s="31">
        <f>$E$2-$A42</f>
        <v>143</v>
      </c>
      <c r="I42" s="5">
        <f>H42*$C42</f>
        <v>71468.539999999994</v>
      </c>
      <c r="J42" s="5">
        <f t="shared" si="2"/>
        <v>97719.81</v>
      </c>
      <c r="K42" s="6">
        <f t="shared" si="3"/>
        <v>1.6286635</v>
      </c>
      <c r="L42" s="48">
        <f>G42-$D42</f>
        <v>8417.48</v>
      </c>
      <c r="M42" s="6">
        <f>L42/$D42</f>
        <v>0.47199613766899784</v>
      </c>
      <c r="N42" s="19">
        <f t="shared" si="11"/>
        <v>3.090762412036856</v>
      </c>
      <c r="O42" s="19">
        <f t="shared" si="12"/>
        <v>1.9537504912694401</v>
      </c>
      <c r="P42" s="30">
        <f t="shared" si="6"/>
        <v>115.66</v>
      </c>
      <c r="Q42" s="5">
        <f>SUM(P$6:P42)</f>
        <v>2057.6800000000003</v>
      </c>
      <c r="R42" s="5">
        <f>$D42+Q42</f>
        <v>19891.470000000005</v>
      </c>
      <c r="S42" s="38">
        <f>Q42/$D41</f>
        <v>0.11870767352736035</v>
      </c>
      <c r="T42" s="38">
        <f>(1+S42)^(1/(A42-1))-1</f>
        <v>3.1208083971072664E-3</v>
      </c>
      <c r="U42" s="26">
        <f>1-(($D42)/R42)</f>
        <v>0.10344534617099688</v>
      </c>
      <c r="V42" s="30">
        <f t="shared" si="7"/>
        <v>162.16999999999999</v>
      </c>
      <c r="W42" s="5">
        <f>SUM(V$6:V42)</f>
        <v>2849.7599999999998</v>
      </c>
      <c r="X42" s="5">
        <f>$D42+W42</f>
        <v>20683.550000000003</v>
      </c>
      <c r="Y42" s="38">
        <f>W42/$D41</f>
        <v>0.16440281273634888</v>
      </c>
      <c r="Z42" s="26">
        <f>1-(($D42)/X42)</f>
        <v>0.13777905630319742</v>
      </c>
    </row>
    <row r="43" spans="1:26" s="40" customFormat="1">
      <c r="A43" s="40">
        <v>38</v>
      </c>
      <c r="B43" s="41">
        <f>B42*(1+$C$2)</f>
        <v>74537.8125</v>
      </c>
      <c r="C43" s="43">
        <f>C42*(1+$C$2)</f>
        <v>537.26349999999991</v>
      </c>
      <c r="D43" s="43">
        <f>SUM($C$6:C43)</f>
        <v>18371.053500000005</v>
      </c>
      <c r="E43" s="43"/>
      <c r="F43" s="43"/>
      <c r="G43" s="64">
        <f>(($B43/2)+$D43)/2</f>
        <v>27819.979875000005</v>
      </c>
      <c r="H43" s="42">
        <f>$E$2-$A43</f>
        <v>142</v>
      </c>
      <c r="I43" s="43">
        <f>H43*$C43</f>
        <v>76291.416999999987</v>
      </c>
      <c r="J43" s="43">
        <f t="shared" si="2"/>
        <v>104111.39687499999</v>
      </c>
      <c r="K43" s="58">
        <f t="shared" si="3"/>
        <v>1.7351899479166666</v>
      </c>
      <c r="L43" s="59">
        <f>G43-$D43</f>
        <v>9448.9263749999991</v>
      </c>
      <c r="M43" s="58">
        <f>L43/$D43</f>
        <v>0.51433775286757488</v>
      </c>
      <c r="N43" s="63">
        <f t="shared" si="11"/>
        <v>3.3402830346848678</v>
      </c>
      <c r="O43" s="63">
        <f t="shared" si="12"/>
        <v>2.131583327809631</v>
      </c>
      <c r="P43" s="44">
        <f t="shared" si="6"/>
        <v>119.35</v>
      </c>
      <c r="Q43" s="43">
        <f>SUM(P$6:P43)</f>
        <v>2177.0300000000002</v>
      </c>
      <c r="R43" s="43">
        <f>$D43+Q43</f>
        <v>20548.083500000004</v>
      </c>
      <c r="S43" s="45">
        <f>Q43/$D42</f>
        <v>0.12207332260837431</v>
      </c>
      <c r="T43" s="45">
        <f>(1+S43)^(1/(A43-1))-1</f>
        <v>3.117773281527958E-3</v>
      </c>
      <c r="U43" s="46">
        <f>1-(($D43)/R43)</f>
        <v>0.10594808026743707</v>
      </c>
      <c r="V43" s="44">
        <f t="shared" si="7"/>
        <v>167.54</v>
      </c>
      <c r="W43" s="43">
        <f>SUM(V$6:V43)</f>
        <v>3017.2999999999997</v>
      </c>
      <c r="X43" s="43">
        <f>$D43+W43</f>
        <v>21388.353500000005</v>
      </c>
      <c r="Y43" s="45">
        <f>W43/$D42</f>
        <v>0.16919005999285619</v>
      </c>
      <c r="Z43" s="46">
        <f>1-(($D43)/X43)</f>
        <v>0.14107210262818959</v>
      </c>
    </row>
    <row r="44" spans="1:26">
      <c r="A44" s="1">
        <v>39</v>
      </c>
      <c r="B44" s="5">
        <f t="shared" ref="B44:B53" si="13">B43</f>
        <v>74537.8125</v>
      </c>
      <c r="C44" s="5">
        <f t="shared" ref="C44:C53" si="14">C43</f>
        <v>537.26349999999991</v>
      </c>
      <c r="D44" s="5">
        <f>SUM($C$6:C44)</f>
        <v>18908.317000000006</v>
      </c>
      <c r="E44" s="5"/>
      <c r="F44" s="5"/>
      <c r="G44" s="24">
        <f>(($B44/2)+$D44)/2</f>
        <v>28088.611625000005</v>
      </c>
      <c r="H44" s="31">
        <f>$E$2-$A44</f>
        <v>141</v>
      </c>
      <c r="I44" s="5">
        <f>H44*$C44</f>
        <v>75754.153499999986</v>
      </c>
      <c r="J44" s="5">
        <f t="shared" si="2"/>
        <v>103842.76512499999</v>
      </c>
      <c r="K44" s="6">
        <f t="shared" si="3"/>
        <v>1.7307127520833332</v>
      </c>
      <c r="L44" s="48">
        <f>G44-$D44</f>
        <v>9180.2946249999986</v>
      </c>
      <c r="M44" s="6">
        <f>L44/$D44</f>
        <v>0.48551622151246965</v>
      </c>
      <c r="N44" s="19">
        <f t="shared" si="11"/>
        <v>2.9908771931731231</v>
      </c>
      <c r="O44" s="19">
        <f t="shared" si="12"/>
        <v>1.8773392126749306</v>
      </c>
      <c r="P44" s="30">
        <f t="shared" si="6"/>
        <v>123.29</v>
      </c>
      <c r="Q44" s="5">
        <f>SUM(P$6:P44)</f>
        <v>2300.3200000000002</v>
      </c>
      <c r="R44" s="5">
        <f>$D44+Q44</f>
        <v>21208.637000000006</v>
      </c>
      <c r="S44" s="38">
        <f>Q44/$D43</f>
        <v>0.1252143759746821</v>
      </c>
      <c r="T44" s="38">
        <f>(1+S44)^(1/(A44-1))-1</f>
        <v>3.109391896292335E-3</v>
      </c>
      <c r="U44" s="26">
        <f>1-(($D44)/R44)</f>
        <v>0.10846147255950489</v>
      </c>
      <c r="V44" s="30">
        <f t="shared" si="7"/>
        <v>173.25</v>
      </c>
      <c r="W44" s="5">
        <f>SUM(V$6:V44)</f>
        <v>3190.5499999999997</v>
      </c>
      <c r="X44" s="5">
        <f>$D44+W44</f>
        <v>22098.867000000006</v>
      </c>
      <c r="Y44" s="38">
        <f>W44/$D43</f>
        <v>0.17367267478699569</v>
      </c>
      <c r="Z44" s="26">
        <f>1-(($D44)/X44)</f>
        <v>0.14437618000959052</v>
      </c>
    </row>
    <row r="45" spans="1:26">
      <c r="A45" s="1">
        <v>40</v>
      </c>
      <c r="B45" s="5">
        <f t="shared" si="13"/>
        <v>74537.8125</v>
      </c>
      <c r="C45" s="5">
        <f t="shared" si="14"/>
        <v>537.26349999999991</v>
      </c>
      <c r="D45" s="5">
        <f>SUM($C$6:C45)</f>
        <v>19445.580500000007</v>
      </c>
      <c r="E45" s="5"/>
      <c r="F45" s="5"/>
      <c r="G45" s="24">
        <f>(($B45/2)+$D45)/2</f>
        <v>28357.243375000005</v>
      </c>
      <c r="H45" s="31">
        <f>$E$2-$A45</f>
        <v>140</v>
      </c>
      <c r="I45" s="5">
        <f>H45*$C45</f>
        <v>75216.889999999985</v>
      </c>
      <c r="J45" s="5">
        <f t="shared" si="2"/>
        <v>103574.13337499999</v>
      </c>
      <c r="K45" s="6">
        <f t="shared" si="3"/>
        <v>1.7262355562499998</v>
      </c>
      <c r="L45" s="48">
        <f>G45-$D45</f>
        <v>8911.6628749999982</v>
      </c>
      <c r="M45" s="6">
        <f>L45/$D45</f>
        <v>0.45828731495056135</v>
      </c>
      <c r="N45" s="19">
        <f t="shared" si="11"/>
        <v>2.6710219993656197</v>
      </c>
      <c r="O45" s="19">
        <f t="shared" si="12"/>
        <v>1.6447635069964828</v>
      </c>
      <c r="P45" s="30">
        <f t="shared" si="6"/>
        <v>127.25</v>
      </c>
      <c r="Q45" s="5">
        <f>SUM(P$6:P45)</f>
        <v>2427.5700000000002</v>
      </c>
      <c r="R45" s="5">
        <f>$D45+Q45</f>
        <v>21873.150500000007</v>
      </c>
      <c r="S45" s="38">
        <f>Q45/$D44</f>
        <v>0.12838636035137338</v>
      </c>
      <c r="T45" s="38">
        <f>(1+S45)^(1/(A45-1))-1</f>
        <v>3.1019450150273631E-3</v>
      </c>
      <c r="U45" s="26">
        <f>1-(($D45)/R45)</f>
        <v>0.11098401211110398</v>
      </c>
      <c r="V45" s="30">
        <f t="shared" si="7"/>
        <v>179</v>
      </c>
      <c r="W45" s="5">
        <f>SUM(V$6:V45)</f>
        <v>3369.5499999999997</v>
      </c>
      <c r="X45" s="5">
        <f>$D45+W45</f>
        <v>22815.130500000007</v>
      </c>
      <c r="Y45" s="38">
        <f>W45/$D44</f>
        <v>0.17820464930855551</v>
      </c>
      <c r="Z45" s="26">
        <f>1-(($D45)/X45)</f>
        <v>0.14768927138067423</v>
      </c>
    </row>
    <row r="46" spans="1:26">
      <c r="A46" s="1">
        <v>41</v>
      </c>
      <c r="B46" s="5">
        <f t="shared" si="13"/>
        <v>74537.8125</v>
      </c>
      <c r="C46" s="5">
        <f t="shared" si="14"/>
        <v>537.26349999999991</v>
      </c>
      <c r="D46" s="5">
        <f>SUM($C$6:C46)</f>
        <v>19982.844000000008</v>
      </c>
      <c r="E46" s="5"/>
      <c r="F46" s="5"/>
      <c r="G46" s="24">
        <f>(($B46/2)+$D46)/2</f>
        <v>28625.875125000006</v>
      </c>
      <c r="H46" s="31">
        <f>$E$2-$A46</f>
        <v>139</v>
      </c>
      <c r="I46" s="5">
        <f>H46*$C46</f>
        <v>74679.626499999984</v>
      </c>
      <c r="J46" s="5">
        <f t="shared" si="2"/>
        <v>103305.50162499999</v>
      </c>
      <c r="K46" s="6">
        <f t="shared" si="3"/>
        <v>1.7217583604166664</v>
      </c>
      <c r="L46" s="48">
        <f>G46-$D46</f>
        <v>8643.0311249999977</v>
      </c>
      <c r="M46" s="6">
        <f>L46/$D46</f>
        <v>0.43252257411407474</v>
      </c>
      <c r="N46" s="19">
        <f t="shared" si="11"/>
        <v>2.3777541611139541</v>
      </c>
      <c r="O46" s="19">
        <f t="shared" si="12"/>
        <v>1.4316769943871588</v>
      </c>
      <c r="P46" s="30">
        <f t="shared" si="6"/>
        <v>131.24</v>
      </c>
      <c r="Q46" s="5">
        <f>SUM(P$6:P46)</f>
        <v>2558.8100000000004</v>
      </c>
      <c r="R46" s="5">
        <f>$D46+Q46</f>
        <v>22541.65400000001</v>
      </c>
      <c r="S46" s="38">
        <f>Q46/$D45</f>
        <v>0.13158825471936925</v>
      </c>
      <c r="T46" s="38">
        <f>(1+S46)^(1/(A46-1))-1</f>
        <v>3.0953352132163658E-3</v>
      </c>
      <c r="U46" s="26">
        <f>1-(($D46)/R46)</f>
        <v>0.11351474031142528</v>
      </c>
      <c r="V46" s="30">
        <f t="shared" si="7"/>
        <v>184.8</v>
      </c>
      <c r="W46" s="5">
        <f>SUM(V$6:V46)</f>
        <v>3554.35</v>
      </c>
      <c r="X46" s="5">
        <f>$D46+W46</f>
        <v>23537.194000000007</v>
      </c>
      <c r="Y46" s="38">
        <f>W46/$D45</f>
        <v>0.18278446354429986</v>
      </c>
      <c r="Z46" s="26">
        <f>1-(($D46)/X46)</f>
        <v>0.15100992922095968</v>
      </c>
    </row>
    <row r="47" spans="1:26">
      <c r="A47" s="1">
        <v>42</v>
      </c>
      <c r="B47" s="5">
        <f t="shared" si="13"/>
        <v>74537.8125</v>
      </c>
      <c r="C47" s="5">
        <f t="shared" si="14"/>
        <v>537.26349999999991</v>
      </c>
      <c r="D47" s="5">
        <f>SUM($C$6:C47)</f>
        <v>20520.107500000009</v>
      </c>
      <c r="E47" s="5"/>
      <c r="F47" s="5"/>
      <c r="G47" s="24">
        <f>(($B47/2)+$D47)/2</f>
        <v>28894.506875000006</v>
      </c>
      <c r="H47" s="31">
        <f>$E$2-$A47</f>
        <v>138</v>
      </c>
      <c r="I47" s="5">
        <f>H47*$C47</f>
        <v>74142.362999999983</v>
      </c>
      <c r="J47" s="5">
        <f t="shared" si="2"/>
        <v>103036.86987499999</v>
      </c>
      <c r="K47" s="6">
        <f t="shared" si="3"/>
        <v>1.7172811645833332</v>
      </c>
      <c r="L47" s="48">
        <f>G47-$D47</f>
        <v>8374.3993749999972</v>
      </c>
      <c r="M47" s="6">
        <f>L47/$D47</f>
        <v>0.40810699334786593</v>
      </c>
      <c r="N47" s="19">
        <f t="shared" si="11"/>
        <v>2.1084680278093271</v>
      </c>
      <c r="O47" s="19">
        <f t="shared" si="12"/>
        <v>1.2361547062750327</v>
      </c>
      <c r="P47" s="30">
        <f t="shared" si="6"/>
        <v>135.25</v>
      </c>
      <c r="Q47" s="5">
        <f>SUM(P$6:P47)</f>
        <v>2694.0600000000004</v>
      </c>
      <c r="R47" s="5">
        <f>$D47+Q47</f>
        <v>23214.16750000001</v>
      </c>
      <c r="S47" s="38">
        <f>Q47/$D46</f>
        <v>0.13481864743577038</v>
      </c>
      <c r="T47" s="38">
        <f>(1+S47)^(1/(A47-1))-1</f>
        <v>3.0894664036722475E-3</v>
      </c>
      <c r="U47" s="26">
        <f>1-(($D47)/R47)</f>
        <v>0.11605240635917702</v>
      </c>
      <c r="V47" s="30">
        <f t="shared" si="7"/>
        <v>190.65</v>
      </c>
      <c r="W47" s="5">
        <f>SUM(V$6:V47)</f>
        <v>3745</v>
      </c>
      <c r="X47" s="5">
        <f>$D47+W47</f>
        <v>24265.107500000009</v>
      </c>
      <c r="Y47" s="38">
        <f>W47/$D46</f>
        <v>0.18741076095074347</v>
      </c>
      <c r="Z47" s="26">
        <f>1-(($D47)/X47)</f>
        <v>0.15433683943085763</v>
      </c>
    </row>
    <row r="48" spans="1:26">
      <c r="A48" s="1">
        <v>43</v>
      </c>
      <c r="B48" s="5">
        <f t="shared" si="13"/>
        <v>74537.8125</v>
      </c>
      <c r="C48" s="5">
        <f t="shared" si="14"/>
        <v>537.26349999999991</v>
      </c>
      <c r="D48" s="5">
        <f>SUM($C$6:C48)</f>
        <v>21057.37100000001</v>
      </c>
      <c r="E48" s="5"/>
      <c r="F48" s="5"/>
      <c r="G48" s="24">
        <f>(($B48/2)+$D48)/2</f>
        <v>29163.138625000007</v>
      </c>
      <c r="H48" s="31">
        <f>$E$2-$A48</f>
        <v>137</v>
      </c>
      <c r="I48" s="5">
        <f>H48*$C48</f>
        <v>73605.099499999982</v>
      </c>
      <c r="J48" s="5">
        <f t="shared" si="2"/>
        <v>102768.23812499999</v>
      </c>
      <c r="K48" s="6">
        <f t="shared" si="3"/>
        <v>1.7128039687499999</v>
      </c>
      <c r="L48" s="48">
        <f>G48-$D48</f>
        <v>8105.7676249999968</v>
      </c>
      <c r="M48" s="6">
        <f>L48/$D48</f>
        <v>0.38493730413924859</v>
      </c>
      <c r="N48" s="19">
        <f t="shared" si="11"/>
        <v>1.8608423332803912</v>
      </c>
      <c r="O48" s="19">
        <f t="shared" si="12"/>
        <v>1.0564924014664272</v>
      </c>
      <c r="P48" s="30">
        <f t="shared" si="6"/>
        <v>139.29</v>
      </c>
      <c r="Q48" s="5">
        <f>SUM(P$6:P48)</f>
        <v>2833.3500000000004</v>
      </c>
      <c r="R48" s="5">
        <f>$D48+Q48</f>
        <v>23890.721000000012</v>
      </c>
      <c r="S48" s="38">
        <f>Q48/$D47</f>
        <v>0.1380767620247603</v>
      </c>
      <c r="T48" s="38">
        <f>(1+S48)^(1/(A48-1))-1</f>
        <v>3.0842653241651696E-3</v>
      </c>
      <c r="U48" s="26">
        <f>1-(($D48)/R48)</f>
        <v>0.11859625333199453</v>
      </c>
      <c r="V48" s="30">
        <f t="shared" si="7"/>
        <v>196.55</v>
      </c>
      <c r="W48" s="5">
        <f>SUM(V$6:V48)</f>
        <v>3941.55</v>
      </c>
      <c r="X48" s="5">
        <f>$D48+W48</f>
        <v>24998.921000000009</v>
      </c>
      <c r="Y48" s="38">
        <f>W48/$D47</f>
        <v>0.19208232705408579</v>
      </c>
      <c r="Z48" s="26">
        <f>1-(($D48)/X48)</f>
        <v>0.15766880498562308</v>
      </c>
    </row>
    <row r="49" spans="1:26">
      <c r="A49" s="1">
        <v>44</v>
      </c>
      <c r="B49" s="5">
        <f t="shared" si="13"/>
        <v>74537.8125</v>
      </c>
      <c r="C49" s="5">
        <f t="shared" si="14"/>
        <v>537.26349999999991</v>
      </c>
      <c r="D49" s="5">
        <f>SUM($C$6:C49)</f>
        <v>21594.634500000011</v>
      </c>
      <c r="E49" s="5"/>
      <c r="F49" s="5"/>
      <c r="G49" s="24">
        <f>(($B49/2)+$D49)/2</f>
        <v>29431.770375000007</v>
      </c>
      <c r="H49" s="31">
        <f>$E$2-$A49</f>
        <v>136</v>
      </c>
      <c r="I49" s="5">
        <f>H49*$C49</f>
        <v>73067.835999999981</v>
      </c>
      <c r="J49" s="5">
        <f t="shared" si="2"/>
        <v>102499.60637499999</v>
      </c>
      <c r="K49" s="6">
        <f t="shared" si="3"/>
        <v>1.7083267729166665</v>
      </c>
      <c r="L49" s="48">
        <f>G49-$D49</f>
        <v>7837.1358749999963</v>
      </c>
      <c r="M49" s="6">
        <f>L49/$D49</f>
        <v>0.36292051504738326</v>
      </c>
      <c r="N49" s="19">
        <f t="shared" si="11"/>
        <v>1.6328357588462334</v>
      </c>
      <c r="O49" s="19">
        <f t="shared" si="12"/>
        <v>0.89118248737946448</v>
      </c>
      <c r="P49" s="30">
        <f t="shared" si="6"/>
        <v>143.34</v>
      </c>
      <c r="Q49" s="5">
        <f>SUM(P$6:P49)</f>
        <v>2976.6900000000005</v>
      </c>
      <c r="R49" s="5">
        <f>$D49+Q49</f>
        <v>24571.32450000001</v>
      </c>
      <c r="S49" s="38">
        <f>Q49/$D48</f>
        <v>0.14136095146920283</v>
      </c>
      <c r="T49" s="38">
        <f>(1+S49)^(1/(A49-1))-1</f>
        <v>3.0796479242019004E-3</v>
      </c>
      <c r="U49" s="26">
        <f>1-(($D49)/R49)</f>
        <v>0.12114487357000225</v>
      </c>
      <c r="V49" s="30">
        <f t="shared" si="7"/>
        <v>202.49</v>
      </c>
      <c r="W49" s="5">
        <f>SUM(V$6:V49)</f>
        <v>4144.04</v>
      </c>
      <c r="X49" s="5">
        <f>$D49+W49</f>
        <v>25738.674500000012</v>
      </c>
      <c r="Y49" s="38">
        <f>W49/$D48</f>
        <v>0.19679759643309688</v>
      </c>
      <c r="Z49" s="26">
        <f>1-(($D49)/X49)</f>
        <v>0.16100440603497279</v>
      </c>
    </row>
    <row r="50" spans="1:26">
      <c r="A50" s="1">
        <v>45</v>
      </c>
      <c r="B50" s="5">
        <f t="shared" si="13"/>
        <v>74537.8125</v>
      </c>
      <c r="C50" s="5">
        <f t="shared" si="14"/>
        <v>537.26349999999991</v>
      </c>
      <c r="D50" s="5">
        <f>SUM($C$6:C50)</f>
        <v>22131.898000000012</v>
      </c>
      <c r="E50" s="5"/>
      <c r="F50" s="5"/>
      <c r="G50" s="24">
        <f>(($B50/2)+$D50)/2</f>
        <v>29700.402125000008</v>
      </c>
      <c r="H50" s="31">
        <f>$E$2-$A50</f>
        <v>135</v>
      </c>
      <c r="I50" s="5">
        <f>H50*$C50</f>
        <v>72530.572499999995</v>
      </c>
      <c r="J50" s="5">
        <f t="shared" si="2"/>
        <v>102230.974625</v>
      </c>
      <c r="K50" s="6">
        <f t="shared" si="3"/>
        <v>1.7038495770833333</v>
      </c>
      <c r="L50" s="48">
        <f>G50-$D50</f>
        <v>7568.5041249999958</v>
      </c>
      <c r="M50" s="6">
        <f>L50/$D50</f>
        <v>0.34197266429657286</v>
      </c>
      <c r="N50" s="19">
        <f t="shared" si="11"/>
        <v>1.4226035251526814</v>
      </c>
      <c r="O50" s="19">
        <f t="shared" si="12"/>
        <v>0.73887865535367947</v>
      </c>
      <c r="P50" s="30">
        <f t="shared" si="6"/>
        <v>147.43</v>
      </c>
      <c r="Q50" s="5">
        <f>SUM(P$6:P50)</f>
        <v>3124.1200000000003</v>
      </c>
      <c r="R50" s="5">
        <f>$D50+Q50</f>
        <v>25256.018000000011</v>
      </c>
      <c r="S50" s="38">
        <f>Q50/$D49</f>
        <v>0.14467112189372774</v>
      </c>
      <c r="T50" s="38">
        <f>(1+S50)^(1/(A50-1))-1</f>
        <v>3.0755691139827679E-3</v>
      </c>
      <c r="U50" s="26">
        <f>1-(($D50)/R50)</f>
        <v>0.12369804297732123</v>
      </c>
      <c r="V50" s="30">
        <f t="shared" si="7"/>
        <v>208.48</v>
      </c>
      <c r="W50" s="5">
        <f>SUM(V$6:V50)</f>
        <v>4352.5199999999995</v>
      </c>
      <c r="X50" s="5">
        <f>$D50+W50</f>
        <v>26484.418000000012</v>
      </c>
      <c r="Y50" s="38">
        <f>W50/$D49</f>
        <v>0.20155562253206913</v>
      </c>
      <c r="Z50" s="26">
        <f>1-(($D50)/X50)</f>
        <v>0.16434267122653023</v>
      </c>
    </row>
    <row r="51" spans="1:26">
      <c r="A51" s="1">
        <v>46</v>
      </c>
      <c r="B51" s="5">
        <f t="shared" si="13"/>
        <v>74537.8125</v>
      </c>
      <c r="C51" s="5">
        <f t="shared" si="14"/>
        <v>537.26349999999991</v>
      </c>
      <c r="D51" s="5">
        <f>SUM($C$6:C51)</f>
        <v>22669.161500000013</v>
      </c>
      <c r="E51" s="5"/>
      <c r="F51" s="5"/>
      <c r="G51" s="24">
        <f>(($B51/2)+$D51)/2</f>
        <v>29969.033875000008</v>
      </c>
      <c r="H51" s="31">
        <f>$E$2-$A51</f>
        <v>134</v>
      </c>
      <c r="I51" s="5">
        <f>H51*$C51</f>
        <v>71993.308999999994</v>
      </c>
      <c r="J51" s="5">
        <f t="shared" si="2"/>
        <v>101962.342875</v>
      </c>
      <c r="K51" s="6">
        <f t="shared" si="3"/>
        <v>1.6993723812500001</v>
      </c>
      <c r="L51" s="48">
        <f>G51-$D51</f>
        <v>7299.8723749999954</v>
      </c>
      <c r="M51" s="6">
        <f>L51/$D51</f>
        <v>0.32201774975223463</v>
      </c>
      <c r="N51" s="19">
        <f t="shared" si="11"/>
        <v>1.2285195578906221</v>
      </c>
      <c r="O51" s="19">
        <f t="shared" si="12"/>
        <v>0.59838152829841551</v>
      </c>
      <c r="P51" s="30">
        <f t="shared" si="6"/>
        <v>151.54</v>
      </c>
      <c r="Q51" s="5">
        <f>SUM(P$6:P51)</f>
        <v>3275.6600000000003</v>
      </c>
      <c r="R51" s="5">
        <f>$D51+Q51</f>
        <v>25944.821500000013</v>
      </c>
      <c r="S51" s="38">
        <f>Q51/$D50</f>
        <v>0.14800628486540099</v>
      </c>
      <c r="T51" s="38">
        <f>(1+S51)^(1/(A51-1))-1</f>
        <v>3.0719704712960372E-3</v>
      </c>
      <c r="U51" s="26">
        <f>1-(($D51)/R51)</f>
        <v>0.12625486746940995</v>
      </c>
      <c r="V51" s="30">
        <f t="shared" si="7"/>
        <v>214.52</v>
      </c>
      <c r="W51" s="5">
        <f>SUM(V$6:V51)</f>
        <v>4567.04</v>
      </c>
      <c r="X51" s="5">
        <f>$D51+W51</f>
        <v>27236.201500000014</v>
      </c>
      <c r="Y51" s="38">
        <f>W51/$D50</f>
        <v>0.20635555070785153</v>
      </c>
      <c r="Z51" s="26">
        <f>1-(($D51)/X51)</f>
        <v>0.16768270714989386</v>
      </c>
    </row>
    <row r="52" spans="1:26">
      <c r="A52" s="1">
        <v>47</v>
      </c>
      <c r="B52" s="5">
        <f t="shared" si="13"/>
        <v>74537.8125</v>
      </c>
      <c r="C52" s="5">
        <f t="shared" si="14"/>
        <v>537.26349999999991</v>
      </c>
      <c r="D52" s="5">
        <f>SUM($C$6:C52)</f>
        <v>23206.425000000014</v>
      </c>
      <c r="E52" s="5"/>
      <c r="F52" s="5"/>
      <c r="G52" s="24">
        <f>(($B52/2)+$D52)/2</f>
        <v>30237.665625000009</v>
      </c>
      <c r="H52" s="31">
        <f>$E$2-$A52</f>
        <v>133</v>
      </c>
      <c r="I52" s="5">
        <f>H52*$C52</f>
        <v>71456.045499999993</v>
      </c>
      <c r="J52" s="5">
        <f t="shared" si="2"/>
        <v>101693.711125</v>
      </c>
      <c r="K52" s="6">
        <f t="shared" si="3"/>
        <v>1.6948951854166667</v>
      </c>
      <c r="L52" s="48">
        <f>G52-$D52</f>
        <v>7031.2406249999949</v>
      </c>
      <c r="M52" s="6">
        <f>L52/$D52</f>
        <v>0.30298680753282725</v>
      </c>
      <c r="N52" s="19">
        <f t="shared" si="11"/>
        <v>1.0491298199240511</v>
      </c>
      <c r="O52" s="19">
        <f t="shared" si="12"/>
        <v>0.4686204348688805</v>
      </c>
      <c r="P52" s="30">
        <f t="shared" si="6"/>
        <v>155.66999999999999</v>
      </c>
      <c r="Q52" s="5">
        <f>SUM(P$6:P52)</f>
        <v>3431.3300000000004</v>
      </c>
      <c r="R52" s="5">
        <f>$D52+Q52</f>
        <v>26637.755000000016</v>
      </c>
      <c r="S52" s="38">
        <f>Q52/$D51</f>
        <v>0.15136554565549318</v>
      </c>
      <c r="T52" s="38">
        <f>(1+S52)^(1/(A52-1))-1</f>
        <v>3.068800656061077E-3</v>
      </c>
      <c r="U52" s="26">
        <f>1-(($D52)/R52)</f>
        <v>0.12881453410769783</v>
      </c>
      <c r="V52" s="30">
        <f t="shared" si="7"/>
        <v>220.61</v>
      </c>
      <c r="W52" s="5">
        <f>SUM(V$6:V52)</f>
        <v>4787.6499999999996</v>
      </c>
      <c r="X52" s="5">
        <f>$D52+W52</f>
        <v>27994.075000000012</v>
      </c>
      <c r="Y52" s="38">
        <f>W52/$D51</f>
        <v>0.21119660733812307</v>
      </c>
      <c r="Z52" s="26">
        <f>1-(($D52)/X52)</f>
        <v>0.17102368983436655</v>
      </c>
    </row>
    <row r="53" spans="1:26">
      <c r="A53" s="1">
        <v>48</v>
      </c>
      <c r="B53" s="5">
        <f t="shared" si="13"/>
        <v>74537.8125</v>
      </c>
      <c r="C53" s="5">
        <f t="shared" si="14"/>
        <v>537.26349999999991</v>
      </c>
      <c r="D53" s="5">
        <f>SUM($C$6:C53)</f>
        <v>23743.688500000015</v>
      </c>
      <c r="E53" s="5"/>
      <c r="F53" s="5"/>
      <c r="G53" s="24">
        <f>(($B53/2)+$D53)/2</f>
        <v>30506.297375000009</v>
      </c>
      <c r="H53" s="31">
        <f>$E$2-$A53</f>
        <v>132</v>
      </c>
      <c r="I53" s="5">
        <f>H53*$C53</f>
        <v>70918.781999999992</v>
      </c>
      <c r="J53" s="5">
        <f t="shared" si="2"/>
        <v>101425.079375</v>
      </c>
      <c r="K53" s="6">
        <f t="shared" si="3"/>
        <v>1.6904179895833333</v>
      </c>
      <c r="L53" s="48">
        <f>G53-$D53</f>
        <v>6762.6088749999944</v>
      </c>
      <c r="M53" s="6">
        <f>L53/$D53</f>
        <v>0.28481711571477153</v>
      </c>
      <c r="N53" s="19">
        <f t="shared" si="11"/>
        <v>0.88312658723086512</v>
      </c>
      <c r="O53" s="19">
        <f t="shared" si="12"/>
        <v>0.34863769842852488</v>
      </c>
      <c r="P53" s="30">
        <f t="shared" si="6"/>
        <v>159.83000000000001</v>
      </c>
      <c r="Q53" s="5">
        <f>SUM(P$6:P53)</f>
        <v>3591.1600000000003</v>
      </c>
      <c r="R53" s="5">
        <f>$D53+Q53</f>
        <v>27334.848500000015</v>
      </c>
      <c r="S53" s="38">
        <f>Q53/$D52</f>
        <v>0.15474852330766148</v>
      </c>
      <c r="T53" s="38">
        <f>(1+S53)^(1/(A53-1))-1</f>
        <v>3.0660223959997346E-3</v>
      </c>
      <c r="U53" s="26">
        <f>1-(($D53)/R53)</f>
        <v>0.13137661984846916</v>
      </c>
      <c r="V53" s="30">
        <f t="shared" si="7"/>
        <v>226.75</v>
      </c>
      <c r="W53" s="5">
        <f>SUM(V$6:V53)</f>
        <v>5014.3999999999996</v>
      </c>
      <c r="X53" s="5">
        <f>$D53+W53</f>
        <v>28758.088500000013</v>
      </c>
      <c r="Y53" s="38">
        <f>W53/$D52</f>
        <v>0.21607809044262513</v>
      </c>
      <c r="Z53" s="26">
        <f>1-(($D53)/X53)</f>
        <v>0.17436485738612273</v>
      </c>
    </row>
    <row r="54" spans="1:26">
      <c r="A54" s="1">
        <v>49</v>
      </c>
      <c r="B54" s="4">
        <f>B53</f>
        <v>74537.8125</v>
      </c>
      <c r="C54" s="5">
        <f>C53</f>
        <v>537.26349999999991</v>
      </c>
      <c r="D54" s="5">
        <f>SUM($C$6:C54)</f>
        <v>24280.952000000016</v>
      </c>
      <c r="E54" s="5"/>
      <c r="F54" s="5"/>
      <c r="G54" s="24">
        <f>(($B54/2)+$D54)/2</f>
        <v>30774.92912500001</v>
      </c>
      <c r="H54" s="31">
        <f>$E$2-$A54</f>
        <v>131</v>
      </c>
      <c r="I54" s="5">
        <f>H54*$C54</f>
        <v>70381.518499999991</v>
      </c>
      <c r="J54" s="5">
        <f t="shared" si="2"/>
        <v>101156.447625</v>
      </c>
      <c r="K54" s="6">
        <f t="shared" si="3"/>
        <v>1.6859407937499999</v>
      </c>
      <c r="L54" s="48">
        <f>G54-$D54</f>
        <v>6493.977124999994</v>
      </c>
      <c r="M54" s="6">
        <f>L54/$D54</f>
        <v>0.26745150375487708</v>
      </c>
      <c r="N54" s="19">
        <f t="shared" si="11"/>
        <v>0.72934304572096442</v>
      </c>
      <c r="O54" s="19">
        <f t="shared" si="12"/>
        <v>0.23757506184085564</v>
      </c>
      <c r="P54" s="30">
        <f t="shared" si="6"/>
        <v>164.01</v>
      </c>
      <c r="Q54" s="5">
        <f>SUM(P$6:P54)</f>
        <v>3755.17</v>
      </c>
      <c r="R54" s="5">
        <f>$D54+Q54</f>
        <v>28036.122000000018</v>
      </c>
      <c r="S54" s="38">
        <f>Q54/$D53</f>
        <v>0.15815445018157132</v>
      </c>
      <c r="T54" s="38">
        <f>(1+S54)^(1/(A54-1))-1</f>
        <v>3.0635946377202128E-3</v>
      </c>
      <c r="U54" s="26">
        <f>1-(($D54)/R54)</f>
        <v>0.13394042157470998</v>
      </c>
      <c r="V54" s="30">
        <f t="shared" si="7"/>
        <v>232.94</v>
      </c>
      <c r="W54" s="5">
        <f>SUM(V$6:V54)</f>
        <v>5247.3399999999992</v>
      </c>
      <c r="X54" s="5">
        <f>$D54+W54</f>
        <v>29528.292000000016</v>
      </c>
      <c r="Y54" s="38">
        <f>W54/$D53</f>
        <v>0.22099936157770922</v>
      </c>
      <c r="Z54" s="26">
        <f>1-(($D54)/X54)</f>
        <v>0.17770550358957427</v>
      </c>
    </row>
    <row r="55" spans="1:26" s="40" customFormat="1">
      <c r="A55" s="40">
        <v>50</v>
      </c>
      <c r="B55" s="41">
        <f>B54*(1+$C$2)</f>
        <v>80128.1484375</v>
      </c>
      <c r="C55" s="43">
        <f>C54*(1+$C$2)</f>
        <v>577.55826249999984</v>
      </c>
      <c r="D55" s="43">
        <f>SUM($C$6:C55)</f>
        <v>24858.510262500015</v>
      </c>
      <c r="E55" s="43"/>
      <c r="F55" s="43"/>
      <c r="G55" s="64">
        <f>(($B55/2)+$D55)/2</f>
        <v>32461.292240625007</v>
      </c>
      <c r="H55" s="42">
        <f>$E$2-$A55</f>
        <v>130</v>
      </c>
      <c r="I55" s="43">
        <f>H55*$C55</f>
        <v>75082.574124999985</v>
      </c>
      <c r="J55" s="43">
        <f t="shared" si="2"/>
        <v>107543.866365625</v>
      </c>
      <c r="K55" s="58">
        <f t="shared" si="3"/>
        <v>1.7923977727604166</v>
      </c>
      <c r="L55" s="59">
        <f>G55-$D55</f>
        <v>7602.7819781249927</v>
      </c>
      <c r="M55" s="58">
        <f>L55/$D55</f>
        <v>0.305842220545053</v>
      </c>
      <c r="N55" s="63">
        <f t="shared" si="11"/>
        <v>0.93780938885122134</v>
      </c>
      <c r="O55" s="63">
        <f t="shared" si="12"/>
        <v>0.38572027043098234</v>
      </c>
      <c r="P55" s="44">
        <f t="shared" si="6"/>
        <v>168.22</v>
      </c>
      <c r="Q55" s="43">
        <f>SUM(P$6:P55)</f>
        <v>3923.39</v>
      </c>
      <c r="R55" s="43">
        <f>$D55+Q55</f>
        <v>28781.900262500014</v>
      </c>
      <c r="S55" s="45">
        <f>Q55/$D54</f>
        <v>0.16158303842452296</v>
      </c>
      <c r="T55" s="45">
        <f>(1+S55)^(1/(A55-1))-1</f>
        <v>3.0614883037274332E-3</v>
      </c>
      <c r="U55" s="46">
        <f>1-(($D55)/R55)</f>
        <v>0.13631448807123381</v>
      </c>
      <c r="V55" s="44">
        <f t="shared" si="7"/>
        <v>239.18</v>
      </c>
      <c r="W55" s="43">
        <f>SUM(V$6:V55)</f>
        <v>5486.5199999999995</v>
      </c>
      <c r="X55" s="43">
        <f>$D55+W55</f>
        <v>30345.030262500015</v>
      </c>
      <c r="Y55" s="45">
        <f>W55/$D54</f>
        <v>0.22595983880697906</v>
      </c>
      <c r="Z55" s="46">
        <f>1-(($D55)/X55)</f>
        <v>0.18080456511457721</v>
      </c>
    </row>
    <row r="56" spans="1:26">
      <c r="A56" s="1">
        <v>51</v>
      </c>
      <c r="B56" s="5">
        <f t="shared" ref="B56:B65" si="15">B55</f>
        <v>80128.1484375</v>
      </c>
      <c r="C56" s="5">
        <f t="shared" ref="C56:C65" si="16">C55</f>
        <v>577.55826249999984</v>
      </c>
      <c r="D56" s="5">
        <f>SUM($C$6:C56)</f>
        <v>25436.068525000013</v>
      </c>
      <c r="E56" s="5"/>
      <c r="F56" s="5"/>
      <c r="G56" s="24">
        <f>(($B56/2)+$D56)/2</f>
        <v>32750.071371875005</v>
      </c>
      <c r="H56" s="31">
        <f>$E$2-$A56</f>
        <v>129</v>
      </c>
      <c r="I56" s="5">
        <f>H56*$C56</f>
        <v>74505.015862499975</v>
      </c>
      <c r="J56" s="5">
        <f t="shared" si="2"/>
        <v>107255.08723437498</v>
      </c>
      <c r="K56" s="6">
        <f t="shared" si="3"/>
        <v>1.7875847872395829</v>
      </c>
      <c r="L56" s="48">
        <f>G56-$D56</f>
        <v>7314.0028468749915</v>
      </c>
      <c r="M56" s="6">
        <f>L56/$D56</f>
        <v>0.28754454878458807</v>
      </c>
      <c r="N56" s="19">
        <f t="shared" si="11"/>
        <v>0.78561035108567001</v>
      </c>
      <c r="O56" s="19">
        <f t="shared" si="12"/>
        <v>0.27592590890496016</v>
      </c>
      <c r="P56" s="30">
        <f t="shared" si="6"/>
        <v>172.69</v>
      </c>
      <c r="Q56" s="5">
        <f>SUM(P$6:P56)</f>
        <v>4096.08</v>
      </c>
      <c r="R56" s="5">
        <f>$D56+Q56</f>
        <v>29532.148525000011</v>
      </c>
      <c r="S56" s="38">
        <f>Q56/$D55</f>
        <v>0.16477576317914305</v>
      </c>
      <c r="T56" s="38">
        <f>(1+S56)^(1/(A56-1))-1</f>
        <v>3.0552295398993401E-3</v>
      </c>
      <c r="U56" s="26">
        <f>1-(($D56)/R56)</f>
        <v>0.13869901800515871</v>
      </c>
      <c r="V56" s="30">
        <f t="shared" si="7"/>
        <v>245.79</v>
      </c>
      <c r="W56" s="5">
        <f>SUM(V$6:V56)</f>
        <v>5732.3099999999995</v>
      </c>
      <c r="X56" s="5">
        <f>$D56+W56</f>
        <v>31168.378525000015</v>
      </c>
      <c r="Y56" s="38">
        <f>W56/$D55</f>
        <v>0.23059748711681255</v>
      </c>
      <c r="Z56" s="26">
        <f>1-(($D56)/X56)</f>
        <v>0.18391428336261195</v>
      </c>
    </row>
    <row r="57" spans="1:26">
      <c r="A57" s="1">
        <v>52</v>
      </c>
      <c r="B57" s="5">
        <f t="shared" si="15"/>
        <v>80128.1484375</v>
      </c>
      <c r="C57" s="5">
        <f t="shared" si="16"/>
        <v>577.55826249999984</v>
      </c>
      <c r="D57" s="5">
        <f>SUM($C$6:C57)</f>
        <v>26013.626787500012</v>
      </c>
      <c r="E57" s="5"/>
      <c r="F57" s="5"/>
      <c r="G57" s="24">
        <f>(($B57/2)+$D57)/2</f>
        <v>33038.85050312501</v>
      </c>
      <c r="H57" s="31">
        <f>$E$2-$A57</f>
        <v>128</v>
      </c>
      <c r="I57" s="5">
        <f>H57*$C57</f>
        <v>73927.45759999998</v>
      </c>
      <c r="J57" s="5">
        <f t="shared" si="2"/>
        <v>106966.30810312499</v>
      </c>
      <c r="K57" s="6">
        <f t="shared" si="3"/>
        <v>1.7827718017187497</v>
      </c>
      <c r="L57" s="48">
        <f>G57-$D57</f>
        <v>7025.2237156249976</v>
      </c>
      <c r="M57" s="6">
        <f>L57/$D57</f>
        <v>0.27005937207497482</v>
      </c>
      <c r="N57" s="19">
        <f t="shared" si="11"/>
        <v>0.64399247312362617</v>
      </c>
      <c r="O57" s="19">
        <f t="shared" si="12"/>
        <v>0.1738502424696351</v>
      </c>
      <c r="P57" s="30">
        <f t="shared" si="6"/>
        <v>177.19</v>
      </c>
      <c r="Q57" s="5">
        <f>SUM(P$6:P57)</f>
        <v>4273.2699999999995</v>
      </c>
      <c r="R57" s="5">
        <f>$D57+Q57</f>
        <v>30286.896787500013</v>
      </c>
      <c r="S57" s="38">
        <f>Q57/$D56</f>
        <v>0.16800041232000876</v>
      </c>
      <c r="T57" s="38">
        <f>(1+S57)^(1/(A57-1))-1</f>
        <v>3.0496060558422577E-3</v>
      </c>
      <c r="U57" s="26">
        <f>1-(($D57)/R57)</f>
        <v>0.1410930287768426</v>
      </c>
      <c r="V57" s="30">
        <f t="shared" si="7"/>
        <v>252.46</v>
      </c>
      <c r="W57" s="5">
        <f>SUM(V$6:V57)</f>
        <v>5984.7699999999995</v>
      </c>
      <c r="X57" s="5">
        <f>$D57+W57</f>
        <v>31998.396787500013</v>
      </c>
      <c r="Y57" s="38">
        <f>W57/$D56</f>
        <v>0.23528675408771713</v>
      </c>
      <c r="Z57" s="26">
        <f>1-(($D57)/X57)</f>
        <v>0.18703343294805053</v>
      </c>
    </row>
    <row r="58" spans="1:26">
      <c r="A58" s="1">
        <v>53</v>
      </c>
      <c r="B58" s="5">
        <f t="shared" si="15"/>
        <v>80128.1484375</v>
      </c>
      <c r="C58" s="5">
        <f t="shared" si="16"/>
        <v>577.55826249999984</v>
      </c>
      <c r="D58" s="5">
        <f>SUM($C$6:C58)</f>
        <v>26591.185050000011</v>
      </c>
      <c r="E58" s="5"/>
      <c r="F58" s="5"/>
      <c r="G58" s="24">
        <f>(($B58/2)+$D58)/2</f>
        <v>33327.629634375007</v>
      </c>
      <c r="H58" s="31">
        <f>$E$2-$A58</f>
        <v>127</v>
      </c>
      <c r="I58" s="5">
        <f>H58*$C58</f>
        <v>73349.899337499985</v>
      </c>
      <c r="J58" s="5">
        <f t="shared" si="2"/>
        <v>106677.528971875</v>
      </c>
      <c r="K58" s="6">
        <f t="shared" si="3"/>
        <v>1.7779588161979167</v>
      </c>
      <c r="L58" s="48">
        <f>G58-$D58</f>
        <v>6736.4445843749963</v>
      </c>
      <c r="M58" s="6">
        <f>L58/$D58</f>
        <v>0.25333374844740114</v>
      </c>
      <c r="N58" s="19">
        <f t="shared" si="11"/>
        <v>0.51211216733931986</v>
      </c>
      <c r="O58" s="19">
        <f t="shared" si="12"/>
        <v>7.8873757098859798E-2</v>
      </c>
      <c r="P58" s="30">
        <f t="shared" si="6"/>
        <v>181.72</v>
      </c>
      <c r="Q58" s="5">
        <f>SUM(P$6:P58)</f>
        <v>4454.99</v>
      </c>
      <c r="R58" s="5">
        <f>$D58+Q58</f>
        <v>31046.175050000013</v>
      </c>
      <c r="S58" s="38">
        <f>Q58/$D57</f>
        <v>0.17125601271948354</v>
      </c>
      <c r="T58" s="38">
        <f>(1+S58)^(1/(A58-1))-1</f>
        <v>3.0445616026244515E-3</v>
      </c>
      <c r="U58" s="26">
        <f>1-(($D58)/R58)</f>
        <v>0.14349561557342305</v>
      </c>
      <c r="V58" s="30">
        <f t="shared" si="7"/>
        <v>259.19</v>
      </c>
      <c r="W58" s="5">
        <f>SUM(V$6:V58)</f>
        <v>6243.9599999999991</v>
      </c>
      <c r="X58" s="5">
        <f>$D58+W58</f>
        <v>32835.145050000006</v>
      </c>
      <c r="Y58" s="38">
        <f>W58/$D57</f>
        <v>0.24002650806846848</v>
      </c>
      <c r="Z58" s="26">
        <f>1-(($D58)/X58)</f>
        <v>0.19016087763559286</v>
      </c>
    </row>
    <row r="59" spans="1:26">
      <c r="A59" s="1">
        <v>54</v>
      </c>
      <c r="B59" s="5">
        <f t="shared" si="15"/>
        <v>80128.1484375</v>
      </c>
      <c r="C59" s="5">
        <f t="shared" si="16"/>
        <v>577.55826249999984</v>
      </c>
      <c r="D59" s="5">
        <f>SUM($C$6:C59)</f>
        <v>27168.74331250001</v>
      </c>
      <c r="E59" s="5"/>
      <c r="F59" s="5"/>
      <c r="G59" s="24">
        <f>(($B59/2)+$D59)/2</f>
        <v>33616.408765625005</v>
      </c>
      <c r="H59" s="31">
        <f>$E$2-$A59</f>
        <v>126</v>
      </c>
      <c r="I59" s="5">
        <f>H59*$C59</f>
        <v>72772.341074999975</v>
      </c>
      <c r="J59" s="5">
        <f t="shared" si="2"/>
        <v>106388.74984062498</v>
      </c>
      <c r="K59" s="6">
        <f t="shared" si="3"/>
        <v>1.7731458306770831</v>
      </c>
      <c r="L59" s="48">
        <f>G59-$D59</f>
        <v>6447.6654531249951</v>
      </c>
      <c r="M59" s="6">
        <f>L59/$D59</f>
        <v>0.2373192377344337</v>
      </c>
      <c r="N59" s="19">
        <f t="shared" si="11"/>
        <v>0.38920283739687545</v>
      </c>
      <c r="O59" s="19">
        <f t="shared" si="12"/>
        <v>-9.5630279442764365E-3</v>
      </c>
      <c r="P59" s="30">
        <f t="shared" si="6"/>
        <v>186.28</v>
      </c>
      <c r="Q59" s="5">
        <f>SUM(P$6:P59)</f>
        <v>4641.2699999999995</v>
      </c>
      <c r="R59" s="5">
        <f>$D59+Q59</f>
        <v>31810.01331250001</v>
      </c>
      <c r="S59" s="38">
        <f>Q59/$D58</f>
        <v>0.17454167579492655</v>
      </c>
      <c r="T59" s="38">
        <f>(1+S59)^(1/(A59-1))-1</f>
        <v>3.0400457148136439E-3</v>
      </c>
      <c r="U59" s="26">
        <f>1-(($D59)/R59)</f>
        <v>0.14590594333942564</v>
      </c>
      <c r="V59" s="30">
        <f t="shared" si="7"/>
        <v>265.95999999999998</v>
      </c>
      <c r="W59" s="5">
        <f>SUM(V$6:V59)</f>
        <v>6509.9199999999992</v>
      </c>
      <c r="X59" s="5">
        <f>$D59+W59</f>
        <v>33678.663312500008</v>
      </c>
      <c r="Y59" s="38">
        <f>W59/$D58</f>
        <v>0.24481496359636656</v>
      </c>
      <c r="Z59" s="26">
        <f>1-(($D59)/X59)</f>
        <v>0.19329508239668791</v>
      </c>
    </row>
    <row r="60" spans="1:26">
      <c r="A60" s="1">
        <v>55</v>
      </c>
      <c r="B60" s="5">
        <f t="shared" si="15"/>
        <v>80128.1484375</v>
      </c>
      <c r="C60" s="5">
        <f t="shared" si="16"/>
        <v>577.55826249999984</v>
      </c>
      <c r="D60" s="5">
        <f>SUM($C$6:C60)</f>
        <v>27746.301575000009</v>
      </c>
      <c r="E60" s="5"/>
      <c r="F60" s="5"/>
      <c r="G60" s="24">
        <f>(($B60/2)+$D60)/2</f>
        <v>33905.187896875002</v>
      </c>
      <c r="H60" s="31">
        <f>$E$2-$A60</f>
        <v>125</v>
      </c>
      <c r="I60" s="5">
        <f>H60*$C60</f>
        <v>72194.78281249998</v>
      </c>
      <c r="J60" s="5">
        <f t="shared" si="2"/>
        <v>106099.97070937499</v>
      </c>
      <c r="K60" s="6">
        <f t="shared" si="3"/>
        <v>1.7683328451562499</v>
      </c>
      <c r="L60" s="48">
        <f>G60-$D60</f>
        <v>6158.8863218749939</v>
      </c>
      <c r="M60" s="6">
        <f>L60/$D60</f>
        <v>0.22197143302962863</v>
      </c>
      <c r="N60" s="19">
        <f t="shared" si="11"/>
        <v>0.27456966635313917</v>
      </c>
      <c r="O60" s="19">
        <f t="shared" si="12"/>
        <v>-9.1973968868684808E-2</v>
      </c>
      <c r="P60" s="30">
        <f t="shared" si="6"/>
        <v>190.86</v>
      </c>
      <c r="Q60" s="5">
        <f>SUM(P$6:P60)</f>
        <v>4832.1299999999992</v>
      </c>
      <c r="R60" s="5">
        <f>$D60+Q60</f>
        <v>32578.43157500001</v>
      </c>
      <c r="S60" s="38">
        <f>Q60/$D59</f>
        <v>0.17785622045230171</v>
      </c>
      <c r="T60" s="38">
        <f>(1+S60)^(1/(A60-1))-1</f>
        <v>3.036007211906222E-3</v>
      </c>
      <c r="U60" s="26">
        <f>1-(($D60)/R60)</f>
        <v>0.14832297831391228</v>
      </c>
      <c r="V60" s="30">
        <f t="shared" si="7"/>
        <v>272.8</v>
      </c>
      <c r="W60" s="5">
        <f>SUM(V$6:V60)</f>
        <v>6782.7199999999993</v>
      </c>
      <c r="X60" s="5">
        <f>$D60+W60</f>
        <v>34529.021575000006</v>
      </c>
      <c r="Y60" s="38">
        <f>W60/$D59</f>
        <v>0.24965159124159239</v>
      </c>
      <c r="Z60" s="26">
        <f>1-(($D60)/X60)</f>
        <v>0.19643533730799023</v>
      </c>
    </row>
    <row r="61" spans="1:26">
      <c r="A61" s="1">
        <v>56</v>
      </c>
      <c r="B61" s="5">
        <f t="shared" si="15"/>
        <v>80128.1484375</v>
      </c>
      <c r="C61" s="5">
        <f t="shared" si="16"/>
        <v>577.55826249999984</v>
      </c>
      <c r="D61" s="5">
        <f>SUM($C$6:C61)</f>
        <v>28323.859837500007</v>
      </c>
      <c r="E61" s="5"/>
      <c r="F61" s="5"/>
      <c r="G61" s="24">
        <f>(($B61/2)+$D61)/2</f>
        <v>34193.967028125</v>
      </c>
      <c r="H61" s="31">
        <f>$E$2-$A61</f>
        <v>124</v>
      </c>
      <c r="I61" s="5">
        <f>H61*$C61</f>
        <v>71617.224549999984</v>
      </c>
      <c r="J61" s="5">
        <f t="shared" si="2"/>
        <v>105811.19157812498</v>
      </c>
      <c r="K61" s="6">
        <f t="shared" si="3"/>
        <v>1.7635198596354165</v>
      </c>
      <c r="L61" s="48">
        <f>G61-$D61</f>
        <v>5870.1071906249927</v>
      </c>
      <c r="M61" s="6">
        <f>L61/$D61</f>
        <v>0.20724954947182492</v>
      </c>
      <c r="N61" s="19">
        <f t="shared" si="11"/>
        <v>0.16757641630698417</v>
      </c>
      <c r="O61" s="19">
        <f t="shared" si="12"/>
        <v>-0.16882378810845111</v>
      </c>
      <c r="P61" s="30">
        <f t="shared" si="6"/>
        <v>195.47</v>
      </c>
      <c r="Q61" s="5">
        <f>SUM(P$6:P61)</f>
        <v>5027.5999999999995</v>
      </c>
      <c r="R61" s="5">
        <f>$D61+Q61</f>
        <v>33351.459837500006</v>
      </c>
      <c r="S61" s="38">
        <f>Q61/$D60</f>
        <v>0.18119892434709103</v>
      </c>
      <c r="T61" s="38">
        <f>(1+S61)^(1/(A61-1))-1</f>
        <v>3.0324059280935067E-3</v>
      </c>
      <c r="U61" s="26">
        <f>1-(($D61)/R61)</f>
        <v>0.1507460250464665</v>
      </c>
      <c r="V61" s="30">
        <f t="shared" si="7"/>
        <v>279.69</v>
      </c>
      <c r="W61" s="5">
        <f>SUM(V$6:V61)</f>
        <v>7062.4099999999989</v>
      </c>
      <c r="X61" s="5">
        <f>$D61+W61</f>
        <v>35386.269837500004</v>
      </c>
      <c r="Y61" s="38">
        <f>W61/$D60</f>
        <v>0.25453518483931481</v>
      </c>
      <c r="Z61" s="26">
        <f>1-(($D61)/X61)</f>
        <v>0.19958051618415362</v>
      </c>
    </row>
    <row r="62" spans="1:26">
      <c r="A62" s="1">
        <v>57</v>
      </c>
      <c r="B62" s="5">
        <f t="shared" si="15"/>
        <v>80128.1484375</v>
      </c>
      <c r="C62" s="5">
        <f t="shared" si="16"/>
        <v>577.55826249999984</v>
      </c>
      <c r="D62" s="5">
        <f>SUM($C$6:C62)</f>
        <v>28901.418100000006</v>
      </c>
      <c r="E62" s="5"/>
      <c r="F62" s="5"/>
      <c r="G62" s="24">
        <f>(($B62/2)+$D62)/2</f>
        <v>34482.746159375005</v>
      </c>
      <c r="H62" s="31">
        <f>$E$2-$A62</f>
        <v>123</v>
      </c>
      <c r="I62" s="5">
        <f>H62*$C62</f>
        <v>71039.666287499975</v>
      </c>
      <c r="J62" s="5">
        <f t="shared" si="2"/>
        <v>105522.41244687498</v>
      </c>
      <c r="K62" s="6">
        <f t="shared" si="3"/>
        <v>1.758706874114583</v>
      </c>
      <c r="L62" s="48">
        <f>G62-$D62</f>
        <v>5581.3280593749987</v>
      </c>
      <c r="M62" s="6">
        <f>L62/$D62</f>
        <v>0.1931160623351903</v>
      </c>
      <c r="N62" s="19">
        <f t="shared" si="11"/>
        <v>6.7643013743111213E-2</v>
      </c>
      <c r="O62" s="19">
        <f t="shared" si="12"/>
        <v>-0.24053644294016641</v>
      </c>
      <c r="P62" s="30">
        <f t="shared" si="6"/>
        <v>200.11</v>
      </c>
      <c r="Q62" s="5">
        <f>SUM(P$6:P62)</f>
        <v>5227.7099999999991</v>
      </c>
      <c r="R62" s="5">
        <f>$D62+Q62</f>
        <v>34129.128100000002</v>
      </c>
      <c r="S62" s="38">
        <f>Q62/$D61</f>
        <v>0.18456912405274142</v>
      </c>
      <c r="T62" s="38">
        <f>(1+S62)^(1/(A62-1))-1</f>
        <v>3.0292055858085476E-3</v>
      </c>
      <c r="U62" s="26">
        <f>1-(($D62)/R62)</f>
        <v>0.1531744375268701</v>
      </c>
      <c r="V62" s="30">
        <f t="shared" si="7"/>
        <v>286.63</v>
      </c>
      <c r="W62" s="5">
        <f>SUM(V$6:V62)</f>
        <v>7349.0399999999991</v>
      </c>
      <c r="X62" s="5">
        <f>$D62+W62</f>
        <v>36250.458100000003</v>
      </c>
      <c r="Y62" s="38">
        <f>W62/$D61</f>
        <v>0.2594646366054274</v>
      </c>
      <c r="Z62" s="26">
        <f>1-(($D62)/X62)</f>
        <v>0.20272957598844787</v>
      </c>
    </row>
    <row r="63" spans="1:26">
      <c r="A63" s="1">
        <v>58</v>
      </c>
      <c r="B63" s="5">
        <f t="shared" si="15"/>
        <v>80128.1484375</v>
      </c>
      <c r="C63" s="5">
        <f t="shared" si="16"/>
        <v>577.55826249999984</v>
      </c>
      <c r="D63" s="5">
        <f>SUM($C$6:C63)</f>
        <v>29478.976362500005</v>
      </c>
      <c r="E63" s="5"/>
      <c r="F63" s="5"/>
      <c r="G63" s="24">
        <f>(($B63/2)+$D63)/2</f>
        <v>34771.525290625003</v>
      </c>
      <c r="H63" s="31">
        <f>$E$2-$A63</f>
        <v>122</v>
      </c>
      <c r="I63" s="5">
        <f>H63*$C63</f>
        <v>70462.10802499998</v>
      </c>
      <c r="J63" s="5">
        <f t="shared" si="2"/>
        <v>105233.63331562499</v>
      </c>
      <c r="K63" s="6">
        <f t="shared" si="3"/>
        <v>1.7538938885937498</v>
      </c>
      <c r="L63" s="48">
        <f>G63-$D63</f>
        <v>5292.5489281249975</v>
      </c>
      <c r="M63" s="6">
        <f>L63/$D63</f>
        <v>0.17953638766295871</v>
      </c>
      <c r="N63" s="19">
        <f t="shared" si="11"/>
        <v>-2.5758230472086807E-2</v>
      </c>
      <c r="O63" s="19">
        <f t="shared" si="12"/>
        <v>-0.30750000613332795</v>
      </c>
      <c r="P63" s="30">
        <f t="shared" si="6"/>
        <v>204.77</v>
      </c>
      <c r="Q63" s="5">
        <f>SUM(P$6:P63)</f>
        <v>5432.48</v>
      </c>
      <c r="R63" s="5">
        <f>$D63+Q63</f>
        <v>34911.456362500001</v>
      </c>
      <c r="S63" s="38">
        <f>Q63/$D62</f>
        <v>0.18796586316987671</v>
      </c>
      <c r="T63" s="38">
        <f>(1+S63)^(1/(A63-1))-1</f>
        <v>3.0263682307278827E-3</v>
      </c>
      <c r="U63" s="26">
        <f>1-(($D63)/R63)</f>
        <v>0.15560737265132463</v>
      </c>
      <c r="V63" s="30">
        <f t="shared" si="7"/>
        <v>293.63</v>
      </c>
      <c r="W63" s="5">
        <f>SUM(V$6:V63)</f>
        <v>7642.6699999999992</v>
      </c>
      <c r="X63" s="5">
        <f>$D63+W63</f>
        <v>37121.646362500003</v>
      </c>
      <c r="Y63" s="38">
        <f>W63/$D62</f>
        <v>0.26443927331026007</v>
      </c>
      <c r="Z63" s="26">
        <f>1-(($D63)/X63)</f>
        <v>0.20588176303841321</v>
      </c>
    </row>
    <row r="64" spans="1:26">
      <c r="A64" s="1">
        <v>59</v>
      </c>
      <c r="B64" s="5">
        <f t="shared" si="15"/>
        <v>80128.1484375</v>
      </c>
      <c r="C64" s="5">
        <f t="shared" si="16"/>
        <v>577.55826249999984</v>
      </c>
      <c r="D64" s="5">
        <f>SUM($C$6:C64)</f>
        <v>30056.534625000004</v>
      </c>
      <c r="E64" s="5"/>
      <c r="F64" s="5"/>
      <c r="G64" s="24">
        <f>(($B64/2)+$D64)/2</f>
        <v>35060.304421875</v>
      </c>
      <c r="H64" s="31">
        <f>$E$2-$A64</f>
        <v>121</v>
      </c>
      <c r="I64" s="5">
        <f>H64*$C64</f>
        <v>69884.549762499984</v>
      </c>
      <c r="J64" s="5">
        <f t="shared" si="2"/>
        <v>104944.85418437498</v>
      </c>
      <c r="K64" s="6">
        <f t="shared" si="3"/>
        <v>1.7490809030729164</v>
      </c>
      <c r="L64" s="48">
        <f>G64-$D64</f>
        <v>5003.7697968749962</v>
      </c>
      <c r="M64" s="6">
        <f>L64/$D64</f>
        <v>0.16647859972230566</v>
      </c>
      <c r="N64" s="19">
        <f t="shared" si="11"/>
        <v>-0.11311340992476071</v>
      </c>
      <c r="O64" s="19">
        <f t="shared" si="12"/>
        <v>-0.37006886294024233</v>
      </c>
      <c r="P64" s="30">
        <f t="shared" si="6"/>
        <v>209.47</v>
      </c>
      <c r="Q64" s="5">
        <f>SUM(P$6:P64)</f>
        <v>5641.95</v>
      </c>
      <c r="R64" s="5">
        <f>$D64+Q64</f>
        <v>35698.484625000005</v>
      </c>
      <c r="S64" s="38">
        <f>Q64/$D63</f>
        <v>0.19138893870063561</v>
      </c>
      <c r="T64" s="38">
        <f>(1+S64)^(1/(A64-1))-1</f>
        <v>3.0238696270805665E-3</v>
      </c>
      <c r="U64" s="26">
        <f>1-(($D64)/R64)</f>
        <v>0.15804452371765065</v>
      </c>
      <c r="V64" s="30">
        <f t="shared" si="7"/>
        <v>300.69</v>
      </c>
      <c r="W64" s="5">
        <f>SUM(V$6:V64)</f>
        <v>7943.3599999999988</v>
      </c>
      <c r="X64" s="5">
        <f>$D64+W64</f>
        <v>37999.894625000001</v>
      </c>
      <c r="Y64" s="38">
        <f>W64/$D63</f>
        <v>0.2694584744843681</v>
      </c>
      <c r="Z64" s="26">
        <f>1-(($D64)/X64)</f>
        <v>0.20903636913703671</v>
      </c>
    </row>
    <row r="65" spans="1:26">
      <c r="A65" s="1">
        <v>60</v>
      </c>
      <c r="B65" s="5">
        <f t="shared" si="15"/>
        <v>80128.1484375</v>
      </c>
      <c r="C65" s="5">
        <f t="shared" si="16"/>
        <v>577.55826249999984</v>
      </c>
      <c r="D65" s="5">
        <f>SUM($C$6:C65)</f>
        <v>30634.092887500003</v>
      </c>
      <c r="E65" s="5"/>
      <c r="F65" s="5"/>
      <c r="G65" s="24">
        <f>(($B65/2)+$D65)/2</f>
        <v>35349.083553125005</v>
      </c>
      <c r="H65" s="31">
        <f>$E$2-$A65</f>
        <v>120</v>
      </c>
      <c r="I65" s="5">
        <f>H65*$C65</f>
        <v>69306.991499999975</v>
      </c>
      <c r="J65" s="5">
        <f t="shared" si="2"/>
        <v>104656.07505312498</v>
      </c>
      <c r="K65" s="6">
        <f t="shared" si="3"/>
        <v>1.744267917552083</v>
      </c>
      <c r="L65" s="48">
        <f>G65-$D65</f>
        <v>4714.9906656250023</v>
      </c>
      <c r="M65" s="6">
        <f>L65/$D65</f>
        <v>0.15391318042091975</v>
      </c>
      <c r="N65" s="19">
        <f t="shared" si="11"/>
        <v>-0.1948637386358586</v>
      </c>
      <c r="O65" s="19">
        <f t="shared" si="12"/>
        <v>-0.42856632696190555</v>
      </c>
      <c r="P65" s="30">
        <f t="shared" si="6"/>
        <v>214.19</v>
      </c>
      <c r="Q65" s="5">
        <f>SUM(P$6:P65)</f>
        <v>5856.1399999999994</v>
      </c>
      <c r="R65" s="5">
        <f>$D65+Q65</f>
        <v>36490.232887500002</v>
      </c>
      <c r="S65" s="38">
        <f>Q65/$D64</f>
        <v>0.19483749783746065</v>
      </c>
      <c r="T65" s="38">
        <f>(1+S65)^(1/(A65-1))-1</f>
        <v>3.0216779756011558E-3</v>
      </c>
      <c r="U65" s="26">
        <f>1-(($D65)/R65)</f>
        <v>0.16048513633921102</v>
      </c>
      <c r="V65" s="30">
        <f t="shared" si="7"/>
        <v>307.8</v>
      </c>
      <c r="W65" s="5">
        <f>SUM(V$6:V65)</f>
        <v>8251.159999999998</v>
      </c>
      <c r="X65" s="5">
        <f>$D65+W65</f>
        <v>38885.252887499999</v>
      </c>
      <c r="Y65" s="38">
        <f>W65/$D64</f>
        <v>0.2745213346430484</v>
      </c>
      <c r="Z65" s="26">
        <f>1-(($D65)/X65)</f>
        <v>0.21219252511669795</v>
      </c>
    </row>
    <row r="66" spans="1:26">
      <c r="A66" s="1">
        <v>61</v>
      </c>
      <c r="B66" s="4">
        <f>B65</f>
        <v>80128.1484375</v>
      </c>
      <c r="C66" s="5">
        <f>C65</f>
        <v>577.55826249999984</v>
      </c>
      <c r="D66" s="5">
        <f>SUM($C$6:C66)</f>
        <v>31211.651150000002</v>
      </c>
      <c r="E66" s="5"/>
      <c r="F66" s="5"/>
      <c r="G66" s="24">
        <f>(($B66/2)+$D66)/2</f>
        <v>35637.862684375003</v>
      </c>
      <c r="H66" s="31">
        <f>$E$2-$A66</f>
        <v>119</v>
      </c>
      <c r="I66" s="5">
        <f>H66*$C66</f>
        <v>68729.433237499979</v>
      </c>
      <c r="J66" s="5">
        <f t="shared" si="2"/>
        <v>104367.29592187499</v>
      </c>
      <c r="K66" s="6">
        <f t="shared" si="3"/>
        <v>1.7394549320312498</v>
      </c>
      <c r="L66" s="48">
        <f>G66-$D66</f>
        <v>4426.2115343750011</v>
      </c>
      <c r="M66" s="6">
        <f>L66/$D66</f>
        <v>0.1418127965452094</v>
      </c>
      <c r="N66" s="19">
        <f t="shared" si="11"/>
        <v>-0.27141510327847507</v>
      </c>
      <c r="O66" s="19">
        <f t="shared" si="12"/>
        <v>-0.48328924095536696</v>
      </c>
      <c r="P66" s="30">
        <f t="shared" si="6"/>
        <v>218.94</v>
      </c>
      <c r="Q66" s="5">
        <f>SUM(P$6:P66)</f>
        <v>6075.079999999999</v>
      </c>
      <c r="R66" s="5">
        <f>$D66+Q66</f>
        <v>37286.73115</v>
      </c>
      <c r="S66" s="38">
        <f>Q66/$D65</f>
        <v>0.19831107851993512</v>
      </c>
      <c r="T66" s="38">
        <f>(1+S66)^(1/(A66-1))-1</f>
        <v>3.0197691923103953E-3</v>
      </c>
      <c r="U66" s="26">
        <f>1-(($D66)/R66)</f>
        <v>0.16292873664791607</v>
      </c>
      <c r="V66" s="30">
        <f t="shared" si="7"/>
        <v>314.97000000000003</v>
      </c>
      <c r="W66" s="5">
        <f>SUM(V$6:V66)</f>
        <v>8566.1299999999974</v>
      </c>
      <c r="X66" s="5">
        <f>$D66+W66</f>
        <v>39777.781149999995</v>
      </c>
      <c r="Y66" s="38">
        <f>W66/$D65</f>
        <v>0.27962734302132181</v>
      </c>
      <c r="Z66" s="26">
        <f>1-(($D66)/X66)</f>
        <v>0.21534961861491353</v>
      </c>
    </row>
    <row r="67" spans="1:26" s="40" customFormat="1">
      <c r="A67" s="40">
        <v>62</v>
      </c>
      <c r="B67" s="41">
        <f>B66*(1+$C$2)</f>
        <v>86137.759570312497</v>
      </c>
      <c r="C67" s="43">
        <f>C66*(1+$C$2)</f>
        <v>620.87513218749984</v>
      </c>
      <c r="D67" s="43">
        <f>SUM($C$6:C67)</f>
        <v>31832.5262821875</v>
      </c>
      <c r="E67" s="43"/>
      <c r="F67" s="43"/>
      <c r="G67" s="24">
        <f>(($B67/2)+$D67)/2</f>
        <v>37450.703033671874</v>
      </c>
      <c r="H67" s="42">
        <f>$E$2-$A67</f>
        <v>118</v>
      </c>
      <c r="I67" s="43">
        <f>H67*$C67</f>
        <v>73263.265598124985</v>
      </c>
      <c r="J67" s="5">
        <f t="shared" si="2"/>
        <v>110713.96863179686</v>
      </c>
      <c r="K67" s="58">
        <f t="shared" si="3"/>
        <v>1.8452328105299476</v>
      </c>
      <c r="L67" s="59">
        <f>G67-$D67</f>
        <v>5618.1767514843741</v>
      </c>
      <c r="M67" s="58">
        <f>L67/$D67</f>
        <v>0.17649170228214442</v>
      </c>
      <c r="N67" s="19">
        <f t="shared" si="11"/>
        <v>-0.10805601837105883</v>
      </c>
      <c r="O67" s="19">
        <f t="shared" si="12"/>
        <v>-0.36791537313709377</v>
      </c>
      <c r="P67" s="44">
        <f t="shared" si="6"/>
        <v>223.72</v>
      </c>
      <c r="Q67" s="43">
        <f>SUM(P$6:P67)</f>
        <v>6298.7999999999993</v>
      </c>
      <c r="R67" s="43">
        <f>$D67+Q67</f>
        <v>38131.326282187496</v>
      </c>
      <c r="S67" s="45">
        <f>Q67/$D66</f>
        <v>0.2018092528885643</v>
      </c>
      <c r="T67" s="38">
        <f>(1+S67)^(1/(A67-1))-1</f>
        <v>3.0181213205007218E-3</v>
      </c>
      <c r="U67" s="46">
        <f>1-(($D67)/R67)</f>
        <v>0.16518701587734674</v>
      </c>
      <c r="V67" s="30">
        <f t="shared" si="7"/>
        <v>322.2</v>
      </c>
      <c r="W67" s="43">
        <f>SUM(V$6:V67)</f>
        <v>8888.3299999999981</v>
      </c>
      <c r="X67" s="43">
        <f>$D67+W67</f>
        <v>40720.856282187495</v>
      </c>
      <c r="Y67" s="45">
        <f>W67/$D66</f>
        <v>0.2847760266601595</v>
      </c>
      <c r="Z67" s="46">
        <f>1-(($D67)/X67)</f>
        <v>0.21827463397148683</v>
      </c>
    </row>
    <row r="68" spans="1:26">
      <c r="A68" s="1">
        <v>63</v>
      </c>
      <c r="B68" s="5">
        <f t="shared" ref="B68:B77" si="17">B67</f>
        <v>86137.759570312497</v>
      </c>
      <c r="C68" s="5">
        <f t="shared" ref="C68:C77" si="18">C67</f>
        <v>620.87513218749984</v>
      </c>
      <c r="D68" s="5">
        <f>SUM($C$6:C68)</f>
        <v>32453.401414374999</v>
      </c>
      <c r="E68" s="5"/>
      <c r="F68" s="5"/>
      <c r="G68" s="24">
        <f>(($B68/2)+$D68)/2</f>
        <v>37761.140599765626</v>
      </c>
      <c r="H68" s="31">
        <f>$E$2-$A68</f>
        <v>117</v>
      </c>
      <c r="I68" s="5">
        <f>H68*$C68</f>
        <v>72642.390465937482</v>
      </c>
      <c r="J68" s="5">
        <f t="shared" si="2"/>
        <v>110403.53106570311</v>
      </c>
      <c r="K68" s="6">
        <f t="shared" si="3"/>
        <v>1.8400588510950517</v>
      </c>
      <c r="L68" s="48">
        <f>G68-$D68</f>
        <v>5307.7391853906265</v>
      </c>
      <c r="M68" s="6">
        <f>L68/$D68</f>
        <v>0.16354954963332755</v>
      </c>
      <c r="N68" s="19">
        <f t="shared" si="11"/>
        <v>-0.18687613876015086</v>
      </c>
      <c r="O68" s="19">
        <f t="shared" si="12"/>
        <v>-0.4242090148705624</v>
      </c>
      <c r="P68" s="30">
        <f t="shared" si="6"/>
        <v>228.79</v>
      </c>
      <c r="Q68" s="5">
        <f>SUM(P$6:P68)</f>
        <v>6527.5899999999992</v>
      </c>
      <c r="R68" s="5">
        <f>$D68+Q68</f>
        <v>38980.991414374999</v>
      </c>
      <c r="S68" s="38">
        <f>Q68/$D67</f>
        <v>0.20506038201726506</v>
      </c>
      <c r="T68" s="38">
        <f>(1+S68)^(1/(A68-1))-1</f>
        <v>3.0130733570234991E-3</v>
      </c>
      <c r="U68" s="26">
        <f>1-(($D68)/R68)</f>
        <v>0.16745572042051304</v>
      </c>
      <c r="V68" s="30">
        <f t="shared" si="7"/>
        <v>329.84</v>
      </c>
      <c r="W68" s="5">
        <f>SUM(V$6:V68)</f>
        <v>9218.1699999999983</v>
      </c>
      <c r="X68" s="5">
        <f>$D68+W68</f>
        <v>41671.571414374994</v>
      </c>
      <c r="Y68" s="38">
        <f>W68/$D67</f>
        <v>0.2895833625733375</v>
      </c>
      <c r="Z68" s="26">
        <f>1-(($D68)/X68)</f>
        <v>0.22121004049345983</v>
      </c>
    </row>
    <row r="69" spans="1:26">
      <c r="A69" s="1">
        <v>64</v>
      </c>
      <c r="B69" s="5">
        <f t="shared" si="17"/>
        <v>86137.759570312497</v>
      </c>
      <c r="C69" s="5">
        <f t="shared" si="18"/>
        <v>620.87513218749984</v>
      </c>
      <c r="D69" s="5">
        <f>SUM($C$6:C69)</f>
        <v>33074.276546562498</v>
      </c>
      <c r="E69" s="5"/>
      <c r="F69" s="5"/>
      <c r="G69" s="24">
        <f>(($B69/2)+$D69)/2</f>
        <v>38071.578165859377</v>
      </c>
      <c r="H69" s="31">
        <f>$E$2-$A69</f>
        <v>116</v>
      </c>
      <c r="I69" s="5">
        <f>H69*$C69</f>
        <v>72021.51533374998</v>
      </c>
      <c r="J69" s="5">
        <f t="shared" si="2"/>
        <v>110093.09349960936</v>
      </c>
      <c r="K69" s="6">
        <f t="shared" si="3"/>
        <v>1.8348848916601559</v>
      </c>
      <c r="L69" s="48">
        <f>G69-$D69</f>
        <v>4997.3016192968789</v>
      </c>
      <c r="M69" s="6">
        <f>L69/$D69</f>
        <v>0.1510933009301533</v>
      </c>
      <c r="N69" s="19">
        <f t="shared" si="11"/>
        <v>-0.26091600961669936</v>
      </c>
      <c r="O69" s="19">
        <f t="shared" si="12"/>
        <v>-0.47703502729814118</v>
      </c>
      <c r="P69" s="30">
        <f t="shared" si="6"/>
        <v>233.89</v>
      </c>
      <c r="Q69" s="5">
        <f>SUM(P$6:P69)</f>
        <v>6761.48</v>
      </c>
      <c r="R69" s="5">
        <f>$D69+Q69</f>
        <v>39835.756546562494</v>
      </c>
      <c r="S69" s="38">
        <f>Q69/$D68</f>
        <v>0.208344263014756</v>
      </c>
      <c r="T69" s="38">
        <f>(1+S69)^(1/(A69-1))-1</f>
        <v>3.0085013227150181E-3</v>
      </c>
      <c r="U69" s="26">
        <f>1-(($D69)/R69)</f>
        <v>0.16973394222089799</v>
      </c>
      <c r="V69" s="30">
        <f t="shared" si="7"/>
        <v>337.54</v>
      </c>
      <c r="W69" s="5">
        <f>SUM(V$6:V69)</f>
        <v>9555.7099999999991</v>
      </c>
      <c r="X69" s="5">
        <f>$D69+W69</f>
        <v>42629.986546562497</v>
      </c>
      <c r="Y69" s="38">
        <f>W69/$D68</f>
        <v>0.294444020766568</v>
      </c>
      <c r="Z69" s="26">
        <f>1-(($D69)/X69)</f>
        <v>0.22415465671242463</v>
      </c>
    </row>
    <row r="70" spans="1:26">
      <c r="A70" s="1">
        <v>65</v>
      </c>
      <c r="B70" s="5">
        <f t="shared" si="17"/>
        <v>86137.759570312497</v>
      </c>
      <c r="C70" s="5">
        <f t="shared" si="18"/>
        <v>620.87513218749984</v>
      </c>
      <c r="D70" s="5">
        <f>SUM($C$6:C70)</f>
        <v>33695.15167875</v>
      </c>
      <c r="E70" s="5"/>
      <c r="F70" s="5"/>
      <c r="G70" s="24">
        <f>(($B70/2)+$D70)/2</f>
        <v>38382.015731953128</v>
      </c>
      <c r="H70" s="31">
        <f>$E$2-$A70</f>
        <v>115</v>
      </c>
      <c r="I70" s="5">
        <f>H70*$C70</f>
        <v>71400.640201562477</v>
      </c>
      <c r="J70" s="5">
        <f t="shared" si="2"/>
        <v>109782.65593351561</v>
      </c>
      <c r="K70" s="6">
        <f t="shared" si="3"/>
        <v>1.82971093222526</v>
      </c>
      <c r="L70" s="48">
        <f>G70-$D70</f>
        <v>4686.8640532031277</v>
      </c>
      <c r="M70" s="6">
        <f>L70/$D70</f>
        <v>0.13909609601665393</v>
      </c>
      <c r="N70" s="19">
        <f t="shared" ref="N70:N101" si="19">L70/Q70-1</f>
        <v>-0.33049485775951004</v>
      </c>
      <c r="O70" s="19">
        <f t="shared" ref="O70:O101" si="20">L70/W70-1</f>
        <v>-0.52662768210484301</v>
      </c>
      <c r="P70" s="30">
        <f t="shared" si="6"/>
        <v>239.01</v>
      </c>
      <c r="Q70" s="5">
        <f>SUM(P$6:P70)</f>
        <v>7000.49</v>
      </c>
      <c r="R70" s="5">
        <f>$D70+Q70</f>
        <v>40695.641678749998</v>
      </c>
      <c r="S70" s="38">
        <f>Q70/$D69</f>
        <v>0.21165965611204215</v>
      </c>
      <c r="T70" s="38">
        <f>(1+S70)^(1/(A70-1))-1</f>
        <v>3.0043640267034544E-3</v>
      </c>
      <c r="U70" s="26">
        <f>1-(($D70)/R70)</f>
        <v>0.17202063196992012</v>
      </c>
      <c r="V70" s="30">
        <f t="shared" si="7"/>
        <v>345.3</v>
      </c>
      <c r="W70" s="5">
        <f>SUM(V$6:V70)</f>
        <v>9901.0099999999984</v>
      </c>
      <c r="X70" s="5">
        <f>$D70+W70</f>
        <v>43596.161678749995</v>
      </c>
      <c r="Y70" s="38">
        <f>W70/$D69</f>
        <v>0.29935681241768652</v>
      </c>
      <c r="Z70" s="26">
        <f>1-(($D70)/X70)</f>
        <v>0.22710737869444197</v>
      </c>
    </row>
    <row r="71" spans="1:26">
      <c r="A71" s="1">
        <v>66</v>
      </c>
      <c r="B71" s="5">
        <f t="shared" si="17"/>
        <v>86137.759570312497</v>
      </c>
      <c r="C71" s="5">
        <f t="shared" si="18"/>
        <v>620.87513218749984</v>
      </c>
      <c r="D71" s="5">
        <f>SUM($C$6:C71)</f>
        <v>34316.026810937503</v>
      </c>
      <c r="E71" s="5"/>
      <c r="F71" s="5"/>
      <c r="G71" s="24">
        <f>(($B71/2)+$D71)/2</f>
        <v>38692.453298046879</v>
      </c>
      <c r="H71" s="31">
        <f>$E$2-$A71</f>
        <v>114</v>
      </c>
      <c r="I71" s="5">
        <f>H71*$C71</f>
        <v>70779.765069374989</v>
      </c>
      <c r="J71" s="5">
        <f t="shared" ref="J71:J125" si="21">I71+G71</f>
        <v>109472.21836742187</v>
      </c>
      <c r="K71" s="6">
        <f t="shared" ref="K71:K125" si="22">J71/$D$2</f>
        <v>1.8245369727903644</v>
      </c>
      <c r="L71" s="48">
        <f>G71-$D71</f>
        <v>4376.4264871093765</v>
      </c>
      <c r="M71" s="6">
        <f>L71/$D71</f>
        <v>0.12753301864522626</v>
      </c>
      <c r="N71" s="19">
        <f t="shared" si="19"/>
        <v>-0.39591002378174045</v>
      </c>
      <c r="O71" s="19">
        <f t="shared" si="20"/>
        <v>-0.57320394620032711</v>
      </c>
      <c r="P71" s="30">
        <f t="shared" si="6"/>
        <v>244.17</v>
      </c>
      <c r="Q71" s="5">
        <f>SUM(P$6:P71)</f>
        <v>7244.66</v>
      </c>
      <c r="R71" s="5">
        <f>$D71+Q71</f>
        <v>41560.686810937506</v>
      </c>
      <c r="S71" s="38">
        <f>Q71/$D70</f>
        <v>0.21500600647448273</v>
      </c>
      <c r="T71" s="38">
        <f>(1+S71)^(1/(A71-1))-1</f>
        <v>3.0006316848738557E-3</v>
      </c>
      <c r="U71" s="26">
        <f>1-(($D71)/R71)</f>
        <v>0.17431521362860225</v>
      </c>
      <c r="V71" s="30">
        <f t="shared" si="7"/>
        <v>353.13</v>
      </c>
      <c r="W71" s="5">
        <f>SUM(V$6:V71)</f>
        <v>10254.139999999998</v>
      </c>
      <c r="X71" s="5">
        <f>$D71+W71</f>
        <v>44570.166810937502</v>
      </c>
      <c r="Y71" s="38">
        <f>W71/$D70</f>
        <v>0.30432093310524605</v>
      </c>
      <c r="Z71" s="26">
        <f>1-(($D71)/X71)</f>
        <v>0.23006734624748226</v>
      </c>
    </row>
    <row r="72" spans="1:26">
      <c r="A72" s="1">
        <v>67</v>
      </c>
      <c r="B72" s="5">
        <f t="shared" si="17"/>
        <v>86137.759570312497</v>
      </c>
      <c r="C72" s="5">
        <f t="shared" si="18"/>
        <v>620.87513218749984</v>
      </c>
      <c r="D72" s="5">
        <f>SUM($C$6:C72)</f>
        <v>34936.901943125005</v>
      </c>
      <c r="E72" s="5"/>
      <c r="F72" s="5"/>
      <c r="G72" s="24">
        <f>(($B72/2)+$D72)/2</f>
        <v>39002.890864140631</v>
      </c>
      <c r="H72" s="31">
        <f>$E$2-$A72</f>
        <v>113</v>
      </c>
      <c r="I72" s="5">
        <f>H72*$C72</f>
        <v>70158.889937187487</v>
      </c>
      <c r="J72" s="5">
        <f t="shared" si="21"/>
        <v>109161.78080132812</v>
      </c>
      <c r="K72" s="6">
        <f t="shared" si="22"/>
        <v>1.8193630133554686</v>
      </c>
      <c r="L72" s="48">
        <f>G72-$D72</f>
        <v>4065.9889210156252</v>
      </c>
      <c r="M72" s="6">
        <f>L72/$D72</f>
        <v>0.11638092374746878</v>
      </c>
      <c r="N72" s="19">
        <f t="shared" si="19"/>
        <v>-0.45743553913445312</v>
      </c>
      <c r="O72" s="19">
        <f t="shared" si="20"/>
        <v>-0.61696395334449727</v>
      </c>
      <c r="P72" s="30">
        <f t="shared" ref="P72:P125" si="23">ROUND(R71*$A$2,2)</f>
        <v>249.36</v>
      </c>
      <c r="Q72" s="5">
        <f>SUM(P$6:P72)</f>
        <v>7494.0199999999995</v>
      </c>
      <c r="R72" s="5">
        <f>$D72+Q72</f>
        <v>42430.921943125002</v>
      </c>
      <c r="S72" s="38">
        <f>Q72/$D71</f>
        <v>0.21838250801259546</v>
      </c>
      <c r="T72" s="38">
        <f>(1+S72)^(1/(A72-1))-1</f>
        <v>2.9972732616785347E-3</v>
      </c>
      <c r="U72" s="26">
        <f>1-(($D72)/R72)</f>
        <v>0.17661694954554807</v>
      </c>
      <c r="V72" s="30">
        <f t="shared" ref="V72:V135" si="24">ROUND(X71*$B$2,2)</f>
        <v>361.02</v>
      </c>
      <c r="W72" s="5">
        <f>SUM(V$6:V72)</f>
        <v>10615.159999999998</v>
      </c>
      <c r="X72" s="5">
        <f>$D72+W72</f>
        <v>45552.061943125002</v>
      </c>
      <c r="Y72" s="38">
        <f>W72/$D71</f>
        <v>0.30933534521591649</v>
      </c>
      <c r="Z72" s="26">
        <f>1-(($D72)/X72)</f>
        <v>0.23303357844160333</v>
      </c>
    </row>
    <row r="73" spans="1:26">
      <c r="A73" s="1">
        <v>68</v>
      </c>
      <c r="B73" s="5">
        <f t="shared" si="17"/>
        <v>86137.759570312497</v>
      </c>
      <c r="C73" s="5">
        <f t="shared" si="18"/>
        <v>620.87513218749984</v>
      </c>
      <c r="D73" s="5">
        <f>SUM($C$6:C73)</f>
        <v>35557.777075312508</v>
      </c>
      <c r="E73" s="5"/>
      <c r="F73" s="5"/>
      <c r="G73" s="24">
        <f>(($B73/2)+$D73)/2</f>
        <v>39313.328430234382</v>
      </c>
      <c r="H73" s="31">
        <f>$E$2-$A73</f>
        <v>112</v>
      </c>
      <c r="I73" s="5">
        <f>H73*$C73</f>
        <v>69538.014804999984</v>
      </c>
      <c r="J73" s="5">
        <f t="shared" si="21"/>
        <v>108851.34323523437</v>
      </c>
      <c r="K73" s="6">
        <f t="shared" si="22"/>
        <v>1.8141890539205727</v>
      </c>
      <c r="L73" s="48">
        <f>G73-$D73</f>
        <v>3755.551354921874</v>
      </c>
      <c r="M73" s="6">
        <f>L73/$D73</f>
        <v>0.1056182828011857</v>
      </c>
      <c r="N73" s="19">
        <f t="shared" si="19"/>
        <v>-0.51532579973416204</v>
      </c>
      <c r="O73" s="19">
        <f t="shared" si="20"/>
        <v>-0.65809296185297561</v>
      </c>
      <c r="P73" s="30">
        <f t="shared" si="23"/>
        <v>254.59</v>
      </c>
      <c r="Q73" s="5">
        <f>SUM(P$6:P73)</f>
        <v>7748.61</v>
      </c>
      <c r="R73" s="5">
        <f>$D73+Q73</f>
        <v>43306.387075312508</v>
      </c>
      <c r="S73" s="38">
        <f>Q73/$D72</f>
        <v>0.22178869816832159</v>
      </c>
      <c r="T73" s="38">
        <f>(1+S73)^(1/(A73-1))-1</f>
        <v>2.9942638952640266E-3</v>
      </c>
      <c r="U73" s="26">
        <f>1-(($D73)/R73)</f>
        <v>0.17892533926980991</v>
      </c>
      <c r="V73" s="30">
        <f t="shared" si="24"/>
        <v>368.97</v>
      </c>
      <c r="W73" s="5">
        <f>SUM(V$6:V73)</f>
        <v>10984.129999999997</v>
      </c>
      <c r="X73" s="5">
        <f>$D73+W73</f>
        <v>46541.907075312505</v>
      </c>
      <c r="Y73" s="38">
        <f>W73/$D72</f>
        <v>0.31439908489543361</v>
      </c>
      <c r="Z73" s="26">
        <f>1-(($D73)/X73)</f>
        <v>0.23600515514385467</v>
      </c>
    </row>
    <row r="74" spans="1:26">
      <c r="A74" s="1">
        <v>69</v>
      </c>
      <c r="B74" s="5">
        <f t="shared" si="17"/>
        <v>86137.759570312497</v>
      </c>
      <c r="C74" s="5">
        <f t="shared" si="18"/>
        <v>620.87513218749984</v>
      </c>
      <c r="D74" s="5">
        <f>SUM($C$6:C74)</f>
        <v>36178.65220750001</v>
      </c>
      <c r="E74" s="5"/>
      <c r="F74" s="5"/>
      <c r="G74" s="24">
        <f>(($B74/2)+$D74)/2</f>
        <v>39623.765996328133</v>
      </c>
      <c r="H74" s="31">
        <f>$E$2-$A74</f>
        <v>111</v>
      </c>
      <c r="I74" s="5">
        <f>H74*$C74</f>
        <v>68917.139672812482</v>
      </c>
      <c r="J74" s="5">
        <f t="shared" si="21"/>
        <v>108540.90566914061</v>
      </c>
      <c r="K74" s="6">
        <f t="shared" si="22"/>
        <v>1.8090150944856769</v>
      </c>
      <c r="L74" s="48">
        <f>G74-$D74</f>
        <v>3445.1137888281228</v>
      </c>
      <c r="M74" s="6">
        <f>L74/$D74</f>
        <v>9.5225045119672364E-2</v>
      </c>
      <c r="N74" s="19">
        <f t="shared" si="19"/>
        <v>-0.56981515913464875</v>
      </c>
      <c r="O74" s="19">
        <f t="shared" si="20"/>
        <v>-0.69676283774591563</v>
      </c>
      <c r="P74" s="30">
        <f t="shared" si="23"/>
        <v>259.83999999999997</v>
      </c>
      <c r="Q74" s="5">
        <f>SUM(P$6:P74)</f>
        <v>8008.45</v>
      </c>
      <c r="R74" s="5">
        <f>$D74+Q74</f>
        <v>44187.102207500007</v>
      </c>
      <c r="S74" s="38">
        <f>Q74/$D73</f>
        <v>0.22522358422569125</v>
      </c>
      <c r="T74" s="38">
        <f>(1+S74)^(1/(A74-1))-1</f>
        <v>2.9915738685508675E-3</v>
      </c>
      <c r="U74" s="26">
        <f>1-(($D74)/R74)</f>
        <v>0.18123953823431982</v>
      </c>
      <c r="V74" s="30">
        <f t="shared" si="24"/>
        <v>376.99</v>
      </c>
      <c r="W74" s="5">
        <f>SUM(V$6:V74)</f>
        <v>11361.119999999997</v>
      </c>
      <c r="X74" s="5">
        <f>$D74+W74</f>
        <v>47539.772207500006</v>
      </c>
      <c r="Y74" s="38">
        <f>W74/$D73</f>
        <v>0.31951153684148426</v>
      </c>
      <c r="Z74" s="26">
        <f>1-(($D74)/X74)</f>
        <v>0.23898137227943284</v>
      </c>
    </row>
    <row r="75" spans="1:26">
      <c r="A75" s="1">
        <v>70</v>
      </c>
      <c r="B75" s="5">
        <f t="shared" si="17"/>
        <v>86137.759570312497</v>
      </c>
      <c r="C75" s="5">
        <f t="shared" si="18"/>
        <v>620.87513218749984</v>
      </c>
      <c r="D75" s="5">
        <f>SUM($C$6:C75)</f>
        <v>36799.527339687513</v>
      </c>
      <c r="E75" s="5"/>
      <c r="F75" s="5"/>
      <c r="G75" s="24">
        <f>(($B75/2)+$D75)/2</f>
        <v>39934.203562421884</v>
      </c>
      <c r="H75" s="31">
        <f>$E$2-$A75</f>
        <v>110</v>
      </c>
      <c r="I75" s="5">
        <f>H75*$C75</f>
        <v>68296.264540624979</v>
      </c>
      <c r="J75" s="5">
        <f t="shared" si="21"/>
        <v>108230.46810304686</v>
      </c>
      <c r="K75" s="6">
        <f t="shared" si="22"/>
        <v>1.803841135050781</v>
      </c>
      <c r="L75" s="48">
        <f>G75-$D75</f>
        <v>3134.6762227343715</v>
      </c>
      <c r="M75" s="6">
        <f>L75/$D75</f>
        <v>8.5182513182817152E-2</v>
      </c>
      <c r="N75" s="19">
        <f t="shared" si="19"/>
        <v>-0.62112168958087355</v>
      </c>
      <c r="O75" s="19">
        <f t="shared" si="20"/>
        <v>-0.73313251167107185</v>
      </c>
      <c r="P75" s="30">
        <f t="shared" si="23"/>
        <v>265.12</v>
      </c>
      <c r="Q75" s="5">
        <f>SUM(P$6:P75)</f>
        <v>8273.57</v>
      </c>
      <c r="R75" s="5">
        <f>$D75+Q75</f>
        <v>45073.097339687512</v>
      </c>
      <c r="S75" s="38">
        <f>Q75/$D74</f>
        <v>0.22868651802028292</v>
      </c>
      <c r="T75" s="38">
        <f>(1+S75)^(1/(A75-1))-1</f>
        <v>2.9891793988314763E-3</v>
      </c>
      <c r="U75" s="26">
        <f>1-(($D75)/R75)</f>
        <v>0.18355894066137324</v>
      </c>
      <c r="V75" s="30">
        <f t="shared" si="24"/>
        <v>385.07</v>
      </c>
      <c r="W75" s="5">
        <f>SUM(V$6:V75)</f>
        <v>11746.189999999997</v>
      </c>
      <c r="X75" s="5">
        <f>$D75+W75</f>
        <v>48545.717339687508</v>
      </c>
      <c r="Y75" s="38">
        <f>W75/$D74</f>
        <v>0.3246718515833753</v>
      </c>
      <c r="Z75" s="26">
        <f>1-(($D75)/X75)</f>
        <v>0.24196140553055856</v>
      </c>
    </row>
    <row r="76" spans="1:26">
      <c r="A76" s="1">
        <v>71</v>
      </c>
      <c r="B76" s="5">
        <f t="shared" si="17"/>
        <v>86137.759570312497</v>
      </c>
      <c r="C76" s="5">
        <f t="shared" si="18"/>
        <v>620.87513218749984</v>
      </c>
      <c r="D76" s="5">
        <f>SUM($C$6:C76)</f>
        <v>37420.402471875015</v>
      </c>
      <c r="E76" s="5"/>
      <c r="F76" s="5"/>
      <c r="G76" s="24">
        <f>(($B76/2)+$D76)/2</f>
        <v>40244.641128515636</v>
      </c>
      <c r="H76" s="31">
        <f>$E$2-$A76</f>
        <v>109</v>
      </c>
      <c r="I76" s="5">
        <f>H76*$C76</f>
        <v>67675.389408437477</v>
      </c>
      <c r="J76" s="5">
        <f t="shared" si="21"/>
        <v>107920.03053695311</v>
      </c>
      <c r="K76" s="6">
        <f t="shared" si="22"/>
        <v>1.7986671756158852</v>
      </c>
      <c r="L76" s="48">
        <f>G76-$D76</f>
        <v>2824.2386566406203</v>
      </c>
      <c r="M76" s="6">
        <f>L76/$D76</f>
        <v>7.5473230379157569E-2</v>
      </c>
      <c r="N76" s="19">
        <f t="shared" si="19"/>
        <v>-0.6694481096533571</v>
      </c>
      <c r="O76" s="19">
        <f t="shared" si="20"/>
        <v>-0.76734959469689046</v>
      </c>
      <c r="P76" s="30">
        <f t="shared" si="23"/>
        <v>270.44</v>
      </c>
      <c r="Q76" s="5">
        <f>SUM(P$6:P76)</f>
        <v>8544.01</v>
      </c>
      <c r="R76" s="5">
        <f>$D76+Q76</f>
        <v>45964.412471875017</v>
      </c>
      <c r="S76" s="38">
        <f>Q76/$D75</f>
        <v>0.2321771668731589</v>
      </c>
      <c r="T76" s="38">
        <f>(1+S76)^(1/(A76-1))-1</f>
        <v>2.9870618199936416E-3</v>
      </c>
      <c r="U76" s="26">
        <f>1-(($D76)/R76)</f>
        <v>0.1858831548260943</v>
      </c>
      <c r="V76" s="30">
        <f t="shared" si="24"/>
        <v>393.22</v>
      </c>
      <c r="W76" s="5">
        <f>SUM(V$6:V76)</f>
        <v>12139.409999999996</v>
      </c>
      <c r="X76" s="5">
        <f>$D76+W76</f>
        <v>49559.812471875011</v>
      </c>
      <c r="Y76" s="38">
        <f>W76/$D75</f>
        <v>0.32987950872151284</v>
      </c>
      <c r="Z76" s="26">
        <f>1-(($D76)/X76)</f>
        <v>0.2449446314367929</v>
      </c>
    </row>
    <row r="77" spans="1:26">
      <c r="A77" s="1">
        <v>72</v>
      </c>
      <c r="B77" s="5">
        <f t="shared" si="17"/>
        <v>86137.759570312497</v>
      </c>
      <c r="C77" s="5">
        <f t="shared" si="18"/>
        <v>620.87513218749984</v>
      </c>
      <c r="D77" s="5">
        <f>SUM($C$6:C77)</f>
        <v>38041.277604062518</v>
      </c>
      <c r="E77" s="5"/>
      <c r="F77" s="5"/>
      <c r="G77" s="24">
        <f>(($B77/2)+$D77)/2</f>
        <v>40555.078694609387</v>
      </c>
      <c r="H77" s="31">
        <f>$E$2-$A77</f>
        <v>108</v>
      </c>
      <c r="I77" s="5">
        <f>H77*$C77</f>
        <v>67054.514276249989</v>
      </c>
      <c r="J77" s="5">
        <f t="shared" si="21"/>
        <v>107609.59297085938</v>
      </c>
      <c r="K77" s="6">
        <f t="shared" si="22"/>
        <v>1.7934932161809896</v>
      </c>
      <c r="L77" s="48">
        <f>G77-$D77</f>
        <v>2513.8010905468691</v>
      </c>
      <c r="M77" s="6">
        <f>L77/$D77</f>
        <v>6.6080879740968906E-2</v>
      </c>
      <c r="N77" s="19">
        <f t="shared" si="19"/>
        <v>-0.71498207549526427</v>
      </c>
      <c r="O77" s="19">
        <f t="shared" si="20"/>
        <v>-0.79955082031611358</v>
      </c>
      <c r="P77" s="30">
        <f t="shared" si="23"/>
        <v>275.79000000000002</v>
      </c>
      <c r="Q77" s="5">
        <f>SUM(P$6:P77)</f>
        <v>8819.8000000000011</v>
      </c>
      <c r="R77" s="5">
        <f>$D77+Q77</f>
        <v>46861.077604062521</v>
      </c>
      <c r="S77" s="38">
        <f>Q77/$D76</f>
        <v>0.23569495295057069</v>
      </c>
      <c r="T77" s="38">
        <f>(1+S77)^(1/(A77-1))-1</f>
        <v>2.9852007620958521E-3</v>
      </c>
      <c r="U77" s="26">
        <f>1-(($D77)/R77)</f>
        <v>0.18821163428037324</v>
      </c>
      <c r="V77" s="30">
        <f t="shared" si="24"/>
        <v>401.43</v>
      </c>
      <c r="W77" s="5">
        <f>SUM(V$6:V77)</f>
        <v>12540.839999999997</v>
      </c>
      <c r="X77" s="5">
        <f>$D77+W77</f>
        <v>50582.117604062514</v>
      </c>
      <c r="Y77" s="38">
        <f>W77/$D76</f>
        <v>0.33513375516005284</v>
      </c>
      <c r="Z77" s="26">
        <f>1-(($D77)/X77)</f>
        <v>0.24793030806193006</v>
      </c>
    </row>
    <row r="78" spans="1:26">
      <c r="A78" s="1">
        <v>73</v>
      </c>
      <c r="B78" s="4">
        <f>B77</f>
        <v>86137.759570312497</v>
      </c>
      <c r="C78" s="5">
        <f>C77</f>
        <v>620.87513218749984</v>
      </c>
      <c r="D78" s="5">
        <f>SUM($C$6:C78)</f>
        <v>38662.15273625002</v>
      </c>
      <c r="E78" s="5"/>
      <c r="F78" s="5"/>
      <c r="G78" s="24">
        <f>(($B78/2)+$D78)/2</f>
        <v>40865.516260703138</v>
      </c>
      <c r="H78" s="31">
        <f>$E$2-$A78</f>
        <v>107</v>
      </c>
      <c r="I78" s="5">
        <f>H78*$C78</f>
        <v>66433.639144062487</v>
      </c>
      <c r="J78" s="5">
        <f t="shared" si="21"/>
        <v>107299.15540476562</v>
      </c>
      <c r="K78" s="6">
        <f t="shared" si="22"/>
        <v>1.7883192567460937</v>
      </c>
      <c r="L78" s="48">
        <f>G78-$D78</f>
        <v>2203.3635244531179</v>
      </c>
      <c r="M78" s="6">
        <f>L78/$D78</f>
        <v>5.6990192436626071E-2</v>
      </c>
      <c r="N78" s="19">
        <f t="shared" si="19"/>
        <v>-0.75789794665259658</v>
      </c>
      <c r="O78" s="19">
        <f t="shared" si="20"/>
        <v>-0.82986345575379605</v>
      </c>
      <c r="P78" s="30">
        <f t="shared" si="23"/>
        <v>281.17</v>
      </c>
      <c r="Q78" s="5">
        <f>SUM(P$6:P78)</f>
        <v>9100.9700000000012</v>
      </c>
      <c r="R78" s="5">
        <f>$D78+Q78</f>
        <v>47763.122736250021</v>
      </c>
      <c r="S78" s="38">
        <f>Q78/$D77</f>
        <v>0.23923933614227738</v>
      </c>
      <c r="T78" s="38">
        <f>(1+S78)^(1/(A78-1))-1</f>
        <v>2.9835774895143885E-3</v>
      </c>
      <c r="U78" s="26">
        <f>1-(($D78)/R78)</f>
        <v>0.19054386477735008</v>
      </c>
      <c r="V78" s="30">
        <f t="shared" si="24"/>
        <v>409.72</v>
      </c>
      <c r="W78" s="5">
        <f>SUM(V$6:V78)</f>
        <v>12950.559999999996</v>
      </c>
      <c r="X78" s="5">
        <f>$D78+W78</f>
        <v>51612.712736250018</v>
      </c>
      <c r="Y78" s="38">
        <f>W78/$D77</f>
        <v>0.34043441271323061</v>
      </c>
      <c r="Z78" s="26">
        <f>1-(($D78)/X78)</f>
        <v>0.25091802607197999</v>
      </c>
    </row>
    <row r="79" spans="1:26" s="40" customFormat="1">
      <c r="A79" s="40">
        <v>74</v>
      </c>
      <c r="B79" s="41">
        <f>B78*(1+$C$2)</f>
        <v>92598.091538085937</v>
      </c>
      <c r="C79" s="43">
        <f>C78*(1+$C$2)</f>
        <v>667.4407671015623</v>
      </c>
      <c r="D79" s="43">
        <f>SUM($C$6:C79)</f>
        <v>39329.593503351585</v>
      </c>
      <c r="E79" s="43"/>
      <c r="F79" s="43"/>
      <c r="G79" s="24">
        <f>(($B79/2)+$D79)/2</f>
        <v>42814.31963619728</v>
      </c>
      <c r="H79" s="42">
        <f>$E$2-$A79</f>
        <v>106</v>
      </c>
      <c r="I79" s="43">
        <f>H79*$C79</f>
        <v>70748.7213127656</v>
      </c>
      <c r="J79" s="5">
        <f t="shared" si="21"/>
        <v>113563.04094896288</v>
      </c>
      <c r="K79" s="58">
        <f t="shared" si="22"/>
        <v>1.8927173491493814</v>
      </c>
      <c r="L79" s="59">
        <f>G79-$D79</f>
        <v>3484.7261328456952</v>
      </c>
      <c r="M79" s="58">
        <f>L79/$D79</f>
        <v>8.8603156616625961E-2</v>
      </c>
      <c r="N79" s="19">
        <f t="shared" si="19"/>
        <v>-0.62879280186569497</v>
      </c>
      <c r="O79" s="19">
        <f t="shared" si="20"/>
        <v>-0.73933538892977013</v>
      </c>
      <c r="P79" s="44">
        <f t="shared" si="23"/>
        <v>286.58</v>
      </c>
      <c r="Q79" s="43">
        <f>SUM(P$6:P79)</f>
        <v>9387.5500000000011</v>
      </c>
      <c r="R79" s="43">
        <f>$D79+Q79</f>
        <v>48717.143503351588</v>
      </c>
      <c r="S79" s="45">
        <f>Q79/$D78</f>
        <v>0.24280981103253829</v>
      </c>
      <c r="T79" s="38">
        <f>(1+S79)^(1/(A79-1))-1</f>
        <v>2.9821747500309304E-3</v>
      </c>
      <c r="U79" s="46">
        <f>1-(($D79)/R79)</f>
        <v>0.19269500066961376</v>
      </c>
      <c r="V79" s="30">
        <f t="shared" si="24"/>
        <v>418.06</v>
      </c>
      <c r="W79" s="43">
        <f>SUM(V$6:V79)</f>
        <v>13368.619999999995</v>
      </c>
      <c r="X79" s="43">
        <f>$D79+W79</f>
        <v>52698.213503351581</v>
      </c>
      <c r="Y79" s="45">
        <f>W79/$D78</f>
        <v>0.34578053868856207</v>
      </c>
      <c r="Z79" s="46">
        <f>1-(($D79)/X79)</f>
        <v>0.25368260347477922</v>
      </c>
    </row>
    <row r="80" spans="1:26">
      <c r="A80" s="1">
        <v>75</v>
      </c>
      <c r="B80" s="5">
        <f t="shared" ref="B80:B89" si="25">B79</f>
        <v>92598.091538085937</v>
      </c>
      <c r="C80" s="5">
        <f t="shared" ref="C80:C89" si="26">C79</f>
        <v>667.4407671015623</v>
      </c>
      <c r="D80" s="5">
        <f>SUM($C$6:C80)</f>
        <v>39997.03427045315</v>
      </c>
      <c r="E80" s="5"/>
      <c r="F80" s="5"/>
      <c r="G80" s="24">
        <f>(($B80/2)+$D80)/2</f>
        <v>43148.040019748063</v>
      </c>
      <c r="H80" s="31">
        <f>$E$2-$A80</f>
        <v>105</v>
      </c>
      <c r="I80" s="5">
        <f>H80*$C80</f>
        <v>70081.280545664034</v>
      </c>
      <c r="J80" s="5">
        <f t="shared" si="21"/>
        <v>113229.3205654121</v>
      </c>
      <c r="K80" s="6">
        <f t="shared" si="22"/>
        <v>1.8871553427568684</v>
      </c>
      <c r="L80" s="48">
        <f>G80-$D80</f>
        <v>3151.0057492949127</v>
      </c>
      <c r="M80" s="6">
        <f>L80/$D80</f>
        <v>7.8780984809732321E-2</v>
      </c>
      <c r="N80" s="19">
        <f t="shared" si="19"/>
        <v>-0.67447783289049812</v>
      </c>
      <c r="O80" s="19">
        <f t="shared" si="20"/>
        <v>-0.77159143797135632</v>
      </c>
      <c r="P80" s="30">
        <f t="shared" si="23"/>
        <v>292.3</v>
      </c>
      <c r="Q80" s="5">
        <f>SUM(P$6:P80)</f>
        <v>9679.85</v>
      </c>
      <c r="R80" s="5">
        <f>$D80+Q80</f>
        <v>49676.884270453149</v>
      </c>
      <c r="S80" s="38">
        <f>Q80/$D79</f>
        <v>0.24612128267166311</v>
      </c>
      <c r="T80" s="38">
        <f>(1+S80)^(1/(A80-1))-1</f>
        <v>2.9778812304743774E-3</v>
      </c>
      <c r="U80" s="26">
        <f>1-(($D80)/R80)</f>
        <v>0.19485622220790899</v>
      </c>
      <c r="V80" s="30">
        <f t="shared" si="24"/>
        <v>426.86</v>
      </c>
      <c r="W80" s="5">
        <f>SUM(V$6:V80)</f>
        <v>13795.479999999996</v>
      </c>
      <c r="X80" s="5">
        <f>$D80+W80</f>
        <v>53792.514270453146</v>
      </c>
      <c r="Y80" s="38">
        <f>W80/$D79</f>
        <v>0.35076589334248709</v>
      </c>
      <c r="Z80" s="26">
        <f>1-(($D80)/X80)</f>
        <v>0.25645724478763587</v>
      </c>
    </row>
    <row r="81" spans="1:26">
      <c r="A81" s="1">
        <v>76</v>
      </c>
      <c r="B81" s="5">
        <f t="shared" si="25"/>
        <v>92598.091538085937</v>
      </c>
      <c r="C81" s="5">
        <f t="shared" si="26"/>
        <v>667.4407671015623</v>
      </c>
      <c r="D81" s="5">
        <f>SUM($C$6:C81)</f>
        <v>40664.475037554716</v>
      </c>
      <c r="E81" s="5"/>
      <c r="F81" s="5"/>
      <c r="G81" s="24">
        <f>(($B81/2)+$D81)/2</f>
        <v>43481.760403298846</v>
      </c>
      <c r="H81" s="31">
        <f>$E$2-$A81</f>
        <v>104</v>
      </c>
      <c r="I81" s="5">
        <f>H81*$C81</f>
        <v>69413.839778562484</v>
      </c>
      <c r="J81" s="5">
        <f t="shared" si="21"/>
        <v>112895.60018186133</v>
      </c>
      <c r="K81" s="6">
        <f t="shared" si="22"/>
        <v>1.8815933363643556</v>
      </c>
      <c r="L81" s="48">
        <f>G81-$D81</f>
        <v>2817.2853657441301</v>
      </c>
      <c r="M81" s="6">
        <f>L81/$D81</f>
        <v>6.9281242734408666E-2</v>
      </c>
      <c r="N81" s="19">
        <f t="shared" si="19"/>
        <v>-0.71764774729937131</v>
      </c>
      <c r="O81" s="19">
        <f t="shared" si="20"/>
        <v>-0.80203458838719643</v>
      </c>
      <c r="P81" s="30">
        <f t="shared" si="23"/>
        <v>298.06</v>
      </c>
      <c r="Q81" s="5">
        <f>SUM(P$6:P81)</f>
        <v>9977.91</v>
      </c>
      <c r="R81" s="5">
        <f>$D81+Q81</f>
        <v>50642.385037554719</v>
      </c>
      <c r="S81" s="38">
        <f>Q81/$D80</f>
        <v>0.24946624623543504</v>
      </c>
      <c r="T81" s="38">
        <f>(1+S81)^(1/(A81-1))-1</f>
        <v>2.9739662508942999E-3</v>
      </c>
      <c r="U81" s="26">
        <f>1-(($D81)/R81)</f>
        <v>0.19702685788990226</v>
      </c>
      <c r="V81" s="30">
        <f t="shared" si="24"/>
        <v>435.72</v>
      </c>
      <c r="W81" s="5">
        <f>SUM(V$6:V81)</f>
        <v>14231.199999999995</v>
      </c>
      <c r="X81" s="5">
        <f>$D81+W81</f>
        <v>54895.675037554713</v>
      </c>
      <c r="Y81" s="38">
        <f>W81/$D80</f>
        <v>0.35580638063740022</v>
      </c>
      <c r="Z81" s="26">
        <f>1-(($D81)/X81)</f>
        <v>0.25924082343944732</v>
      </c>
    </row>
    <row r="82" spans="1:26">
      <c r="A82" s="1">
        <v>77</v>
      </c>
      <c r="B82" s="5">
        <f t="shared" si="25"/>
        <v>92598.091538085937</v>
      </c>
      <c r="C82" s="5">
        <f t="shared" si="26"/>
        <v>667.4407671015623</v>
      </c>
      <c r="D82" s="5">
        <f>SUM($C$6:C82)</f>
        <v>41331.915804656281</v>
      </c>
      <c r="E82" s="5"/>
      <c r="F82" s="5"/>
      <c r="G82" s="24">
        <f>(($B82/2)+$D82)/2</f>
        <v>43815.480786849628</v>
      </c>
      <c r="H82" s="31">
        <f>$E$2-$A82</f>
        <v>103</v>
      </c>
      <c r="I82" s="5">
        <f>H82*$C82</f>
        <v>68746.399011460919</v>
      </c>
      <c r="J82" s="5">
        <f t="shared" si="21"/>
        <v>112561.87979831055</v>
      </c>
      <c r="K82" s="6">
        <f t="shared" si="22"/>
        <v>1.8760313299718425</v>
      </c>
      <c r="L82" s="48">
        <f>G82-$D82</f>
        <v>2483.5649821933475</v>
      </c>
      <c r="M82" s="6">
        <f>L82/$D82</f>
        <v>6.0088310300718255E-2</v>
      </c>
      <c r="N82" s="19">
        <f t="shared" si="19"/>
        <v>-0.75844943062341974</v>
      </c>
      <c r="O82" s="19">
        <f t="shared" si="20"/>
        <v>-0.83077198375607897</v>
      </c>
      <c r="P82" s="30">
        <f t="shared" si="23"/>
        <v>303.85000000000002</v>
      </c>
      <c r="Q82" s="5">
        <f>SUM(P$6:P82)</f>
        <v>10281.76</v>
      </c>
      <c r="R82" s="5">
        <f>$D82+Q82</f>
        <v>51613.675804656283</v>
      </c>
      <c r="S82" s="38">
        <f>Q82/$D81</f>
        <v>0.25284379032323728</v>
      </c>
      <c r="T82" s="38">
        <f>(1+S82)^(1/(A82-1))-1</f>
        <v>2.9704029247443753E-3</v>
      </c>
      <c r="U82" s="26">
        <f>1-(($D82)/R82)</f>
        <v>0.19920611814034839</v>
      </c>
      <c r="V82" s="30">
        <f t="shared" si="24"/>
        <v>444.65</v>
      </c>
      <c r="W82" s="5">
        <f>SUM(V$6:V82)</f>
        <v>14675.849999999995</v>
      </c>
      <c r="X82" s="5">
        <f>$D82+W82</f>
        <v>56007.765804656272</v>
      </c>
      <c r="Y82" s="38">
        <f>W82/$D81</f>
        <v>0.36090100724149177</v>
      </c>
      <c r="Z82" s="26">
        <f>1-(($D82)/X82)</f>
        <v>0.2620324126333905</v>
      </c>
    </row>
    <row r="83" spans="1:26">
      <c r="A83" s="1">
        <v>78</v>
      </c>
      <c r="B83" s="5">
        <f t="shared" si="25"/>
        <v>92598.091538085937</v>
      </c>
      <c r="C83" s="5">
        <f t="shared" si="26"/>
        <v>667.4407671015623</v>
      </c>
      <c r="D83" s="5">
        <f>SUM($C$6:C83)</f>
        <v>41999.356571757846</v>
      </c>
      <c r="E83" s="5"/>
      <c r="F83" s="5"/>
      <c r="G83" s="24">
        <f>(($B83/2)+$D83)/2</f>
        <v>44149.201170400411</v>
      </c>
      <c r="H83" s="31">
        <f>$E$2-$A83</f>
        <v>102</v>
      </c>
      <c r="I83" s="5">
        <f>H83*$C83</f>
        <v>68078.958244359354</v>
      </c>
      <c r="J83" s="5">
        <f t="shared" si="21"/>
        <v>112228.15941475976</v>
      </c>
      <c r="K83" s="6">
        <f t="shared" si="22"/>
        <v>1.8704693235793295</v>
      </c>
      <c r="L83" s="48">
        <f>G83-$D83</f>
        <v>2149.844598642565</v>
      </c>
      <c r="M83" s="6">
        <f>L83/$D83</f>
        <v>5.1187560337250783E-2</v>
      </c>
      <c r="N83" s="19">
        <f t="shared" si="19"/>
        <v>-0.7970205563509245</v>
      </c>
      <c r="O83" s="19">
        <f t="shared" si="20"/>
        <v>-0.85790388461737588</v>
      </c>
      <c r="P83" s="30">
        <f t="shared" si="23"/>
        <v>309.68</v>
      </c>
      <c r="Q83" s="5">
        <f>SUM(P$6:P83)</f>
        <v>10591.44</v>
      </c>
      <c r="R83" s="5">
        <f>$D83+Q83</f>
        <v>52590.796571757848</v>
      </c>
      <c r="S83" s="38">
        <f>Q83/$D82</f>
        <v>0.25625330434856863</v>
      </c>
      <c r="T83" s="38">
        <f>(1+S83)^(1/(A83-1))-1</f>
        <v>2.9671689827874825E-3</v>
      </c>
      <c r="U83" s="26">
        <f>1-(($D83)/R83)</f>
        <v>0.20139341273426892</v>
      </c>
      <c r="V83" s="30">
        <f t="shared" si="24"/>
        <v>453.66</v>
      </c>
      <c r="W83" s="5">
        <f>SUM(V$6:V83)</f>
        <v>15129.509999999995</v>
      </c>
      <c r="X83" s="5">
        <f>$D83+W83</f>
        <v>57128.866571757841</v>
      </c>
      <c r="Y83" s="38">
        <f>W83/$D82</f>
        <v>0.36604908592927038</v>
      </c>
      <c r="Z83" s="26">
        <f>1-(($D83)/X83)</f>
        <v>0.26483126496123066</v>
      </c>
    </row>
    <row r="84" spans="1:26">
      <c r="A84" s="1">
        <v>79</v>
      </c>
      <c r="B84" s="5">
        <f t="shared" si="25"/>
        <v>92598.091538085937</v>
      </c>
      <c r="C84" s="5">
        <f t="shared" si="26"/>
        <v>667.4407671015623</v>
      </c>
      <c r="D84" s="5">
        <f>SUM($C$6:C84)</f>
        <v>42666.797338859411</v>
      </c>
      <c r="E84" s="5"/>
      <c r="F84" s="5"/>
      <c r="G84" s="24">
        <f>(($B84/2)+$D84)/2</f>
        <v>44482.921553951193</v>
      </c>
      <c r="H84" s="31">
        <f>$E$2-$A84</f>
        <v>101</v>
      </c>
      <c r="I84" s="5">
        <f>H84*$C84</f>
        <v>67411.517477257788</v>
      </c>
      <c r="J84" s="5">
        <f t="shared" si="21"/>
        <v>111894.43903120898</v>
      </c>
      <c r="K84" s="6">
        <f t="shared" si="22"/>
        <v>1.8649073171868165</v>
      </c>
      <c r="L84" s="48">
        <f>G84-$D84</f>
        <v>1816.1242150917824</v>
      </c>
      <c r="M84" s="6">
        <f>L84/$D84</f>
        <v>4.2565280929527854E-2</v>
      </c>
      <c r="N84" s="19">
        <f t="shared" si="19"/>
        <v>-0.83348972721213554</v>
      </c>
      <c r="O84" s="19">
        <f t="shared" si="20"/>
        <v>-0.88352391636282235</v>
      </c>
      <c r="P84" s="30">
        <f t="shared" si="23"/>
        <v>315.54000000000002</v>
      </c>
      <c r="Q84" s="5">
        <f>SUM(P$6:P84)</f>
        <v>10906.980000000001</v>
      </c>
      <c r="R84" s="5">
        <f>$D84+Q84</f>
        <v>53573.777338859414</v>
      </c>
      <c r="S84" s="38">
        <f>Q84/$D83</f>
        <v>0.25969397843904873</v>
      </c>
      <c r="T84" s="38">
        <f>(1+S84)^(1/(A84-1))-1</f>
        <v>2.9642413314954208E-3</v>
      </c>
      <c r="U84" s="26">
        <f>1-(($D84)/R84)</f>
        <v>0.203588033955722</v>
      </c>
      <c r="V84" s="30">
        <f t="shared" si="24"/>
        <v>462.74</v>
      </c>
      <c r="W84" s="5">
        <f>SUM(V$6:V84)</f>
        <v>15592.249999999995</v>
      </c>
      <c r="X84" s="5">
        <f>$D84+W84</f>
        <v>58259.047338859404</v>
      </c>
      <c r="Y84" s="38">
        <f>W84/$D83</f>
        <v>0.37124973506105774</v>
      </c>
      <c r="Z84" s="26">
        <f>1-(($D84)/X84)</f>
        <v>0.26763654251517077</v>
      </c>
    </row>
    <row r="85" spans="1:26">
      <c r="A85" s="1">
        <v>80</v>
      </c>
      <c r="B85" s="5">
        <f t="shared" si="25"/>
        <v>92598.091538085937</v>
      </c>
      <c r="C85" s="5">
        <f t="shared" si="26"/>
        <v>667.4407671015623</v>
      </c>
      <c r="D85" s="5">
        <f>SUM($C$6:C85)</f>
        <v>43334.238105960976</v>
      </c>
      <c r="E85" s="5"/>
      <c r="F85" s="5"/>
      <c r="G85" s="24">
        <f>(($B85/2)+$D85)/2</f>
        <v>44816.641937501976</v>
      </c>
      <c r="H85" s="31">
        <f>$E$2-$A85</f>
        <v>100</v>
      </c>
      <c r="I85" s="5">
        <f>H85*$C85</f>
        <v>66744.076710156223</v>
      </c>
      <c r="J85" s="5">
        <f t="shared" si="21"/>
        <v>111560.7186476582</v>
      </c>
      <c r="K85" s="6">
        <f t="shared" si="22"/>
        <v>1.8593453107943034</v>
      </c>
      <c r="L85" s="48">
        <f>G85-$D85</f>
        <v>1482.4038315409998</v>
      </c>
      <c r="M85" s="6">
        <f>L85/$D85</f>
        <v>3.420860493534518E-2</v>
      </c>
      <c r="N85" s="19">
        <f t="shared" si="19"/>
        <v>-0.86797752207870749</v>
      </c>
      <c r="O85" s="19">
        <f t="shared" si="20"/>
        <v>-0.90771974666938493</v>
      </c>
      <c r="P85" s="30">
        <f t="shared" si="23"/>
        <v>321.44</v>
      </c>
      <c r="Q85" s="5">
        <f>SUM(P$6:P85)</f>
        <v>11228.420000000002</v>
      </c>
      <c r="R85" s="5">
        <f>$D85+Q85</f>
        <v>54562.658105960974</v>
      </c>
      <c r="S85" s="38">
        <f>Q85/$D84</f>
        <v>0.26316528777222176</v>
      </c>
      <c r="T85" s="38">
        <f>(1+S85)^(1/(A85-1))-1</f>
        <v>2.9616010016844108E-3</v>
      </c>
      <c r="U85" s="26">
        <f>1-(($D85)/R85)</f>
        <v>0.20578946095687545</v>
      </c>
      <c r="V85" s="30">
        <f t="shared" si="24"/>
        <v>471.9</v>
      </c>
      <c r="W85" s="5">
        <f>SUM(V$6:V85)</f>
        <v>16064.149999999994</v>
      </c>
      <c r="X85" s="5">
        <f>$D85+W85</f>
        <v>59398.38810596097</v>
      </c>
      <c r="Y85" s="38">
        <f>W85/$D84</f>
        <v>0.37650236253775099</v>
      </c>
      <c r="Z85" s="26">
        <f>1-(($D85)/X85)</f>
        <v>0.270447574626825</v>
      </c>
    </row>
    <row r="86" spans="1:26">
      <c r="A86" s="1">
        <v>81</v>
      </c>
      <c r="B86" s="5">
        <f t="shared" si="25"/>
        <v>92598.091538085937</v>
      </c>
      <c r="C86" s="5">
        <f t="shared" si="26"/>
        <v>667.4407671015623</v>
      </c>
      <c r="D86" s="5">
        <f>SUM($C$6:C86)</f>
        <v>44001.678873062541</v>
      </c>
      <c r="E86" s="5"/>
      <c r="F86" s="5"/>
      <c r="G86" s="24">
        <f>(($B86/2)+$D86)/2</f>
        <v>45150.362321052758</v>
      </c>
      <c r="H86" s="31">
        <f>$E$2-$A86</f>
        <v>99</v>
      </c>
      <c r="I86" s="5">
        <f>H86*$C86</f>
        <v>66076.635943054673</v>
      </c>
      <c r="J86" s="5">
        <f t="shared" si="21"/>
        <v>111226.99826410743</v>
      </c>
      <c r="K86" s="6">
        <f t="shared" si="22"/>
        <v>1.8537833044017906</v>
      </c>
      <c r="L86" s="48">
        <f>G86-$D86</f>
        <v>1148.6834479902172</v>
      </c>
      <c r="M86" s="6">
        <f>L86/$D86</f>
        <v>2.6105445915006475E-2</v>
      </c>
      <c r="N86" s="19">
        <f t="shared" si="19"/>
        <v>-0.90059680437613865</v>
      </c>
      <c r="O86" s="19">
        <f t="shared" si="20"/>
        <v>-0.9305733449062078</v>
      </c>
      <c r="P86" s="30">
        <f t="shared" si="23"/>
        <v>327.38</v>
      </c>
      <c r="Q86" s="5">
        <f>SUM(P$6:P86)</f>
        <v>11555.800000000001</v>
      </c>
      <c r="R86" s="5">
        <f>$D86+Q86</f>
        <v>55557.478873062544</v>
      </c>
      <c r="S86" s="38">
        <f>Q86/$D85</f>
        <v>0.26666673985922479</v>
      </c>
      <c r="T86" s="38">
        <f>(1+S86)^(1/(A86-1))-1</f>
        <v>2.9592303513230611E-3</v>
      </c>
      <c r="U86" s="26">
        <f>1-(($D86)/R86)</f>
        <v>0.20799719919621695</v>
      </c>
      <c r="V86" s="30">
        <f t="shared" si="24"/>
        <v>481.13</v>
      </c>
      <c r="W86" s="5">
        <f>SUM(V$6:V86)</f>
        <v>16545.279999999995</v>
      </c>
      <c r="X86" s="5">
        <f>$D86+W86</f>
        <v>60546.95887306254</v>
      </c>
      <c r="Y86" s="38">
        <f>W86/$D85</f>
        <v>0.38180618197424954</v>
      </c>
      <c r="Z86" s="26">
        <f>1-(($D86)/X86)</f>
        <v>0.27326360081416123</v>
      </c>
    </row>
    <row r="87" spans="1:26">
      <c r="A87" s="1">
        <v>82</v>
      </c>
      <c r="B87" s="5">
        <f t="shared" si="25"/>
        <v>92598.091538085937</v>
      </c>
      <c r="C87" s="5">
        <f t="shared" si="26"/>
        <v>667.4407671015623</v>
      </c>
      <c r="D87" s="5">
        <f>SUM($C$6:C87)</f>
        <v>44669.119640164106</v>
      </c>
      <c r="E87" s="5"/>
      <c r="F87" s="5"/>
      <c r="G87" s="24">
        <f>(($B87/2)+$D87)/2</f>
        <v>45484.082704603541</v>
      </c>
      <c r="H87" s="31">
        <f>$E$2-$A87</f>
        <v>98</v>
      </c>
      <c r="I87" s="5">
        <f>H87*$C87</f>
        <v>65409.195175953108</v>
      </c>
      <c r="J87" s="5">
        <f t="shared" si="21"/>
        <v>110893.27788055665</v>
      </c>
      <c r="K87" s="6">
        <f t="shared" si="22"/>
        <v>1.8482212980092774</v>
      </c>
      <c r="L87" s="48">
        <f>G87-$D87</f>
        <v>814.96306443943467</v>
      </c>
      <c r="M87" s="6">
        <f>L87/$D87</f>
        <v>1.8244439805495137E-2</v>
      </c>
      <c r="N87" s="19">
        <f t="shared" si="19"/>
        <v>-0.93145315267215001</v>
      </c>
      <c r="O87" s="19">
        <f t="shared" si="20"/>
        <v>-0.95216148523076316</v>
      </c>
      <c r="P87" s="30">
        <f t="shared" si="23"/>
        <v>333.34</v>
      </c>
      <c r="Q87" s="5">
        <f>SUM(P$6:P87)</f>
        <v>11889.140000000001</v>
      </c>
      <c r="R87" s="5">
        <f>$D87+Q87</f>
        <v>56558.259640164106</v>
      </c>
      <c r="S87" s="38">
        <f>Q87/$D86</f>
        <v>0.27019741756441101</v>
      </c>
      <c r="T87" s="38">
        <f>(1+S87)^(1/(A87-1))-1</f>
        <v>2.9571085251525187E-3</v>
      </c>
      <c r="U87" s="26">
        <f>1-(($D87)/R87)</f>
        <v>0.21021049932655778</v>
      </c>
      <c r="V87" s="30">
        <f t="shared" si="24"/>
        <v>490.43</v>
      </c>
      <c r="W87" s="5">
        <f>SUM(V$6:V87)</f>
        <v>17035.709999999995</v>
      </c>
      <c r="X87" s="5">
        <f>$D87+W87</f>
        <v>61704.829640164098</v>
      </c>
      <c r="Y87" s="38">
        <f>W87/$D86</f>
        <v>0.38716045469867549</v>
      </c>
      <c r="Z87" s="26">
        <f>1-(($D87)/X87)</f>
        <v>0.27608389974244951</v>
      </c>
    </row>
    <row r="88" spans="1:26">
      <c r="A88" s="1">
        <v>83</v>
      </c>
      <c r="B88" s="5">
        <f t="shared" si="25"/>
        <v>92598.091538085937</v>
      </c>
      <c r="C88" s="5">
        <f t="shared" si="26"/>
        <v>667.4407671015623</v>
      </c>
      <c r="D88" s="5">
        <f>SUM($C$6:C88)</f>
        <v>45336.560407265672</v>
      </c>
      <c r="E88" s="5"/>
      <c r="F88" s="5"/>
      <c r="G88" s="24">
        <f>(($B88/2)+$D88)/2</f>
        <v>45817.803088154324</v>
      </c>
      <c r="H88" s="31">
        <f>$E$2-$A88</f>
        <v>97</v>
      </c>
      <c r="I88" s="5">
        <f>H88*$C88</f>
        <v>64741.754408851542</v>
      </c>
      <c r="J88" s="5">
        <f t="shared" si="21"/>
        <v>110559.55749700587</v>
      </c>
      <c r="K88" s="6">
        <f t="shared" si="22"/>
        <v>1.8426592916167643</v>
      </c>
      <c r="L88" s="48">
        <f>G88-$D88</f>
        <v>481.2426808886521</v>
      </c>
      <c r="M88" s="6">
        <f>L88/$D88</f>
        <v>1.0614891746651513E-2</v>
      </c>
      <c r="N88" s="19">
        <f t="shared" si="19"/>
        <v>-0.96064578039572734</v>
      </c>
      <c r="O88" s="19">
        <f t="shared" si="20"/>
        <v>-0.97255612146724746</v>
      </c>
      <c r="P88" s="30">
        <f t="shared" si="23"/>
        <v>339.35</v>
      </c>
      <c r="Q88" s="5">
        <f>SUM(P$6:P88)</f>
        <v>12228.490000000002</v>
      </c>
      <c r="R88" s="5">
        <f>$D88+Q88</f>
        <v>57565.050407265677</v>
      </c>
      <c r="S88" s="38">
        <f>Q88/$D87</f>
        <v>0.27375713017197661</v>
      </c>
      <c r="T88" s="38">
        <f>(1+S88)^(1/(A88-1))-1</f>
        <v>2.9552227614384474E-3</v>
      </c>
      <c r="U88" s="26">
        <f>1-(($D88)/R88)</f>
        <v>0.21242906787165017</v>
      </c>
      <c r="V88" s="30">
        <f t="shared" si="24"/>
        <v>499.81</v>
      </c>
      <c r="W88" s="5">
        <f>SUM(V$6:V88)</f>
        <v>17535.519999999997</v>
      </c>
      <c r="X88" s="5">
        <f>$D88+W88</f>
        <v>62872.080407265668</v>
      </c>
      <c r="Y88" s="38">
        <f>W88/$D87</f>
        <v>0.39256471005604926</v>
      </c>
      <c r="Z88" s="26">
        <f>1-(($D88)/X88)</f>
        <v>0.27890790135160759</v>
      </c>
    </row>
    <row r="89" spans="1:26">
      <c r="A89" s="1">
        <v>84</v>
      </c>
      <c r="B89" s="5">
        <f t="shared" si="25"/>
        <v>92598.091538085937</v>
      </c>
      <c r="C89" s="5">
        <f t="shared" si="26"/>
        <v>667.4407671015623</v>
      </c>
      <c r="D89" s="5">
        <f>SUM($C$6:C89)</f>
        <v>46004.001174367237</v>
      </c>
      <c r="E89" s="5"/>
      <c r="F89" s="5"/>
      <c r="G89" s="24">
        <f>(($B89/2)+$D89)/2</f>
        <v>46151.523471705106</v>
      </c>
      <c r="H89" s="31">
        <f>$E$2-$A89</f>
        <v>96</v>
      </c>
      <c r="I89" s="5">
        <f>H89*$C89</f>
        <v>64074.313641749977</v>
      </c>
      <c r="J89" s="5">
        <f t="shared" si="21"/>
        <v>110225.83711345508</v>
      </c>
      <c r="K89" s="6">
        <f t="shared" si="22"/>
        <v>1.8370972852242513</v>
      </c>
      <c r="L89" s="48">
        <f>G89-$D89</f>
        <v>147.52229733786953</v>
      </c>
      <c r="M89" s="6">
        <f>L89/$D89</f>
        <v>3.2067275361271578E-3</v>
      </c>
      <c r="N89" s="19">
        <f t="shared" si="19"/>
        <v>-0.98826755962854196</v>
      </c>
      <c r="O89" s="19">
        <f t="shared" si="20"/>
        <v>-0.99182465525554375</v>
      </c>
      <c r="P89" s="30">
        <f t="shared" si="23"/>
        <v>345.39</v>
      </c>
      <c r="Q89" s="5">
        <f>SUM(P$6:P89)</f>
        <v>12573.880000000001</v>
      </c>
      <c r="R89" s="5">
        <f>$D89+Q89</f>
        <v>58577.881174367241</v>
      </c>
      <c r="S89" s="38">
        <f>Q89/$D88</f>
        <v>0.27734525705185392</v>
      </c>
      <c r="T89" s="38">
        <f>(1+S89)^(1/(A89-1))-1</f>
        <v>2.9535568693757064E-3</v>
      </c>
      <c r="U89" s="26">
        <f>1-(($D89)/R89)</f>
        <v>0.21465235252486625</v>
      </c>
      <c r="V89" s="30">
        <f t="shared" si="24"/>
        <v>509.26</v>
      </c>
      <c r="W89" s="5">
        <f>SUM(V$6:V89)</f>
        <v>18044.779999999995</v>
      </c>
      <c r="X89" s="5">
        <f>$D89+W89</f>
        <v>64048.781174367236</v>
      </c>
      <c r="Y89" s="38">
        <f>W89/$D88</f>
        <v>0.39801828453461868</v>
      </c>
      <c r="Z89" s="26">
        <f>1-(($D89)/X89)</f>
        <v>0.28173494747502925</v>
      </c>
    </row>
    <row r="90" spans="1:26">
      <c r="A90" s="1">
        <v>85</v>
      </c>
      <c r="B90" s="4">
        <f>B89</f>
        <v>92598.091538085937</v>
      </c>
      <c r="C90" s="5">
        <f>C89</f>
        <v>667.4407671015623</v>
      </c>
      <c r="D90" s="5">
        <f>SUM($C$6:C90)</f>
        <v>46671.441941468802</v>
      </c>
      <c r="E90" s="5"/>
      <c r="F90" s="5"/>
      <c r="G90" s="24">
        <f>(($B90/2)+$D90)/2</f>
        <v>46485.243855255889</v>
      </c>
      <c r="H90" s="31">
        <f>$E$2-$A90</f>
        <v>95</v>
      </c>
      <c r="I90" s="5">
        <f>H90*$C90</f>
        <v>63406.872874648419</v>
      </c>
      <c r="J90" s="5">
        <f t="shared" si="21"/>
        <v>109892.11672990432</v>
      </c>
      <c r="K90" s="6">
        <f t="shared" si="22"/>
        <v>1.8315352788317385</v>
      </c>
      <c r="L90" s="48">
        <f>G90-$D90</f>
        <v>-186.19808621291304</v>
      </c>
      <c r="M90" s="6">
        <f>L90/$D90</f>
        <v>-3.989550750251647E-3</v>
      </c>
      <c r="N90" s="19">
        <f t="shared" si="19"/>
        <v>-1.0144056513914836</v>
      </c>
      <c r="O90" s="19">
        <f t="shared" si="20"/>
        <v>-1.0100302897508409</v>
      </c>
      <c r="P90" s="30">
        <f t="shared" si="23"/>
        <v>351.47</v>
      </c>
      <c r="Q90" s="5">
        <f>SUM(P$6:P90)</f>
        <v>12925.35</v>
      </c>
      <c r="R90" s="5">
        <f>$D90+Q90</f>
        <v>59596.7919414688</v>
      </c>
      <c r="S90" s="38">
        <f>Q90/$D89</f>
        <v>0.28096143096357057</v>
      </c>
      <c r="T90" s="38">
        <f>(1+S90)^(1/(A90-1))-1</f>
        <v>2.9520978593848834E-3</v>
      </c>
      <c r="U90" s="26">
        <f>1-(($D90)/R90)</f>
        <v>0.21687996247674279</v>
      </c>
      <c r="V90" s="30">
        <f t="shared" si="24"/>
        <v>518.79999999999995</v>
      </c>
      <c r="W90" s="5">
        <f>SUM(V$6:V90)</f>
        <v>18563.579999999994</v>
      </c>
      <c r="X90" s="5">
        <f>$D90+W90</f>
        <v>65235.021941468796</v>
      </c>
      <c r="Y90" s="38">
        <f>W90/$D89</f>
        <v>0.40352098787318857</v>
      </c>
      <c r="Z90" s="26">
        <f>1-(($D90)/X90)</f>
        <v>0.28456463181166558</v>
      </c>
    </row>
    <row r="91" spans="1:26" s="40" customFormat="1">
      <c r="A91" s="40">
        <v>86</v>
      </c>
      <c r="B91" s="41">
        <f>B90*(1+$C$2)</f>
        <v>99542.94840344238</v>
      </c>
      <c r="C91" s="43">
        <f>C90*(1+$C$2)</f>
        <v>717.49882463417941</v>
      </c>
      <c r="D91" s="43">
        <f>SUM($C$6:C91)</f>
        <v>47388.940766102984</v>
      </c>
      <c r="E91" s="43"/>
      <c r="F91" s="43"/>
      <c r="G91" s="24">
        <f>(($B91/2)+$D91)/2</f>
        <v>48580.207483912091</v>
      </c>
      <c r="H91" s="42">
        <f>$E$2-$A91</f>
        <v>94</v>
      </c>
      <c r="I91" s="43">
        <f>H91*$C91</f>
        <v>67444.889515612871</v>
      </c>
      <c r="J91" s="5">
        <f t="shared" si="21"/>
        <v>116025.09699952496</v>
      </c>
      <c r="K91" s="58">
        <f t="shared" si="22"/>
        <v>1.9337516166587494</v>
      </c>
      <c r="L91" s="59">
        <f>G91-$D91</f>
        <v>1191.2667178091069</v>
      </c>
      <c r="M91" s="58">
        <f>L91/$D91</f>
        <v>2.5138074380873537E-2</v>
      </c>
      <c r="N91" s="19">
        <f t="shared" si="19"/>
        <v>-0.91031596810273729</v>
      </c>
      <c r="O91" s="19">
        <f t="shared" si="20"/>
        <v>-0.93760381491028655</v>
      </c>
      <c r="P91" s="44">
        <f t="shared" si="23"/>
        <v>357.58</v>
      </c>
      <c r="Q91" s="43">
        <f>SUM(P$6:P91)</f>
        <v>13282.93</v>
      </c>
      <c r="R91" s="43">
        <f>$D91+Q91</f>
        <v>60671.870766102984</v>
      </c>
      <c r="S91" s="45">
        <f>Q91/$D90</f>
        <v>0.28460509141025209</v>
      </c>
      <c r="T91" s="38">
        <f>(1+S91)^(1/(A91-1))-1</f>
        <v>2.9508316196529272E-3</v>
      </c>
      <c r="U91" s="46">
        <f>1-(($D91)/R91)</f>
        <v>0.21893061532925562</v>
      </c>
      <c r="V91" s="30">
        <f t="shared" si="24"/>
        <v>528.4</v>
      </c>
      <c r="W91" s="43">
        <f>SUM(V$6:V91)</f>
        <v>19091.979999999996</v>
      </c>
      <c r="X91" s="43">
        <f>$D91+W91</f>
        <v>66480.92076610298</v>
      </c>
      <c r="Y91" s="45">
        <f>W91/$D90</f>
        <v>0.40907199790277465</v>
      </c>
      <c r="Z91" s="46">
        <f>1-(($D91)/X91)</f>
        <v>0.28717983716216122</v>
      </c>
    </row>
    <row r="92" spans="1:26">
      <c r="A92" s="1">
        <v>87</v>
      </c>
      <c r="B92" s="5">
        <f t="shared" ref="B92:B101" si="27">B91</f>
        <v>99542.94840344238</v>
      </c>
      <c r="C92" s="5">
        <f t="shared" ref="C92:C101" si="28">C91</f>
        <v>717.49882463417941</v>
      </c>
      <c r="D92" s="5">
        <f>SUM($C$6:C92)</f>
        <v>48106.439590737165</v>
      </c>
      <c r="E92" s="5"/>
      <c r="F92" s="5"/>
      <c r="G92" s="24">
        <f>(($B92/2)+$D92)/2</f>
        <v>48938.956896229181</v>
      </c>
      <c r="H92" s="31">
        <f>$E$2-$A92</f>
        <v>93</v>
      </c>
      <c r="I92" s="5">
        <f>H92*$C92</f>
        <v>66727.390690978689</v>
      </c>
      <c r="J92" s="5">
        <f t="shared" si="21"/>
        <v>115666.34758720787</v>
      </c>
      <c r="K92" s="6">
        <f t="shared" si="22"/>
        <v>1.9277724597867978</v>
      </c>
      <c r="L92" s="48">
        <f>G92-$D92</f>
        <v>832.51730549201602</v>
      </c>
      <c r="M92" s="6">
        <f>L92/$D92</f>
        <v>1.7305735210807749E-2</v>
      </c>
      <c r="N92" s="19">
        <f t="shared" si="19"/>
        <v>-0.93899613500061441</v>
      </c>
      <c r="O92" s="19">
        <f t="shared" si="20"/>
        <v>-0.95759057824913008</v>
      </c>
      <c r="P92" s="30">
        <f t="shared" si="23"/>
        <v>364.03</v>
      </c>
      <c r="Q92" s="5">
        <f>SUM(P$6:P92)</f>
        <v>13646.960000000001</v>
      </c>
      <c r="R92" s="5">
        <f>$D92+Q92</f>
        <v>61753.399590737165</v>
      </c>
      <c r="S92" s="38">
        <f>Q92/$D91</f>
        <v>0.28797773867445436</v>
      </c>
      <c r="T92" s="38">
        <f>(1+S92)^(1/(A92-1))-1</f>
        <v>2.9470473321178137E-3</v>
      </c>
      <c r="U92" s="26">
        <f>1-(($D92)/R92)</f>
        <v>0.22099123433597989</v>
      </c>
      <c r="V92" s="30">
        <f t="shared" si="24"/>
        <v>538.5</v>
      </c>
      <c r="W92" s="5">
        <f>SUM(V$6:V92)</f>
        <v>19630.479999999996</v>
      </c>
      <c r="X92" s="5">
        <f>$D92+W92</f>
        <v>67736.919590737161</v>
      </c>
      <c r="Y92" s="38">
        <f>W92/$D91</f>
        <v>0.41424179740353168</v>
      </c>
      <c r="Z92" s="26">
        <f>1-(($D92)/X92)</f>
        <v>0.28980473453186684</v>
      </c>
    </row>
    <row r="93" spans="1:26">
      <c r="A93" s="1">
        <v>88</v>
      </c>
      <c r="B93" s="5">
        <f t="shared" si="27"/>
        <v>99542.94840344238</v>
      </c>
      <c r="C93" s="5">
        <f t="shared" si="28"/>
        <v>717.49882463417941</v>
      </c>
      <c r="D93" s="5">
        <f>SUM($C$6:C93)</f>
        <v>48823.938415371347</v>
      </c>
      <c r="E93" s="5"/>
      <c r="F93" s="5"/>
      <c r="G93" s="24">
        <f>(($B93/2)+$D93)/2</f>
        <v>49297.706308546272</v>
      </c>
      <c r="H93" s="31">
        <f>$E$2-$A93</f>
        <v>92</v>
      </c>
      <c r="I93" s="5">
        <f>H93*$C93</f>
        <v>66009.891866344507</v>
      </c>
      <c r="J93" s="5">
        <f t="shared" si="21"/>
        <v>115307.59817489078</v>
      </c>
      <c r="K93" s="6">
        <f t="shared" si="22"/>
        <v>1.9217933029148464</v>
      </c>
      <c r="L93" s="48">
        <f>G93-$D93</f>
        <v>473.76789317492512</v>
      </c>
      <c r="M93" s="6">
        <f>L93/$D93</f>
        <v>9.7035984509141471E-3</v>
      </c>
      <c r="N93" s="19">
        <f t="shared" si="19"/>
        <v>-0.96620163587357177</v>
      </c>
      <c r="O93" s="19">
        <f t="shared" si="20"/>
        <v>-0.97652191032947744</v>
      </c>
      <c r="P93" s="30">
        <f t="shared" si="23"/>
        <v>370.52</v>
      </c>
      <c r="Q93" s="5">
        <f>SUM(P$6:P93)</f>
        <v>14017.480000000001</v>
      </c>
      <c r="R93" s="5">
        <f>$D93+Q93</f>
        <v>62841.41841537135</v>
      </c>
      <c r="S93" s="38">
        <f>Q93/$D92</f>
        <v>0.29138469026710201</v>
      </c>
      <c r="T93" s="38">
        <f>(1+S93)^(1/(A93-1))-1</f>
        <v>2.9435772427841567E-3</v>
      </c>
      <c r="U93" s="26">
        <f>1-(($D93)/R93)</f>
        <v>0.22306116496840966</v>
      </c>
      <c r="V93" s="30">
        <f t="shared" si="24"/>
        <v>548.66999999999996</v>
      </c>
      <c r="W93" s="5">
        <f>SUM(V$6:V93)</f>
        <v>20179.149999999994</v>
      </c>
      <c r="X93" s="5">
        <f>$D93+W93</f>
        <v>69003.088415371341</v>
      </c>
      <c r="Y93" s="38">
        <f>W93/$D92</f>
        <v>0.41946878986832076</v>
      </c>
      <c r="Z93" s="26">
        <f>1-(($D93)/X93)</f>
        <v>0.29243835983875799</v>
      </c>
    </row>
    <row r="94" spans="1:26">
      <c r="A94" s="1">
        <v>89</v>
      </c>
      <c r="B94" s="5">
        <f t="shared" si="27"/>
        <v>99542.94840344238</v>
      </c>
      <c r="C94" s="5">
        <f t="shared" si="28"/>
        <v>717.49882463417941</v>
      </c>
      <c r="D94" s="5">
        <f>SUM($C$6:C94)</f>
        <v>49541.437240005529</v>
      </c>
      <c r="E94" s="5"/>
      <c r="F94" s="5"/>
      <c r="G94" s="24">
        <f>(($B94/2)+$D94)/2</f>
        <v>49656.455720863363</v>
      </c>
      <c r="H94" s="31">
        <f>$E$2-$A94</f>
        <v>91</v>
      </c>
      <c r="I94" s="5">
        <f>H94*$C94</f>
        <v>65292.393041710326</v>
      </c>
      <c r="J94" s="5">
        <f t="shared" si="21"/>
        <v>114948.84876257369</v>
      </c>
      <c r="K94" s="6">
        <f t="shared" si="22"/>
        <v>1.9158141460428948</v>
      </c>
      <c r="L94" s="48">
        <f>G94-$D94</f>
        <v>115.01848085783422</v>
      </c>
      <c r="M94" s="6">
        <f>L94/$D94</f>
        <v>2.3216621734372068E-3</v>
      </c>
      <c r="N94" s="19">
        <f t="shared" si="19"/>
        <v>-0.99200957024245773</v>
      </c>
      <c r="O94" s="19">
        <f t="shared" si="20"/>
        <v>-0.99445375459744423</v>
      </c>
      <c r="P94" s="30">
        <f t="shared" si="23"/>
        <v>377.05</v>
      </c>
      <c r="Q94" s="5">
        <f>SUM(P$6:P94)</f>
        <v>14394.53</v>
      </c>
      <c r="R94" s="5">
        <f>$D94+Q94</f>
        <v>63935.967240005528</v>
      </c>
      <c r="S94" s="38">
        <f>Q94/$D93</f>
        <v>0.29482525308667312</v>
      </c>
      <c r="T94" s="38">
        <f>(1+S94)^(1/(A94-1))-1</f>
        <v>2.9404025546748702E-3</v>
      </c>
      <c r="U94" s="26">
        <f>1-(($D94)/R94)</f>
        <v>0.22513978627968834</v>
      </c>
      <c r="V94" s="30">
        <f t="shared" si="24"/>
        <v>558.92999999999995</v>
      </c>
      <c r="W94" s="5">
        <f>SUM(V$6:V94)</f>
        <v>20738.079999999994</v>
      </c>
      <c r="X94" s="5">
        <f>$D94+W94</f>
        <v>70279.517240005516</v>
      </c>
      <c r="Y94" s="38">
        <f>W94/$D93</f>
        <v>0.42475229719425872</v>
      </c>
      <c r="Z94" s="26">
        <f>1-(($D94)/X94)</f>
        <v>0.29508000075155838</v>
      </c>
    </row>
    <row r="95" spans="1:26">
      <c r="A95" s="1">
        <v>90</v>
      </c>
      <c r="B95" s="5">
        <f t="shared" si="27"/>
        <v>99542.94840344238</v>
      </c>
      <c r="C95" s="5">
        <f t="shared" si="28"/>
        <v>717.49882463417941</v>
      </c>
      <c r="D95" s="5">
        <f>SUM($C$6:C95)</f>
        <v>50258.936064639711</v>
      </c>
      <c r="E95" s="5"/>
      <c r="F95" s="5"/>
      <c r="G95" s="24">
        <f>(($B95/2)+$D95)/2</f>
        <v>50015.205133180454</v>
      </c>
      <c r="H95" s="31">
        <f>$E$2-$A95</f>
        <v>90</v>
      </c>
      <c r="I95" s="5">
        <f>H95*$C95</f>
        <v>64574.894217076144</v>
      </c>
      <c r="J95" s="5">
        <f t="shared" si="21"/>
        <v>114590.0993502566</v>
      </c>
      <c r="K95" s="6">
        <f t="shared" si="22"/>
        <v>1.9098349891709434</v>
      </c>
      <c r="L95" s="48">
        <f>G95-$D95</f>
        <v>-243.73093145925668</v>
      </c>
      <c r="M95" s="6">
        <f>L95/$D95</f>
        <v>-4.849504397502289E-3</v>
      </c>
      <c r="N95" s="19">
        <f t="shared" si="19"/>
        <v>-1.0164926551333731</v>
      </c>
      <c r="O95" s="19">
        <f t="shared" si="20"/>
        <v>-1.0114388249053734</v>
      </c>
      <c r="P95" s="30">
        <f t="shared" si="23"/>
        <v>383.62</v>
      </c>
      <c r="Q95" s="5">
        <f>SUM(P$6:P95)</f>
        <v>14778.150000000001</v>
      </c>
      <c r="R95" s="5">
        <f>$D95+Q95</f>
        <v>65037.086064639712</v>
      </c>
      <c r="S95" s="38">
        <f>Q95/$D94</f>
        <v>0.29829877418385436</v>
      </c>
      <c r="T95" s="38">
        <f>(1+S95)^(1/(A95-1))-1</f>
        <v>2.9375057271241456E-3</v>
      </c>
      <c r="U95" s="26">
        <f>1-(($D95)/R95)</f>
        <v>0.22722650866172178</v>
      </c>
      <c r="V95" s="30">
        <f t="shared" si="24"/>
        <v>569.26</v>
      </c>
      <c r="W95" s="5">
        <f>SUM(V$6:V95)</f>
        <v>21307.339999999993</v>
      </c>
      <c r="X95" s="5">
        <f>$D95+W95</f>
        <v>71566.276064639707</v>
      </c>
      <c r="Y95" s="38">
        <f>W95/$D94</f>
        <v>0.43009127685932302</v>
      </c>
      <c r="Z95" s="26">
        <f>1-(($D95)/X95)</f>
        <v>0.29772877913550921</v>
      </c>
    </row>
    <row r="96" spans="1:26">
      <c r="A96" s="1">
        <v>91</v>
      </c>
      <c r="B96" s="5">
        <f t="shared" si="27"/>
        <v>99542.94840344238</v>
      </c>
      <c r="C96" s="5">
        <f t="shared" si="28"/>
        <v>717.49882463417941</v>
      </c>
      <c r="D96" s="5">
        <f>SUM($C$6:C96)</f>
        <v>50976.434889273893</v>
      </c>
      <c r="E96" s="5"/>
      <c r="F96" s="5"/>
      <c r="G96" s="24">
        <f>(($B96/2)+$D96)/2</f>
        <v>50373.954545497545</v>
      </c>
      <c r="H96" s="31">
        <f>$E$2-$A96</f>
        <v>89</v>
      </c>
      <c r="I96" s="5">
        <f>H96*$C96</f>
        <v>63857.395392441969</v>
      </c>
      <c r="J96" s="5">
        <f t="shared" si="21"/>
        <v>114231.34993793952</v>
      </c>
      <c r="K96" s="6">
        <f t="shared" si="22"/>
        <v>1.903855832298992</v>
      </c>
      <c r="L96" s="48">
        <f>G96-$D96</f>
        <v>-602.48034377634758</v>
      </c>
      <c r="M96" s="6">
        <f>L96/$D96</f>
        <v>-1.1818801081028859E-2</v>
      </c>
      <c r="N96" s="19">
        <f t="shared" si="19"/>
        <v>-1.0397195179031331</v>
      </c>
      <c r="O96" s="19">
        <f t="shared" si="20"/>
        <v>-1.0275268203943773</v>
      </c>
      <c r="P96" s="30">
        <f t="shared" si="23"/>
        <v>390.22</v>
      </c>
      <c r="Q96" s="5">
        <f>SUM(P$6:P96)</f>
        <v>15168.37</v>
      </c>
      <c r="R96" s="5">
        <f>$D96+Q96</f>
        <v>66144.804889273888</v>
      </c>
      <c r="S96" s="38">
        <f>Q96/$D95</f>
        <v>0.30180443892587477</v>
      </c>
      <c r="T96" s="38">
        <f>(1+S96)^(1/(A96-1))-1</f>
        <v>2.934868674536073E-3</v>
      </c>
      <c r="U96" s="26">
        <f>1-(($D96)/R96)</f>
        <v>0.2293206552712912</v>
      </c>
      <c r="V96" s="30">
        <f t="shared" si="24"/>
        <v>579.69000000000005</v>
      </c>
      <c r="W96" s="5">
        <f>SUM(V$6:V96)</f>
        <v>21887.029999999992</v>
      </c>
      <c r="X96" s="5">
        <f>$D96+W96</f>
        <v>72863.464889273891</v>
      </c>
      <c r="Y96" s="38">
        <f>W96/$D95</f>
        <v>0.43548534278263162</v>
      </c>
      <c r="Z96" s="26">
        <f>1-(($D96)/X96)</f>
        <v>0.30038415045538069</v>
      </c>
    </row>
    <row r="97" spans="1:26">
      <c r="A97" s="1">
        <v>92</v>
      </c>
      <c r="B97" s="5">
        <f t="shared" si="27"/>
        <v>99542.94840344238</v>
      </c>
      <c r="C97" s="5">
        <f t="shared" si="28"/>
        <v>717.49882463417941</v>
      </c>
      <c r="D97" s="5">
        <f>SUM($C$6:C97)</f>
        <v>51693.933713908074</v>
      </c>
      <c r="E97" s="5"/>
      <c r="F97" s="5"/>
      <c r="G97" s="24">
        <f>(($B97/2)+$D97)/2</f>
        <v>50732.703957814636</v>
      </c>
      <c r="H97" s="31">
        <f>$E$2-$A97</f>
        <v>88</v>
      </c>
      <c r="I97" s="5">
        <f>H97*$C97</f>
        <v>63139.896567807788</v>
      </c>
      <c r="J97" s="5">
        <f t="shared" si="21"/>
        <v>113872.60052562243</v>
      </c>
      <c r="K97" s="6">
        <f t="shared" si="22"/>
        <v>1.8978766754270404</v>
      </c>
      <c r="L97" s="48">
        <f>G97-$D97</f>
        <v>-961.22975609343848</v>
      </c>
      <c r="M97" s="6">
        <f>L97/$D97</f>
        <v>-1.8594633587244745E-2</v>
      </c>
      <c r="N97" s="19">
        <f t="shared" si="19"/>
        <v>-1.0617548946301785</v>
      </c>
      <c r="O97" s="19">
        <f t="shared" si="20"/>
        <v>-1.042764619294265</v>
      </c>
      <c r="P97" s="30">
        <f t="shared" si="23"/>
        <v>396.87</v>
      </c>
      <c r="Q97" s="5">
        <f>SUM(P$6:P97)</f>
        <v>15565.240000000002</v>
      </c>
      <c r="R97" s="5">
        <f>$D97+Q97</f>
        <v>67259.17371390808</v>
      </c>
      <c r="S97" s="38">
        <f>Q97/$D96</f>
        <v>0.30534187088228743</v>
      </c>
      <c r="T97" s="38">
        <f>(1+S97)^(1/(A97-1))-1</f>
        <v>2.9324778806774088E-3</v>
      </c>
      <c r="U97" s="26">
        <f>1-(($D97)/R97)</f>
        <v>0.23142181416334251</v>
      </c>
      <c r="V97" s="30">
        <f t="shared" si="24"/>
        <v>590.19000000000005</v>
      </c>
      <c r="W97" s="5">
        <f>SUM(V$6:V97)</f>
        <v>22477.21999999999</v>
      </c>
      <c r="X97" s="5">
        <f>$D97+W97</f>
        <v>74171.153713908061</v>
      </c>
      <c r="Y97" s="38">
        <f>W97/$D96</f>
        <v>0.44093354211260249</v>
      </c>
      <c r="Z97" s="26">
        <f>1-(($D97)/X97)</f>
        <v>0.30304530635587534</v>
      </c>
    </row>
    <row r="98" spans="1:26">
      <c r="A98" s="1">
        <v>93</v>
      </c>
      <c r="B98" s="5">
        <f t="shared" si="27"/>
        <v>99542.94840344238</v>
      </c>
      <c r="C98" s="5">
        <f t="shared" si="28"/>
        <v>717.49882463417941</v>
      </c>
      <c r="D98" s="5">
        <f>SUM($C$6:C98)</f>
        <v>52411.432538542256</v>
      </c>
      <c r="E98" s="5"/>
      <c r="F98" s="5"/>
      <c r="G98" s="24">
        <f>(($B98/2)+$D98)/2</f>
        <v>51091.453370131727</v>
      </c>
      <c r="H98" s="31">
        <f>$E$2-$A98</f>
        <v>87</v>
      </c>
      <c r="I98" s="5">
        <f>H98*$C98</f>
        <v>62422.397743173606</v>
      </c>
      <c r="J98" s="5">
        <f t="shared" si="21"/>
        <v>113513.85111330534</v>
      </c>
      <c r="K98" s="6">
        <f t="shared" si="22"/>
        <v>1.891897518555089</v>
      </c>
      <c r="L98" s="48">
        <f>G98-$D98</f>
        <v>-1319.9791684105294</v>
      </c>
      <c r="M98" s="6">
        <f>L98/$D98</f>
        <v>-2.5184947338347311E-2</v>
      </c>
      <c r="N98" s="19">
        <f t="shared" si="19"/>
        <v>-1.08265988480102</v>
      </c>
      <c r="O98" s="19">
        <f t="shared" si="20"/>
        <v>-1.0571964033471919</v>
      </c>
      <c r="P98" s="30">
        <f t="shared" si="23"/>
        <v>403.56</v>
      </c>
      <c r="Q98" s="5">
        <f>SUM(P$6:P98)</f>
        <v>15968.800000000001</v>
      </c>
      <c r="R98" s="5">
        <f>$D98+Q98</f>
        <v>68380.232538542259</v>
      </c>
      <c r="S98" s="38">
        <f>Q98/$D97</f>
        <v>0.30891052107538974</v>
      </c>
      <c r="T98" s="38">
        <f>(1+S98)^(1/(A98-1))-1</f>
        <v>2.9303190146121594E-3</v>
      </c>
      <c r="U98" s="26">
        <f>1-(($D98)/R98)</f>
        <v>0.23352947785018496</v>
      </c>
      <c r="V98" s="30">
        <f t="shared" si="24"/>
        <v>600.79</v>
      </c>
      <c r="W98" s="5">
        <f>SUM(V$6:V98)</f>
        <v>23078.009999999991</v>
      </c>
      <c r="X98" s="5">
        <f>$D98+W98</f>
        <v>75489.442538542251</v>
      </c>
      <c r="Y98" s="38">
        <f>W98/$D97</f>
        <v>0.44643555523790468</v>
      </c>
      <c r="Z98" s="26">
        <f>1-(($D98)/X98)</f>
        <v>0.30571175549769325</v>
      </c>
    </row>
    <row r="99" spans="1:26">
      <c r="A99" s="1">
        <v>94</v>
      </c>
      <c r="B99" s="5">
        <f t="shared" si="27"/>
        <v>99542.94840344238</v>
      </c>
      <c r="C99" s="5">
        <f t="shared" si="28"/>
        <v>717.49882463417941</v>
      </c>
      <c r="D99" s="5">
        <f>SUM($C$6:C99)</f>
        <v>53128.931363176438</v>
      </c>
      <c r="E99" s="5"/>
      <c r="F99" s="5"/>
      <c r="G99" s="24">
        <f>(($B99/2)+$D99)/2</f>
        <v>51450.202782448818</v>
      </c>
      <c r="H99" s="31">
        <f>$E$2-$A99</f>
        <v>86</v>
      </c>
      <c r="I99" s="5">
        <f>H99*$C99</f>
        <v>61704.898918539431</v>
      </c>
      <c r="J99" s="5">
        <f t="shared" si="21"/>
        <v>113155.10170098825</v>
      </c>
      <c r="K99" s="6">
        <f t="shared" si="22"/>
        <v>1.8859183616831374</v>
      </c>
      <c r="L99" s="48">
        <f>G99-$D99</f>
        <v>-1678.7285807276203</v>
      </c>
      <c r="M99" s="6">
        <f>L99/$D99</f>
        <v>-3.1597258549249573E-2</v>
      </c>
      <c r="N99" s="19">
        <f t="shared" si="19"/>
        <v>-1.1024922389247516</v>
      </c>
      <c r="O99" s="19">
        <f t="shared" si="20"/>
        <v>-1.070863914672959</v>
      </c>
      <c r="P99" s="30">
        <f t="shared" si="23"/>
        <v>410.28</v>
      </c>
      <c r="Q99" s="5">
        <f>SUM(P$6:P99)</f>
        <v>16379.080000000002</v>
      </c>
      <c r="R99" s="5">
        <f>$D99+Q99</f>
        <v>69508.01136317644</v>
      </c>
      <c r="S99" s="38">
        <f>Q99/$D98</f>
        <v>0.31250967979085809</v>
      </c>
      <c r="T99" s="38">
        <f>(1+S99)^(1/(A99-1))-1</f>
        <v>2.9283770915660146E-3</v>
      </c>
      <c r="U99" s="26">
        <f>1-(($D99)/R99)</f>
        <v>0.23564305291975618</v>
      </c>
      <c r="V99" s="30">
        <f t="shared" si="24"/>
        <v>611.46</v>
      </c>
      <c r="W99" s="5">
        <f>SUM(V$6:V99)</f>
        <v>23689.46999999999</v>
      </c>
      <c r="X99" s="5">
        <f>$D99+W99</f>
        <v>76818.401363176425</v>
      </c>
      <c r="Y99" s="38">
        <f>W99/$D98</f>
        <v>0.45199050765458959</v>
      </c>
      <c r="Z99" s="26">
        <f>1-(($D99)/X99)</f>
        <v>0.30838275178368579</v>
      </c>
    </row>
    <row r="100" spans="1:26">
      <c r="A100" s="1">
        <v>95</v>
      </c>
      <c r="B100" s="5">
        <f t="shared" si="27"/>
        <v>99542.94840344238</v>
      </c>
      <c r="C100" s="5">
        <f t="shared" si="28"/>
        <v>717.49882463417941</v>
      </c>
      <c r="D100" s="5">
        <f>SUM($C$6:C100)</f>
        <v>53846.43018781062</v>
      </c>
      <c r="E100" s="5"/>
      <c r="F100" s="5"/>
      <c r="G100" s="24">
        <f>(($B100/2)+$D100)/2</f>
        <v>51808.952194765909</v>
      </c>
      <c r="H100" s="31">
        <f>$E$2-$A100</f>
        <v>85</v>
      </c>
      <c r="I100" s="5">
        <f>H100*$C100</f>
        <v>60987.400093905249</v>
      </c>
      <c r="J100" s="5">
        <f t="shared" si="21"/>
        <v>112796.35228867116</v>
      </c>
      <c r="K100" s="6">
        <f t="shared" si="22"/>
        <v>1.879939204811186</v>
      </c>
      <c r="L100" s="48">
        <f>G100-$D100</f>
        <v>-2037.4779930447112</v>
      </c>
      <c r="M100" s="6">
        <f>L100/$D100</f>
        <v>-3.7838682823321895E-2</v>
      </c>
      <c r="N100" s="19">
        <f t="shared" si="19"/>
        <v>-1.1213063957616851</v>
      </c>
      <c r="O100" s="19">
        <f t="shared" si="20"/>
        <v>-1.0838064797214804</v>
      </c>
      <c r="P100" s="30">
        <f t="shared" si="23"/>
        <v>417.05</v>
      </c>
      <c r="Q100" s="5">
        <f>SUM(P$6:P100)</f>
        <v>16796.13</v>
      </c>
      <c r="R100" s="5">
        <f>$D100+Q100</f>
        <v>70642.560187810624</v>
      </c>
      <c r="S100" s="38">
        <f>Q100/$D99</f>
        <v>0.31613905209547216</v>
      </c>
      <c r="T100" s="38">
        <f>(1+S100)^(1/(A100-1))-1</f>
        <v>2.9266411918231761E-3</v>
      </c>
      <c r="U100" s="26">
        <f>1-(($D100)/R100)</f>
        <v>0.23776219258398534</v>
      </c>
      <c r="V100" s="30">
        <f t="shared" si="24"/>
        <v>622.23</v>
      </c>
      <c r="W100" s="5">
        <f>SUM(V$6:V100)</f>
        <v>24311.69999999999</v>
      </c>
      <c r="X100" s="5">
        <f>$D100+W100</f>
        <v>78158.130187810602</v>
      </c>
      <c r="Y100" s="38">
        <f>W100/$D99</f>
        <v>0.45759813676302141</v>
      </c>
      <c r="Z100" s="26">
        <f>1-(($D100)/X100)</f>
        <v>0.31105785081577597</v>
      </c>
    </row>
    <row r="101" spans="1:26">
      <c r="A101" s="1">
        <v>96</v>
      </c>
      <c r="B101" s="5">
        <f t="shared" si="27"/>
        <v>99542.94840344238</v>
      </c>
      <c r="C101" s="5">
        <f t="shared" si="28"/>
        <v>717.49882463417941</v>
      </c>
      <c r="D101" s="5">
        <f>SUM($C$6:C101)</f>
        <v>54563.929012444802</v>
      </c>
      <c r="E101" s="5"/>
      <c r="F101" s="5"/>
      <c r="G101" s="24">
        <f>(($B101/2)+$D101)/2</f>
        <v>52167.701607083</v>
      </c>
      <c r="H101" s="31">
        <f>$E$2-$A101</f>
        <v>84</v>
      </c>
      <c r="I101" s="5">
        <f>H101*$C101</f>
        <v>60269.901269271068</v>
      </c>
      <c r="J101" s="5">
        <f t="shared" si="21"/>
        <v>112437.60287635407</v>
      </c>
      <c r="K101" s="6">
        <f t="shared" si="22"/>
        <v>1.8739600479392344</v>
      </c>
      <c r="L101" s="48">
        <f>G101-$D101</f>
        <v>-2396.2274053618021</v>
      </c>
      <c r="M101" s="6">
        <f>L101/$D101</f>
        <v>-4.3915961491982673E-2</v>
      </c>
      <c r="N101" s="19">
        <f t="shared" si="19"/>
        <v>-1.1391538209581888</v>
      </c>
      <c r="O101" s="19">
        <f t="shared" si="20"/>
        <v>-1.0960612763616999</v>
      </c>
      <c r="P101" s="30">
        <f t="shared" si="23"/>
        <v>423.86</v>
      </c>
      <c r="Q101" s="5">
        <f>SUM(P$6:P101)</f>
        <v>17219.990000000002</v>
      </c>
      <c r="R101" s="5">
        <f>$D101+Q101</f>
        <v>71783.919012444807</v>
      </c>
      <c r="S101" s="38">
        <f>Q101/$D100</f>
        <v>0.31979817306251329</v>
      </c>
      <c r="T101" s="38">
        <f>(1+S101)^(1/(A101-1))-1</f>
        <v>2.9250995236318467E-3</v>
      </c>
      <c r="U101" s="26">
        <f>1-(($D101)/R101)</f>
        <v>0.23988645697951749</v>
      </c>
      <c r="V101" s="30">
        <f t="shared" si="24"/>
        <v>633.08000000000004</v>
      </c>
      <c r="W101" s="5">
        <f>SUM(V$6:V101)</f>
        <v>24944.779999999992</v>
      </c>
      <c r="X101" s="5">
        <f>$D101+W101</f>
        <v>79508.7090124448</v>
      </c>
      <c r="Y101" s="38">
        <f>W101/$D100</f>
        <v>0.46325782253336484</v>
      </c>
      <c r="Z101" s="26">
        <f>1-(($D101)/X101)</f>
        <v>0.31373644862093797</v>
      </c>
    </row>
    <row r="102" spans="1:26">
      <c r="A102" s="1">
        <v>97</v>
      </c>
      <c r="B102" s="4">
        <f>B101</f>
        <v>99542.94840344238</v>
      </c>
      <c r="C102" s="5">
        <f>C101</f>
        <v>717.49882463417941</v>
      </c>
      <c r="D102" s="5">
        <f>SUM($C$6:C102)</f>
        <v>55281.427837078983</v>
      </c>
      <c r="E102" s="5"/>
      <c r="F102" s="5"/>
      <c r="G102" s="24">
        <f>(($B102/2)+$D102)/2</f>
        <v>52526.45101940009</v>
      </c>
      <c r="H102" s="31">
        <f>$E$2-$A102</f>
        <v>83</v>
      </c>
      <c r="I102" s="5">
        <f>H102*$C102</f>
        <v>59552.402444636893</v>
      </c>
      <c r="J102" s="5">
        <f t="shared" si="21"/>
        <v>112078.85346403698</v>
      </c>
      <c r="K102" s="6">
        <f t="shared" si="22"/>
        <v>1.867980891067283</v>
      </c>
      <c r="L102" s="48">
        <f>G102-$D102</f>
        <v>-2754.976817678893</v>
      </c>
      <c r="M102" s="6">
        <f>L102/$D102</f>
        <v>-4.9835485903116344E-2</v>
      </c>
      <c r="N102" s="19">
        <f t="shared" ref="N102:N133" si="29">L102/Q102-1</f>
        <v>-1.1560832362745532</v>
      </c>
      <c r="O102" s="19">
        <f t="shared" ref="O102:O133" si="30">L102/W102-1</f>
        <v>-1.1076633846713755</v>
      </c>
      <c r="P102" s="30">
        <f t="shared" si="23"/>
        <v>430.7</v>
      </c>
      <c r="Q102" s="5">
        <f>SUM(P$6:P102)</f>
        <v>17650.690000000002</v>
      </c>
      <c r="R102" s="5">
        <f>$D102+Q102</f>
        <v>72932.117837078986</v>
      </c>
      <c r="S102" s="38">
        <f>Q102/$D101</f>
        <v>0.32348641894857461</v>
      </c>
      <c r="T102" s="38">
        <f>(1+S102)^(1/(A102-1))-1</f>
        <v>2.9237395759647011E-3</v>
      </c>
      <c r="U102" s="26">
        <f>1-(($D102)/R102)</f>
        <v>0.24201532224018751</v>
      </c>
      <c r="V102" s="30">
        <f t="shared" si="24"/>
        <v>644.02</v>
      </c>
      <c r="W102" s="5">
        <f>SUM(V$6:V102)</f>
        <v>25588.799999999992</v>
      </c>
      <c r="X102" s="5">
        <f>$D102+W102</f>
        <v>80870.227837078972</v>
      </c>
      <c r="Y102" s="38">
        <f>W102/$D101</f>
        <v>0.46896916081984791</v>
      </c>
      <c r="Z102" s="26">
        <f>1-(($D102)/X102)</f>
        <v>0.31641805253165778</v>
      </c>
    </row>
    <row r="103" spans="1:26" s="40" customFormat="1">
      <c r="A103" s="40">
        <v>98</v>
      </c>
      <c r="B103" s="41">
        <f>B102*(1+$C$2)</f>
        <v>107008.66953370055</v>
      </c>
      <c r="C103" s="43">
        <f>C102*(1+$C$2)</f>
        <v>771.31123648174287</v>
      </c>
      <c r="D103" s="43">
        <f>SUM($C$6:C103)</f>
        <v>56052.739073560726</v>
      </c>
      <c r="E103" s="43"/>
      <c r="F103" s="43"/>
      <c r="G103" s="24">
        <f>(($B103/2)+$D103)/2</f>
        <v>54778.536920205501</v>
      </c>
      <c r="H103" s="42">
        <f>$E$2-$A103</f>
        <v>82</v>
      </c>
      <c r="I103" s="43">
        <f>H103*$C103</f>
        <v>63247.521391502916</v>
      </c>
      <c r="J103" s="5">
        <f t="shared" si="21"/>
        <v>118026.05831170842</v>
      </c>
      <c r="K103" s="58">
        <f t="shared" si="22"/>
        <v>1.9671009718618069</v>
      </c>
      <c r="L103" s="59">
        <f>G103-$D103</f>
        <v>-1274.2021533552252</v>
      </c>
      <c r="M103" s="58">
        <f>L103/$D103</f>
        <v>-2.2732201394886839E-2</v>
      </c>
      <c r="N103" s="19">
        <f t="shared" si="29"/>
        <v>-1.0704435221787381</v>
      </c>
      <c r="O103" s="19">
        <f t="shared" si="30"/>
        <v>-1.048552409549484</v>
      </c>
      <c r="P103" s="44">
        <f t="shared" si="23"/>
        <v>437.59</v>
      </c>
      <c r="Q103" s="43">
        <f>SUM(P$6:P103)</f>
        <v>18088.280000000002</v>
      </c>
      <c r="R103" s="43">
        <f>$D103+Q103</f>
        <v>74141.019073560732</v>
      </c>
      <c r="S103" s="45">
        <f>Q103/$D102</f>
        <v>0.32720356017772079</v>
      </c>
      <c r="T103" s="38">
        <f>(1+S103)^(1/(A103-1))-1</f>
        <v>2.9225524813425441E-3</v>
      </c>
      <c r="U103" s="46">
        <f>1-(($D103)/R103)</f>
        <v>0.2439712891193645</v>
      </c>
      <c r="V103" s="30">
        <f t="shared" si="24"/>
        <v>655.04999999999995</v>
      </c>
      <c r="W103" s="43">
        <f>SUM(V$6:V103)</f>
        <v>26243.849999999991</v>
      </c>
      <c r="X103" s="43">
        <f>$D103+W103</f>
        <v>82296.589073560725</v>
      </c>
      <c r="Y103" s="45">
        <f>W103/$D102</f>
        <v>0.47473176845836496</v>
      </c>
      <c r="Z103" s="46">
        <f>1-(($D103)/X103)</f>
        <v>0.31889353247121777</v>
      </c>
    </row>
    <row r="104" spans="1:26">
      <c r="A104" s="1">
        <v>99</v>
      </c>
      <c r="B104" s="5">
        <f t="shared" ref="B104:B113" si="31">B103</f>
        <v>107008.66953370055</v>
      </c>
      <c r="C104" s="5">
        <f t="shared" ref="C104:C113" si="32">C103</f>
        <v>771.31123648174287</v>
      </c>
      <c r="D104" s="5">
        <f>SUM($C$6:C104)</f>
        <v>56824.050310042468</v>
      </c>
      <c r="E104" s="5"/>
      <c r="F104" s="5"/>
      <c r="G104" s="24">
        <f>(($B104/2)+$D104)/2</f>
        <v>55164.192538446368</v>
      </c>
      <c r="H104" s="31">
        <f>$E$2-$A104</f>
        <v>81</v>
      </c>
      <c r="I104" s="5">
        <f>H104*$C104</f>
        <v>62476.210155021174</v>
      </c>
      <c r="J104" s="5">
        <f t="shared" si="21"/>
        <v>117640.40269346753</v>
      </c>
      <c r="K104" s="6">
        <f t="shared" si="22"/>
        <v>1.960673378224459</v>
      </c>
      <c r="L104" s="48">
        <f>G104-$D104</f>
        <v>-1659.8577715961001</v>
      </c>
      <c r="M104" s="6">
        <f>L104/$D104</f>
        <v>-2.9210479762347294E-2</v>
      </c>
      <c r="N104" s="19">
        <f t="shared" si="29"/>
        <v>-1.0895616537301631</v>
      </c>
      <c r="O104" s="19">
        <f t="shared" si="30"/>
        <v>-1.0616807883776043</v>
      </c>
      <c r="P104" s="30">
        <f t="shared" si="23"/>
        <v>444.85</v>
      </c>
      <c r="Q104" s="5">
        <f>SUM(P$6:P104)</f>
        <v>18533.13</v>
      </c>
      <c r="R104" s="5">
        <f>$D104+Q104</f>
        <v>75357.180310042473</v>
      </c>
      <c r="S104" s="38">
        <f>Q104/$D103</f>
        <v>0.33063736592208415</v>
      </c>
      <c r="T104" s="38">
        <f>(1+S104)^(1/(A104-1))-1</f>
        <v>2.9191304484037506E-3</v>
      </c>
      <c r="U104" s="26">
        <f>1-(($D104)/R104)</f>
        <v>0.24593714791011345</v>
      </c>
      <c r="V104" s="30">
        <f t="shared" si="24"/>
        <v>666.6</v>
      </c>
      <c r="W104" s="5">
        <f>SUM(V$6:V104)</f>
        <v>26910.44999999999</v>
      </c>
      <c r="X104" s="5">
        <f>$D104+W104</f>
        <v>83734.500310042466</v>
      </c>
      <c r="Y104" s="38">
        <f>W104/$D103</f>
        <v>0.48009161451832177</v>
      </c>
      <c r="Z104" s="26">
        <f>1-(($D104)/X104)</f>
        <v>0.32137828374635402</v>
      </c>
    </row>
    <row r="105" spans="1:26">
      <c r="A105" s="1">
        <v>100</v>
      </c>
      <c r="B105" s="5">
        <f t="shared" si="31"/>
        <v>107008.66953370055</v>
      </c>
      <c r="C105" s="5">
        <f t="shared" si="32"/>
        <v>771.31123648174287</v>
      </c>
      <c r="D105" s="5">
        <f>SUM($C$6:C105)</f>
        <v>57595.361546524211</v>
      </c>
      <c r="E105" s="5"/>
      <c r="F105" s="5"/>
      <c r="G105" s="24">
        <f>(($B105/2)+$D105)/2</f>
        <v>55549.848156687243</v>
      </c>
      <c r="H105" s="31">
        <f>$E$2-$A105</f>
        <v>80</v>
      </c>
      <c r="I105" s="5">
        <f>H105*$C105</f>
        <v>61704.898918539431</v>
      </c>
      <c r="J105" s="5">
        <f t="shared" si="21"/>
        <v>117254.74707522668</v>
      </c>
      <c r="K105" s="6">
        <f t="shared" si="22"/>
        <v>1.9542457845871113</v>
      </c>
      <c r="L105" s="48">
        <f>G105-$D105</f>
        <v>-2045.5133898369677</v>
      </c>
      <c r="M105" s="6">
        <f>L105/$D105</f>
        <v>-3.5515245236973622E-2</v>
      </c>
      <c r="N105" s="19">
        <f t="shared" si="29"/>
        <v>-1.10774212796747</v>
      </c>
      <c r="O105" s="19">
        <f t="shared" si="30"/>
        <v>-1.0741431596935329</v>
      </c>
      <c r="P105" s="30">
        <f t="shared" si="23"/>
        <v>452.14</v>
      </c>
      <c r="Q105" s="5">
        <f>SUM(P$6:P105)</f>
        <v>18985.27</v>
      </c>
      <c r="R105" s="5">
        <f>$D105+Q105</f>
        <v>76580.631546524208</v>
      </c>
      <c r="S105" s="38">
        <f>Q105/$D104</f>
        <v>0.33410624368401892</v>
      </c>
      <c r="T105" s="38">
        <f>(1+S105)^(1/(A105-1))-1</f>
        <v>2.9159764171788893E-3</v>
      </c>
      <c r="U105" s="26">
        <f>1-(($D105)/R105)</f>
        <v>0.2479121628615204</v>
      </c>
      <c r="V105" s="30">
        <f t="shared" si="24"/>
        <v>678.25</v>
      </c>
      <c r="W105" s="5">
        <f>SUM(V$6:V105)</f>
        <v>27588.69999999999</v>
      </c>
      <c r="X105" s="5">
        <f>$D105+W105</f>
        <v>85184.061546524201</v>
      </c>
      <c r="Y105" s="38">
        <f>W105/$D104</f>
        <v>0.48551097377731733</v>
      </c>
      <c r="Z105" s="26">
        <f>1-(($D105)/X105)</f>
        <v>0.32387161986790358</v>
      </c>
    </row>
    <row r="106" spans="1:26">
      <c r="A106" s="1">
        <v>101</v>
      </c>
      <c r="B106" s="5">
        <f t="shared" si="31"/>
        <v>107008.66953370055</v>
      </c>
      <c r="C106" s="5">
        <f t="shared" si="32"/>
        <v>771.31123648174287</v>
      </c>
      <c r="D106" s="5">
        <f>SUM($C$6:C106)</f>
        <v>58366.672783005954</v>
      </c>
      <c r="E106" s="5"/>
      <c r="F106" s="5"/>
      <c r="G106" s="24">
        <f>(($B106/2)+$D106)/2</f>
        <v>55935.503774928118</v>
      </c>
      <c r="H106" s="31">
        <f>$E$2-$A106</f>
        <v>79</v>
      </c>
      <c r="I106" s="5">
        <f>H106*$C106</f>
        <v>60933.587682057689</v>
      </c>
      <c r="J106" s="5">
        <f t="shared" si="21"/>
        <v>116869.0914569858</v>
      </c>
      <c r="K106" s="6">
        <f t="shared" si="22"/>
        <v>1.9478181909497634</v>
      </c>
      <c r="L106" s="48">
        <f>G106-$D106</f>
        <v>-2431.1690080778353</v>
      </c>
      <c r="M106" s="6">
        <f>L106/$D106</f>
        <v>-4.1653376698657638E-2</v>
      </c>
      <c r="N106" s="19">
        <f t="shared" si="29"/>
        <v>-1.1250295842362508</v>
      </c>
      <c r="O106" s="19">
        <f t="shared" si="30"/>
        <v>-1.0859717691335007</v>
      </c>
      <c r="P106" s="30">
        <f t="shared" si="23"/>
        <v>459.48</v>
      </c>
      <c r="Q106" s="5">
        <f>SUM(P$6:P106)</f>
        <v>19444.75</v>
      </c>
      <c r="R106" s="5">
        <f>$D106+Q106</f>
        <v>77811.422783005954</v>
      </c>
      <c r="S106" s="38">
        <f>Q106/$D105</f>
        <v>0.33760965254629016</v>
      </c>
      <c r="T106" s="38">
        <f>(1+S106)^(1/(A106-1))-1</f>
        <v>2.9130765818072835E-3</v>
      </c>
      <c r="U106" s="26">
        <f>1-(($D106)/R106)</f>
        <v>0.24989582897392726</v>
      </c>
      <c r="V106" s="30">
        <f t="shared" si="24"/>
        <v>689.99</v>
      </c>
      <c r="W106" s="5">
        <f>SUM(V$6:V106)</f>
        <v>28278.689999999991</v>
      </c>
      <c r="X106" s="5">
        <f>$D106+W106</f>
        <v>86645.362783005941</v>
      </c>
      <c r="Y106" s="38">
        <f>W106/$D105</f>
        <v>0.4909890178770232</v>
      </c>
      <c r="Z106" s="26">
        <f>1-(($D106)/X106)</f>
        <v>0.32637280394129053</v>
      </c>
    </row>
    <row r="107" spans="1:26">
      <c r="A107" s="1">
        <v>102</v>
      </c>
      <c r="B107" s="5">
        <f t="shared" si="31"/>
        <v>107008.66953370055</v>
      </c>
      <c r="C107" s="5">
        <f t="shared" si="32"/>
        <v>771.31123648174287</v>
      </c>
      <c r="D107" s="5">
        <f>SUM($C$6:C107)</f>
        <v>59137.984019487696</v>
      </c>
      <c r="E107" s="5"/>
      <c r="F107" s="5"/>
      <c r="G107" s="24">
        <f>(($B107/2)+$D107)/2</f>
        <v>56321.159393168986</v>
      </c>
      <c r="H107" s="31">
        <f>$E$2-$A107</f>
        <v>78</v>
      </c>
      <c r="I107" s="5">
        <f>H107*$C107</f>
        <v>60162.276445575946</v>
      </c>
      <c r="J107" s="5">
        <f t="shared" si="21"/>
        <v>116483.43583874493</v>
      </c>
      <c r="K107" s="6">
        <f t="shared" si="22"/>
        <v>1.9413905973124155</v>
      </c>
      <c r="L107" s="48">
        <f>G107-$D107</f>
        <v>-2816.8246263187102</v>
      </c>
      <c r="M107" s="6">
        <f>L107/$D107</f>
        <v>-4.7631394154228929E-2</v>
      </c>
      <c r="N107" s="19">
        <f t="shared" si="29"/>
        <v>-1.1414663712103139</v>
      </c>
      <c r="O107" s="19">
        <f t="shared" si="30"/>
        <v>-1.0971971733536428</v>
      </c>
      <c r="P107" s="30">
        <f t="shared" si="23"/>
        <v>466.87</v>
      </c>
      <c r="Q107" s="5">
        <f>SUM(P$6:P107)</f>
        <v>19911.62</v>
      </c>
      <c r="R107" s="5">
        <f>$D107+Q107</f>
        <v>79049.604019487699</v>
      </c>
      <c r="S107" s="38">
        <f>Q107/$D106</f>
        <v>0.34114708018438683</v>
      </c>
      <c r="T107" s="38">
        <f>(1+S107)^(1/(A107-1))-1</f>
        <v>2.9104179355539106E-3</v>
      </c>
      <c r="U107" s="26">
        <f>1-(($D107)/R107)</f>
        <v>0.25188766277806141</v>
      </c>
      <c r="V107" s="30">
        <f t="shared" si="24"/>
        <v>701.83</v>
      </c>
      <c r="W107" s="5">
        <f>SUM(V$6:V107)</f>
        <v>28980.519999999993</v>
      </c>
      <c r="X107" s="5">
        <f>$D107+W107</f>
        <v>88118.504019487693</v>
      </c>
      <c r="Y107" s="38">
        <f>W107/$D106</f>
        <v>0.49652513357653588</v>
      </c>
      <c r="Z107" s="26">
        <f>1-(($D107)/X107)</f>
        <v>0.32888120744300042</v>
      </c>
    </row>
    <row r="108" spans="1:26">
      <c r="A108" s="1">
        <v>103</v>
      </c>
      <c r="B108" s="5">
        <f t="shared" si="31"/>
        <v>107008.66953370055</v>
      </c>
      <c r="C108" s="5">
        <f t="shared" si="32"/>
        <v>771.31123648174287</v>
      </c>
      <c r="D108" s="5">
        <f>SUM($C$6:C108)</f>
        <v>59909.295255969439</v>
      </c>
      <c r="E108" s="5"/>
      <c r="F108" s="5"/>
      <c r="G108" s="24">
        <f>(($B108/2)+$D108)/2</f>
        <v>56706.815011409853</v>
      </c>
      <c r="H108" s="31">
        <f>$E$2-$A108</f>
        <v>77</v>
      </c>
      <c r="I108" s="5">
        <f>H108*$C108</f>
        <v>59390.965209094204</v>
      </c>
      <c r="J108" s="5">
        <f t="shared" si="21"/>
        <v>116097.78022050406</v>
      </c>
      <c r="K108" s="6">
        <f t="shared" si="22"/>
        <v>1.9349630036750678</v>
      </c>
      <c r="L108" s="48">
        <f>G108-$D108</f>
        <v>-3202.4802445595851</v>
      </c>
      <c r="M108" s="6">
        <f>L108/$D108</f>
        <v>-5.345548183928079E-2</v>
      </c>
      <c r="N108" s="19">
        <f t="shared" si="29"/>
        <v>-1.15709275051406</v>
      </c>
      <c r="O108" s="19">
        <f t="shared" si="30"/>
        <v>-1.10784838846268</v>
      </c>
      <c r="P108" s="30">
        <f t="shared" si="23"/>
        <v>474.3</v>
      </c>
      <c r="Q108" s="5">
        <f>SUM(P$6:P108)</f>
        <v>20385.919999999998</v>
      </c>
      <c r="R108" s="5">
        <f>$D108+Q108</f>
        <v>80295.215255969437</v>
      </c>
      <c r="S108" s="38">
        <f>Q108/$D107</f>
        <v>0.34471787190585057</v>
      </c>
      <c r="T108" s="38">
        <f>(1+S108)^(1/(A108-1))-1</f>
        <v>2.9079869795205493E-3</v>
      </c>
      <c r="U108" s="26">
        <f>1-(($D108)/R108)</f>
        <v>0.25388710815473448</v>
      </c>
      <c r="V108" s="30">
        <f t="shared" si="24"/>
        <v>713.76</v>
      </c>
      <c r="W108" s="5">
        <f>SUM(V$6:V108)</f>
        <v>29694.279999999992</v>
      </c>
      <c r="X108" s="5">
        <f>$D108+W108</f>
        <v>89603.575255969423</v>
      </c>
      <c r="Y108" s="38">
        <f>W108/$D107</f>
        <v>0.5021185705318405</v>
      </c>
      <c r="Z108" s="26">
        <f>1-(($D108)/X108)</f>
        <v>0.33139615149476687</v>
      </c>
    </row>
    <row r="109" spans="1:26">
      <c r="A109" s="1">
        <v>104</v>
      </c>
      <c r="B109" s="5">
        <f t="shared" si="31"/>
        <v>107008.66953370055</v>
      </c>
      <c r="C109" s="5">
        <f t="shared" si="32"/>
        <v>771.31123648174287</v>
      </c>
      <c r="D109" s="5">
        <f>SUM($C$6:C109)</f>
        <v>60680.606492451181</v>
      </c>
      <c r="E109" s="5"/>
      <c r="F109" s="5"/>
      <c r="G109" s="24">
        <f>(($B109/2)+$D109)/2</f>
        <v>57092.470629650728</v>
      </c>
      <c r="H109" s="31">
        <f>$E$2-$A109</f>
        <v>76</v>
      </c>
      <c r="I109" s="5">
        <f>H109*$C109</f>
        <v>58619.653972612461</v>
      </c>
      <c r="J109" s="5">
        <f t="shared" si="21"/>
        <v>115712.12460226318</v>
      </c>
      <c r="K109" s="6">
        <f t="shared" si="22"/>
        <v>1.9285354100377197</v>
      </c>
      <c r="L109" s="48">
        <f>G109-$D109</f>
        <v>-3588.1358628004527</v>
      </c>
      <c r="M109" s="6">
        <f>L109/$D109</f>
        <v>-5.9131509558112701E-2</v>
      </c>
      <c r="N109" s="19">
        <f t="shared" si="29"/>
        <v>-1.1719469602433452</v>
      </c>
      <c r="O109" s="19">
        <f t="shared" si="30"/>
        <v>-1.1179529127579408</v>
      </c>
      <c r="P109" s="30">
        <f t="shared" si="23"/>
        <v>481.77</v>
      </c>
      <c r="Q109" s="5">
        <f>SUM(P$6:P109)</f>
        <v>20867.689999999999</v>
      </c>
      <c r="R109" s="5">
        <f>$D109+Q109</f>
        <v>81548.296492451176</v>
      </c>
      <c r="S109" s="38">
        <f>Q109/$D108</f>
        <v>0.3483214067339695</v>
      </c>
      <c r="T109" s="38">
        <f>(1+S109)^(1/(A109-1))-1</f>
        <v>2.9057710325668396E-3</v>
      </c>
      <c r="U109" s="26">
        <f>1-(($D109)/R109)</f>
        <v>0.25589363478526728</v>
      </c>
      <c r="V109" s="30">
        <f t="shared" si="24"/>
        <v>725.79</v>
      </c>
      <c r="W109" s="5">
        <f>SUM(V$6:V109)</f>
        <v>30420.069999999992</v>
      </c>
      <c r="X109" s="5">
        <f>$D109+W109</f>
        <v>91100.676492451166</v>
      </c>
      <c r="Y109" s="38">
        <f>W109/$D108</f>
        <v>0.5077687839595959</v>
      </c>
      <c r="Z109" s="26">
        <f>1-(($D109)/X109)</f>
        <v>0.33391705935927563</v>
      </c>
    </row>
    <row r="110" spans="1:26">
      <c r="A110" s="1">
        <v>105</v>
      </c>
      <c r="B110" s="5">
        <f t="shared" si="31"/>
        <v>107008.66953370055</v>
      </c>
      <c r="C110" s="5">
        <f t="shared" si="32"/>
        <v>771.31123648174287</v>
      </c>
      <c r="D110" s="5">
        <f>SUM($C$6:C110)</f>
        <v>61451.917728932924</v>
      </c>
      <c r="E110" s="5"/>
      <c r="F110" s="5"/>
      <c r="G110" s="24">
        <f>(($B110/2)+$D110)/2</f>
        <v>57478.126247891603</v>
      </c>
      <c r="H110" s="31">
        <f>$E$2-$A110</f>
        <v>75</v>
      </c>
      <c r="I110" s="5">
        <f>H110*$C110</f>
        <v>57848.342736130719</v>
      </c>
      <c r="J110" s="5">
        <f t="shared" si="21"/>
        <v>115326.46898402233</v>
      </c>
      <c r="K110" s="6">
        <f t="shared" si="22"/>
        <v>1.9221078164003722</v>
      </c>
      <c r="L110" s="48">
        <f>G110-$D110</f>
        <v>-3973.7914810413204</v>
      </c>
      <c r="M110" s="6">
        <f>L110/$D110</f>
        <v>-6.466505241658832E-2</v>
      </c>
      <c r="N110" s="19">
        <f t="shared" si="29"/>
        <v>-1.18606523399101</v>
      </c>
      <c r="O110" s="19">
        <f t="shared" si="30"/>
        <v>-1.127536836652214</v>
      </c>
      <c r="P110" s="30">
        <f t="shared" si="23"/>
        <v>489.29</v>
      </c>
      <c r="Q110" s="5">
        <f>SUM(P$6:P110)</f>
        <v>21356.98</v>
      </c>
      <c r="R110" s="5">
        <f>$D110+Q110</f>
        <v>82808.89772893292</v>
      </c>
      <c r="S110" s="38">
        <f>Q110/$D109</f>
        <v>0.35195726006227146</v>
      </c>
      <c r="T110" s="38">
        <f>(1+S110)^(1/(A110-1))-1</f>
        <v>2.9037593496383796E-3</v>
      </c>
      <c r="U110" s="26">
        <f>1-(($D110)/R110)</f>
        <v>0.25790682626775263</v>
      </c>
      <c r="V110" s="30">
        <f t="shared" si="24"/>
        <v>737.92</v>
      </c>
      <c r="W110" s="5">
        <f>SUM(V$6:V110)</f>
        <v>31157.989999999991</v>
      </c>
      <c r="X110" s="5">
        <f>$D110+W110</f>
        <v>92609.907728932914</v>
      </c>
      <c r="Y110" s="38">
        <f>W110/$D109</f>
        <v>0.5134752567754266</v>
      </c>
      <c r="Z110" s="26">
        <f>1-(($D110)/X110)</f>
        <v>0.3364433759204114</v>
      </c>
    </row>
    <row r="111" spans="1:26">
      <c r="A111" s="1">
        <v>106</v>
      </c>
      <c r="B111" s="5">
        <f t="shared" si="31"/>
        <v>107008.66953370055</v>
      </c>
      <c r="C111" s="5">
        <f t="shared" si="32"/>
        <v>771.31123648174287</v>
      </c>
      <c r="D111" s="5">
        <f>SUM($C$6:C111)</f>
        <v>62223.228965414666</v>
      </c>
      <c r="E111" s="5"/>
      <c r="F111" s="5"/>
      <c r="G111" s="24">
        <f>(($B111/2)+$D111)/2</f>
        <v>57863.781866132471</v>
      </c>
      <c r="H111" s="31">
        <f>$E$2-$A111</f>
        <v>74</v>
      </c>
      <c r="I111" s="5">
        <f>H111*$C111</f>
        <v>57077.031499648969</v>
      </c>
      <c r="J111" s="5">
        <f t="shared" si="21"/>
        <v>114940.81336578145</v>
      </c>
      <c r="K111" s="6">
        <f t="shared" si="22"/>
        <v>1.9156802227630241</v>
      </c>
      <c r="L111" s="48">
        <f>G111-$D111</f>
        <v>-4359.4470992821953</v>
      </c>
      <c r="M111" s="6">
        <f>L111/$D111</f>
        <v>-7.0061409087356946E-2</v>
      </c>
      <c r="N111" s="19">
        <f t="shared" si="29"/>
        <v>-1.1994820632942691</v>
      </c>
      <c r="O111" s="19">
        <f t="shared" si="30"/>
        <v>-1.136624963583958</v>
      </c>
      <c r="P111" s="30">
        <f t="shared" si="23"/>
        <v>496.85</v>
      </c>
      <c r="Q111" s="5">
        <f>SUM(P$6:P111)</f>
        <v>21853.829999999998</v>
      </c>
      <c r="R111" s="5">
        <f>$D111+Q111</f>
        <v>84077.058965414661</v>
      </c>
      <c r="S111" s="38">
        <f>Q111/$D110</f>
        <v>0.35562486587315617</v>
      </c>
      <c r="T111" s="38">
        <f>(1+S111)^(1/(A111-1))-1</f>
        <v>2.9019406314809704E-3</v>
      </c>
      <c r="U111" s="26">
        <f>1-(($D111)/R111)</f>
        <v>0.25992619471846212</v>
      </c>
      <c r="V111" s="30">
        <f t="shared" si="24"/>
        <v>750.14</v>
      </c>
      <c r="W111" s="5">
        <f>SUM(V$6:V111)</f>
        <v>31908.12999999999</v>
      </c>
      <c r="X111" s="5">
        <f>$D111+W111</f>
        <v>94131.358965414664</v>
      </c>
      <c r="Y111" s="38">
        <f>W111/$D110</f>
        <v>0.5192373351267594</v>
      </c>
      <c r="Z111" s="26">
        <f>1-(($D111)/X111)</f>
        <v>0.33897449639204236</v>
      </c>
    </row>
    <row r="112" spans="1:26">
      <c r="A112" s="1">
        <v>107</v>
      </c>
      <c r="B112" s="5">
        <f t="shared" si="31"/>
        <v>107008.66953370055</v>
      </c>
      <c r="C112" s="5">
        <f t="shared" si="32"/>
        <v>771.31123648174287</v>
      </c>
      <c r="D112" s="5">
        <f>SUM($C$6:C112)</f>
        <v>62994.540201896409</v>
      </c>
      <c r="E112" s="5"/>
      <c r="F112" s="5"/>
      <c r="G112" s="24">
        <f>(($B112/2)+$D112)/2</f>
        <v>58249.437484373339</v>
      </c>
      <c r="H112" s="31">
        <f>$E$2-$A112</f>
        <v>73</v>
      </c>
      <c r="I112" s="5">
        <f>H112*$C112</f>
        <v>56305.720263167226</v>
      </c>
      <c r="J112" s="5">
        <f t="shared" si="21"/>
        <v>114555.15774754056</v>
      </c>
      <c r="K112" s="6">
        <f t="shared" si="22"/>
        <v>1.9092526291256762</v>
      </c>
      <c r="L112" s="48">
        <f>G112-$D112</f>
        <v>-4745.1027175230702</v>
      </c>
      <c r="M112" s="6">
        <f>L112/$D112</f>
        <v>-7.5325618733228281E-2</v>
      </c>
      <c r="N112" s="19">
        <f t="shared" si="29"/>
        <v>-1.2122301266117879</v>
      </c>
      <c r="O112" s="19">
        <f t="shared" si="30"/>
        <v>-1.1452408027379692</v>
      </c>
      <c r="P112" s="30">
        <f t="shared" si="23"/>
        <v>504.46</v>
      </c>
      <c r="Q112" s="5">
        <f>SUM(P$6:P112)</f>
        <v>22358.289999999997</v>
      </c>
      <c r="R112" s="5">
        <f>$D112+Q112</f>
        <v>85352.830201896402</v>
      </c>
      <c r="S112" s="38">
        <f>Q112/$D111</f>
        <v>0.35932384692583752</v>
      </c>
      <c r="T112" s="38">
        <f>(1+S112)^(1/(A112-1))-1</f>
        <v>2.9003053628919861E-3</v>
      </c>
      <c r="U112" s="26">
        <f>1-(($D112)/R112)</f>
        <v>0.2619513605713244</v>
      </c>
      <c r="V112" s="30">
        <f t="shared" si="24"/>
        <v>762.46</v>
      </c>
      <c r="W112" s="5">
        <f>SUM(V$6:V112)</f>
        <v>32670.589999999989</v>
      </c>
      <c r="X112" s="5">
        <f>$D112+W112</f>
        <v>95665.130201896391</v>
      </c>
      <c r="Y112" s="38">
        <f>W112/$D111</f>
        <v>0.52505455829299985</v>
      </c>
      <c r="Z112" s="26">
        <f>1-(($D112)/X112)</f>
        <v>0.34150990994367925</v>
      </c>
    </row>
    <row r="113" spans="1:26">
      <c r="A113" s="1">
        <v>108</v>
      </c>
      <c r="B113" s="5">
        <f t="shared" si="31"/>
        <v>107008.66953370055</v>
      </c>
      <c r="C113" s="5">
        <f t="shared" si="32"/>
        <v>771.31123648174287</v>
      </c>
      <c r="D113" s="5">
        <f>SUM($C$6:C113)</f>
        <v>63765.851438378151</v>
      </c>
      <c r="E113" s="5"/>
      <c r="F113" s="5"/>
      <c r="G113" s="24">
        <f>(($B113/2)+$D113)/2</f>
        <v>58635.093102614213</v>
      </c>
      <c r="H113" s="31">
        <f>$E$2-$A113</f>
        <v>72</v>
      </c>
      <c r="I113" s="5">
        <f>H113*$C113</f>
        <v>55534.409026685484</v>
      </c>
      <c r="J113" s="5">
        <f t="shared" si="21"/>
        <v>114169.5021292997</v>
      </c>
      <c r="K113" s="6">
        <f t="shared" si="22"/>
        <v>1.9028250354883283</v>
      </c>
      <c r="L113" s="48">
        <f>G113-$D113</f>
        <v>-5130.7583357639378</v>
      </c>
      <c r="M113" s="6">
        <f>L113/$D113</f>
        <v>-8.0462476702317459E-2</v>
      </c>
      <c r="N113" s="19">
        <f t="shared" si="29"/>
        <v>-1.224340461573008</v>
      </c>
      <c r="O113" s="19">
        <f t="shared" si="30"/>
        <v>-1.1534066288109466</v>
      </c>
      <c r="P113" s="30">
        <f t="shared" si="23"/>
        <v>512.12</v>
      </c>
      <c r="Q113" s="5">
        <f>SUM(P$6:P113)</f>
        <v>22870.409999999996</v>
      </c>
      <c r="R113" s="5">
        <f>$D113+Q113</f>
        <v>86636.261438378147</v>
      </c>
      <c r="S113" s="38">
        <f>Q113/$D112</f>
        <v>0.36305384445541994</v>
      </c>
      <c r="T113" s="38">
        <f>(1+S113)^(1/(A113-1))-1</f>
        <v>2.8988445409865449E-3</v>
      </c>
      <c r="U113" s="26">
        <f>1-(($D113)/R113)</f>
        <v>0.26398195882756381</v>
      </c>
      <c r="V113" s="30">
        <f t="shared" si="24"/>
        <v>774.89</v>
      </c>
      <c r="W113" s="5">
        <f>SUM(V$6:V113)</f>
        <v>33445.479999999989</v>
      </c>
      <c r="X113" s="5">
        <f>$D113+W113</f>
        <v>97211.33143837814</v>
      </c>
      <c r="Y113" s="38">
        <f>W113/$D112</f>
        <v>0.5309266468618995</v>
      </c>
      <c r="Z113" s="26">
        <f>1-(($D113)/X113)</f>
        <v>0.34404919164388714</v>
      </c>
    </row>
    <row r="114" spans="1:26" s="32" customFormat="1">
      <c r="A114" s="32">
        <v>109</v>
      </c>
      <c r="B114" s="33">
        <f>B113</f>
        <v>107008.66953370055</v>
      </c>
      <c r="C114" s="34">
        <f>C113</f>
        <v>771.31123648174287</v>
      </c>
      <c r="D114" s="34">
        <f>SUM($C$6:C114)</f>
        <v>64537.162674859894</v>
      </c>
      <c r="E114" s="34"/>
      <c r="F114" s="34"/>
      <c r="G114" s="24">
        <f>(($B114/2)+$D114)/2</f>
        <v>59020.748720855088</v>
      </c>
      <c r="H114" s="31">
        <f>$E$2-$A114</f>
        <v>71</v>
      </c>
      <c r="I114" s="5">
        <f>H114*$C114</f>
        <v>54763.097790203741</v>
      </c>
      <c r="J114" s="5">
        <f t="shared" si="21"/>
        <v>113783.84651105883</v>
      </c>
      <c r="K114" s="6">
        <f t="shared" si="22"/>
        <v>1.8963974418509806</v>
      </c>
      <c r="L114" s="48">
        <f>G114-$D114</f>
        <v>-5516.4139540048054</v>
      </c>
      <c r="M114" s="6">
        <f>L114/$D114</f>
        <v>-8.5476549097713822E-2</v>
      </c>
      <c r="N114" s="19">
        <f t="shared" si="29"/>
        <v>-1.2358426554165909</v>
      </c>
      <c r="O114" s="19">
        <f t="shared" si="30"/>
        <v>-1.1611436824061541</v>
      </c>
      <c r="P114" s="35">
        <f t="shared" si="23"/>
        <v>519.82000000000005</v>
      </c>
      <c r="Q114" s="34">
        <f>SUM(P$6:P114)</f>
        <v>23390.229999999996</v>
      </c>
      <c r="R114" s="34">
        <f>$D114+Q114</f>
        <v>87927.39267485989</v>
      </c>
      <c r="S114" s="39">
        <f>Q114/$D113</f>
        <v>0.36681436023172648</v>
      </c>
      <c r="T114" s="38">
        <f>(1+S114)^(1/(A114-1))-1</f>
        <v>2.8975485770719178E-3</v>
      </c>
      <c r="U114" s="36">
        <f>1-(($D114)/R114)</f>
        <v>0.26601755480789668</v>
      </c>
      <c r="V114" s="30">
        <f t="shared" si="24"/>
        <v>787.41</v>
      </c>
      <c r="W114" s="34">
        <f>SUM(V$6:V114)</f>
        <v>34232.889999999992</v>
      </c>
      <c r="X114" s="34">
        <f>$D114+W114</f>
        <v>98770.052674859879</v>
      </c>
      <c r="Y114" s="39">
        <f>W114/$D113</f>
        <v>0.5368530212927819</v>
      </c>
      <c r="Z114" s="36">
        <f>1-(($D114)/X114)</f>
        <v>0.34659179653058281</v>
      </c>
    </row>
    <row r="115" spans="1:26" s="40" customFormat="1">
      <c r="A115" s="40">
        <v>110</v>
      </c>
      <c r="B115" s="41">
        <f>B114*(1+$C$2)</f>
        <v>115034.31974872808</v>
      </c>
      <c r="C115" s="43">
        <f>C114*(1+$C$2)</f>
        <v>829.15957921787356</v>
      </c>
      <c r="D115" s="43">
        <f>SUM($C$6:C115)</f>
        <v>65366.322254077764</v>
      </c>
      <c r="E115" s="43"/>
      <c r="F115" s="43"/>
      <c r="G115" s="24">
        <f>(($B115/2)+$D115)/2</f>
        <v>61441.7410642209</v>
      </c>
      <c r="H115" s="42">
        <f>$E$2-$A115</f>
        <v>70</v>
      </c>
      <c r="I115" s="43">
        <f>H115*$C115</f>
        <v>58041.170545251152</v>
      </c>
      <c r="J115" s="5">
        <f t="shared" si="21"/>
        <v>119482.91160947205</v>
      </c>
      <c r="K115" s="58">
        <f t="shared" si="22"/>
        <v>1.9913818601578674</v>
      </c>
      <c r="L115" s="59">
        <f>G115-$D115</f>
        <v>-3924.5811898568645</v>
      </c>
      <c r="M115" s="58">
        <f>L115/$D115</f>
        <v>-6.0039804206852655E-2</v>
      </c>
      <c r="N115" s="19">
        <f t="shared" si="29"/>
        <v>-1.1640862801227398</v>
      </c>
      <c r="O115" s="19">
        <f t="shared" si="30"/>
        <v>-1.1120254911552321</v>
      </c>
      <c r="P115" s="44">
        <f t="shared" si="23"/>
        <v>527.55999999999995</v>
      </c>
      <c r="Q115" s="43">
        <f>SUM(P$6:P115)</f>
        <v>23917.789999999997</v>
      </c>
      <c r="R115" s="43">
        <f>$D115+Q115</f>
        <v>89284.112254077758</v>
      </c>
      <c r="S115" s="45">
        <f>Q115/$D114</f>
        <v>0.37060491984282795</v>
      </c>
      <c r="T115" s="38">
        <f>(1+S115)^(1/(A115-1))-1</f>
        <v>2.8964084329714535E-3</v>
      </c>
      <c r="U115" s="46">
        <f>1-(($D115)/R115)</f>
        <v>0.26788405457777986</v>
      </c>
      <c r="V115" s="30">
        <f t="shared" si="24"/>
        <v>800.04</v>
      </c>
      <c r="W115" s="43">
        <f>SUM(V$6:V115)</f>
        <v>35032.929999999993</v>
      </c>
      <c r="X115" s="43">
        <f>$D115+W115</f>
        <v>100399.25225407776</v>
      </c>
      <c r="Y115" s="45">
        <f>W115/$D114</f>
        <v>0.54283343964929032</v>
      </c>
      <c r="Z115" s="46">
        <f>1-(($D115)/X115)</f>
        <v>0.3489361644979494</v>
      </c>
    </row>
    <row r="116" spans="1:26">
      <c r="A116" s="1">
        <v>111</v>
      </c>
      <c r="B116" s="5">
        <f t="shared" ref="B116:B179" si="33">B115</f>
        <v>115034.31974872808</v>
      </c>
      <c r="C116" s="5">
        <f t="shared" ref="C116:C179" si="34">C115</f>
        <v>829.15957921787356</v>
      </c>
      <c r="D116" s="5">
        <f>SUM($C$6:C116)</f>
        <v>66195.481833295635</v>
      </c>
      <c r="E116" s="5"/>
      <c r="F116" s="5"/>
      <c r="G116" s="24">
        <f>(($B116/2)+$D116)/2</f>
        <v>61856.320853829835</v>
      </c>
      <c r="H116" s="31">
        <f>$E$2-$A116</f>
        <v>69</v>
      </c>
      <c r="I116" s="5">
        <f>H116*$C116</f>
        <v>57212.010966033275</v>
      </c>
      <c r="J116" s="5">
        <f t="shared" si="21"/>
        <v>119068.33181986312</v>
      </c>
      <c r="K116" s="6">
        <f t="shared" si="22"/>
        <v>1.9844721969977186</v>
      </c>
      <c r="L116" s="48">
        <f>G116-$D116</f>
        <v>-4339.1609794657998</v>
      </c>
      <c r="M116" s="6">
        <f>L116/$D116</f>
        <v>-6.5550712213159654E-2</v>
      </c>
      <c r="N116" s="19">
        <f t="shared" si="29"/>
        <v>-1.1774454680892503</v>
      </c>
      <c r="O116" s="19">
        <f t="shared" si="30"/>
        <v>-1.121049534440113</v>
      </c>
      <c r="P116" s="30">
        <f t="shared" si="23"/>
        <v>535.70000000000005</v>
      </c>
      <c r="Q116" s="5">
        <f>SUM(P$6:P116)</f>
        <v>24453.489999999998</v>
      </c>
      <c r="R116" s="5">
        <f>$D116+Q116</f>
        <v>90648.971833295625</v>
      </c>
      <c r="S116" s="38">
        <f>Q116/$D115</f>
        <v>0.37409921740662883</v>
      </c>
      <c r="T116" s="38">
        <f>(1+S116)^(1/(A116-1))-1</f>
        <v>2.8932537833588068E-3</v>
      </c>
      <c r="U116" s="26">
        <f>1-(($D116)/R116)</f>
        <v>0.26976025767804857</v>
      </c>
      <c r="V116" s="30">
        <f t="shared" si="24"/>
        <v>813.23</v>
      </c>
      <c r="W116" s="5">
        <f>SUM(V$6:V116)</f>
        <v>35846.159999999996</v>
      </c>
      <c r="X116" s="5">
        <f>$D116+W116</f>
        <v>102041.64183329564</v>
      </c>
      <c r="Y116" s="38">
        <f>W116/$D115</f>
        <v>0.54838881497212877</v>
      </c>
      <c r="Z116" s="26">
        <f>1-(($D116)/X116)</f>
        <v>0.35128952607957342</v>
      </c>
    </row>
    <row r="117" spans="1:26">
      <c r="A117" s="1">
        <v>112</v>
      </c>
      <c r="B117" s="5">
        <f t="shared" si="33"/>
        <v>115034.31974872808</v>
      </c>
      <c r="C117" s="5">
        <f t="shared" si="34"/>
        <v>829.15957921787356</v>
      </c>
      <c r="D117" s="5">
        <f>SUM($C$6:C117)</f>
        <v>67024.641412513505</v>
      </c>
      <c r="E117" s="5"/>
      <c r="F117" s="5"/>
      <c r="G117" s="24">
        <f>(($B117/2)+$D117)/2</f>
        <v>62270.90064343877</v>
      </c>
      <c r="H117" s="31">
        <f>$E$2-$A117</f>
        <v>68</v>
      </c>
      <c r="I117" s="5">
        <f>H117*$C117</f>
        <v>56382.851386815404</v>
      </c>
      <c r="J117" s="5">
        <f t="shared" si="21"/>
        <v>118653.75203025417</v>
      </c>
      <c r="K117" s="6">
        <f t="shared" si="22"/>
        <v>1.9775625338375695</v>
      </c>
      <c r="L117" s="48">
        <f>G117-$D117</f>
        <v>-4753.740769074735</v>
      </c>
      <c r="M117" s="6">
        <f>L117/$D117</f>
        <v>-7.0925269705168631E-2</v>
      </c>
      <c r="N117" s="19">
        <f t="shared" si="29"/>
        <v>-1.1901695605329332</v>
      </c>
      <c r="O117" s="19">
        <f t="shared" si="30"/>
        <v>-1.1296261461270847</v>
      </c>
      <c r="P117" s="30">
        <f t="shared" si="23"/>
        <v>543.89</v>
      </c>
      <c r="Q117" s="5">
        <f>SUM(P$6:P117)</f>
        <v>24997.379999999997</v>
      </c>
      <c r="R117" s="5">
        <f>$D117+Q117</f>
        <v>92022.02141251351</v>
      </c>
      <c r="S117" s="38">
        <f>Q117/$D116</f>
        <v>0.37762970081481567</v>
      </c>
      <c r="T117" s="38">
        <f>(1+S117)^(1/(A117-1))-1</f>
        <v>2.8903348810649376E-3</v>
      </c>
      <c r="U117" s="26">
        <f>1-(($D117)/R117)</f>
        <v>0.2716456302121697</v>
      </c>
      <c r="V117" s="30">
        <f t="shared" si="24"/>
        <v>826.54</v>
      </c>
      <c r="W117" s="5">
        <f>SUM(V$6:V117)</f>
        <v>36672.699999999997</v>
      </c>
      <c r="X117" s="5">
        <f>$D117+W117</f>
        <v>103697.3414125135</v>
      </c>
      <c r="Y117" s="38">
        <f>W117/$D116</f>
        <v>0.55400608900098691</v>
      </c>
      <c r="Z117" s="26">
        <f>1-(($D117)/X117)</f>
        <v>0.35365130388554566</v>
      </c>
    </row>
    <row r="118" spans="1:26">
      <c r="A118" s="1">
        <v>113</v>
      </c>
      <c r="B118" s="5">
        <f t="shared" si="33"/>
        <v>115034.31974872808</v>
      </c>
      <c r="C118" s="5">
        <f t="shared" si="34"/>
        <v>829.15957921787356</v>
      </c>
      <c r="D118" s="5">
        <f>SUM($C$6:C118)</f>
        <v>67853.800991731376</v>
      </c>
      <c r="E118" s="5"/>
      <c r="F118" s="5"/>
      <c r="G118" s="24">
        <f>(($B118/2)+$D118)/2</f>
        <v>62685.480433047705</v>
      </c>
      <c r="H118" s="31">
        <f>$E$2-$A118</f>
        <v>67</v>
      </c>
      <c r="I118" s="5">
        <f>H118*$C118</f>
        <v>55553.691807597526</v>
      </c>
      <c r="J118" s="5">
        <f t="shared" si="21"/>
        <v>118239.17224064523</v>
      </c>
      <c r="K118" s="6">
        <f t="shared" si="22"/>
        <v>1.9706528706774205</v>
      </c>
      <c r="L118" s="48">
        <f>G118-$D118</f>
        <v>-5168.3205586836702</v>
      </c>
      <c r="M118" s="6">
        <f>L118/$D118</f>
        <v>-7.6168475209126146E-2</v>
      </c>
      <c r="N118" s="19">
        <f t="shared" si="29"/>
        <v>-1.2022864845033689</v>
      </c>
      <c r="O118" s="19">
        <f t="shared" si="30"/>
        <v>-1.1377754053281672</v>
      </c>
      <c r="P118" s="30">
        <f t="shared" si="23"/>
        <v>552.13</v>
      </c>
      <c r="Q118" s="5">
        <f>SUM(P$6:P118)</f>
        <v>25549.51</v>
      </c>
      <c r="R118" s="5">
        <f>$D118+Q118</f>
        <v>93403.31099173137</v>
      </c>
      <c r="S118" s="38">
        <f>Q118/$D117</f>
        <v>0.381195773100099</v>
      </c>
      <c r="T118" s="38">
        <f>(1+S118)^(1/(A118-1))-1</f>
        <v>2.8876400291784066E-3</v>
      </c>
      <c r="U118" s="26">
        <f>1-(($D118)/R118)</f>
        <v>0.27353966073281699</v>
      </c>
      <c r="V118" s="30">
        <f t="shared" si="24"/>
        <v>839.95</v>
      </c>
      <c r="W118" s="5">
        <f>SUM(V$6:V118)</f>
        <v>37512.649999999994</v>
      </c>
      <c r="X118" s="5">
        <f>$D118+W118</f>
        <v>105366.45099173137</v>
      </c>
      <c r="Y118" s="38">
        <f>W118/$D117</f>
        <v>0.55968445648403542</v>
      </c>
      <c r="Z118" s="26">
        <f>1-(($D118)/X118)</f>
        <v>0.3560208173182543</v>
      </c>
    </row>
    <row r="119" spans="1:26">
      <c r="A119" s="1">
        <v>114</v>
      </c>
      <c r="B119" s="5">
        <f t="shared" si="33"/>
        <v>115034.31974872808</v>
      </c>
      <c r="C119" s="5">
        <f t="shared" si="34"/>
        <v>829.15957921787356</v>
      </c>
      <c r="D119" s="5">
        <f>SUM($C$6:C119)</f>
        <v>68682.960570949246</v>
      </c>
      <c r="E119" s="5"/>
      <c r="F119" s="5"/>
      <c r="G119" s="24">
        <f>(($B119/2)+$D119)/2</f>
        <v>63100.060222656641</v>
      </c>
      <c r="H119" s="31">
        <f>$E$2-$A119</f>
        <v>66</v>
      </c>
      <c r="I119" s="5">
        <f>H119*$C119</f>
        <v>54724.532228379656</v>
      </c>
      <c r="J119" s="5">
        <f t="shared" si="21"/>
        <v>117824.5924510363</v>
      </c>
      <c r="K119" s="6">
        <f t="shared" si="22"/>
        <v>1.9637432075172716</v>
      </c>
      <c r="L119" s="48">
        <f>G119-$D119</f>
        <v>-5582.9003482926055</v>
      </c>
      <c r="M119" s="6">
        <f>L119/$D119</f>
        <v>-8.1285085876947452E-2</v>
      </c>
      <c r="N119" s="19">
        <f t="shared" si="29"/>
        <v>-1.2138228769013402</v>
      </c>
      <c r="O119" s="19">
        <f t="shared" si="30"/>
        <v>-1.1455164178262647</v>
      </c>
      <c r="P119" s="30">
        <f t="shared" si="23"/>
        <v>560.41999999999996</v>
      </c>
      <c r="Q119" s="5">
        <f>SUM(P$6:P119)</f>
        <v>26109.929999999997</v>
      </c>
      <c r="R119" s="5">
        <f>$D119+Q119</f>
        <v>94792.890570949239</v>
      </c>
      <c r="S119" s="38">
        <f>Q119/$D118</f>
        <v>0.38479686647446232</v>
      </c>
      <c r="T119" s="38">
        <f>(1+S119)^(1/(A119-1))-1</f>
        <v>2.8851581698097206E-3</v>
      </c>
      <c r="U119" s="26">
        <f>1-(($D119)/R119)</f>
        <v>0.27544185901217566</v>
      </c>
      <c r="V119" s="30">
        <f t="shared" si="24"/>
        <v>853.47</v>
      </c>
      <c r="W119" s="5">
        <f>SUM(V$6:V119)</f>
        <v>38366.119999999995</v>
      </c>
      <c r="X119" s="5">
        <f>$D119+W119</f>
        <v>107049.08057094924</v>
      </c>
      <c r="Y119" s="38">
        <f>W119/$D118</f>
        <v>0.56542329890517506</v>
      </c>
      <c r="Z119" s="26">
        <f>1-(($D119)/X119)</f>
        <v>0.35839747334001593</v>
      </c>
    </row>
    <row r="120" spans="1:26">
      <c r="A120" s="1">
        <v>115</v>
      </c>
      <c r="B120" s="5">
        <f t="shared" si="33"/>
        <v>115034.31974872808</v>
      </c>
      <c r="C120" s="5">
        <f t="shared" si="34"/>
        <v>829.15957921787356</v>
      </c>
      <c r="D120" s="5">
        <f>SUM($C$6:C120)</f>
        <v>69512.120150167117</v>
      </c>
      <c r="E120" s="5"/>
      <c r="F120" s="5"/>
      <c r="G120" s="24">
        <f>(($B120/2)+$D120)/2</f>
        <v>63514.640012265576</v>
      </c>
      <c r="H120" s="31">
        <f>$E$2-$A120</f>
        <v>65</v>
      </c>
      <c r="I120" s="5">
        <f>H120*$C120</f>
        <v>53895.372649161778</v>
      </c>
      <c r="J120" s="5">
        <f t="shared" si="21"/>
        <v>117410.01266142735</v>
      </c>
      <c r="K120" s="6">
        <f t="shared" si="22"/>
        <v>1.9568335443571225</v>
      </c>
      <c r="L120" s="48">
        <f>G120-$D120</f>
        <v>-5997.4801379015407</v>
      </c>
      <c r="M120" s="6">
        <f>L120/$D120</f>
        <v>-8.627963188211174E-2</v>
      </c>
      <c r="N120" s="19">
        <f t="shared" si="29"/>
        <v>-1.2248041466017088</v>
      </c>
      <c r="O120" s="19">
        <f t="shared" si="30"/>
        <v>-1.1528673949755217</v>
      </c>
      <c r="P120" s="30">
        <f t="shared" si="23"/>
        <v>568.76</v>
      </c>
      <c r="Q120" s="5">
        <f>SUM(P$6:P120)</f>
        <v>26678.689999999995</v>
      </c>
      <c r="R120" s="5">
        <f>$D120+Q120</f>
        <v>96190.810150167119</v>
      </c>
      <c r="S120" s="38">
        <f>Q120/$D119</f>
        <v>0.38843244056786119</v>
      </c>
      <c r="T120" s="38">
        <f>(1+S120)^(1/(A120-1))-1</f>
        <v>2.882878843160297E-3</v>
      </c>
      <c r="U120" s="26">
        <f>1-(($D120)/R120)</f>
        <v>0.2773517548958252</v>
      </c>
      <c r="V120" s="30">
        <f t="shared" si="24"/>
        <v>867.1</v>
      </c>
      <c r="W120" s="5">
        <f>SUM(V$6:V120)</f>
        <v>39233.219999999994</v>
      </c>
      <c r="X120" s="5">
        <f>$D120+W120</f>
        <v>108745.34015016712</v>
      </c>
      <c r="Y120" s="38">
        <f>W120/$D119</f>
        <v>0.57122202761589203</v>
      </c>
      <c r="Z120" s="26">
        <f>1-(($D120)/X120)</f>
        <v>0.36078070054149081</v>
      </c>
    </row>
    <row r="121" spans="1:26">
      <c r="A121" s="1">
        <v>116</v>
      </c>
      <c r="B121" s="5">
        <f t="shared" si="33"/>
        <v>115034.31974872808</v>
      </c>
      <c r="C121" s="5">
        <f t="shared" si="34"/>
        <v>829.15957921787356</v>
      </c>
      <c r="D121" s="5">
        <f>SUM($C$6:C121)</f>
        <v>70341.279729384987</v>
      </c>
      <c r="E121" s="5"/>
      <c r="F121" s="5"/>
      <c r="G121" s="24">
        <f>(($B121/2)+$D121)/2</f>
        <v>63929.219801874511</v>
      </c>
      <c r="H121" s="31">
        <f>$E$2-$A121</f>
        <v>64</v>
      </c>
      <c r="I121" s="5">
        <f>H121*$C121</f>
        <v>53066.213069943908</v>
      </c>
      <c r="J121" s="5">
        <f t="shared" si="21"/>
        <v>116995.43287181843</v>
      </c>
      <c r="K121" s="6">
        <f t="shared" si="22"/>
        <v>1.9499238811969737</v>
      </c>
      <c r="L121" s="48">
        <f>G121-$D121</f>
        <v>-6412.059927510476</v>
      </c>
      <c r="M121" s="6">
        <f>L121/$D121</f>
        <v>-9.1156429797393149E-2</v>
      </c>
      <c r="N121" s="19">
        <f t="shared" si="29"/>
        <v>-1.235254619929405</v>
      </c>
      <c r="O121" s="19">
        <f t="shared" si="30"/>
        <v>-1.1598456981794034</v>
      </c>
      <c r="P121" s="30">
        <f t="shared" si="23"/>
        <v>577.14</v>
      </c>
      <c r="Q121" s="5">
        <f>SUM(P$6:P121)</f>
        <v>27255.829999999994</v>
      </c>
      <c r="R121" s="5">
        <f>$D121+Q121</f>
        <v>97597.109729384974</v>
      </c>
      <c r="S121" s="38">
        <f>Q121/$D120</f>
        <v>0.39210183693317358</v>
      </c>
      <c r="T121" s="38">
        <f>(1+S121)^(1/(A121-1))-1</f>
        <v>2.8807912484254405E-3</v>
      </c>
      <c r="U121" s="26">
        <f>1-(($D121)/R121)</f>
        <v>0.27926882338600323</v>
      </c>
      <c r="V121" s="30">
        <f t="shared" si="24"/>
        <v>880.84</v>
      </c>
      <c r="W121" s="5">
        <f>SUM(V$6:V121)</f>
        <v>40114.05999999999</v>
      </c>
      <c r="X121" s="5">
        <f>$D121+W121</f>
        <v>110455.33972938498</v>
      </c>
      <c r="Y121" s="38">
        <f>W121/$D120</f>
        <v>0.57708008205391437</v>
      </c>
      <c r="Z121" s="26">
        <f>1-(($D121)/X121)</f>
        <v>0.36316994812816872</v>
      </c>
    </row>
    <row r="122" spans="1:26">
      <c r="A122" s="1">
        <v>117</v>
      </c>
      <c r="B122" s="5">
        <f t="shared" si="33"/>
        <v>115034.31974872808</v>
      </c>
      <c r="C122" s="5">
        <f t="shared" si="34"/>
        <v>829.15957921787356</v>
      </c>
      <c r="D122" s="5">
        <f>SUM($C$6:C122)</f>
        <v>71170.439308602858</v>
      </c>
      <c r="E122" s="5"/>
      <c r="F122" s="5"/>
      <c r="G122" s="24">
        <f>(($B122/2)+$D122)/2</f>
        <v>64343.799591483446</v>
      </c>
      <c r="H122" s="31">
        <f>$E$2-$A122</f>
        <v>63</v>
      </c>
      <c r="I122" s="5">
        <f>H122*$C122</f>
        <v>52237.053490726037</v>
      </c>
      <c r="J122" s="5">
        <f t="shared" si="21"/>
        <v>116580.85308220948</v>
      </c>
      <c r="K122" s="6">
        <f t="shared" si="22"/>
        <v>1.9430142180368246</v>
      </c>
      <c r="L122" s="48">
        <f>G122-$D122</f>
        <v>-6826.6397171194112</v>
      </c>
      <c r="M122" s="6">
        <f>L122/$D122</f>
        <v>-9.5919595037461405E-2</v>
      </c>
      <c r="N122" s="19">
        <f t="shared" si="29"/>
        <v>-1.2451973415541602</v>
      </c>
      <c r="O122" s="19">
        <f t="shared" si="30"/>
        <v>-1.1664678810526878</v>
      </c>
      <c r="P122" s="30">
        <f t="shared" si="23"/>
        <v>585.58000000000004</v>
      </c>
      <c r="Q122" s="5">
        <f>SUM(P$6:P122)</f>
        <v>27841.409999999996</v>
      </c>
      <c r="R122" s="5">
        <f>$D122+Q122</f>
        <v>99011.849308602861</v>
      </c>
      <c r="S122" s="38">
        <f>Q122/$D121</f>
        <v>0.39580471249756466</v>
      </c>
      <c r="T122" s="38">
        <f>(1+S122)^(1/(A122-1))-1</f>
        <v>2.8788869535549821E-3</v>
      </c>
      <c r="U122" s="26">
        <f>1-(($D122)/R122)</f>
        <v>0.28119270768514915</v>
      </c>
      <c r="V122" s="30">
        <f t="shared" si="24"/>
        <v>894.69</v>
      </c>
      <c r="W122" s="5">
        <f>SUM(V$6:V122)</f>
        <v>41008.749999999993</v>
      </c>
      <c r="X122" s="5">
        <f>$D122+W122</f>
        <v>112179.18930860286</v>
      </c>
      <c r="Y122" s="38">
        <f>W122/$D121</f>
        <v>0.58299692808785553</v>
      </c>
      <c r="Z122" s="26">
        <f>1-(($D122)/X122)</f>
        <v>0.36556468497187744</v>
      </c>
    </row>
    <row r="123" spans="1:26">
      <c r="A123" s="1">
        <v>118</v>
      </c>
      <c r="B123" s="5">
        <f t="shared" si="33"/>
        <v>115034.31974872808</v>
      </c>
      <c r="C123" s="5">
        <f t="shared" si="34"/>
        <v>829.15957921787356</v>
      </c>
      <c r="D123" s="5">
        <f>SUM($C$6:C123)</f>
        <v>71999.598887820728</v>
      </c>
      <c r="E123" s="5"/>
      <c r="F123" s="5"/>
      <c r="G123" s="24">
        <f>(($B123/2)+$D123)/2</f>
        <v>64758.379381092382</v>
      </c>
      <c r="H123" s="31">
        <f>$E$2-$A123</f>
        <v>62</v>
      </c>
      <c r="I123" s="5">
        <f>H123*$C123</f>
        <v>51407.893911508159</v>
      </c>
      <c r="J123" s="5">
        <f t="shared" si="21"/>
        <v>116166.27329260054</v>
      </c>
      <c r="K123" s="6">
        <f t="shared" si="22"/>
        <v>1.9361045548766758</v>
      </c>
      <c r="L123" s="48">
        <f>G123-$D123</f>
        <v>-7241.2195067283465</v>
      </c>
      <c r="M123" s="6">
        <f>L123/$D123</f>
        <v>-0.10057305344173595</v>
      </c>
      <c r="N123" s="19">
        <f t="shared" si="29"/>
        <v>-1.2546543792026141</v>
      </c>
      <c r="O123" s="19">
        <f t="shared" si="30"/>
        <v>-1.1727497293899036</v>
      </c>
      <c r="P123" s="30">
        <f t="shared" si="23"/>
        <v>594.07000000000005</v>
      </c>
      <c r="Q123" s="5">
        <f>SUM(P$6:P123)</f>
        <v>28435.479999999996</v>
      </c>
      <c r="R123" s="5">
        <f>$D123+Q123</f>
        <v>100435.07888782072</v>
      </c>
      <c r="S123" s="38">
        <f>Q123/$D122</f>
        <v>0.39954059966808164</v>
      </c>
      <c r="T123" s="38">
        <f>(1+S123)^(1/(A123-1))-1</f>
        <v>2.8771570745800279E-3</v>
      </c>
      <c r="U123" s="26">
        <f>1-(($D123)/R123)</f>
        <v>0.28312299163682175</v>
      </c>
      <c r="V123" s="30">
        <f t="shared" si="24"/>
        <v>908.65</v>
      </c>
      <c r="W123" s="5">
        <f>SUM(V$6:V123)</f>
        <v>41917.399999999994</v>
      </c>
      <c r="X123" s="5">
        <f>$D123+W123</f>
        <v>113916.99888782072</v>
      </c>
      <c r="Y123" s="38">
        <f>W123/$D122</f>
        <v>0.58897205647757123</v>
      </c>
      <c r="Z123" s="26">
        <f>1-(($D123)/X123)</f>
        <v>0.3679643987222484</v>
      </c>
    </row>
    <row r="124" spans="1:26">
      <c r="A124" s="1">
        <v>119</v>
      </c>
      <c r="B124" s="5">
        <f t="shared" si="33"/>
        <v>115034.31974872808</v>
      </c>
      <c r="C124" s="5">
        <f t="shared" si="34"/>
        <v>829.15957921787356</v>
      </c>
      <c r="D124" s="5">
        <f>SUM($C$6:C124)</f>
        <v>72828.758467038599</v>
      </c>
      <c r="E124" s="5"/>
      <c r="F124" s="5"/>
      <c r="G124" s="24">
        <f>(($B124/2)+$D124)/2</f>
        <v>65172.959170701317</v>
      </c>
      <c r="H124" s="31">
        <f>$E$2-$A124</f>
        <v>61</v>
      </c>
      <c r="I124" s="5">
        <f>H124*$C124</f>
        <v>50578.734332290289</v>
      </c>
      <c r="J124" s="5">
        <f t="shared" si="21"/>
        <v>115751.69350299161</v>
      </c>
      <c r="K124" s="6">
        <f t="shared" si="22"/>
        <v>1.9291948917165267</v>
      </c>
      <c r="L124" s="48">
        <f>G124-$D124</f>
        <v>-7655.7992963372817</v>
      </c>
      <c r="M124" s="6">
        <f>L124/$D124</f>
        <v>-0.10512055206601116</v>
      </c>
      <c r="N124" s="19">
        <f t="shared" si="29"/>
        <v>-1.2636467927586588</v>
      </c>
      <c r="O124" s="19">
        <f t="shared" si="30"/>
        <v>-1.1787062573418261</v>
      </c>
      <c r="P124" s="30">
        <f t="shared" si="23"/>
        <v>602.61</v>
      </c>
      <c r="Q124" s="5">
        <f>SUM(P$6:P124)</f>
        <v>29038.089999999997</v>
      </c>
      <c r="R124" s="5">
        <f>$D124+Q124</f>
        <v>101866.8484670386</v>
      </c>
      <c r="S124" s="38">
        <f>Q124/$D123</f>
        <v>0.40330905239129056</v>
      </c>
      <c r="T124" s="38">
        <f>(1+S124)^(1/(A124-1))-1</f>
        <v>2.8755931898925002E-3</v>
      </c>
      <c r="U124" s="26">
        <f>1-(($D124)/R124)</f>
        <v>0.28505927528911379</v>
      </c>
      <c r="V124" s="30">
        <f t="shared" si="24"/>
        <v>922.73</v>
      </c>
      <c r="W124" s="5">
        <f>SUM(V$6:V124)</f>
        <v>42840.13</v>
      </c>
      <c r="X124" s="5">
        <f>$D124+W124</f>
        <v>115668.8884670386</v>
      </c>
      <c r="Y124" s="38">
        <f>W124/$D123</f>
        <v>0.59500512033056241</v>
      </c>
      <c r="Z124" s="26">
        <f>1-(($D124)/X124)</f>
        <v>0.37036864940746683</v>
      </c>
    </row>
    <row r="125" spans="1:26">
      <c r="A125" s="1">
        <v>120</v>
      </c>
      <c r="B125" s="5">
        <f t="shared" si="33"/>
        <v>115034.31974872808</v>
      </c>
      <c r="C125" s="5">
        <f t="shared" si="34"/>
        <v>829.15957921787356</v>
      </c>
      <c r="D125" s="5">
        <f>SUM($C$6:C125)</f>
        <v>73657.918046256469</v>
      </c>
      <c r="E125" s="5"/>
      <c r="F125" s="5"/>
      <c r="G125" s="24">
        <f>(($B125/2)+$D125)/2</f>
        <v>65587.538960310252</v>
      </c>
      <c r="H125" s="31">
        <f>$E$2-$A125</f>
        <v>60</v>
      </c>
      <c r="I125" s="5">
        <f>H125*$C125</f>
        <v>49749.574753072411</v>
      </c>
      <c r="J125" s="5">
        <f t="shared" si="21"/>
        <v>115337.11371338266</v>
      </c>
      <c r="K125" s="6">
        <f t="shared" si="22"/>
        <v>1.9222852285563776</v>
      </c>
      <c r="L125" s="48">
        <f>G125-$D125</f>
        <v>-8070.3790859462169</v>
      </c>
      <c r="M125" s="6">
        <f>L125/$D125</f>
        <v>-0.10956566924520043</v>
      </c>
      <c r="N125" s="19">
        <f t="shared" si="29"/>
        <v>-1.2721946827713655</v>
      </c>
      <c r="O125" s="19">
        <f t="shared" si="30"/>
        <v>-1.184351825578613</v>
      </c>
      <c r="P125" s="30">
        <f t="shared" si="23"/>
        <v>611.20000000000005</v>
      </c>
      <c r="Q125" s="5">
        <f>SUM(P$6:P125)</f>
        <v>29649.289999999997</v>
      </c>
      <c r="R125" s="5">
        <f>$D125+Q125</f>
        <v>103307.20804625646</v>
      </c>
      <c r="S125" s="38">
        <f>Q125/$D124</f>
        <v>0.40710964492713275</v>
      </c>
      <c r="T125" s="38">
        <f>(1+S125)^(1/(A125-1))-1</f>
        <v>2.8741873121456152E-3</v>
      </c>
      <c r="U125" s="26">
        <f>1-(($D125)/R125)</f>
        <v>0.28700117407804049</v>
      </c>
      <c r="V125" s="30">
        <f t="shared" si="24"/>
        <v>936.92</v>
      </c>
      <c r="W125" s="5">
        <f>SUM(V$6:V125)</f>
        <v>43777.049999999996</v>
      </c>
      <c r="X125" s="5">
        <f>$D125+W125</f>
        <v>117434.96804625646</v>
      </c>
      <c r="Y125" s="38">
        <f>W125/$D124</f>
        <v>0.60109565124349817</v>
      </c>
      <c r="Z125" s="26">
        <f>1-(($D125)/X125)</f>
        <v>0.37277695671323929</v>
      </c>
    </row>
    <row r="126" spans="1:26">
      <c r="A126" s="1">
        <v>121</v>
      </c>
      <c r="B126" s="41">
        <f>B125*(1+$C$2)</f>
        <v>123661.89372988269</v>
      </c>
      <c r="C126" s="43">
        <f>C125*(1+$C$2)</f>
        <v>891.34654765921402</v>
      </c>
      <c r="D126" s="43">
        <f>SUM($C$6:C126)</f>
        <v>74549.264593915679</v>
      </c>
      <c r="E126" s="43"/>
      <c r="F126" s="43"/>
      <c r="G126" s="24">
        <f>(($B126/2)+$D126)/2</f>
        <v>68190.105729428513</v>
      </c>
      <c r="H126" s="42">
        <f>$E$2-$A126</f>
        <v>59</v>
      </c>
      <c r="I126" s="43">
        <f>H126*$C126</f>
        <v>52589.446311893626</v>
      </c>
      <c r="J126" s="5">
        <f t="shared" ref="J126:J136" si="35">I126+G126</f>
        <v>120779.55204132214</v>
      </c>
      <c r="K126" s="58">
        <f t="shared" ref="K126:K136" si="36">J126/$D$2</f>
        <v>2.0129925340220356</v>
      </c>
      <c r="L126" s="59">
        <f>G126-$D126</f>
        <v>-6359.1588644871663</v>
      </c>
      <c r="M126" s="58">
        <f>L126/$D126</f>
        <v>-8.5301429854831426E-2</v>
      </c>
      <c r="N126" s="19">
        <f t="shared" si="29"/>
        <v>-1.210087269257067</v>
      </c>
      <c r="O126" s="19">
        <f t="shared" si="30"/>
        <v>-1.1421731460771267</v>
      </c>
      <c r="P126" s="44">
        <f t="shared" ref="P126:P136" si="37">ROUND(R125*$A$2,2)</f>
        <v>619.84</v>
      </c>
      <c r="Q126" s="43">
        <f>SUM(P$6:P126)</f>
        <v>30269.129999999997</v>
      </c>
      <c r="R126" s="43">
        <f>$D126+Q126</f>
        <v>104818.39459391567</v>
      </c>
      <c r="S126" s="45">
        <f>Q126/$D125</f>
        <v>0.41094197070559707</v>
      </c>
      <c r="T126" s="38">
        <f>(1+S126)^(1/(A126-1))-1</f>
        <v>2.8729318621312228E-3</v>
      </c>
      <c r="U126" s="46">
        <f>1-(($D126)/R126)</f>
        <v>0.28877688994634731</v>
      </c>
      <c r="V126" s="30">
        <f t="shared" si="24"/>
        <v>951.22</v>
      </c>
      <c r="W126" s="43">
        <f>SUM(V$6:V126)</f>
        <v>44728.27</v>
      </c>
      <c r="X126" s="43">
        <f>$D126+W126</f>
        <v>119277.53459391568</v>
      </c>
      <c r="Y126" s="45">
        <f>W126/$D125</f>
        <v>0.6072432019041194</v>
      </c>
      <c r="Z126" s="46">
        <f>1-(($D126)/X126)</f>
        <v>0.37499324707103376</v>
      </c>
    </row>
    <row r="127" spans="1:26">
      <c r="A127" s="1">
        <v>122</v>
      </c>
      <c r="B127" s="5">
        <f t="shared" si="33"/>
        <v>123661.89372988269</v>
      </c>
      <c r="C127" s="5">
        <f t="shared" si="34"/>
        <v>891.34654765921402</v>
      </c>
      <c r="D127" s="5">
        <f>SUM($C$6:C127)</f>
        <v>75440.611141574889</v>
      </c>
      <c r="E127" s="5"/>
      <c r="F127" s="5"/>
      <c r="G127" s="24">
        <f>(($B127/2)+$D127)/2</f>
        <v>68635.779003258125</v>
      </c>
      <c r="H127" s="31">
        <f>$E$2-$A127</f>
        <v>58</v>
      </c>
      <c r="I127" s="5">
        <f>H127*$C127</f>
        <v>51698.099764234415</v>
      </c>
      <c r="J127" s="5">
        <f t="shared" si="35"/>
        <v>120333.87876749254</v>
      </c>
      <c r="K127" s="6">
        <f t="shared" si="36"/>
        <v>2.0055646461248755</v>
      </c>
      <c r="L127" s="48">
        <f>G127-$D127</f>
        <v>-6804.832138316764</v>
      </c>
      <c r="M127" s="6">
        <f>L127/$D127</f>
        <v>-9.02011799128528E-2</v>
      </c>
      <c r="N127" s="19">
        <f t="shared" si="29"/>
        <v>-1.2202350744033201</v>
      </c>
      <c r="O127" s="19">
        <f t="shared" si="30"/>
        <v>-1.1489204182549371</v>
      </c>
      <c r="P127" s="30">
        <f t="shared" si="37"/>
        <v>628.91</v>
      </c>
      <c r="Q127" s="5">
        <f>SUM(P$6:P127)</f>
        <v>30898.039999999997</v>
      </c>
      <c r="R127" s="5">
        <f>$D127+Q127</f>
        <v>106338.65114157488</v>
      </c>
      <c r="S127" s="38">
        <f>Q127/$D126</f>
        <v>0.41446471897888759</v>
      </c>
      <c r="T127" s="38">
        <f>(1+S127)^(1/(A127-1))-1</f>
        <v>2.8698222191174683E-3</v>
      </c>
      <c r="U127" s="26">
        <f>1-(($D127)/R127)</f>
        <v>0.29056264743158744</v>
      </c>
      <c r="V127" s="30">
        <f t="shared" si="24"/>
        <v>966.15</v>
      </c>
      <c r="W127" s="5">
        <f>SUM(V$6:V127)</f>
        <v>45694.42</v>
      </c>
      <c r="X127" s="5">
        <f>$D127+W127</f>
        <v>121135.03114157489</v>
      </c>
      <c r="Y127" s="38">
        <f>W127/$D126</f>
        <v>0.61294259908406046</v>
      </c>
      <c r="Z127" s="26">
        <f>1-(($D127)/X127)</f>
        <v>0.3772188735940083</v>
      </c>
    </row>
    <row r="128" spans="1:26">
      <c r="A128" s="1">
        <v>123</v>
      </c>
      <c r="B128" s="5">
        <f t="shared" si="33"/>
        <v>123661.89372988269</v>
      </c>
      <c r="C128" s="5">
        <f t="shared" si="34"/>
        <v>891.34654765921402</v>
      </c>
      <c r="D128" s="5">
        <f>SUM($C$6:C128)</f>
        <v>76331.957689234099</v>
      </c>
      <c r="E128" s="5"/>
      <c r="F128" s="5"/>
      <c r="G128" s="24">
        <f>(($B128/2)+$D128)/2</f>
        <v>69081.452277087723</v>
      </c>
      <c r="H128" s="31">
        <f>$E$2-$A128</f>
        <v>57</v>
      </c>
      <c r="I128" s="5">
        <f>H128*$C128</f>
        <v>50806.753216575198</v>
      </c>
      <c r="J128" s="5">
        <f t="shared" si="35"/>
        <v>119888.20549366291</v>
      </c>
      <c r="K128" s="6">
        <f t="shared" si="36"/>
        <v>1.9981367582277152</v>
      </c>
      <c r="L128" s="48">
        <f>G128-$D128</f>
        <v>-7250.5054121463763</v>
      </c>
      <c r="M128" s="6">
        <f>L128/$D128</f>
        <v>-9.4986498861524563E-2</v>
      </c>
      <c r="N128" s="19">
        <f t="shared" si="29"/>
        <v>-1.2299115080650942</v>
      </c>
      <c r="O128" s="19">
        <f t="shared" si="30"/>
        <v>-1.1553382036602495</v>
      </c>
      <c r="P128" s="30">
        <f t="shared" si="37"/>
        <v>638.03</v>
      </c>
      <c r="Q128" s="5">
        <f>SUM(P$6:P128)</f>
        <v>31536.069999999996</v>
      </c>
      <c r="R128" s="5">
        <f>$D128+Q128</f>
        <v>107868.02768923409</v>
      </c>
      <c r="S128" s="38">
        <f>Q128/$D127</f>
        <v>0.4180251130365068</v>
      </c>
      <c r="T128" s="38">
        <f>(1+S128)^(1/(A128-1))-1</f>
        <v>2.8669308093678403E-3</v>
      </c>
      <c r="U128" s="26">
        <f>1-(($D128)/R128)</f>
        <v>0.29235789951453328</v>
      </c>
      <c r="V128" s="30">
        <f t="shared" si="24"/>
        <v>981.19</v>
      </c>
      <c r="W128" s="5">
        <f>SUM(V$6:V128)</f>
        <v>46675.61</v>
      </c>
      <c r="X128" s="5">
        <f>$D128+W128</f>
        <v>123007.5676892341</v>
      </c>
      <c r="Y128" s="38">
        <f>W128/$D127</f>
        <v>0.61870667925007483</v>
      </c>
      <c r="Z128" s="26">
        <f>1-(($D128)/X128)</f>
        <v>0.37945315785709299</v>
      </c>
    </row>
    <row r="129" spans="1:26">
      <c r="A129" s="1">
        <v>124</v>
      </c>
      <c r="B129" s="5">
        <f t="shared" si="33"/>
        <v>123661.89372988269</v>
      </c>
      <c r="C129" s="5">
        <f t="shared" si="34"/>
        <v>891.34654765921402</v>
      </c>
      <c r="D129" s="5">
        <f>SUM($C$6:C129)</f>
        <v>77223.304236893309</v>
      </c>
      <c r="E129" s="5"/>
      <c r="F129" s="5"/>
      <c r="G129" s="24">
        <f>(($B129/2)+$D129)/2</f>
        <v>69527.125550917321</v>
      </c>
      <c r="H129" s="31">
        <f>$E$2-$A129</f>
        <v>56</v>
      </c>
      <c r="I129" s="5">
        <f>H129*$C129</f>
        <v>49915.406668915988</v>
      </c>
      <c r="J129" s="5">
        <f t="shared" si="35"/>
        <v>119442.53221983332</v>
      </c>
      <c r="K129" s="6">
        <f t="shared" si="36"/>
        <v>1.9907088703305553</v>
      </c>
      <c r="L129" s="48">
        <f>G129-$D129</f>
        <v>-7696.1786859759886</v>
      </c>
      <c r="M129" s="6">
        <f>L129/$D129</f>
        <v>-9.9661349148786507E-2</v>
      </c>
      <c r="N129" s="19">
        <f t="shared" si="29"/>
        <v>-1.2391359328811729</v>
      </c>
      <c r="O129" s="19">
        <f t="shared" si="30"/>
        <v>-1.1614403324632061</v>
      </c>
      <c r="P129" s="30">
        <f t="shared" si="37"/>
        <v>647.21</v>
      </c>
      <c r="Q129" s="5">
        <f>SUM(P$6:P129)</f>
        <v>32183.279999999995</v>
      </c>
      <c r="R129" s="5">
        <f>$D129+Q129</f>
        <v>109406.58423689331</v>
      </c>
      <c r="S129" s="38">
        <f>Q129/$D128</f>
        <v>0.42162262012230745</v>
      </c>
      <c r="T129" s="38">
        <f>(1+S129)^(1/(A129-1))-1</f>
        <v>2.8642478775575686E-3</v>
      </c>
      <c r="U129" s="26">
        <f>1-(($D129)/R129)</f>
        <v>0.29416218616527634</v>
      </c>
      <c r="V129" s="30">
        <f t="shared" si="24"/>
        <v>996.36</v>
      </c>
      <c r="W129" s="5">
        <f>SUM(V$6:V129)</f>
        <v>47671.97</v>
      </c>
      <c r="X129" s="5">
        <f>$D129+W129</f>
        <v>124895.27423689331</v>
      </c>
      <c r="Y129" s="38">
        <f>W129/$D128</f>
        <v>0.62453487953347331</v>
      </c>
      <c r="Z129" s="26">
        <f>1-(($D129)/X129)</f>
        <v>0.38169554685935414</v>
      </c>
    </row>
    <row r="130" spans="1:26">
      <c r="A130" s="1">
        <v>125</v>
      </c>
      <c r="B130" s="5">
        <f t="shared" si="33"/>
        <v>123661.89372988269</v>
      </c>
      <c r="C130" s="5">
        <f t="shared" si="34"/>
        <v>891.34654765921402</v>
      </c>
      <c r="D130" s="5">
        <f>SUM($C$6:C130)</f>
        <v>78114.650784552519</v>
      </c>
      <c r="E130" s="5"/>
      <c r="F130" s="5"/>
      <c r="G130" s="24">
        <f>(($B130/2)+$D130)/2</f>
        <v>69972.798824746933</v>
      </c>
      <c r="H130" s="31">
        <f>$E$2-$A130</f>
        <v>55</v>
      </c>
      <c r="I130" s="5">
        <f>H130*$C130</f>
        <v>49024.060121256771</v>
      </c>
      <c r="J130" s="5">
        <f t="shared" si="35"/>
        <v>118996.8589460037</v>
      </c>
      <c r="K130" s="6">
        <f t="shared" si="36"/>
        <v>1.983280982433395</v>
      </c>
      <c r="L130" s="48">
        <f>G130-$D130</f>
        <v>-8141.8519598055864</v>
      </c>
      <c r="M130" s="6">
        <f>L130/$D130</f>
        <v>-0.10422951236460842</v>
      </c>
      <c r="N130" s="19">
        <f t="shared" si="29"/>
        <v>-1.2479269603944732</v>
      </c>
      <c r="O130" s="19">
        <f t="shared" si="30"/>
        <v>-1.167240068832301</v>
      </c>
      <c r="P130" s="30">
        <f t="shared" si="37"/>
        <v>656.44</v>
      </c>
      <c r="Q130" s="5">
        <f>SUM(P$6:P130)</f>
        <v>32839.719999999994</v>
      </c>
      <c r="R130" s="5">
        <f>$D130+Q130</f>
        <v>110954.37078455251</v>
      </c>
      <c r="S130" s="38">
        <f>Q130/$D129</f>
        <v>0.42525660258281034</v>
      </c>
      <c r="T130" s="38">
        <f>(1+S130)^(1/(A130-1))-1</f>
        <v>2.8617634162522165E-3</v>
      </c>
      <c r="U130" s="26">
        <f>1-(($D130)/R130)</f>
        <v>0.2959750009647395</v>
      </c>
      <c r="V130" s="30">
        <f t="shared" si="24"/>
        <v>1011.65</v>
      </c>
      <c r="W130" s="5">
        <f>SUM(V$6:V130)</f>
        <v>48683.62</v>
      </c>
      <c r="X130" s="5">
        <f>$D130+W130</f>
        <v>126798.27078455253</v>
      </c>
      <c r="Y130" s="38">
        <f>W130/$D129</f>
        <v>0.63042653355852496</v>
      </c>
      <c r="Z130" s="26">
        <f>1-(($D130)/X130)</f>
        <v>0.38394545681715242</v>
      </c>
    </row>
    <row r="131" spans="1:26">
      <c r="A131" s="1">
        <v>126</v>
      </c>
      <c r="B131" s="5">
        <f t="shared" si="33"/>
        <v>123661.89372988269</v>
      </c>
      <c r="C131" s="5">
        <f t="shared" si="34"/>
        <v>891.34654765921402</v>
      </c>
      <c r="D131" s="5">
        <f>SUM($C$6:C131)</f>
        <v>79005.997332211729</v>
      </c>
      <c r="E131" s="5"/>
      <c r="F131" s="5"/>
      <c r="G131" s="24">
        <f>(($B131/2)+$D131)/2</f>
        <v>70418.472098576545</v>
      </c>
      <c r="H131" s="31">
        <f>$E$2-$A131</f>
        <v>54</v>
      </c>
      <c r="I131" s="5">
        <f>H131*$C131</f>
        <v>48132.713573597561</v>
      </c>
      <c r="J131" s="5">
        <f t="shared" si="35"/>
        <v>118551.18567217411</v>
      </c>
      <c r="K131" s="6">
        <f t="shared" si="36"/>
        <v>1.9758530945362351</v>
      </c>
      <c r="L131" s="48">
        <f>G131-$D131</f>
        <v>-8587.5252336351841</v>
      </c>
      <c r="M131" s="6">
        <f>L131/$D131</f>
        <v>-0.10869459944319876</v>
      </c>
      <c r="N131" s="19">
        <f t="shared" si="29"/>
        <v>-1.2563023398771</v>
      </c>
      <c r="O131" s="19">
        <f t="shared" si="30"/>
        <v>-1.1727500711343009</v>
      </c>
      <c r="P131" s="30">
        <f t="shared" si="37"/>
        <v>665.73</v>
      </c>
      <c r="Q131" s="5">
        <f>SUM(P$6:P131)</f>
        <v>33505.449999999997</v>
      </c>
      <c r="R131" s="5">
        <f>$D131+Q131</f>
        <v>112511.44733221173</v>
      </c>
      <c r="S131" s="38">
        <f>Q131/$D130</f>
        <v>0.42892657988590577</v>
      </c>
      <c r="T131" s="38">
        <f>(1+S131)^(1/(A131-1))-1</f>
        <v>2.8594686553236048E-3</v>
      </c>
      <c r="U131" s="26">
        <f>1-(($D131)/R131)</f>
        <v>0.29779592027706037</v>
      </c>
      <c r="V131" s="30">
        <f t="shared" si="24"/>
        <v>1027.07</v>
      </c>
      <c r="W131" s="5">
        <f>SUM(V$6:V131)</f>
        <v>49710.69</v>
      </c>
      <c r="X131" s="5">
        <f>$D131+W131</f>
        <v>128716.68733221173</v>
      </c>
      <c r="Y131" s="38">
        <f>W131/$D130</f>
        <v>0.63638113338183788</v>
      </c>
      <c r="Z131" s="26">
        <f>1-(($D131)/X131)</f>
        <v>0.38620237228215049</v>
      </c>
    </row>
    <row r="132" spans="1:26">
      <c r="A132" s="1">
        <v>127</v>
      </c>
      <c r="B132" s="5">
        <f t="shared" si="33"/>
        <v>123661.89372988269</v>
      </c>
      <c r="C132" s="5">
        <f t="shared" si="34"/>
        <v>891.34654765921402</v>
      </c>
      <c r="D132" s="5">
        <f>SUM($C$6:C132)</f>
        <v>79897.343879870939</v>
      </c>
      <c r="E132" s="5"/>
      <c r="F132" s="5"/>
      <c r="G132" s="24">
        <f>(($B132/2)+$D132)/2</f>
        <v>70864.145372406143</v>
      </c>
      <c r="H132" s="31">
        <f>$E$2-$A132</f>
        <v>53</v>
      </c>
      <c r="I132" s="5">
        <f>H132*$C132</f>
        <v>47241.367025938343</v>
      </c>
      <c r="J132" s="5">
        <f t="shared" si="35"/>
        <v>118105.51239834449</v>
      </c>
      <c r="K132" s="6">
        <f t="shared" si="36"/>
        <v>1.9684252066390748</v>
      </c>
      <c r="L132" s="48">
        <f>G132-$D132</f>
        <v>-9033.1985074647964</v>
      </c>
      <c r="M132" s="6">
        <f>L132/$D132</f>
        <v>-0.11306006018230838</v>
      </c>
      <c r="N132" s="19">
        <f t="shared" si="29"/>
        <v>-1.2642791422560218</v>
      </c>
      <c r="O132" s="19">
        <f t="shared" si="30"/>
        <v>-1.1779824860149941</v>
      </c>
      <c r="P132" s="30">
        <f t="shared" si="37"/>
        <v>675.07</v>
      </c>
      <c r="Q132" s="5">
        <f>SUM(P$6:P132)</f>
        <v>34180.519999999997</v>
      </c>
      <c r="R132" s="5">
        <f>$D132+Q132</f>
        <v>114077.86387987094</v>
      </c>
      <c r="S132" s="38">
        <f>Q132/$D131</f>
        <v>0.4326319666122887</v>
      </c>
      <c r="T132" s="38">
        <f>(1+S132)^(1/(A132-1))-1</f>
        <v>2.8573545465386818E-3</v>
      </c>
      <c r="U132" s="26">
        <f>1-(($D132)/R132)</f>
        <v>0.29962447435020001</v>
      </c>
      <c r="V132" s="30">
        <f t="shared" si="24"/>
        <v>1042.6099999999999</v>
      </c>
      <c r="W132" s="5">
        <f>SUM(V$6:V132)</f>
        <v>50753.3</v>
      </c>
      <c r="X132" s="5">
        <f>$D132+W132</f>
        <v>130650.64387987094</v>
      </c>
      <c r="Y132" s="38">
        <f>W132/$D131</f>
        <v>0.64239806740984273</v>
      </c>
      <c r="Z132" s="26">
        <f>1-(($D132)/X132)</f>
        <v>0.38846574722330518</v>
      </c>
    </row>
    <row r="133" spans="1:26">
      <c r="A133" s="1">
        <v>128</v>
      </c>
      <c r="B133" s="5">
        <f t="shared" si="33"/>
        <v>123661.89372988269</v>
      </c>
      <c r="C133" s="5">
        <f t="shared" si="34"/>
        <v>891.34654765921402</v>
      </c>
      <c r="D133" s="5">
        <f>SUM($C$6:C133)</f>
        <v>80788.690427530149</v>
      </c>
      <c r="E133" s="5"/>
      <c r="F133" s="5"/>
      <c r="G133" s="24">
        <f>(($B133/2)+$D133)/2</f>
        <v>71309.818646235741</v>
      </c>
      <c r="H133" s="31">
        <f>$E$2-$A133</f>
        <v>52</v>
      </c>
      <c r="I133" s="5">
        <f>H133*$C133</f>
        <v>46350.020478279126</v>
      </c>
      <c r="J133" s="5">
        <f t="shared" si="35"/>
        <v>117659.83912451487</v>
      </c>
      <c r="K133" s="6">
        <f t="shared" si="36"/>
        <v>1.9609973187419145</v>
      </c>
      <c r="L133" s="48">
        <f>G133-$D133</f>
        <v>-9478.8717812944087</v>
      </c>
      <c r="M133" s="6">
        <f>L133/$D133</f>
        <v>-0.11732919213237201</v>
      </c>
      <c r="N133" s="19">
        <f t="shared" si="29"/>
        <v>-1.2718736411883214</v>
      </c>
      <c r="O133" s="19">
        <f t="shared" si="30"/>
        <v>-1.18294893942211</v>
      </c>
      <c r="P133" s="30">
        <f t="shared" si="37"/>
        <v>684.47</v>
      </c>
      <c r="Q133" s="5">
        <f>SUM(P$6:P133)</f>
        <v>34864.99</v>
      </c>
      <c r="R133" s="5">
        <f>$D133+Q133</f>
        <v>115653.68042753014</v>
      </c>
      <c r="S133" s="38">
        <f>Q133/$D132</f>
        <v>0.43637232862735709</v>
      </c>
      <c r="T133" s="38">
        <f>(1+S133)^(1/(A133-1))-1</f>
        <v>2.855413190858247E-3</v>
      </c>
      <c r="U133" s="26">
        <f>1-(($D133)/R133)</f>
        <v>0.30146027235031903</v>
      </c>
      <c r="V133" s="30">
        <f t="shared" si="24"/>
        <v>1058.27</v>
      </c>
      <c r="W133" s="5">
        <f>SUM(V$6:V133)</f>
        <v>51811.57</v>
      </c>
      <c r="X133" s="5">
        <f>$D133+W133</f>
        <v>132600.26042753016</v>
      </c>
      <c r="Y133" s="38">
        <f>W133/$D132</f>
        <v>0.64847675134108218</v>
      </c>
      <c r="Z133" s="26">
        <f>1-(($D133)/X133)</f>
        <v>0.39073505461413871</v>
      </c>
    </row>
    <row r="134" spans="1:26">
      <c r="A134" s="1">
        <v>129</v>
      </c>
      <c r="B134" s="5">
        <f t="shared" si="33"/>
        <v>123661.89372988269</v>
      </c>
      <c r="C134" s="5">
        <f t="shared" si="34"/>
        <v>891.34654765921402</v>
      </c>
      <c r="D134" s="5">
        <f>SUM($C$6:C134)</f>
        <v>81680.03697518936</v>
      </c>
      <c r="E134" s="5"/>
      <c r="F134" s="5"/>
      <c r="G134" s="24">
        <f>(($B134/2)+$D134)/2</f>
        <v>71755.491920065353</v>
      </c>
      <c r="H134" s="31">
        <f>$E$2-$A134</f>
        <v>51</v>
      </c>
      <c r="I134" s="5">
        <f>H134*$C134</f>
        <v>45458.673930619916</v>
      </c>
      <c r="J134" s="5">
        <f t="shared" si="35"/>
        <v>117214.16585068527</v>
      </c>
      <c r="K134" s="6">
        <f t="shared" si="36"/>
        <v>1.9535694308447544</v>
      </c>
      <c r="L134" s="48">
        <f>G134-$D134</f>
        <v>-9924.5450551240065</v>
      </c>
      <c r="M134" s="6">
        <f>L134/$D134</f>
        <v>-0.12150514890362533</v>
      </c>
      <c r="N134" s="19">
        <f t="shared" ref="N134:N165" si="38">L134/Q134-1</f>
        <v>-1.2791014981933926</v>
      </c>
      <c r="O134" s="19">
        <f t="shared" ref="O134:O165" si="39">L134/W134-1</f>
        <v>-1.187660524326249</v>
      </c>
      <c r="P134" s="30">
        <f t="shared" si="37"/>
        <v>693.92</v>
      </c>
      <c r="Q134" s="5">
        <f>SUM(P$6:P134)</f>
        <v>35558.909999999996</v>
      </c>
      <c r="R134" s="5">
        <f>$D134+Q134</f>
        <v>117238.94697518935</v>
      </c>
      <c r="S134" s="38">
        <f>Q134/$D133</f>
        <v>0.44014712717614096</v>
      </c>
      <c r="T134" s="38">
        <f>(1+S134)^(1/(A134-1))-1</f>
        <v>2.8536363910645068E-3</v>
      </c>
      <c r="U134" s="26">
        <f>1-(($D134)/R134)</f>
        <v>0.30330287773332809</v>
      </c>
      <c r="V134" s="30">
        <f t="shared" si="24"/>
        <v>1074.06</v>
      </c>
      <c r="W134" s="5">
        <f>SUM(V$6:V134)</f>
        <v>52885.63</v>
      </c>
      <c r="X134" s="5">
        <f>$D134+W134</f>
        <v>134565.66697518935</v>
      </c>
      <c r="Y134" s="38">
        <f>W134/$D133</f>
        <v>0.65461675044033518</v>
      </c>
      <c r="Z134" s="26">
        <f>1-(($D134)/X134)</f>
        <v>0.39300983073008378</v>
      </c>
    </row>
    <row r="135" spans="1:26">
      <c r="A135" s="1">
        <v>130</v>
      </c>
      <c r="B135" s="5">
        <f t="shared" si="33"/>
        <v>123661.89372988269</v>
      </c>
      <c r="C135" s="5">
        <f t="shared" si="34"/>
        <v>891.34654765921402</v>
      </c>
      <c r="D135" s="5">
        <f>SUM($C$6:C135)</f>
        <v>82571.38352284857</v>
      </c>
      <c r="E135" s="5"/>
      <c r="F135" s="5"/>
      <c r="G135" s="24">
        <f>(($B135/2)+$D135)/2</f>
        <v>72201.165193894965</v>
      </c>
      <c r="H135" s="31">
        <f>$E$2-$A135</f>
        <v>50</v>
      </c>
      <c r="I135" s="5">
        <f>H135*$C135</f>
        <v>44567.327382960699</v>
      </c>
      <c r="J135" s="5">
        <f t="shared" si="35"/>
        <v>116768.49257685567</v>
      </c>
      <c r="K135" s="6">
        <f t="shared" si="36"/>
        <v>1.9461415429475946</v>
      </c>
      <c r="L135" s="48">
        <f>G135-$D135</f>
        <v>-10370.218328953604</v>
      </c>
      <c r="M135" s="6">
        <f>L135/$D135</f>
        <v>-0.12559094793517697</v>
      </c>
      <c r="N135" s="19">
        <f t="shared" si="38"/>
        <v>-1.2859776376525509</v>
      </c>
      <c r="O135" s="19">
        <f t="shared" si="39"/>
        <v>-1.1921278579149657</v>
      </c>
      <c r="P135" s="30">
        <f t="shared" si="37"/>
        <v>703.43</v>
      </c>
      <c r="Q135" s="5">
        <f>SUM(P$6:P135)</f>
        <v>36262.339999999997</v>
      </c>
      <c r="R135" s="5">
        <f>$D135+Q135</f>
        <v>118833.72352284857</v>
      </c>
      <c r="S135" s="38">
        <f>Q135/$D134</f>
        <v>0.44395596944960775</v>
      </c>
      <c r="T135" s="38">
        <f>(1+S135)^(1/(A135-1))-1</f>
        <v>2.8520170202037676E-3</v>
      </c>
      <c r="U135" s="26">
        <f>1-(($D135)/R135)</f>
        <v>0.30515192930925628</v>
      </c>
      <c r="V135" s="30">
        <f t="shared" si="24"/>
        <v>1089.98</v>
      </c>
      <c r="W135" s="5">
        <f>SUM(V$6:V135)</f>
        <v>53975.61</v>
      </c>
      <c r="X135" s="5">
        <f>$D135+W135</f>
        <v>136546.99352284858</v>
      </c>
      <c r="Y135" s="38">
        <f>W135/$D134</f>
        <v>0.66081764894885286</v>
      </c>
      <c r="Z135" s="26">
        <f>1-(($D135)/X135)</f>
        <v>0.39528962599215489</v>
      </c>
    </row>
    <row r="136" spans="1:26">
      <c r="A136" s="1">
        <v>131</v>
      </c>
      <c r="B136" s="5">
        <f t="shared" si="33"/>
        <v>123661.89372988269</v>
      </c>
      <c r="C136" s="5">
        <f t="shared" si="34"/>
        <v>891.34654765921402</v>
      </c>
      <c r="D136" s="5">
        <f>SUM($C$6:C136)</f>
        <v>83462.73007050778</v>
      </c>
      <c r="E136" s="5"/>
      <c r="F136" s="5"/>
      <c r="G136" s="24">
        <f>(($B136/2)+$D136)/2</f>
        <v>72646.838467724563</v>
      </c>
      <c r="H136" s="31">
        <f>$E$2-$A136</f>
        <v>49</v>
      </c>
      <c r="I136" s="5">
        <f>H136*$C136</f>
        <v>43675.980835301489</v>
      </c>
      <c r="J136" s="5">
        <f t="shared" si="35"/>
        <v>116322.81930302604</v>
      </c>
      <c r="K136" s="6">
        <f t="shared" si="36"/>
        <v>1.938713655050434</v>
      </c>
      <c r="L136" s="48">
        <f>G136-$D136</f>
        <v>-10815.891602783217</v>
      </c>
      <c r="M136" s="6">
        <f>L136/$D136</f>
        <v>-0.12958947776625745</v>
      </c>
      <c r="N136" s="19">
        <f t="shared" si="38"/>
        <v>-1.2925163528660781</v>
      </c>
      <c r="O136" s="19">
        <f t="shared" si="39"/>
        <v>-1.1963611033147019</v>
      </c>
      <c r="P136" s="30">
        <f t="shared" si="37"/>
        <v>713</v>
      </c>
      <c r="Q136" s="5">
        <f>SUM(P$6:P136)</f>
        <v>36975.339999999997</v>
      </c>
      <c r="R136" s="5">
        <f>$D136+Q136</f>
        <v>120438.07007050778</v>
      </c>
      <c r="S136" s="38">
        <f>Q136/$D135</f>
        <v>0.44779847959999897</v>
      </c>
      <c r="T136" s="38">
        <f>(1+S136)^(1/(A136-1))-1</f>
        <v>2.8505482832532625E-3</v>
      </c>
      <c r="U136" s="26">
        <f>1-(($D136)/R136)</f>
        <v>0.30700707822994511</v>
      </c>
      <c r="V136" s="30">
        <f t="shared" ref="V136:V185" si="40">ROUND(X135*$B$2,2)</f>
        <v>1106.03</v>
      </c>
      <c r="W136" s="5">
        <f>SUM(V$6:V136)</f>
        <v>55081.64</v>
      </c>
      <c r="X136" s="5">
        <f>$D136+W136</f>
        <v>138544.37007050778</v>
      </c>
      <c r="Y136" s="38">
        <f>W136/$D135</f>
        <v>0.6670790490601165</v>
      </c>
      <c r="Z136" s="26">
        <f>1-(($D136)/X136)</f>
        <v>0.39757400442881896</v>
      </c>
    </row>
    <row r="137" spans="1:26">
      <c r="A137" s="1">
        <v>132</v>
      </c>
      <c r="B137" s="41">
        <f>B136*(1+$C$2)</f>
        <v>132936.53575962389</v>
      </c>
      <c r="C137" s="43">
        <f>C136*(1+$C$2)</f>
        <v>958.19753873365505</v>
      </c>
      <c r="D137" s="43">
        <f>SUM($C$6:C137)</f>
        <v>84420.927609241437</v>
      </c>
      <c r="E137" s="43"/>
      <c r="F137" s="43"/>
      <c r="G137" s="24">
        <f>(($B137/2)+$D137)/2</f>
        <v>75444.597744526691</v>
      </c>
      <c r="H137" s="42">
        <f>$E$2-$A137</f>
        <v>48</v>
      </c>
      <c r="I137" s="43">
        <f>H137*$C137</f>
        <v>45993.481859215441</v>
      </c>
      <c r="J137" s="5">
        <f t="shared" ref="J137:J158" si="41">I137+G137</f>
        <v>121438.07960374214</v>
      </c>
      <c r="K137" s="58">
        <f t="shared" ref="K137:K158" si="42">J137/$D$2</f>
        <v>2.0239679933957024</v>
      </c>
      <c r="L137" s="59">
        <f>G137-$D137</f>
        <v>-8976.3298647147458</v>
      </c>
      <c r="M137" s="58">
        <f>L137/$D137</f>
        <v>-0.10632825436677765</v>
      </c>
      <c r="N137" s="19">
        <f t="shared" si="38"/>
        <v>-1.2381117568058637</v>
      </c>
      <c r="O137" s="19">
        <f t="shared" si="39"/>
        <v>-1.1597102309666463</v>
      </c>
      <c r="P137" s="44">
        <f t="shared" ref="P137:P158" si="43">ROUND(R136*$A$2,2)</f>
        <v>722.63</v>
      </c>
      <c r="Q137" s="43">
        <f>SUM(P$6:P137)</f>
        <v>37697.969999999994</v>
      </c>
      <c r="R137" s="43">
        <f>$D137+Q137</f>
        <v>122118.89760924142</v>
      </c>
      <c r="S137" s="45">
        <f>Q137/$D136</f>
        <v>0.4516742978351348</v>
      </c>
      <c r="T137" s="38">
        <f>(1+S137)^(1/(A137-1))-1</f>
        <v>2.8492236988284514E-3</v>
      </c>
      <c r="U137" s="46">
        <f>1-(($D137)/R137)</f>
        <v>0.30869890523108656</v>
      </c>
      <c r="V137" s="30">
        <f t="shared" si="40"/>
        <v>1122.21</v>
      </c>
      <c r="W137" s="43">
        <f>SUM(V$6:V137)</f>
        <v>56203.85</v>
      </c>
      <c r="X137" s="43">
        <f>$D137+W137</f>
        <v>140624.77760924143</v>
      </c>
      <c r="Y137" s="45">
        <f>W137/$D136</f>
        <v>0.67340056996122721</v>
      </c>
      <c r="Z137" s="46">
        <f>1-(($D137)/X137)</f>
        <v>0.39967245428238418</v>
      </c>
    </row>
    <row r="138" spans="1:26">
      <c r="A138" s="1">
        <v>133</v>
      </c>
      <c r="B138" s="5">
        <f t="shared" si="33"/>
        <v>132936.53575962389</v>
      </c>
      <c r="C138" s="5">
        <f t="shared" si="34"/>
        <v>958.19753873365505</v>
      </c>
      <c r="D138" s="5">
        <f>SUM($C$6:C138)</f>
        <v>85379.125147975094</v>
      </c>
      <c r="E138" s="5"/>
      <c r="F138" s="5"/>
      <c r="G138" s="24">
        <f>(($B138/2)+$D138)/2</f>
        <v>75923.696513893519</v>
      </c>
      <c r="H138" s="31">
        <f>$E$2-$A138</f>
        <v>47</v>
      </c>
      <c r="I138" s="5">
        <f>H138*$C138</f>
        <v>45035.284320481791</v>
      </c>
      <c r="J138" s="5">
        <f t="shared" si="41"/>
        <v>120958.98083437531</v>
      </c>
      <c r="K138" s="6">
        <f t="shared" si="42"/>
        <v>2.0159830139062551</v>
      </c>
      <c r="L138" s="48">
        <f>G138-$D138</f>
        <v>-9455.4286340815743</v>
      </c>
      <c r="M138" s="6">
        <f>L138/$D138</f>
        <v>-0.11074637527257242</v>
      </c>
      <c r="N138" s="19">
        <f t="shared" si="38"/>
        <v>-1.2460385461324539</v>
      </c>
      <c r="O138" s="19">
        <f t="shared" si="39"/>
        <v>-1.1648927240365299</v>
      </c>
      <c r="P138" s="30">
        <f t="shared" si="43"/>
        <v>732.71</v>
      </c>
      <c r="Q138" s="5">
        <f>SUM(P$6:P138)</f>
        <v>38430.679999999993</v>
      </c>
      <c r="R138" s="5">
        <f>$D138+Q138</f>
        <v>123809.80514797509</v>
      </c>
      <c r="S138" s="38">
        <f>Q138/$D137</f>
        <v>0.45522693351444582</v>
      </c>
      <c r="T138" s="38">
        <f>(1+S138)^(1/(A138-1))-1</f>
        <v>2.846177972133157E-3</v>
      </c>
      <c r="U138" s="26">
        <f>1-(($D138)/R138)</f>
        <v>0.31040094081456948</v>
      </c>
      <c r="V138" s="30">
        <f t="shared" si="40"/>
        <v>1139.06</v>
      </c>
      <c r="W138" s="5">
        <f>SUM(V$6:V138)</f>
        <v>57342.909999999996</v>
      </c>
      <c r="X138" s="5">
        <f>$D138+W138</f>
        <v>142722.03514797508</v>
      </c>
      <c r="Y138" s="38">
        <f>W138/$D137</f>
        <v>0.67924993984220039</v>
      </c>
      <c r="Z138" s="26">
        <f>1-(($D138)/X138)</f>
        <v>0.40178035536381262</v>
      </c>
    </row>
    <row r="139" spans="1:26">
      <c r="A139" s="1">
        <v>134</v>
      </c>
      <c r="B139" s="5">
        <f t="shared" si="33"/>
        <v>132936.53575962389</v>
      </c>
      <c r="C139" s="5">
        <f t="shared" si="34"/>
        <v>958.19753873365505</v>
      </c>
      <c r="D139" s="5">
        <f>SUM($C$6:C139)</f>
        <v>86337.322686708751</v>
      </c>
      <c r="E139" s="5"/>
      <c r="F139" s="5"/>
      <c r="G139" s="24">
        <f>(($B139/2)+$D139)/2</f>
        <v>76402.795283260348</v>
      </c>
      <c r="H139" s="31">
        <f>$E$2-$A139</f>
        <v>46</v>
      </c>
      <c r="I139" s="5">
        <f>H139*$C139</f>
        <v>44077.086781748134</v>
      </c>
      <c r="J139" s="5">
        <f t="shared" si="41"/>
        <v>120479.88206500848</v>
      </c>
      <c r="K139" s="6">
        <f t="shared" si="42"/>
        <v>2.0079980344168082</v>
      </c>
      <c r="L139" s="48">
        <f>G139-$D139</f>
        <v>-9934.5274034484028</v>
      </c>
      <c r="M139" s="6">
        <f>L139/$D139</f>
        <v>-0.11506642891276242</v>
      </c>
      <c r="N139" s="19">
        <f t="shared" si="38"/>
        <v>-1.2536030035439332</v>
      </c>
      <c r="O139" s="19">
        <f t="shared" si="39"/>
        <v>-1.1698240003488678</v>
      </c>
      <c r="P139" s="30">
        <f t="shared" si="43"/>
        <v>742.86</v>
      </c>
      <c r="Q139" s="5">
        <f>SUM(P$6:P139)</f>
        <v>39173.539999999994</v>
      </c>
      <c r="R139" s="5">
        <f>$D139+Q139</f>
        <v>125510.86268670874</v>
      </c>
      <c r="S139" s="38">
        <f>Q139/$D138</f>
        <v>0.45881870928176238</v>
      </c>
      <c r="T139" s="38">
        <f>(1+S139)^(1/(A139-1))-1</f>
        <v>2.8433354214765227E-3</v>
      </c>
      <c r="U139" s="26">
        <f>1-(($D139)/R139)</f>
        <v>0.31211274595237382</v>
      </c>
      <c r="V139" s="30">
        <f t="shared" si="40"/>
        <v>1156.05</v>
      </c>
      <c r="W139" s="5">
        <f>SUM(V$6:V139)</f>
        <v>58498.96</v>
      </c>
      <c r="X139" s="5">
        <f>$D139+W139</f>
        <v>144836.28268670876</v>
      </c>
      <c r="Y139" s="38">
        <f>W139/$D138</f>
        <v>0.68516701124088997</v>
      </c>
      <c r="Z139" s="26">
        <f>1-(($D139)/X139)</f>
        <v>0.40389713761528556</v>
      </c>
    </row>
    <row r="140" spans="1:26">
      <c r="A140" s="1">
        <v>135</v>
      </c>
      <c r="B140" s="5">
        <f t="shared" si="33"/>
        <v>132936.53575962389</v>
      </c>
      <c r="C140" s="5">
        <f t="shared" si="34"/>
        <v>958.19753873365505</v>
      </c>
      <c r="D140" s="5">
        <f>SUM($C$6:C140)</f>
        <v>87295.520225442408</v>
      </c>
      <c r="E140" s="5"/>
      <c r="F140" s="5"/>
      <c r="G140" s="24">
        <f>(($B140/2)+$D140)/2</f>
        <v>76881.894052627176</v>
      </c>
      <c r="H140" s="31">
        <f>$E$2-$A140</f>
        <v>45</v>
      </c>
      <c r="I140" s="5">
        <f>H140*$C140</f>
        <v>43118.889243014477</v>
      </c>
      <c r="J140" s="5">
        <f t="shared" si="41"/>
        <v>120000.78329564165</v>
      </c>
      <c r="K140" s="6">
        <f t="shared" si="42"/>
        <v>2.0000130549273609</v>
      </c>
      <c r="L140" s="48">
        <f>G140-$D140</f>
        <v>-10413.626172815231</v>
      </c>
      <c r="M140" s="6">
        <f>L140/$D140</f>
        <v>-0.1192916445875096</v>
      </c>
      <c r="N140" s="19">
        <f t="shared" si="38"/>
        <v>-1.2608191923335148</v>
      </c>
      <c r="O140" s="19">
        <f t="shared" si="39"/>
        <v>-1.1745140683400312</v>
      </c>
      <c r="P140" s="30">
        <f t="shared" si="43"/>
        <v>753.07</v>
      </c>
      <c r="Q140" s="5">
        <f>SUM(P$6:P140)</f>
        <v>39926.609999999993</v>
      </c>
      <c r="R140" s="5">
        <f>$D140+Q140</f>
        <v>127222.13022544241</v>
      </c>
      <c r="S140" s="38">
        <f>Q140/$D139</f>
        <v>0.46244901692030949</v>
      </c>
      <c r="T140" s="38">
        <f>(1+S140)^(1/(A140-1))-1</f>
        <v>2.8406871216333229E-3</v>
      </c>
      <c r="U140" s="26">
        <f>1-(($D140)/R140)</f>
        <v>0.31383384265967362</v>
      </c>
      <c r="V140" s="30">
        <f t="shared" si="40"/>
        <v>1173.17</v>
      </c>
      <c r="W140" s="5">
        <f>SUM(V$6:V140)</f>
        <v>59672.13</v>
      </c>
      <c r="X140" s="5">
        <f>$D140+W140</f>
        <v>146967.6502254424</v>
      </c>
      <c r="Y140" s="38">
        <f>W140/$D139</f>
        <v>0.69115103576389059</v>
      </c>
      <c r="Z140" s="26">
        <f>1-(($D140)/X140)</f>
        <v>0.40602220902671693</v>
      </c>
    </row>
    <row r="141" spans="1:26">
      <c r="A141" s="1">
        <v>136</v>
      </c>
      <c r="B141" s="5">
        <f t="shared" si="33"/>
        <v>132936.53575962389</v>
      </c>
      <c r="C141" s="5">
        <f t="shared" si="34"/>
        <v>958.19753873365505</v>
      </c>
      <c r="D141" s="5">
        <f>SUM($C$6:C141)</f>
        <v>88253.717764176065</v>
      </c>
      <c r="E141" s="5"/>
      <c r="F141" s="5"/>
      <c r="G141" s="24">
        <f>(($B141/2)+$D141)/2</f>
        <v>77360.992821994005</v>
      </c>
      <c r="H141" s="31">
        <f>$E$2-$A141</f>
        <v>44</v>
      </c>
      <c r="I141" s="5">
        <f>H141*$C141</f>
        <v>42160.69170428082</v>
      </c>
      <c r="J141" s="5">
        <f t="shared" si="41"/>
        <v>119521.68452627482</v>
      </c>
      <c r="K141" s="6">
        <f t="shared" si="42"/>
        <v>1.9920280754379138</v>
      </c>
      <c r="L141" s="48">
        <f>G141-$D141</f>
        <v>-10892.72494218206</v>
      </c>
      <c r="M141" s="6">
        <f>L141/$D141</f>
        <v>-0.12342511135098756</v>
      </c>
      <c r="N141" s="19">
        <f t="shared" si="38"/>
        <v>-1.2677006882335551</v>
      </c>
      <c r="O141" s="19">
        <f t="shared" si="39"/>
        <v>-1.178972477537213</v>
      </c>
      <c r="P141" s="30">
        <f t="shared" si="43"/>
        <v>763.33</v>
      </c>
      <c r="Q141" s="5">
        <f>SUM(P$6:P141)</f>
        <v>40689.939999999995</v>
      </c>
      <c r="R141" s="5">
        <f>$D141+Q141</f>
        <v>128943.65776417605</v>
      </c>
      <c r="S141" s="38">
        <f>Q141/$D140</f>
        <v>0.46611716036421363</v>
      </c>
      <c r="T141" s="38">
        <f>(1+S141)^(1/(A141-1))-1</f>
        <v>2.8382239947462029E-3</v>
      </c>
      <c r="U141" s="26">
        <f>1-(($D141)/R141)</f>
        <v>0.31556371756118062</v>
      </c>
      <c r="V141" s="30">
        <f t="shared" si="40"/>
        <v>1190.44</v>
      </c>
      <c r="W141" s="5">
        <f>SUM(V$6:V141)</f>
        <v>60862.57</v>
      </c>
      <c r="X141" s="5">
        <f>$D141+W141</f>
        <v>149116.28776417606</v>
      </c>
      <c r="Y141" s="38">
        <f>W141/$D140</f>
        <v>0.69720152698352911</v>
      </c>
      <c r="Z141" s="26">
        <f>1-(($D141)/X141)</f>
        <v>0.40815507757444136</v>
      </c>
    </row>
    <row r="142" spans="1:26">
      <c r="A142" s="1">
        <v>137</v>
      </c>
      <c r="B142" s="5">
        <f t="shared" si="33"/>
        <v>132936.53575962389</v>
      </c>
      <c r="C142" s="5">
        <f t="shared" si="34"/>
        <v>958.19753873365505</v>
      </c>
      <c r="D142" s="5">
        <f>SUM($C$6:C142)</f>
        <v>89211.915302909722</v>
      </c>
      <c r="E142" s="5"/>
      <c r="F142" s="5"/>
      <c r="G142" s="24">
        <f>(($B142/2)+$D142)/2</f>
        <v>77840.091591360833</v>
      </c>
      <c r="H142" s="31">
        <f>$E$2-$A142</f>
        <v>43</v>
      </c>
      <c r="I142" s="5">
        <f>H142*$C142</f>
        <v>41202.49416554717</v>
      </c>
      <c r="J142" s="5">
        <f t="shared" si="41"/>
        <v>119042.585756908</v>
      </c>
      <c r="K142" s="6">
        <f t="shared" si="42"/>
        <v>1.9840430959484665</v>
      </c>
      <c r="L142" s="48">
        <f>G142-$D142</f>
        <v>-11371.823711548888</v>
      </c>
      <c r="M142" s="6">
        <f>L142/$D142</f>
        <v>-0.12746978554307517</v>
      </c>
      <c r="N142" s="19">
        <f t="shared" si="38"/>
        <v>-1.2742604045849586</v>
      </c>
      <c r="O142" s="19">
        <f t="shared" si="39"/>
        <v>-1.1832084516849315</v>
      </c>
      <c r="P142" s="30">
        <f t="shared" si="43"/>
        <v>773.66</v>
      </c>
      <c r="Q142" s="5">
        <f>SUM(P$6:P142)</f>
        <v>41463.599999999999</v>
      </c>
      <c r="R142" s="5">
        <f>$D142+Q142</f>
        <v>130675.51530290971</v>
      </c>
      <c r="S142" s="38">
        <f>Q142/$D141</f>
        <v>0.469822700396548</v>
      </c>
      <c r="T142" s="38">
        <f>(1+S142)^(1/(A142-1))-1</f>
        <v>2.8359385514185043E-3</v>
      </c>
      <c r="U142" s="26">
        <f>1-(($D142)/R142)</f>
        <v>0.31730198196568149</v>
      </c>
      <c r="V142" s="30">
        <f t="shared" si="40"/>
        <v>1207.8399999999999</v>
      </c>
      <c r="W142" s="5">
        <f>SUM(V$6:V142)</f>
        <v>62070.409999999996</v>
      </c>
      <c r="X142" s="5">
        <f>$D142+W142</f>
        <v>151282.32530290971</v>
      </c>
      <c r="Y142" s="38">
        <f>W142/$D141</f>
        <v>0.70331779297795893</v>
      </c>
      <c r="Z142" s="26">
        <f>1-(($D142)/X142)</f>
        <v>0.41029518733082393</v>
      </c>
    </row>
    <row r="143" spans="1:26">
      <c r="A143" s="1">
        <v>138</v>
      </c>
      <c r="B143" s="5">
        <f t="shared" si="33"/>
        <v>132936.53575962389</v>
      </c>
      <c r="C143" s="5">
        <f t="shared" si="34"/>
        <v>958.19753873365505</v>
      </c>
      <c r="D143" s="5">
        <f>SUM($C$6:C143)</f>
        <v>90170.112841643378</v>
      </c>
      <c r="E143" s="5"/>
      <c r="F143" s="5"/>
      <c r="G143" s="24">
        <f>(($B143/2)+$D143)/2</f>
        <v>78319.190360727662</v>
      </c>
      <c r="H143" s="31">
        <f>$E$2-$A143</f>
        <v>42</v>
      </c>
      <c r="I143" s="5">
        <f>H143*$C143</f>
        <v>40244.296626813513</v>
      </c>
      <c r="J143" s="5">
        <f t="shared" si="41"/>
        <v>118563.48698754117</v>
      </c>
      <c r="K143" s="6">
        <f t="shared" si="42"/>
        <v>1.9760581164590194</v>
      </c>
      <c r="L143" s="48">
        <f>G143-$D143</f>
        <v>-11850.922480915717</v>
      </c>
      <c r="M143" s="6">
        <f>L143/$D143</f>
        <v>-0.13142849784083435</v>
      </c>
      <c r="N143" s="19">
        <f t="shared" si="38"/>
        <v>-1.2805108090252526</v>
      </c>
      <c r="O143" s="19">
        <f t="shared" si="39"/>
        <v>-1.187230787523275</v>
      </c>
      <c r="P143" s="30">
        <f t="shared" si="43"/>
        <v>784.05</v>
      </c>
      <c r="Q143" s="5">
        <f>SUM(P$6:P143)</f>
        <v>42247.65</v>
      </c>
      <c r="R143" s="5">
        <f>$D143+Q143</f>
        <v>132417.76284164339</v>
      </c>
      <c r="S143" s="38">
        <f>Q143/$D142</f>
        <v>0.47356510457770723</v>
      </c>
      <c r="T143" s="38">
        <f>(1+S143)^(1/(A143-1))-1</f>
        <v>2.8338230781419504E-3</v>
      </c>
      <c r="U143" s="26">
        <f>1-(($D143)/R143)</f>
        <v>0.31904820843804316</v>
      </c>
      <c r="V143" s="30">
        <f t="shared" si="40"/>
        <v>1225.3900000000001</v>
      </c>
      <c r="W143" s="5">
        <f>SUM(V$6:V143)</f>
        <v>63295.799999999996</v>
      </c>
      <c r="X143" s="5">
        <f>$D143+W143</f>
        <v>153465.91284164338</v>
      </c>
      <c r="Y143" s="38">
        <f>W143/$D142</f>
        <v>0.70949939573750587</v>
      </c>
      <c r="Z143" s="26">
        <f>1-(($D143)/X143)</f>
        <v>0.4124420780353546</v>
      </c>
    </row>
    <row r="144" spans="1:26">
      <c r="A144" s="1">
        <v>139</v>
      </c>
      <c r="B144" s="5">
        <f t="shared" si="33"/>
        <v>132936.53575962389</v>
      </c>
      <c r="C144" s="5">
        <f t="shared" si="34"/>
        <v>958.19753873365505</v>
      </c>
      <c r="D144" s="5">
        <f>SUM($C$6:C144)</f>
        <v>91128.310380377035</v>
      </c>
      <c r="E144" s="5"/>
      <c r="F144" s="5"/>
      <c r="G144" s="24">
        <f>(($B144/2)+$D144)/2</f>
        <v>78798.28913009449</v>
      </c>
      <c r="H144" s="31">
        <f>$E$2-$A144</f>
        <v>41</v>
      </c>
      <c r="I144" s="5">
        <f>H144*$C144</f>
        <v>39286.099088079856</v>
      </c>
      <c r="J144" s="5">
        <f t="shared" si="41"/>
        <v>118084.38821817434</v>
      </c>
      <c r="K144" s="6">
        <f t="shared" si="42"/>
        <v>1.9680731369695723</v>
      </c>
      <c r="L144" s="48">
        <f>G144-$D144</f>
        <v>-12330.021250282545</v>
      </c>
      <c r="M144" s="6">
        <f>L144/$D144</f>
        <v>-0.13530395986511795</v>
      </c>
      <c r="N144" s="19">
        <f t="shared" si="38"/>
        <v>-1.2864638124639318</v>
      </c>
      <c r="O144" s="19">
        <f t="shared" si="39"/>
        <v>-1.1910479878293894</v>
      </c>
      <c r="P144" s="30">
        <f t="shared" si="43"/>
        <v>794.51</v>
      </c>
      <c r="Q144" s="5">
        <f>SUM(P$6:P144)</f>
        <v>43042.16</v>
      </c>
      <c r="R144" s="5">
        <f>$D144+Q144</f>
        <v>134170.47038037702</v>
      </c>
      <c r="S144" s="38">
        <f>Q144/$D143</f>
        <v>0.47734397400156947</v>
      </c>
      <c r="T144" s="38">
        <f>(1+S144)^(1/(A144-1))-1</f>
        <v>2.8318707671477483E-3</v>
      </c>
      <c r="U144" s="26">
        <f>1-(($D144)/R144)</f>
        <v>0.32080203548496378</v>
      </c>
      <c r="V144" s="30">
        <f t="shared" si="40"/>
        <v>1243.07</v>
      </c>
      <c r="W144" s="5">
        <f>SUM(V$6:V144)</f>
        <v>64538.869999999995</v>
      </c>
      <c r="X144" s="5">
        <f>$D144+W144</f>
        <v>155667.18038037705</v>
      </c>
      <c r="Y144" s="38">
        <f>W144/$D143</f>
        <v>0.71574569406764599</v>
      </c>
      <c r="Z144" s="26">
        <f>1-(($D144)/X144)</f>
        <v>0.41459522708831431</v>
      </c>
    </row>
    <row r="145" spans="1:26">
      <c r="A145" s="1">
        <v>140</v>
      </c>
      <c r="B145" s="5">
        <f t="shared" si="33"/>
        <v>132936.53575962389</v>
      </c>
      <c r="C145" s="5">
        <f t="shared" si="34"/>
        <v>958.19753873365505</v>
      </c>
      <c r="D145" s="5">
        <f>SUM($C$6:C145)</f>
        <v>92086.507919110692</v>
      </c>
      <c r="E145" s="5"/>
      <c r="F145" s="5"/>
      <c r="G145" s="24">
        <f>(($B145/2)+$D145)/2</f>
        <v>79277.387899461319</v>
      </c>
      <c r="H145" s="31">
        <f>$E$2-$A145</f>
        <v>40</v>
      </c>
      <c r="I145" s="5">
        <f>H145*$C145</f>
        <v>38327.901549346199</v>
      </c>
      <c r="J145" s="5">
        <f t="shared" si="41"/>
        <v>117605.28944880751</v>
      </c>
      <c r="K145" s="6">
        <f t="shared" si="42"/>
        <v>1.9600881574801252</v>
      </c>
      <c r="L145" s="48">
        <f>G145-$D145</f>
        <v>-12809.120019649374</v>
      </c>
      <c r="M145" s="6">
        <f>L145/$D145</f>
        <v>-0.13909877037471088</v>
      </c>
      <c r="N145" s="19">
        <f t="shared" si="38"/>
        <v>-1.2921309881194041</v>
      </c>
      <c r="O145" s="19">
        <f t="shared" si="39"/>
        <v>-1.1946681579532781</v>
      </c>
      <c r="P145" s="30">
        <f t="shared" si="43"/>
        <v>805.02</v>
      </c>
      <c r="Q145" s="5">
        <f>SUM(P$6:P145)</f>
        <v>43847.18</v>
      </c>
      <c r="R145" s="5">
        <f>$D145+Q145</f>
        <v>135933.6879191107</v>
      </c>
      <c r="S145" s="38">
        <f>Q145/$D144</f>
        <v>0.48115870706894792</v>
      </c>
      <c r="T145" s="38">
        <f>(1+S145)^(1/(A145-1))-1</f>
        <v>2.8300740381745904E-3</v>
      </c>
      <c r="U145" s="26">
        <f>1-(($D145)/R145)</f>
        <v>0.32256301341645277</v>
      </c>
      <c r="V145" s="30">
        <f t="shared" si="40"/>
        <v>1260.9000000000001</v>
      </c>
      <c r="W145" s="5">
        <f>SUM(V$6:V145)</f>
        <v>65799.76999999999</v>
      </c>
      <c r="X145" s="5">
        <f>$D145+W145</f>
        <v>157886.27791911067</v>
      </c>
      <c r="Y145" s="38">
        <f>W145/$D144</f>
        <v>0.72205629321279363</v>
      </c>
      <c r="Z145" s="26">
        <f>1-(($D145)/X145)</f>
        <v>0.41675420351419612</v>
      </c>
    </row>
    <row r="146" spans="1:26">
      <c r="A146" s="1">
        <v>141</v>
      </c>
      <c r="B146" s="5">
        <f t="shared" si="33"/>
        <v>132936.53575962389</v>
      </c>
      <c r="C146" s="5">
        <f t="shared" si="34"/>
        <v>958.19753873365505</v>
      </c>
      <c r="D146" s="5">
        <f>SUM($C$6:C146)</f>
        <v>93044.705457844349</v>
      </c>
      <c r="E146" s="5"/>
      <c r="F146" s="5"/>
      <c r="G146" s="24">
        <f>(($B146/2)+$D146)/2</f>
        <v>79756.486668828147</v>
      </c>
      <c r="H146" s="31">
        <f>$E$2-$A146</f>
        <v>39</v>
      </c>
      <c r="I146" s="5">
        <f>H146*$C146</f>
        <v>37369.70401061255</v>
      </c>
      <c r="J146" s="5">
        <f t="shared" si="41"/>
        <v>117126.1906794407</v>
      </c>
      <c r="K146" s="6">
        <f t="shared" si="42"/>
        <v>1.9521031779906783</v>
      </c>
      <c r="L146" s="48">
        <f>G146-$D146</f>
        <v>-13288.218789016202</v>
      </c>
      <c r="M146" s="6">
        <f>L146/$D146</f>
        <v>-0.14281542107773859</v>
      </c>
      <c r="N146" s="19">
        <f t="shared" si="38"/>
        <v>-1.2975233245448716</v>
      </c>
      <c r="O146" s="19">
        <f t="shared" si="39"/>
        <v>-1.1980990790514747</v>
      </c>
      <c r="P146" s="30">
        <f t="shared" si="43"/>
        <v>815.6</v>
      </c>
      <c r="Q146" s="5">
        <f>SUM(P$6:P146)</f>
        <v>44662.78</v>
      </c>
      <c r="R146" s="5">
        <f>$D146+Q146</f>
        <v>137707.48545784433</v>
      </c>
      <c r="S146" s="38">
        <f>Q146/$D145</f>
        <v>0.48500894440727449</v>
      </c>
      <c r="T146" s="38">
        <f>(1+S146)^(1/(A146-1))-1</f>
        <v>2.8284267252678408E-3</v>
      </c>
      <c r="U146" s="26">
        <f>1-(($D146)/R146)</f>
        <v>0.32433080780980761</v>
      </c>
      <c r="V146" s="30">
        <f t="shared" si="40"/>
        <v>1278.8800000000001</v>
      </c>
      <c r="W146" s="5">
        <f>SUM(V$6:V146)</f>
        <v>67078.649999999994</v>
      </c>
      <c r="X146" s="5">
        <f>$D146+W146</f>
        <v>160123.35545784433</v>
      </c>
      <c r="Y146" s="38">
        <f>W146/$D145</f>
        <v>0.72843081484773275</v>
      </c>
      <c r="Z146" s="26">
        <f>1-(($D146)/X146)</f>
        <v>0.4189185881609867</v>
      </c>
    </row>
    <row r="147" spans="1:26">
      <c r="A147" s="1">
        <v>142</v>
      </c>
      <c r="B147" s="5">
        <f t="shared" si="33"/>
        <v>132936.53575962389</v>
      </c>
      <c r="C147" s="5">
        <f t="shared" si="34"/>
        <v>958.19753873365505</v>
      </c>
      <c r="D147" s="5">
        <f>SUM($C$6:C147)</f>
        <v>94002.902996578006</v>
      </c>
      <c r="E147" s="5"/>
      <c r="F147" s="5"/>
      <c r="G147" s="24">
        <f>(($B147/2)+$D147)/2</f>
        <v>80235.585438194976</v>
      </c>
      <c r="H147" s="31">
        <f>$E$2-$A147</f>
        <v>38</v>
      </c>
      <c r="I147" s="5">
        <f>H147*$C147</f>
        <v>36411.506471878893</v>
      </c>
      <c r="J147" s="5">
        <f t="shared" si="41"/>
        <v>116647.09191007387</v>
      </c>
      <c r="K147" s="6">
        <f t="shared" si="42"/>
        <v>1.9441181985012312</v>
      </c>
      <c r="L147" s="48">
        <f>G147-$D147</f>
        <v>-13767.317558383031</v>
      </c>
      <c r="M147" s="6">
        <f>L147/$D147</f>
        <v>-0.14645630208765151</v>
      </c>
      <c r="N147" s="19">
        <f t="shared" si="38"/>
        <v>-1.3026514433237522</v>
      </c>
      <c r="O147" s="19">
        <f t="shared" si="39"/>
        <v>-1.2013482512909643</v>
      </c>
      <c r="P147" s="30">
        <f t="shared" si="43"/>
        <v>826.24</v>
      </c>
      <c r="Q147" s="5">
        <f>SUM(P$6:P147)</f>
        <v>45489.02</v>
      </c>
      <c r="R147" s="5">
        <f>$D147+Q147</f>
        <v>139491.92299657801</v>
      </c>
      <c r="S147" s="38">
        <f>Q147/$D146</f>
        <v>0.48889423397239568</v>
      </c>
      <c r="T147" s="38">
        <f>(1+S147)^(1/(A147-1))-1</f>
        <v>2.8269224121806324E-3</v>
      </c>
      <c r="U147" s="26">
        <f>1-(($D147)/R147)</f>
        <v>0.32610504624784575</v>
      </c>
      <c r="V147" s="30">
        <f t="shared" si="40"/>
        <v>1297</v>
      </c>
      <c r="W147" s="5">
        <f>SUM(V$6:V147)</f>
        <v>68375.649999999994</v>
      </c>
      <c r="X147" s="5">
        <f>$D147+W147</f>
        <v>162378.55299657799</v>
      </c>
      <c r="Y147" s="38">
        <f>W147/$D146</f>
        <v>0.73486878875637762</v>
      </c>
      <c r="Z147" s="26">
        <f>1-(($D147)/X147)</f>
        <v>0.42108793765049102</v>
      </c>
    </row>
    <row r="148" spans="1:26">
      <c r="A148" s="1">
        <v>143</v>
      </c>
      <c r="B148" s="41">
        <f>B147*(1+$C$2)</f>
        <v>142906.77594159567</v>
      </c>
      <c r="C148" s="43">
        <f>C147*(1+$C$2)</f>
        <v>1030.0623541386792</v>
      </c>
      <c r="D148" s="43">
        <f>SUM($C$6:C148)</f>
        <v>95032.96535071668</v>
      </c>
      <c r="E148" s="43"/>
      <c r="F148" s="43"/>
      <c r="G148" s="24">
        <f>(($B148/2)+$D148)/2</f>
        <v>83243.17666075725</v>
      </c>
      <c r="H148" s="42">
        <f>$E$2-$A148</f>
        <v>37</v>
      </c>
      <c r="I148" s="43">
        <f>H148*$C148</f>
        <v>38112.307103131134</v>
      </c>
      <c r="J148" s="5">
        <f t="shared" si="41"/>
        <v>121355.48376388839</v>
      </c>
      <c r="K148" s="58">
        <f t="shared" si="42"/>
        <v>2.0225913960648065</v>
      </c>
      <c r="L148" s="59">
        <f>G148-$D148</f>
        <v>-11789.78868995943</v>
      </c>
      <c r="M148" s="58">
        <f>L148/$D148</f>
        <v>-0.12405998956729933</v>
      </c>
      <c r="N148" s="19">
        <f t="shared" si="38"/>
        <v>-1.2544963157805316</v>
      </c>
      <c r="O148" s="19">
        <f t="shared" si="39"/>
        <v>-1.1691725219004059</v>
      </c>
      <c r="P148" s="44">
        <f t="shared" si="43"/>
        <v>836.95</v>
      </c>
      <c r="Q148" s="43">
        <f>SUM(P$6:P148)</f>
        <v>46325.969999999994</v>
      </c>
      <c r="R148" s="43">
        <f>$D148+Q148</f>
        <v>141358.93535071667</v>
      </c>
      <c r="S148" s="45">
        <f>Q148/$D147</f>
        <v>0.49281424853109485</v>
      </c>
      <c r="T148" s="38">
        <f>(1+S148)^(1/(A148-1))-1</f>
        <v>2.825555476147823E-3</v>
      </c>
      <c r="U148" s="46">
        <f>1-(($D148)/R148)</f>
        <v>0.32771872457205176</v>
      </c>
      <c r="V148" s="30">
        <f t="shared" si="40"/>
        <v>1315.27</v>
      </c>
      <c r="W148" s="43">
        <f>SUM(V$6:V148)</f>
        <v>69690.92</v>
      </c>
      <c r="X148" s="43">
        <f>$D148+W148</f>
        <v>164723.88535071668</v>
      </c>
      <c r="Y148" s="45">
        <f>W148/$D147</f>
        <v>0.74136987027450585</v>
      </c>
      <c r="Z148" s="46">
        <f>1-(($D148)/X148)</f>
        <v>0.42307719886293216</v>
      </c>
    </row>
    <row r="149" spans="1:26">
      <c r="A149" s="1">
        <v>144</v>
      </c>
      <c r="B149" s="5">
        <f t="shared" si="33"/>
        <v>142906.77594159567</v>
      </c>
      <c r="C149" s="5">
        <f t="shared" si="34"/>
        <v>1030.0623541386792</v>
      </c>
      <c r="D149" s="5">
        <f>SUM($C$6:C149)</f>
        <v>96063.027704855354</v>
      </c>
      <c r="E149" s="5"/>
      <c r="F149" s="5"/>
      <c r="G149" s="24">
        <f>(($B149/2)+$D149)/2</f>
        <v>83758.207837826601</v>
      </c>
      <c r="H149" s="31">
        <f>$E$2-$A149</f>
        <v>36</v>
      </c>
      <c r="I149" s="5">
        <f>H149*$C149</f>
        <v>37082.244748992453</v>
      </c>
      <c r="J149" s="5">
        <f t="shared" si="41"/>
        <v>120840.45258681905</v>
      </c>
      <c r="K149" s="6">
        <f t="shared" si="42"/>
        <v>2.0140075431136508</v>
      </c>
      <c r="L149" s="48">
        <f>G149-$D149</f>
        <v>-12304.819867028753</v>
      </c>
      <c r="M149" s="6">
        <f>L149/$D149</f>
        <v>-0.12809111019105246</v>
      </c>
      <c r="N149" s="19">
        <f t="shared" si="38"/>
        <v>-1.2608383551622957</v>
      </c>
      <c r="O149" s="19">
        <f t="shared" si="39"/>
        <v>-1.1732458807852195</v>
      </c>
      <c r="P149" s="30">
        <f t="shared" si="43"/>
        <v>848.15</v>
      </c>
      <c r="Q149" s="5">
        <f>SUM(P$6:P149)</f>
        <v>47174.119999999995</v>
      </c>
      <c r="R149" s="5">
        <f>$D149+Q149</f>
        <v>143237.14770485536</v>
      </c>
      <c r="S149" s="38">
        <f>Q149/$D148</f>
        <v>0.49639743246888207</v>
      </c>
      <c r="T149" s="38">
        <f>(1+S149)^(1/(A149-1))-1</f>
        <v>2.822580950490261E-3</v>
      </c>
      <c r="U149" s="26">
        <f>1-(($D149)/R149)</f>
        <v>0.32934277703716752</v>
      </c>
      <c r="V149" s="30">
        <f t="shared" si="40"/>
        <v>1334.26</v>
      </c>
      <c r="W149" s="5">
        <f>SUM(V$6:V149)</f>
        <v>71025.179999999993</v>
      </c>
      <c r="X149" s="5">
        <f>$D149+W149</f>
        <v>167088.20770485536</v>
      </c>
      <c r="Y149" s="38">
        <f>W149/$D148</f>
        <v>0.74737413210124948</v>
      </c>
      <c r="Z149" s="26">
        <f>1-(($D149)/X149)</f>
        <v>0.42507595823553812</v>
      </c>
    </row>
    <row r="150" spans="1:26">
      <c r="A150" s="1">
        <v>145</v>
      </c>
      <c r="B150" s="5">
        <f t="shared" si="33"/>
        <v>142906.77594159567</v>
      </c>
      <c r="C150" s="5">
        <f t="shared" si="34"/>
        <v>1030.0623541386792</v>
      </c>
      <c r="D150" s="5">
        <f>SUM($C$6:C150)</f>
        <v>97093.090058994028</v>
      </c>
      <c r="E150" s="5"/>
      <c r="F150" s="5"/>
      <c r="G150" s="24">
        <f>(($B150/2)+$D150)/2</f>
        <v>84273.239014895924</v>
      </c>
      <c r="H150" s="31">
        <f>$E$2-$A150</f>
        <v>35</v>
      </c>
      <c r="I150" s="5">
        <f>H150*$C150</f>
        <v>36052.182394853771</v>
      </c>
      <c r="J150" s="5">
        <f t="shared" si="41"/>
        <v>120325.42140974969</v>
      </c>
      <c r="K150" s="6">
        <f t="shared" si="42"/>
        <v>2.0054236901624947</v>
      </c>
      <c r="L150" s="48">
        <f>G150-$D150</f>
        <v>-12819.851044098104</v>
      </c>
      <c r="M150" s="6">
        <f>L150/$D150</f>
        <v>-0.132036698351126</v>
      </c>
      <c r="N150" s="19">
        <f t="shared" si="38"/>
        <v>-1.2668937380858898</v>
      </c>
      <c r="O150" s="19">
        <f t="shared" si="39"/>
        <v>-1.1771221440497543</v>
      </c>
      <c r="P150" s="30">
        <f t="shared" si="43"/>
        <v>859.42</v>
      </c>
      <c r="Q150" s="5">
        <f>SUM(P$6:P150)</f>
        <v>48033.539999999994</v>
      </c>
      <c r="R150" s="5">
        <f>$D150+Q150</f>
        <v>145126.63005899402</v>
      </c>
      <c r="S150" s="38">
        <f>Q150/$D149</f>
        <v>0.50002109185626065</v>
      </c>
      <c r="T150" s="38">
        <f>(1+S150)^(1/(A150-1))-1</f>
        <v>2.8197957303326415E-3</v>
      </c>
      <c r="U150" s="26">
        <f>1-(($D150)/R150)</f>
        <v>0.33097674755125472</v>
      </c>
      <c r="V150" s="30">
        <f t="shared" si="40"/>
        <v>1353.41</v>
      </c>
      <c r="W150" s="5">
        <f>SUM(V$6:V150)</f>
        <v>72378.59</v>
      </c>
      <c r="X150" s="5">
        <f>$D150+W150</f>
        <v>169471.68005899404</v>
      </c>
      <c r="Y150" s="38">
        <f>W150/$D149</f>
        <v>0.75344897750231676</v>
      </c>
      <c r="Z150" s="26">
        <f>1-(($D150)/X150)</f>
        <v>0.42708368722611723</v>
      </c>
    </row>
    <row r="151" spans="1:26">
      <c r="A151" s="1">
        <v>146</v>
      </c>
      <c r="B151" s="5">
        <f t="shared" si="33"/>
        <v>142906.77594159567</v>
      </c>
      <c r="C151" s="5">
        <f t="shared" si="34"/>
        <v>1030.0623541386792</v>
      </c>
      <c r="D151" s="5">
        <f>SUM($C$6:C151)</f>
        <v>98123.152413132702</v>
      </c>
      <c r="E151" s="5"/>
      <c r="F151" s="5"/>
      <c r="G151" s="24">
        <f>(($B151/2)+$D151)/2</f>
        <v>84788.270191965275</v>
      </c>
      <c r="H151" s="31">
        <f>$E$2-$A151</f>
        <v>34</v>
      </c>
      <c r="I151" s="5">
        <f>H151*$C151</f>
        <v>35022.12004071509</v>
      </c>
      <c r="J151" s="5">
        <f t="shared" si="41"/>
        <v>119810.39023268037</v>
      </c>
      <c r="K151" s="6">
        <f t="shared" si="42"/>
        <v>1.9968398372113394</v>
      </c>
      <c r="L151" s="48">
        <f>G151-$D151</f>
        <v>-13334.882221167427</v>
      </c>
      <c r="M151" s="6">
        <f>L151/$D151</f>
        <v>-0.13589944771671136</v>
      </c>
      <c r="N151" s="19">
        <f t="shared" si="38"/>
        <v>-1.272673000557567</v>
      </c>
      <c r="O151" s="19">
        <f t="shared" si="39"/>
        <v>-1.1808087506671736</v>
      </c>
      <c r="P151" s="30">
        <f t="shared" si="43"/>
        <v>870.76</v>
      </c>
      <c r="Q151" s="5">
        <f>SUM(P$6:P151)</f>
        <v>48904.299999999996</v>
      </c>
      <c r="R151" s="5">
        <f>$D151+Q151</f>
        <v>147027.45241313271</v>
      </c>
      <c r="S151" s="38">
        <f>Q151/$D150</f>
        <v>0.50368465943648111</v>
      </c>
      <c r="T151" s="38">
        <f>(1+S151)^(1/(A151-1))-1</f>
        <v>2.8171921286206381E-3</v>
      </c>
      <c r="U151" s="26">
        <f>1-(($D151)/R151)</f>
        <v>0.33262019573449264</v>
      </c>
      <c r="V151" s="30">
        <f t="shared" si="40"/>
        <v>1372.72</v>
      </c>
      <c r="W151" s="5">
        <f>SUM(V$6:V151)</f>
        <v>73751.31</v>
      </c>
      <c r="X151" s="5">
        <f>$D151+W151</f>
        <v>171874.46241313271</v>
      </c>
      <c r="Y151" s="38">
        <f>W151/$D150</f>
        <v>0.75959380791350339</v>
      </c>
      <c r="Z151" s="26">
        <f>1-(($D151)/X151)</f>
        <v>0.42909987303829245</v>
      </c>
    </row>
    <row r="152" spans="1:26">
      <c r="A152" s="1">
        <v>147</v>
      </c>
      <c r="B152" s="5">
        <f t="shared" si="33"/>
        <v>142906.77594159567</v>
      </c>
      <c r="C152" s="5">
        <f t="shared" si="34"/>
        <v>1030.0623541386792</v>
      </c>
      <c r="D152" s="5">
        <f>SUM($C$6:C152)</f>
        <v>99153.214767271376</v>
      </c>
      <c r="E152" s="5"/>
      <c r="F152" s="5"/>
      <c r="G152" s="24">
        <f>(($B152/2)+$D152)/2</f>
        <v>85303.301369034598</v>
      </c>
      <c r="H152" s="31">
        <f>$E$2-$A152</f>
        <v>33</v>
      </c>
      <c r="I152" s="5">
        <f>H152*$C152</f>
        <v>33992.057686576416</v>
      </c>
      <c r="J152" s="5">
        <f t="shared" si="41"/>
        <v>119295.35905561101</v>
      </c>
      <c r="K152" s="6">
        <f t="shared" si="42"/>
        <v>1.9882559842601835</v>
      </c>
      <c r="L152" s="48">
        <f>G152-$D152</f>
        <v>-13849.913398236778</v>
      </c>
      <c r="M152" s="6">
        <f>L152/$D152</f>
        <v>-0.13968194002327372</v>
      </c>
      <c r="N152" s="19">
        <f t="shared" si="38"/>
        <v>-1.2781863462121383</v>
      </c>
      <c r="O152" s="19">
        <f t="shared" si="39"/>
        <v>-1.1843128845657391</v>
      </c>
      <c r="P152" s="30">
        <f t="shared" si="43"/>
        <v>882.16</v>
      </c>
      <c r="Q152" s="5">
        <f>SUM(P$6:P152)</f>
        <v>49786.46</v>
      </c>
      <c r="R152" s="5">
        <f>$D152+Q152</f>
        <v>148939.67476727138</v>
      </c>
      <c r="S152" s="38">
        <f>Q152/$D151</f>
        <v>0.50738748985949444</v>
      </c>
      <c r="T152" s="38">
        <f>(1+S152)^(1/(A152-1))-1</f>
        <v>2.8147623353527162E-3</v>
      </c>
      <c r="U152" s="26">
        <f>1-(($D152)/R152)</f>
        <v>0.33427265151340513</v>
      </c>
      <c r="V152" s="30">
        <f t="shared" si="40"/>
        <v>1392.18</v>
      </c>
      <c r="W152" s="5">
        <f>SUM(V$6:V152)</f>
        <v>75143.489999999991</v>
      </c>
      <c r="X152" s="5">
        <f>$D152+W152</f>
        <v>174296.70476727135</v>
      </c>
      <c r="Y152" s="38">
        <f>W152/$D151</f>
        <v>0.76580794799192431</v>
      </c>
      <c r="Z152" s="26">
        <f>1-(($D152)/X152)</f>
        <v>0.43112398539223606</v>
      </c>
    </row>
    <row r="153" spans="1:26">
      <c r="A153" s="1">
        <v>148</v>
      </c>
      <c r="B153" s="5">
        <f t="shared" si="33"/>
        <v>142906.77594159567</v>
      </c>
      <c r="C153" s="5">
        <f t="shared" si="34"/>
        <v>1030.0623541386792</v>
      </c>
      <c r="D153" s="5">
        <f>SUM($C$6:C153)</f>
        <v>100183.27712141005</v>
      </c>
      <c r="E153" s="5"/>
      <c r="F153" s="5"/>
      <c r="G153" s="24">
        <f>(($B153/2)+$D153)/2</f>
        <v>85818.332546103949</v>
      </c>
      <c r="H153" s="31">
        <f>$E$2-$A153</f>
        <v>32</v>
      </c>
      <c r="I153" s="5">
        <f>H153*$C153</f>
        <v>32961.995332437735</v>
      </c>
      <c r="J153" s="5">
        <f t="shared" si="41"/>
        <v>118780.32787854169</v>
      </c>
      <c r="K153" s="6">
        <f t="shared" si="42"/>
        <v>1.9796721313090282</v>
      </c>
      <c r="L153" s="48">
        <f>G153-$D153</f>
        <v>-14364.944575306101</v>
      </c>
      <c r="M153" s="6">
        <f>L153/$D153</f>
        <v>-0.1433866508269391</v>
      </c>
      <c r="N153" s="19">
        <f t="shared" si="38"/>
        <v>-1.2834434931128018</v>
      </c>
      <c r="O153" s="19">
        <f t="shared" si="39"/>
        <v>-1.1876414363436687</v>
      </c>
      <c r="P153" s="30">
        <f t="shared" si="43"/>
        <v>893.64</v>
      </c>
      <c r="Q153" s="5">
        <f>SUM(P$6:P153)</f>
        <v>50680.1</v>
      </c>
      <c r="R153" s="5">
        <f>$D153+Q153</f>
        <v>150863.37712141004</v>
      </c>
      <c r="S153" s="38">
        <f>Q153/$D152</f>
        <v>0.51112916630040073</v>
      </c>
      <c r="T153" s="38">
        <f>(1+S153)^(1/(A153-1))-1</f>
        <v>2.8124998109098076E-3</v>
      </c>
      <c r="U153" s="26">
        <f>1-(($D153)/R153)</f>
        <v>0.33593374990680647</v>
      </c>
      <c r="V153" s="30">
        <f t="shared" si="40"/>
        <v>1411.8</v>
      </c>
      <c r="W153" s="5">
        <f>SUM(V$6:V153)</f>
        <v>76555.289999999994</v>
      </c>
      <c r="X153" s="5">
        <f>$D153+W153</f>
        <v>176738.56712141004</v>
      </c>
      <c r="Y153" s="38">
        <f>W153/$D152</f>
        <v>0.77209085131216004</v>
      </c>
      <c r="Z153" s="26">
        <f>1-(($D153)/X153)</f>
        <v>0.43315554294049785</v>
      </c>
    </row>
    <row r="154" spans="1:26">
      <c r="A154" s="1">
        <v>149</v>
      </c>
      <c r="B154" s="5">
        <f t="shared" si="33"/>
        <v>142906.77594159567</v>
      </c>
      <c r="C154" s="5">
        <f t="shared" si="34"/>
        <v>1030.0623541386792</v>
      </c>
      <c r="D154" s="5">
        <f>SUM($C$6:C154)</f>
        <v>101213.33947554872</v>
      </c>
      <c r="E154" s="5"/>
      <c r="F154" s="5"/>
      <c r="G154" s="24">
        <f>(($B154/2)+$D154)/2</f>
        <v>86333.363723173272</v>
      </c>
      <c r="H154" s="31">
        <f>$E$2-$A154</f>
        <v>31</v>
      </c>
      <c r="I154" s="5">
        <f>H154*$C154</f>
        <v>31931.932978299057</v>
      </c>
      <c r="J154" s="5">
        <f t="shared" si="41"/>
        <v>118265.29670147233</v>
      </c>
      <c r="K154" s="6">
        <f t="shared" si="42"/>
        <v>1.971088278357872</v>
      </c>
      <c r="L154" s="48">
        <f>G154-$D154</f>
        <v>-14879.975752375452</v>
      </c>
      <c r="M154" s="6">
        <f>L154/$D154</f>
        <v>-0.14701595490750682</v>
      </c>
      <c r="N154" s="19">
        <f t="shared" si="38"/>
        <v>-1.2884539107352999</v>
      </c>
      <c r="O154" s="19">
        <f t="shared" si="39"/>
        <v>-1.1908010380769924</v>
      </c>
      <c r="P154" s="30">
        <f t="shared" si="43"/>
        <v>905.18</v>
      </c>
      <c r="Q154" s="5">
        <f>SUM(P$6:P154)</f>
        <v>51585.279999999999</v>
      </c>
      <c r="R154" s="5">
        <f>$D154+Q154</f>
        <v>152798.61947554874</v>
      </c>
      <c r="S154" s="38">
        <f>Q154/$D153</f>
        <v>0.51490908944299019</v>
      </c>
      <c r="T154" s="38">
        <f>(1+S154)^(1/(A154-1))-1</f>
        <v>2.810397392569941E-3</v>
      </c>
      <c r="U154" s="26">
        <f>1-(($D154)/R154)</f>
        <v>0.33760305019152892</v>
      </c>
      <c r="V154" s="30">
        <f t="shared" si="40"/>
        <v>1431.58</v>
      </c>
      <c r="W154" s="5">
        <f>SUM(V$6:V154)</f>
        <v>77986.87</v>
      </c>
      <c r="X154" s="5">
        <f>$D154+W154</f>
        <v>179200.20947554871</v>
      </c>
      <c r="Y154" s="38">
        <f>W154/$D153</f>
        <v>0.77844199392169322</v>
      </c>
      <c r="Z154" s="26">
        <f>1-(($D154)/X154)</f>
        <v>0.43519407833416091</v>
      </c>
    </row>
    <row r="155" spans="1:26">
      <c r="A155" s="1">
        <v>150</v>
      </c>
      <c r="B155" s="5">
        <f t="shared" si="33"/>
        <v>142906.77594159567</v>
      </c>
      <c r="C155" s="5">
        <f t="shared" si="34"/>
        <v>1030.0623541386792</v>
      </c>
      <c r="D155" s="5">
        <f>SUM($C$6:C155)</f>
        <v>102243.4018296874</v>
      </c>
      <c r="E155" s="5"/>
      <c r="F155" s="5"/>
      <c r="G155" s="24">
        <f>(($B155/2)+$D155)/2</f>
        <v>86848.394900242623</v>
      </c>
      <c r="H155" s="31">
        <f>$E$2-$A155</f>
        <v>30</v>
      </c>
      <c r="I155" s="5">
        <f>H155*$C155</f>
        <v>30901.870624160376</v>
      </c>
      <c r="J155" s="5">
        <f t="shared" si="41"/>
        <v>117750.265524403</v>
      </c>
      <c r="K155" s="6">
        <f t="shared" si="42"/>
        <v>1.9625044254067168</v>
      </c>
      <c r="L155" s="48">
        <f>G155-$D155</f>
        <v>-15395.006929444775</v>
      </c>
      <c r="M155" s="6">
        <f>L155/$D155</f>
        <v>-0.15057213134485789</v>
      </c>
      <c r="N155" s="19">
        <f t="shared" si="38"/>
        <v>-1.2932266657189855</v>
      </c>
      <c r="O155" s="19">
        <f t="shared" si="39"/>
        <v>-1.1937980733175078</v>
      </c>
      <c r="P155" s="30">
        <f t="shared" si="43"/>
        <v>916.79</v>
      </c>
      <c r="Q155" s="5">
        <f>SUM(P$6:P155)</f>
        <v>52502.07</v>
      </c>
      <c r="R155" s="5">
        <f>$D155+Q155</f>
        <v>154745.47182968739</v>
      </c>
      <c r="S155" s="38">
        <f>Q155/$D154</f>
        <v>0.51872678316955967</v>
      </c>
      <c r="T155" s="38">
        <f>(1+S155)^(1/(A155-1))-1</f>
        <v>2.8084486807089526E-3</v>
      </c>
      <c r="U155" s="26">
        <f>1-(($D155)/R155)</f>
        <v>0.3392801700703959</v>
      </c>
      <c r="V155" s="30">
        <f t="shared" si="40"/>
        <v>1451.52</v>
      </c>
      <c r="W155" s="5">
        <f>SUM(V$6:V155)</f>
        <v>79438.39</v>
      </c>
      <c r="X155" s="5">
        <f>$D155+W155</f>
        <v>181681.7918296874</v>
      </c>
      <c r="Y155" s="38">
        <f>W155/$D154</f>
        <v>0.78486087319735998</v>
      </c>
      <c r="Z155" s="26">
        <f>1-(($D155)/X155)</f>
        <v>0.4372391377253001</v>
      </c>
    </row>
    <row r="156" spans="1:26">
      <c r="A156" s="1">
        <v>151</v>
      </c>
      <c r="B156" s="5">
        <f t="shared" si="33"/>
        <v>142906.77594159567</v>
      </c>
      <c r="C156" s="5">
        <f t="shared" si="34"/>
        <v>1030.0623541386792</v>
      </c>
      <c r="D156" s="5">
        <f>SUM($C$6:C156)</f>
        <v>103273.46418382607</v>
      </c>
      <c r="E156" s="5"/>
      <c r="F156" s="5"/>
      <c r="G156" s="24">
        <f>(($B156/2)+$D156)/2</f>
        <v>87363.426077311946</v>
      </c>
      <c r="H156" s="31">
        <f>$E$2-$A156</f>
        <v>29</v>
      </c>
      <c r="I156" s="5">
        <f>H156*$C156</f>
        <v>29871.808270021698</v>
      </c>
      <c r="J156" s="5">
        <f t="shared" si="41"/>
        <v>117235.23434733364</v>
      </c>
      <c r="K156" s="6">
        <f t="shared" si="42"/>
        <v>1.9539205724555606</v>
      </c>
      <c r="L156" s="48">
        <f>G156-$D156</f>
        <v>-15910.038106514126</v>
      </c>
      <c r="M156" s="6">
        <f>L156/$D156</f>
        <v>-0.15405736829157166</v>
      </c>
      <c r="N156" s="19">
        <f t="shared" si="38"/>
        <v>-1.2977704905567888</v>
      </c>
      <c r="O156" s="19">
        <f t="shared" si="39"/>
        <v>-1.1966386866904866</v>
      </c>
      <c r="P156" s="30">
        <f t="shared" si="43"/>
        <v>928.47</v>
      </c>
      <c r="Q156" s="5">
        <f>SUM(P$6:P156)</f>
        <v>53430.54</v>
      </c>
      <c r="R156" s="5">
        <f>$D156+Q156</f>
        <v>156704.00418382607</v>
      </c>
      <c r="S156" s="38">
        <f>Q156/$D155</f>
        <v>0.52258179054920595</v>
      </c>
      <c r="T156" s="38">
        <f>(1+S156)^(1/(A156-1))-1</f>
        <v>2.8066475502970256E-3</v>
      </c>
      <c r="U156" s="26">
        <f>1-(($D156)/R156)</f>
        <v>0.34096473972242458</v>
      </c>
      <c r="V156" s="30">
        <f t="shared" si="40"/>
        <v>1471.62</v>
      </c>
      <c r="W156" s="5">
        <f>SUM(V$6:V156)</f>
        <v>80910.009999999995</v>
      </c>
      <c r="X156" s="5">
        <f>$D156+W156</f>
        <v>184183.47418382607</v>
      </c>
      <c r="Y156" s="38">
        <f>W156/$D155</f>
        <v>0.79134700677092462</v>
      </c>
      <c r="Z156" s="26">
        <f>1-(($D156)/X156)</f>
        <v>0.43929028029543515</v>
      </c>
    </row>
    <row r="157" spans="1:26">
      <c r="A157" s="1">
        <v>152</v>
      </c>
      <c r="B157" s="5">
        <f t="shared" si="33"/>
        <v>142906.77594159567</v>
      </c>
      <c r="C157" s="5">
        <f t="shared" si="34"/>
        <v>1030.0623541386792</v>
      </c>
      <c r="D157" s="5">
        <f>SUM($C$6:C157)</f>
        <v>104303.52653796475</v>
      </c>
      <c r="E157" s="5"/>
      <c r="F157" s="5"/>
      <c r="G157" s="24">
        <f>(($B157/2)+$D157)/2</f>
        <v>87878.457254381297</v>
      </c>
      <c r="H157" s="31">
        <f>$E$2-$A157</f>
        <v>28</v>
      </c>
      <c r="I157" s="5">
        <f>H157*$C157</f>
        <v>28841.745915883017</v>
      </c>
      <c r="J157" s="5">
        <f t="shared" si="41"/>
        <v>116720.20317026431</v>
      </c>
      <c r="K157" s="6">
        <f t="shared" si="42"/>
        <v>1.9453367195044053</v>
      </c>
      <c r="L157" s="48">
        <f>G157-$D157</f>
        <v>-16425.069283583449</v>
      </c>
      <c r="M157" s="6">
        <f>L157/$D157</f>
        <v>-0.15747376746274247</v>
      </c>
      <c r="N157" s="19">
        <f t="shared" si="38"/>
        <v>-1.3020937960694949</v>
      </c>
      <c r="O157" s="19">
        <f t="shared" si="39"/>
        <v>-1.1993287689189625</v>
      </c>
      <c r="P157" s="30">
        <f t="shared" si="43"/>
        <v>940.22</v>
      </c>
      <c r="Q157" s="5">
        <f>SUM(P$6:P157)</f>
        <v>54370.76</v>
      </c>
      <c r="R157" s="5">
        <f>$D157+Q157</f>
        <v>158674.28653796474</v>
      </c>
      <c r="S157" s="38">
        <f>Q157/$D156</f>
        <v>0.52647367288096791</v>
      </c>
      <c r="T157" s="38">
        <f>(1+S157)^(1/(A157-1))-1</f>
        <v>2.804988136986486E-3</v>
      </c>
      <c r="U157" s="26">
        <f>1-(($D157)/R157)</f>
        <v>0.34265640127514385</v>
      </c>
      <c r="V157" s="30">
        <f t="shared" si="40"/>
        <v>1491.89</v>
      </c>
      <c r="W157" s="5">
        <f>SUM(V$6:V157)</f>
        <v>82401.899999999994</v>
      </c>
      <c r="X157" s="5">
        <f>$D157+W157</f>
        <v>186705.42653796473</v>
      </c>
      <c r="Y157" s="38">
        <f>W157/$D156</f>
        <v>0.79790002834924922</v>
      </c>
      <c r="Z157" s="26">
        <f>1-(($D157)/X157)</f>
        <v>0.44134710772985675</v>
      </c>
    </row>
    <row r="158" spans="1:26">
      <c r="A158" s="1">
        <v>153</v>
      </c>
      <c r="B158" s="5">
        <f t="shared" si="33"/>
        <v>142906.77594159567</v>
      </c>
      <c r="C158" s="5">
        <f t="shared" si="34"/>
        <v>1030.0623541386792</v>
      </c>
      <c r="D158" s="5">
        <f>SUM($C$6:C158)</f>
        <v>105333.58889210342</v>
      </c>
      <c r="E158" s="5"/>
      <c r="F158" s="5"/>
      <c r="G158" s="24">
        <f>(($B158/2)+$D158)/2</f>
        <v>88393.48843145062</v>
      </c>
      <c r="H158" s="31">
        <f>$E$2-$A158</f>
        <v>27</v>
      </c>
      <c r="I158" s="5">
        <f>H158*$C158</f>
        <v>27811.683561744339</v>
      </c>
      <c r="J158" s="5">
        <f t="shared" si="41"/>
        <v>116205.17199319496</v>
      </c>
      <c r="K158" s="6">
        <f t="shared" si="42"/>
        <v>1.9367528665532494</v>
      </c>
      <c r="L158" s="48">
        <f>G158-$D158</f>
        <v>-16940.1004606528</v>
      </c>
      <c r="M158" s="6">
        <f>L158/$D158</f>
        <v>-0.16082334836236417</v>
      </c>
      <c r="N158" s="19">
        <f t="shared" si="38"/>
        <v>-1.3062046280847412</v>
      </c>
      <c r="O158" s="19">
        <f t="shared" si="39"/>
        <v>-1.201874038504954</v>
      </c>
      <c r="P158" s="30">
        <f t="shared" si="43"/>
        <v>952.05</v>
      </c>
      <c r="Q158" s="5">
        <f>SUM(P$6:P158)</f>
        <v>55322.810000000005</v>
      </c>
      <c r="R158" s="5">
        <f>$D158+Q158</f>
        <v>160656.39889210343</v>
      </c>
      <c r="S158" s="38">
        <f>Q158/$D157</f>
        <v>0.53040210466770199</v>
      </c>
      <c r="T158" s="38">
        <f>(1+S158)^(1/(A158-1))-1</f>
        <v>2.8034652373265523E-3</v>
      </c>
      <c r="U158" s="26">
        <f>1-(($D158)/R158)</f>
        <v>0.34435484911593661</v>
      </c>
      <c r="V158" s="30">
        <f t="shared" si="40"/>
        <v>1512.31</v>
      </c>
      <c r="W158" s="5">
        <f>SUM(V$6:V158)</f>
        <v>83914.209999999992</v>
      </c>
      <c r="X158" s="5">
        <f>$D158+W158</f>
        <v>189247.79889210343</v>
      </c>
      <c r="Y158" s="38">
        <f>W158/$D157</f>
        <v>0.80451939436061748</v>
      </c>
      <c r="Z158" s="26">
        <f>1-(($D158)/X158)</f>
        <v>0.44340917300624638</v>
      </c>
    </row>
    <row r="159" spans="1:26">
      <c r="A159" s="1">
        <v>154</v>
      </c>
      <c r="B159" s="41">
        <f>B158*(1+$C$2)</f>
        <v>153624.78413721535</v>
      </c>
      <c r="C159" s="43">
        <f>C158*(1+$C$2)</f>
        <v>1107.3170306990801</v>
      </c>
      <c r="D159" s="43">
        <f>SUM($C$6:C159)</f>
        <v>106440.9059228025</v>
      </c>
      <c r="E159" s="43"/>
      <c r="F159" s="43"/>
      <c r="G159" s="24">
        <f>(($B159/2)+$D159)/2</f>
        <v>91626.648995705094</v>
      </c>
      <c r="H159" s="42">
        <f>$E$2-$A159</f>
        <v>26</v>
      </c>
      <c r="I159" s="43">
        <f>H159*$C159</f>
        <v>28790.242798176081</v>
      </c>
      <c r="J159" s="5">
        <f t="shared" ref="J159:J169" si="44">I159+G159</f>
        <v>120416.89179388118</v>
      </c>
      <c r="K159" s="58">
        <f t="shared" ref="K159:K169" si="45">J159/$D$2</f>
        <v>2.0069481965646863</v>
      </c>
      <c r="L159" s="59">
        <f>G159-$D159</f>
        <v>-14814.256927097405</v>
      </c>
      <c r="M159" s="58">
        <f>L159/$D159</f>
        <v>-0.13917823038674265</v>
      </c>
      <c r="N159" s="19">
        <f t="shared" si="38"/>
        <v>-1.2631926150843209</v>
      </c>
      <c r="O159" s="19">
        <f t="shared" si="39"/>
        <v>-1.1733733907836497</v>
      </c>
      <c r="P159" s="44">
        <f t="shared" ref="P159:P169" si="46">ROUND(R158*$A$2,2)</f>
        <v>963.94</v>
      </c>
      <c r="Q159" s="43">
        <f>SUM(P$6:P159)</f>
        <v>56286.750000000007</v>
      </c>
      <c r="R159" s="43">
        <f>$D159+Q159</f>
        <v>162727.65592280251</v>
      </c>
      <c r="S159" s="45">
        <f>Q159/$D158</f>
        <v>0.53436658327151787</v>
      </c>
      <c r="T159" s="38">
        <f>(1+S159)^(1/(A159-1))-1</f>
        <v>2.8020730410016625E-3</v>
      </c>
      <c r="U159" s="46">
        <f>1-(($D159)/R159)</f>
        <v>0.34589541452438954</v>
      </c>
      <c r="V159" s="30">
        <f t="shared" si="40"/>
        <v>1532.91</v>
      </c>
      <c r="W159" s="43">
        <f>SUM(V$6:V159)</f>
        <v>85447.12</v>
      </c>
      <c r="X159" s="43">
        <f>$D159+W159</f>
        <v>191888.02592280251</v>
      </c>
      <c r="Y159" s="45">
        <f>W159/$D158</f>
        <v>0.81120486730520713</v>
      </c>
      <c r="Z159" s="46">
        <f>1-(($D159)/X159)</f>
        <v>0.44529677966657388</v>
      </c>
    </row>
    <row r="160" spans="1:26">
      <c r="A160" s="1">
        <v>155</v>
      </c>
      <c r="B160" s="5">
        <f t="shared" si="33"/>
        <v>153624.78413721535</v>
      </c>
      <c r="C160" s="5">
        <f t="shared" si="34"/>
        <v>1107.3170306990801</v>
      </c>
      <c r="D160" s="5">
        <f>SUM($C$6:C160)</f>
        <v>107548.22295350158</v>
      </c>
      <c r="E160" s="5"/>
      <c r="F160" s="5"/>
      <c r="G160" s="24">
        <f>(($B160/2)+$D160)/2</f>
        <v>92180.30751105462</v>
      </c>
      <c r="H160" s="31">
        <f>$E$2-$A160</f>
        <v>25</v>
      </c>
      <c r="I160" s="5">
        <f>H160*$C160</f>
        <v>27682.925767477002</v>
      </c>
      <c r="J160" s="5">
        <f t="shared" si="44"/>
        <v>119863.23327853162</v>
      </c>
      <c r="K160" s="6">
        <f t="shared" si="45"/>
        <v>1.9977205546421937</v>
      </c>
      <c r="L160" s="48">
        <f>G160-$D160</f>
        <v>-15367.91544244696</v>
      </c>
      <c r="M160" s="6">
        <f>L160/$D160</f>
        <v>-0.1428932530953233</v>
      </c>
      <c r="N160" s="19">
        <f t="shared" si="38"/>
        <v>-1.2683737009517986</v>
      </c>
      <c r="O160" s="19">
        <f t="shared" si="39"/>
        <v>-1.1766398434513528</v>
      </c>
      <c r="P160" s="30">
        <f t="shared" si="46"/>
        <v>976.37</v>
      </c>
      <c r="Q160" s="5">
        <f>SUM(P$6:P160)</f>
        <v>57263.12000000001</v>
      </c>
      <c r="R160" s="5">
        <f>$D160+Q160</f>
        <v>164811.34295350159</v>
      </c>
      <c r="S160" s="38">
        <f>Q160/$D159</f>
        <v>0.53798038924556646</v>
      </c>
      <c r="T160" s="38">
        <f>(1+S160)^(1/(A160-1))-1</f>
        <v>2.7991709040455781E-3</v>
      </c>
      <c r="U160" s="26">
        <f>1-(($D160)/R160)</f>
        <v>0.34744647409466056</v>
      </c>
      <c r="V160" s="30">
        <f t="shared" si="40"/>
        <v>1554.29</v>
      </c>
      <c r="W160" s="5">
        <f>SUM(V$6:V160)</f>
        <v>87001.409999999989</v>
      </c>
      <c r="X160" s="5">
        <f>$D160+W160</f>
        <v>194549.63295350157</v>
      </c>
      <c r="Y160" s="38">
        <f>W160/$D159</f>
        <v>0.81736818421198676</v>
      </c>
      <c r="Z160" s="26">
        <f>1-(($D160)/X160)</f>
        <v>0.44719390460527775</v>
      </c>
    </row>
    <row r="161" spans="1:26">
      <c r="A161" s="1">
        <v>156</v>
      </c>
      <c r="B161" s="5">
        <f t="shared" si="33"/>
        <v>153624.78413721535</v>
      </c>
      <c r="C161" s="5">
        <f t="shared" si="34"/>
        <v>1107.3170306990801</v>
      </c>
      <c r="D161" s="5">
        <f>SUM($C$6:C161)</f>
        <v>108655.53998420066</v>
      </c>
      <c r="E161" s="5"/>
      <c r="F161" s="5"/>
      <c r="G161" s="24">
        <f>(($B161/2)+$D161)/2</f>
        <v>92733.966026404174</v>
      </c>
      <c r="H161" s="31">
        <f>$E$2-$A161</f>
        <v>24</v>
      </c>
      <c r="I161" s="5">
        <f>H161*$C161</f>
        <v>26575.608736777922</v>
      </c>
      <c r="J161" s="5">
        <f t="shared" si="44"/>
        <v>119309.5747631821</v>
      </c>
      <c r="K161" s="6">
        <f t="shared" si="45"/>
        <v>1.9884929127197017</v>
      </c>
      <c r="L161" s="48">
        <f>G161-$D161</f>
        <v>-15921.573957796485</v>
      </c>
      <c r="M161" s="6">
        <f>L161/$D161</f>
        <v>-0.14653255563509787</v>
      </c>
      <c r="N161" s="19">
        <f t="shared" si="38"/>
        <v>-1.2733224042268168</v>
      </c>
      <c r="O161" s="19">
        <f t="shared" si="39"/>
        <v>-1.1797478716071876</v>
      </c>
      <c r="P161" s="30">
        <f t="shared" si="46"/>
        <v>988.87</v>
      </c>
      <c r="Q161" s="5">
        <f>SUM(P$6:P161)</f>
        <v>58251.990000000013</v>
      </c>
      <c r="R161" s="5">
        <f>$D161+Q161</f>
        <v>166907.52998420066</v>
      </c>
      <c r="S161" s="38">
        <f>Q161/$D160</f>
        <v>0.54163600662360767</v>
      </c>
      <c r="T161" s="38">
        <f>(1+S161)^(1/(A161-1))-1</f>
        <v>2.7964459711260492E-3</v>
      </c>
      <c r="U161" s="26">
        <f>1-(($D161)/R161)</f>
        <v>0.34900756128566579</v>
      </c>
      <c r="V161" s="30">
        <f t="shared" si="40"/>
        <v>1575.85</v>
      </c>
      <c r="W161" s="5">
        <f>SUM(V$6:V161)</f>
        <v>88577.26</v>
      </c>
      <c r="X161" s="5">
        <f>$D161+W161</f>
        <v>197232.79998420065</v>
      </c>
      <c r="Y161" s="38">
        <f>W161/$D160</f>
        <v>0.82360505424897934</v>
      </c>
      <c r="Z161" s="26">
        <f>1-(($D161)/X161)</f>
        <v>0.4491000483038089</v>
      </c>
    </row>
    <row r="162" spans="1:26">
      <c r="A162" s="1">
        <v>157</v>
      </c>
      <c r="B162" s="5">
        <f t="shared" si="33"/>
        <v>153624.78413721535</v>
      </c>
      <c r="C162" s="5">
        <f t="shared" si="34"/>
        <v>1107.3170306990801</v>
      </c>
      <c r="D162" s="5">
        <f>SUM($C$6:C162)</f>
        <v>109762.85701489974</v>
      </c>
      <c r="E162" s="5"/>
      <c r="F162" s="5"/>
      <c r="G162" s="24">
        <f>(($B162/2)+$D162)/2</f>
        <v>93287.624541753699</v>
      </c>
      <c r="H162" s="31">
        <f>$E$2-$A162</f>
        <v>23</v>
      </c>
      <c r="I162" s="5">
        <f>H162*$C162</f>
        <v>25468.291706078842</v>
      </c>
      <c r="J162" s="5">
        <f t="shared" si="44"/>
        <v>118755.91624783255</v>
      </c>
      <c r="K162" s="6">
        <f t="shared" si="45"/>
        <v>1.9792652707972092</v>
      </c>
      <c r="L162" s="48">
        <f>G162-$D162</f>
        <v>-16475.232473146039</v>
      </c>
      <c r="M162" s="6">
        <f>L162/$D162</f>
        <v>-0.15009842966195397</v>
      </c>
      <c r="N162" s="19">
        <f t="shared" si="38"/>
        <v>-1.278046852185224</v>
      </c>
      <c r="O162" s="19">
        <f t="shared" si="39"/>
        <v>-1.1827031868990749</v>
      </c>
      <c r="P162" s="30">
        <f t="shared" si="46"/>
        <v>1001.45</v>
      </c>
      <c r="Q162" s="5">
        <f>SUM(P$6:P162)</f>
        <v>59253.44000000001</v>
      </c>
      <c r="R162" s="5">
        <f>$D162+Q162</f>
        <v>169016.29701489976</v>
      </c>
      <c r="S162" s="38">
        <f>Q162/$D161</f>
        <v>0.54533289336757163</v>
      </c>
      <c r="T162" s="38">
        <f>(1+S162)^(1/(A162-1))-1</f>
        <v>2.7938915073451032E-3</v>
      </c>
      <c r="U162" s="26">
        <f>1-(($D162)/R162)</f>
        <v>0.35057826402844738</v>
      </c>
      <c r="V162" s="30">
        <f t="shared" si="40"/>
        <v>1597.59</v>
      </c>
      <c r="W162" s="5">
        <f>SUM(V$6:V162)</f>
        <v>90174.849999999991</v>
      </c>
      <c r="X162" s="5">
        <f>$D162+W162</f>
        <v>199937.70701489973</v>
      </c>
      <c r="Y162" s="38">
        <f>W162/$D161</f>
        <v>0.82991488527057244</v>
      </c>
      <c r="Z162" s="26">
        <f>1-(($D162)/X162)</f>
        <v>0.45101472526780551</v>
      </c>
    </row>
    <row r="163" spans="1:26">
      <c r="A163" s="1">
        <v>158</v>
      </c>
      <c r="B163" s="5">
        <f t="shared" si="33"/>
        <v>153624.78413721535</v>
      </c>
      <c r="C163" s="5">
        <f t="shared" si="34"/>
        <v>1107.3170306990801</v>
      </c>
      <c r="D163" s="5">
        <f>SUM($C$6:C163)</f>
        <v>110870.17404559882</v>
      </c>
      <c r="E163" s="5"/>
      <c r="F163" s="5"/>
      <c r="G163" s="24">
        <f>(($B163/2)+$D163)/2</f>
        <v>93841.283057103254</v>
      </c>
      <c r="H163" s="31">
        <f>$E$2-$A163</f>
        <v>22</v>
      </c>
      <c r="I163" s="5">
        <f>H163*$C163</f>
        <v>24360.974675379763</v>
      </c>
      <c r="J163" s="5">
        <f t="shared" si="44"/>
        <v>118202.25773248302</v>
      </c>
      <c r="K163" s="6">
        <f t="shared" si="45"/>
        <v>1.970037628874717</v>
      </c>
      <c r="L163" s="48">
        <f>G163-$D163</f>
        <v>-17028.890988495565</v>
      </c>
      <c r="M163" s="6">
        <f>L163/$D163</f>
        <v>-0.15359307528002888</v>
      </c>
      <c r="N163" s="19">
        <f t="shared" si="38"/>
        <v>-1.2825549373426486</v>
      </c>
      <c r="O163" s="19">
        <f t="shared" si="39"/>
        <v>-1.1855113194711393</v>
      </c>
      <c r="P163" s="30">
        <f t="shared" si="46"/>
        <v>1014.1</v>
      </c>
      <c r="Q163" s="5">
        <f>SUM(P$6:P163)</f>
        <v>60267.540000000008</v>
      </c>
      <c r="R163" s="5">
        <f>$D163+Q163</f>
        <v>171137.71404559881</v>
      </c>
      <c r="S163" s="38">
        <f>Q163/$D162</f>
        <v>0.54907043820678791</v>
      </c>
      <c r="T163" s="38">
        <f>(1+S163)^(1/(A163-1))-1</f>
        <v>2.7915006821661592E-3</v>
      </c>
      <c r="U163" s="26">
        <f>1-(($D163)/R163)</f>
        <v>0.35215814548008983</v>
      </c>
      <c r="V163" s="30">
        <f t="shared" si="40"/>
        <v>1619.5</v>
      </c>
      <c r="W163" s="5">
        <f>SUM(V$6:V163)</f>
        <v>91794.349999999991</v>
      </c>
      <c r="X163" s="5">
        <f>$D163+W163</f>
        <v>202664.52404559881</v>
      </c>
      <c r="Y163" s="38">
        <f>W163/$D162</f>
        <v>0.83629701792054656</v>
      </c>
      <c r="Z163" s="26">
        <f>1-(($D163)/X163)</f>
        <v>0.45293743654585839</v>
      </c>
    </row>
    <row r="164" spans="1:26">
      <c r="A164" s="1">
        <v>159</v>
      </c>
      <c r="B164" s="5">
        <f t="shared" si="33"/>
        <v>153624.78413721535</v>
      </c>
      <c r="C164" s="5">
        <f t="shared" si="34"/>
        <v>1107.3170306990801</v>
      </c>
      <c r="D164" s="5">
        <f>SUM($C$6:C164)</f>
        <v>111977.4910762979</v>
      </c>
      <c r="E164" s="5"/>
      <c r="F164" s="5"/>
      <c r="G164" s="24">
        <f>(($B164/2)+$D164)/2</f>
        <v>94394.941572452779</v>
      </c>
      <c r="H164" s="31">
        <f>$E$2-$A164</f>
        <v>21</v>
      </c>
      <c r="I164" s="5">
        <f>H164*$C164</f>
        <v>23253.657644680683</v>
      </c>
      <c r="J164" s="5">
        <f t="shared" si="44"/>
        <v>117648.59921713347</v>
      </c>
      <c r="K164" s="6">
        <f t="shared" si="45"/>
        <v>1.9608099869522244</v>
      </c>
      <c r="L164" s="48">
        <f>G164-$D164</f>
        <v>-17582.549503845119</v>
      </c>
      <c r="M164" s="6">
        <f>L164/$D164</f>
        <v>-0.15701860556837202</v>
      </c>
      <c r="N164" s="19">
        <f t="shared" si="38"/>
        <v>-1.2868542331676647</v>
      </c>
      <c r="O164" s="19">
        <f t="shared" si="39"/>
        <v>-1.1881776047377612</v>
      </c>
      <c r="P164" s="30">
        <f t="shared" si="46"/>
        <v>1026.83</v>
      </c>
      <c r="Q164" s="5">
        <f>SUM(P$6:P164)</f>
        <v>61294.37000000001</v>
      </c>
      <c r="R164" s="5">
        <f>$D164+Q164</f>
        <v>173271.86107629791</v>
      </c>
      <c r="S164" s="38">
        <f>Q164/$D163</f>
        <v>0.55284814448645847</v>
      </c>
      <c r="T164" s="38">
        <f>(1+S164)^(1/(A164-1))-1</f>
        <v>2.7892673278400171E-3</v>
      </c>
      <c r="U164" s="26">
        <f>1-(($D164)/R164)</f>
        <v>0.35374682085863829</v>
      </c>
      <c r="V164" s="30">
        <f t="shared" si="40"/>
        <v>1641.58</v>
      </c>
      <c r="W164" s="5">
        <f>SUM(V$6:V164)</f>
        <v>93435.93</v>
      </c>
      <c r="X164" s="5">
        <f>$D164+W164</f>
        <v>205413.42107629788</v>
      </c>
      <c r="Y164" s="38">
        <f>W164/$D163</f>
        <v>0.84275081918399042</v>
      </c>
      <c r="Z164" s="26">
        <f>1-(($D164)/X164)</f>
        <v>0.45486769808139527</v>
      </c>
    </row>
    <row r="165" spans="1:26">
      <c r="A165" s="1">
        <v>160</v>
      </c>
      <c r="B165" s="5">
        <f t="shared" si="33"/>
        <v>153624.78413721535</v>
      </c>
      <c r="C165" s="5">
        <f t="shared" si="34"/>
        <v>1107.3170306990801</v>
      </c>
      <c r="D165" s="5">
        <f>SUM($C$6:C165)</f>
        <v>113084.80810699698</v>
      </c>
      <c r="E165" s="5"/>
      <c r="F165" s="5"/>
      <c r="G165" s="24">
        <f>(($B165/2)+$D165)/2</f>
        <v>94948.600087802333</v>
      </c>
      <c r="H165" s="31">
        <f>$E$2-$A165</f>
        <v>20</v>
      </c>
      <c r="I165" s="5">
        <f>H165*$C165</f>
        <v>22146.3406139816</v>
      </c>
      <c r="J165" s="5">
        <f t="shared" si="44"/>
        <v>117094.94070178393</v>
      </c>
      <c r="K165" s="6">
        <f t="shared" si="45"/>
        <v>1.951582345029732</v>
      </c>
      <c r="L165" s="48">
        <f>G165-$D165</f>
        <v>-18136.208019194644</v>
      </c>
      <c r="M165" s="6">
        <f>L165/$D165</f>
        <v>-0.16037705084165491</v>
      </c>
      <c r="N165" s="19">
        <f t="shared" si="38"/>
        <v>-1.2909520970769506</v>
      </c>
      <c r="O165" s="19">
        <f t="shared" si="39"/>
        <v>-1.1907071501027096</v>
      </c>
      <c r="P165" s="30">
        <f t="shared" si="46"/>
        <v>1039.6300000000001</v>
      </c>
      <c r="Q165" s="5">
        <f>SUM(P$6:P165)</f>
        <v>62334.000000000007</v>
      </c>
      <c r="R165" s="5">
        <f>$D165+Q165</f>
        <v>175418.80810699699</v>
      </c>
      <c r="S165" s="38">
        <f>Q165/$D164</f>
        <v>0.55666544589329658</v>
      </c>
      <c r="T165" s="38">
        <f>(1+S165)^(1/(A165-1))-1</f>
        <v>2.787185166794659E-3</v>
      </c>
      <c r="U165" s="26">
        <f>1-(($D165)/R165)</f>
        <v>0.35534388058308597</v>
      </c>
      <c r="V165" s="30">
        <f t="shared" si="40"/>
        <v>1663.85</v>
      </c>
      <c r="W165" s="5">
        <f>SUM(V$6:V165)</f>
        <v>95099.78</v>
      </c>
      <c r="X165" s="5">
        <f>$D165+W165</f>
        <v>208184.58810699696</v>
      </c>
      <c r="Y165" s="38">
        <f>W165/$D164</f>
        <v>0.84927585969221298</v>
      </c>
      <c r="Z165" s="26">
        <f>1-(($D165)/X165)</f>
        <v>0.45680509236890887</v>
      </c>
    </row>
    <row r="166" spans="1:26">
      <c r="A166" s="1">
        <v>161</v>
      </c>
      <c r="B166" s="5">
        <f t="shared" si="33"/>
        <v>153624.78413721535</v>
      </c>
      <c r="C166" s="5">
        <f t="shared" si="34"/>
        <v>1107.3170306990801</v>
      </c>
      <c r="D166" s="5">
        <f>SUM($C$6:C166)</f>
        <v>114192.12513769606</v>
      </c>
      <c r="E166" s="5"/>
      <c r="F166" s="5"/>
      <c r="G166" s="24">
        <f>(($B166/2)+$D166)/2</f>
        <v>95502.258603151859</v>
      </c>
      <c r="H166" s="31">
        <f>$E$2-$A166</f>
        <v>19</v>
      </c>
      <c r="I166" s="5">
        <f>H166*$C166</f>
        <v>21039.02358328252</v>
      </c>
      <c r="J166" s="5">
        <f t="shared" si="44"/>
        <v>116541.28218643437</v>
      </c>
      <c r="K166" s="6">
        <f t="shared" si="45"/>
        <v>1.9423547031072395</v>
      </c>
      <c r="L166" s="48">
        <f>G166-$D166</f>
        <v>-18689.866534544199</v>
      </c>
      <c r="M166" s="6">
        <f>L166/$D166</f>
        <v>-0.16367036266298954</v>
      </c>
      <c r="N166" s="19">
        <f t="shared" ref="N166:N185" si="47">L166/Q166-1</f>
        <v>-1.2948555857475699</v>
      </c>
      <c r="O166" s="19">
        <f t="shared" ref="O166:O185" si="48">L166/W166-1</f>
        <v>-1.1931049024254747</v>
      </c>
      <c r="P166" s="30">
        <f t="shared" si="46"/>
        <v>1052.51</v>
      </c>
      <c r="Q166" s="5">
        <f>SUM(P$6:P166)</f>
        <v>63386.510000000009</v>
      </c>
      <c r="R166" s="5">
        <f>$D166+Q166</f>
        <v>177578.63513769605</v>
      </c>
      <c r="S166" s="38">
        <f>Q166/$D165</f>
        <v>0.56052188672439418</v>
      </c>
      <c r="T166" s="38">
        <f>(1+S166)^(1/(A166-1))-1</f>
        <v>2.7852485429855633E-3</v>
      </c>
      <c r="U166" s="26">
        <f>1-(($D166)/R166)</f>
        <v>0.35694896489574623</v>
      </c>
      <c r="V166" s="30">
        <f t="shared" si="40"/>
        <v>1686.3</v>
      </c>
      <c r="W166" s="5">
        <f>SUM(V$6:V166)</f>
        <v>96786.08</v>
      </c>
      <c r="X166" s="5">
        <f>$D166+W166</f>
        <v>210978.20513769606</v>
      </c>
      <c r="Y166" s="38">
        <f>W166/$D165</f>
        <v>0.85587163846468506</v>
      </c>
      <c r="Z166" s="26">
        <f>1-(($D166)/X166)</f>
        <v>0.45874918661305342</v>
      </c>
    </row>
    <row r="167" spans="1:26">
      <c r="A167" s="1">
        <v>162</v>
      </c>
      <c r="B167" s="5">
        <f t="shared" si="33"/>
        <v>153624.78413721535</v>
      </c>
      <c r="C167" s="5">
        <f t="shared" si="34"/>
        <v>1107.3170306990801</v>
      </c>
      <c r="D167" s="5">
        <f>SUM($C$6:C167)</f>
        <v>115299.44216839514</v>
      </c>
      <c r="E167" s="5"/>
      <c r="F167" s="5"/>
      <c r="G167" s="24">
        <f>(($B167/2)+$D167)/2</f>
        <v>96055.917118501413</v>
      </c>
      <c r="H167" s="31">
        <f>$E$2-$A167</f>
        <v>18</v>
      </c>
      <c r="I167" s="5">
        <f>H167*$C167</f>
        <v>19931.70655258344</v>
      </c>
      <c r="J167" s="5">
        <f t="shared" si="44"/>
        <v>115987.62367108485</v>
      </c>
      <c r="K167" s="6">
        <f t="shared" si="45"/>
        <v>1.9331270611847475</v>
      </c>
      <c r="L167" s="48">
        <f>G167-$D167</f>
        <v>-19243.525049893724</v>
      </c>
      <c r="M167" s="6">
        <f>L167/$D167</f>
        <v>-0.16690041762551205</v>
      </c>
      <c r="N167" s="19">
        <f t="shared" si="47"/>
        <v>-1.2985715109123679</v>
      </c>
      <c r="O167" s="19">
        <f t="shared" si="48"/>
        <v>-1.1953756540930374</v>
      </c>
      <c r="P167" s="30">
        <f t="shared" si="46"/>
        <v>1065.47</v>
      </c>
      <c r="Q167" s="5">
        <f>SUM(P$6:P167)</f>
        <v>64451.98000000001</v>
      </c>
      <c r="R167" s="5">
        <f>$D167+Q167</f>
        <v>179751.42216839513</v>
      </c>
      <c r="S167" s="38">
        <f>Q167/$D166</f>
        <v>0.56441702895258328</v>
      </c>
      <c r="T167" s="38">
        <f>(1+S167)^(1/(A167-1))-1</f>
        <v>2.7834520275475949E-3</v>
      </c>
      <c r="U167" s="26">
        <f>1-(($D167)/R167)</f>
        <v>0.35856172497828664</v>
      </c>
      <c r="V167" s="30">
        <f t="shared" si="40"/>
        <v>1708.92</v>
      </c>
      <c r="W167" s="5">
        <f>SUM(V$6:V167)</f>
        <v>98495</v>
      </c>
      <c r="X167" s="5">
        <f>$D167+W167</f>
        <v>213794.44216839515</v>
      </c>
      <c r="Y167" s="38">
        <f>W167/$D166</f>
        <v>0.86253758638112721</v>
      </c>
      <c r="Z167" s="26">
        <f>1-(($D167)/X167)</f>
        <v>0.46069953456704194</v>
      </c>
    </row>
    <row r="168" spans="1:26">
      <c r="A168" s="1">
        <v>163</v>
      </c>
      <c r="B168" s="5">
        <f t="shared" si="33"/>
        <v>153624.78413721535</v>
      </c>
      <c r="C168" s="5">
        <f t="shared" si="34"/>
        <v>1107.3170306990801</v>
      </c>
      <c r="D168" s="5">
        <f>SUM($C$6:C168)</f>
        <v>116406.75919909422</v>
      </c>
      <c r="E168" s="5"/>
      <c r="F168" s="5"/>
      <c r="G168" s="24">
        <f>(($B168/2)+$D168)/2</f>
        <v>96609.575633850938</v>
      </c>
      <c r="H168" s="31">
        <f>$E$2-$A168</f>
        <v>17</v>
      </c>
      <c r="I168" s="5">
        <f>H168*$C168</f>
        <v>18824.389521884361</v>
      </c>
      <c r="J168" s="5">
        <f t="shared" si="44"/>
        <v>115433.96515573529</v>
      </c>
      <c r="K168" s="6">
        <f t="shared" si="45"/>
        <v>1.9238994192622549</v>
      </c>
      <c r="L168" s="48">
        <f>G168-$D168</f>
        <v>-19797.183565243278</v>
      </c>
      <c r="M168" s="6">
        <f>L168/$D168</f>
        <v>-0.17006902091813689</v>
      </c>
      <c r="N168" s="19">
        <f t="shared" si="47"/>
        <v>-1.3021064479335234</v>
      </c>
      <c r="O168" s="19">
        <f t="shared" si="48"/>
        <v>-1.1975239895110144</v>
      </c>
      <c r="P168" s="30">
        <f t="shared" si="46"/>
        <v>1078.51</v>
      </c>
      <c r="Q168" s="5">
        <f>SUM(P$6:P168)</f>
        <v>65530.490000000013</v>
      </c>
      <c r="R168" s="5">
        <f>$D168+Q168</f>
        <v>181937.24919909422</v>
      </c>
      <c r="S168" s="38">
        <f>Q168/$D167</f>
        <v>0.56835045137766205</v>
      </c>
      <c r="T168" s="38">
        <f>(1+S168)^(1/(A168-1))-1</f>
        <v>2.7817904079421307E-3</v>
      </c>
      <c r="U168" s="26">
        <f>1-(($D168)/R168)</f>
        <v>0.36018182251557451</v>
      </c>
      <c r="V168" s="30">
        <f t="shared" si="40"/>
        <v>1731.73</v>
      </c>
      <c r="W168" s="5">
        <f>SUM(V$6:V168)</f>
        <v>100226.73</v>
      </c>
      <c r="X168" s="5">
        <f>$D168+W168</f>
        <v>216633.48919909421</v>
      </c>
      <c r="Y168" s="38">
        <f>W168/$D167</f>
        <v>0.86927332964559012</v>
      </c>
      <c r="Z168" s="26">
        <f>1-(($D168)/X168)</f>
        <v>0.46265575267491499</v>
      </c>
    </row>
    <row r="169" spans="1:26">
      <c r="A169" s="1">
        <v>164</v>
      </c>
      <c r="B169" s="5">
        <f t="shared" si="33"/>
        <v>153624.78413721535</v>
      </c>
      <c r="C169" s="5">
        <f t="shared" si="34"/>
        <v>1107.3170306990801</v>
      </c>
      <c r="D169" s="5">
        <f>SUM($C$6:C169)</f>
        <v>117514.0762297933</v>
      </c>
      <c r="E169" s="5"/>
      <c r="F169" s="5"/>
      <c r="G169" s="24">
        <f>(($B169/2)+$D169)/2</f>
        <v>97163.234149200493</v>
      </c>
      <c r="H169" s="31">
        <f>$E$2-$A169</f>
        <v>16</v>
      </c>
      <c r="I169" s="5">
        <f>H169*$C169</f>
        <v>17717.072491185281</v>
      </c>
      <c r="J169" s="5">
        <f t="shared" si="44"/>
        <v>114880.30664038577</v>
      </c>
      <c r="K169" s="6">
        <f t="shared" si="45"/>
        <v>1.9146717773397628</v>
      </c>
      <c r="L169" s="48">
        <f>G169-$D169</f>
        <v>-20350.842080592804</v>
      </c>
      <c r="M169" s="6">
        <f>L169/$D169</f>
        <v>-0.1731779096897097</v>
      </c>
      <c r="N169" s="19">
        <f t="shared" si="47"/>
        <v>-1.3054667899379471</v>
      </c>
      <c r="O169" s="19">
        <f t="shared" si="48"/>
        <v>-1.1995543315480364</v>
      </c>
      <c r="P169" s="30">
        <f t="shared" si="46"/>
        <v>1091.6199999999999</v>
      </c>
      <c r="Q169" s="5">
        <f>SUM(P$6:P169)</f>
        <v>66622.110000000015</v>
      </c>
      <c r="R169" s="5">
        <f>$D169+Q169</f>
        <v>184136.1862297933</v>
      </c>
      <c r="S169" s="38">
        <f>Q169/$D168</f>
        <v>0.57232166292039865</v>
      </c>
      <c r="T169" s="38">
        <f>(1+S169)^(1/(A169-1))-1</f>
        <v>2.7802583415874604E-3</v>
      </c>
      <c r="U169" s="26">
        <f>1-(($D169)/R169)</f>
        <v>0.36180889462356269</v>
      </c>
      <c r="V169" s="30">
        <f t="shared" si="40"/>
        <v>1754.73</v>
      </c>
      <c r="W169" s="5">
        <f>SUM(V$6:V169)</f>
        <v>101981.45999999999</v>
      </c>
      <c r="X169" s="5">
        <f>$D169+W169</f>
        <v>219495.53622979327</v>
      </c>
      <c r="Y169" s="38">
        <f>W169/$D168</f>
        <v>0.87607850868503112</v>
      </c>
      <c r="Z169" s="26">
        <f>1-(($D169)/X169)</f>
        <v>0.46461746672257609</v>
      </c>
    </row>
    <row r="170" spans="1:26">
      <c r="A170" s="1">
        <v>165</v>
      </c>
      <c r="B170" s="41">
        <f>B169*(1+$C$2)</f>
        <v>165146.64294750648</v>
      </c>
      <c r="C170" s="43">
        <f>C169*(1+$C$2)</f>
        <v>1190.3658080015111</v>
      </c>
      <c r="D170" s="43">
        <f>SUM($C$6:C170)</f>
        <v>118704.44203779481</v>
      </c>
      <c r="E170" s="43"/>
      <c r="F170" s="43"/>
      <c r="G170" s="24">
        <f>(($B170/2)+$D170)/2</f>
        <v>100638.88175577403</v>
      </c>
      <c r="H170" s="42">
        <f>$E$2-$A170</f>
        <v>15</v>
      </c>
      <c r="I170" s="43">
        <f>H170*$C170</f>
        <v>17855.487120022666</v>
      </c>
      <c r="J170" s="5">
        <f t="shared" ref="J170:J185" si="49">I170+G170</f>
        <v>118494.36887579669</v>
      </c>
      <c r="K170" s="58">
        <f t="shared" ref="K170:K185" si="50">J170/$D$2</f>
        <v>1.9749061479299448</v>
      </c>
      <c r="L170" s="59">
        <f>G170-$D170</f>
        <v>-18065.560282020786</v>
      </c>
      <c r="M170" s="58">
        <f>L170/$D170</f>
        <v>-0.1521894208160198</v>
      </c>
      <c r="N170" s="19">
        <f t="shared" si="47"/>
        <v>-1.2667411660623149</v>
      </c>
      <c r="O170" s="19">
        <f t="shared" si="48"/>
        <v>-1.1741101577816133</v>
      </c>
      <c r="P170" s="44">
        <f t="shared" ref="P170:P185" si="51">ROUND(R169*$A$2,2)</f>
        <v>1104.82</v>
      </c>
      <c r="Q170" s="43">
        <f>SUM(P$6:P170)</f>
        <v>67726.930000000022</v>
      </c>
      <c r="R170" s="43">
        <f>$D170+Q170</f>
        <v>186431.37203779485</v>
      </c>
      <c r="S170" s="45">
        <f>Q170/$D169</f>
        <v>0.57633036120339465</v>
      </c>
      <c r="T170" s="38">
        <f>(1+S170)^(1/(A170-1))-1</f>
        <v>2.7788513666375803E-3</v>
      </c>
      <c r="U170" s="46">
        <f>1-(($D170)/R170)</f>
        <v>0.36328075720147512</v>
      </c>
      <c r="V170" s="30">
        <f t="shared" si="40"/>
        <v>1777.91</v>
      </c>
      <c r="W170" s="43">
        <f>SUM(V$6:V170)</f>
        <v>103759.37</v>
      </c>
      <c r="X170" s="43">
        <f>$D170+W170</f>
        <v>222463.81203779479</v>
      </c>
      <c r="Y170" s="45">
        <f>W170/$D169</f>
        <v>0.88295269238302465</v>
      </c>
      <c r="Z170" s="46">
        <f>1-(($D170)/X170)</f>
        <v>0.46641010530904736</v>
      </c>
    </row>
    <row r="171" spans="1:26">
      <c r="A171" s="1">
        <v>166</v>
      </c>
      <c r="B171" s="5">
        <f t="shared" si="33"/>
        <v>165146.64294750648</v>
      </c>
      <c r="C171" s="5">
        <f t="shared" si="34"/>
        <v>1190.3658080015111</v>
      </c>
      <c r="D171" s="5">
        <f>SUM($C$6:C171)</f>
        <v>119894.80784579633</v>
      </c>
      <c r="E171" s="5"/>
      <c r="F171" s="5"/>
      <c r="G171" s="24">
        <f>(($B171/2)+$D171)/2</f>
        <v>101234.06465977478</v>
      </c>
      <c r="H171" s="31">
        <f>$E$2-$A171</f>
        <v>14</v>
      </c>
      <c r="I171" s="5">
        <f>H171*$C171</f>
        <v>16665.121312021154</v>
      </c>
      <c r="J171" s="5">
        <f t="shared" si="49"/>
        <v>117899.18597179593</v>
      </c>
      <c r="K171" s="6">
        <f t="shared" si="50"/>
        <v>1.9649864328632656</v>
      </c>
      <c r="L171" s="48">
        <f>G171-$D171</f>
        <v>-18660.743186021544</v>
      </c>
      <c r="M171" s="6">
        <f>L171/$D171</f>
        <v>-0.15564262974608717</v>
      </c>
      <c r="N171" s="19">
        <f t="shared" si="47"/>
        <v>-1.2710523965251703</v>
      </c>
      <c r="O171" s="19">
        <f t="shared" si="48"/>
        <v>-1.1767763174831307</v>
      </c>
      <c r="P171" s="30">
        <f t="shared" si="51"/>
        <v>1118.5899999999999</v>
      </c>
      <c r="Q171" s="5">
        <f>SUM(P$6:P171)</f>
        <v>68845.520000000019</v>
      </c>
      <c r="R171" s="5">
        <f>$D171+Q171</f>
        <v>188740.32784579636</v>
      </c>
      <c r="S171" s="38">
        <f>Q171/$D170</f>
        <v>0.57997425216892895</v>
      </c>
      <c r="T171" s="38">
        <f>(1+S171)^(1/(A171-1))-1</f>
        <v>2.7760190600112367E-3</v>
      </c>
      <c r="U171" s="26">
        <f>1-(($D171)/R171)</f>
        <v>0.36476316845357948</v>
      </c>
      <c r="V171" s="30">
        <f t="shared" si="40"/>
        <v>1801.96</v>
      </c>
      <c r="W171" s="5">
        <f>SUM(V$6:V171)</f>
        <v>105561.33</v>
      </c>
      <c r="X171" s="5">
        <f>$D171+W171</f>
        <v>225456.13784579633</v>
      </c>
      <c r="Y171" s="38">
        <f>W171/$D170</f>
        <v>0.88927868399726673</v>
      </c>
      <c r="Z171" s="26">
        <f>1-(($D171)/X171)</f>
        <v>0.46821226961760543</v>
      </c>
    </row>
    <row r="172" spans="1:26">
      <c r="A172" s="1">
        <v>167</v>
      </c>
      <c r="B172" s="5">
        <f t="shared" si="33"/>
        <v>165146.64294750648</v>
      </c>
      <c r="C172" s="5">
        <f t="shared" si="34"/>
        <v>1190.3658080015111</v>
      </c>
      <c r="D172" s="5">
        <f>SUM($C$6:C172)</f>
        <v>121085.17365379784</v>
      </c>
      <c r="E172" s="5"/>
      <c r="F172" s="5"/>
      <c r="G172" s="24">
        <f>(($B172/2)+$D172)/2</f>
        <v>101829.24756377554</v>
      </c>
      <c r="H172" s="31">
        <f>$E$2-$A172</f>
        <v>13</v>
      </c>
      <c r="I172" s="5">
        <f>H172*$C172</f>
        <v>15474.755504019646</v>
      </c>
      <c r="J172" s="5">
        <f t="shared" si="49"/>
        <v>117304.00306779519</v>
      </c>
      <c r="K172" s="6">
        <f t="shared" si="50"/>
        <v>1.9550667177965864</v>
      </c>
      <c r="L172" s="48">
        <f>G172-$D172</f>
        <v>-19255.926090022302</v>
      </c>
      <c r="M172" s="6">
        <f>L172/$D172</f>
        <v>-0.15902794296746947</v>
      </c>
      <c r="N172" s="19">
        <f t="shared" si="47"/>
        <v>-1.2751712980775989</v>
      </c>
      <c r="O172" s="19">
        <f t="shared" si="48"/>
        <v>-1.1793125131302249</v>
      </c>
      <c r="P172" s="30">
        <f t="shared" si="51"/>
        <v>1132.44</v>
      </c>
      <c r="Q172" s="5">
        <f>SUM(P$6:P172)</f>
        <v>69977.960000000021</v>
      </c>
      <c r="R172" s="5">
        <f>$D172+Q172</f>
        <v>191063.13365379785</v>
      </c>
      <c r="S172" s="38">
        <f>Q172/$D171</f>
        <v>0.5836613049165793</v>
      </c>
      <c r="T172" s="38">
        <f>(1+S172)^(1/(A172-1))-1</f>
        <v>2.7733533951146416E-3</v>
      </c>
      <c r="U172" s="26">
        <f>1-(($D172)/R172)</f>
        <v>0.36625569078542652</v>
      </c>
      <c r="V172" s="30">
        <f t="shared" si="40"/>
        <v>1826.19</v>
      </c>
      <c r="W172" s="5">
        <f>SUM(V$6:V172)</f>
        <v>107387.52</v>
      </c>
      <c r="X172" s="5">
        <f>$D172+W172</f>
        <v>228472.69365379785</v>
      </c>
      <c r="Y172" s="38">
        <f>W172/$D171</f>
        <v>0.89568115525167136</v>
      </c>
      <c r="Z172" s="26">
        <f>1-(($D172)/X172)</f>
        <v>0.47002343379696454</v>
      </c>
    </row>
    <row r="173" spans="1:26">
      <c r="A173" s="1">
        <v>168</v>
      </c>
      <c r="B173" s="5">
        <f t="shared" si="33"/>
        <v>165146.64294750648</v>
      </c>
      <c r="C173" s="5">
        <f t="shared" si="34"/>
        <v>1190.3658080015111</v>
      </c>
      <c r="D173" s="5">
        <f>SUM($C$6:C173)</f>
        <v>122275.53946179936</v>
      </c>
      <c r="E173" s="5"/>
      <c r="F173" s="5"/>
      <c r="G173" s="24">
        <f>(($B173/2)+$D173)/2</f>
        <v>102424.4304677763</v>
      </c>
      <c r="H173" s="31">
        <f>$E$2-$A173</f>
        <v>12</v>
      </c>
      <c r="I173" s="5">
        <f>H173*$C173</f>
        <v>14284.389696018134</v>
      </c>
      <c r="J173" s="5">
        <f t="shared" si="49"/>
        <v>116708.82016379443</v>
      </c>
      <c r="K173" s="6">
        <f t="shared" si="50"/>
        <v>1.9451470027299071</v>
      </c>
      <c r="L173" s="48">
        <f>G173-$D173</f>
        <v>-19851.108994023059</v>
      </c>
      <c r="M173" s="6">
        <f>L173/$D173</f>
        <v>-0.16234734339671289</v>
      </c>
      <c r="N173" s="19">
        <f t="shared" si="47"/>
        <v>-1.279104298106992</v>
      </c>
      <c r="O173" s="19">
        <f t="shared" si="48"/>
        <v>-1.1817232257597099</v>
      </c>
      <c r="P173" s="30">
        <f t="shared" si="51"/>
        <v>1146.3800000000001</v>
      </c>
      <c r="Q173" s="5">
        <f>SUM(P$6:P173)</f>
        <v>71124.340000000026</v>
      </c>
      <c r="R173" s="5">
        <f>$D173+Q173</f>
        <v>193399.8794617994</v>
      </c>
      <c r="S173" s="38">
        <f>Q173/$D172</f>
        <v>0.58739098977845172</v>
      </c>
      <c r="T173" s="38">
        <f>(1+S173)^(1/(A173-1))-1</f>
        <v>2.7708483800334971E-3</v>
      </c>
      <c r="U173" s="26">
        <f>1-(($D173)/R173)</f>
        <v>0.36775793344818819</v>
      </c>
      <c r="V173" s="30">
        <f t="shared" si="40"/>
        <v>1850.63</v>
      </c>
      <c r="W173" s="5">
        <f>SUM(V$6:V173)</f>
        <v>109238.15000000001</v>
      </c>
      <c r="X173" s="5">
        <f>$D173+W173</f>
        <v>231513.68946179937</v>
      </c>
      <c r="Y173" s="38">
        <f>W173/$D172</f>
        <v>0.90215958489128989</v>
      </c>
      <c r="Z173" s="26">
        <f>1-(($D173)/X173)</f>
        <v>0.47184315646278319</v>
      </c>
    </row>
    <row r="174" spans="1:26">
      <c r="A174" s="1">
        <v>169</v>
      </c>
      <c r="B174" s="5">
        <f t="shared" si="33"/>
        <v>165146.64294750648</v>
      </c>
      <c r="C174" s="5">
        <f t="shared" si="34"/>
        <v>1190.3658080015111</v>
      </c>
      <c r="D174" s="5">
        <f>SUM($C$6:C174)</f>
        <v>123465.90526980087</v>
      </c>
      <c r="E174" s="5"/>
      <c r="F174" s="5"/>
      <c r="G174" s="24">
        <f>(($B174/2)+$D174)/2</f>
        <v>103019.61337177706</v>
      </c>
      <c r="H174" s="31">
        <f>$E$2-$A174</f>
        <v>11</v>
      </c>
      <c r="I174" s="5">
        <f>H174*$C174</f>
        <v>13094.023888016622</v>
      </c>
      <c r="J174" s="5">
        <f t="shared" si="49"/>
        <v>116113.63725979367</v>
      </c>
      <c r="K174" s="6">
        <f t="shared" si="50"/>
        <v>1.9352272876632279</v>
      </c>
      <c r="L174" s="48">
        <f>G174-$D174</f>
        <v>-20446.291898023817</v>
      </c>
      <c r="M174" s="6">
        <f>L174/$D174</f>
        <v>-0.16560273747917739</v>
      </c>
      <c r="N174" s="19">
        <f t="shared" si="47"/>
        <v>-1.2828576529157303</v>
      </c>
      <c r="O174" s="19">
        <f t="shared" si="48"/>
        <v>-1.1840128198569715</v>
      </c>
      <c r="P174" s="30">
        <f t="shared" si="51"/>
        <v>1160.4000000000001</v>
      </c>
      <c r="Q174" s="5">
        <f>SUM(P$6:P174)</f>
        <v>72284.74000000002</v>
      </c>
      <c r="R174" s="5">
        <f>$D174+Q174</f>
        <v>195750.64526980091</v>
      </c>
      <c r="S174" s="38">
        <f>Q174/$D173</f>
        <v>0.59116271592964686</v>
      </c>
      <c r="T174" s="38">
        <f>(1+S174)^(1/(A174-1))-1</f>
        <v>2.7684979514244201E-3</v>
      </c>
      <c r="U174" s="26">
        <f>1-(($D174)/R174)</f>
        <v>0.3692694851675753</v>
      </c>
      <c r="V174" s="30">
        <f t="shared" si="40"/>
        <v>1875.26</v>
      </c>
      <c r="W174" s="5">
        <f>SUM(V$6:V174)</f>
        <v>111113.41</v>
      </c>
      <c r="X174" s="5">
        <f>$D174+W174</f>
        <v>234579.31526980089</v>
      </c>
      <c r="Y174" s="38">
        <f>W174/$D173</f>
        <v>0.90871330839405895</v>
      </c>
      <c r="Z174" s="26">
        <f>1-(($D174)/X174)</f>
        <v>0.4736709623020392</v>
      </c>
    </row>
    <row r="175" spans="1:26">
      <c r="A175" s="1">
        <v>170</v>
      </c>
      <c r="B175" s="5">
        <f t="shared" si="33"/>
        <v>165146.64294750648</v>
      </c>
      <c r="C175" s="5">
        <f t="shared" si="34"/>
        <v>1190.3658080015111</v>
      </c>
      <c r="D175" s="5">
        <f>SUM($C$6:C175)</f>
        <v>124656.27107780239</v>
      </c>
      <c r="E175" s="5"/>
      <c r="F175" s="5"/>
      <c r="G175" s="24">
        <f>(($B175/2)+$D175)/2</f>
        <v>103614.79627577782</v>
      </c>
      <c r="H175" s="31">
        <f>$E$2-$A175</f>
        <v>10</v>
      </c>
      <c r="I175" s="5">
        <f>H175*$C175</f>
        <v>11903.658080015111</v>
      </c>
      <c r="J175" s="5">
        <f t="shared" si="49"/>
        <v>115518.45435579293</v>
      </c>
      <c r="K175" s="6">
        <f t="shared" si="50"/>
        <v>1.9253075725965487</v>
      </c>
      <c r="L175" s="48">
        <f>G175-$D175</f>
        <v>-21041.474802024575</v>
      </c>
      <c r="M175" s="6">
        <f>L175/$D175</f>
        <v>-0.1687959588402243</v>
      </c>
      <c r="N175" s="19">
        <f t="shared" si="47"/>
        <v>-1.286437414844267</v>
      </c>
      <c r="O175" s="19">
        <f t="shared" si="48"/>
        <v>-1.1861854982106084</v>
      </c>
      <c r="P175" s="30">
        <f t="shared" si="51"/>
        <v>1174.5</v>
      </c>
      <c r="Q175" s="5">
        <f>SUM(P$6:P175)</f>
        <v>73459.24000000002</v>
      </c>
      <c r="R175" s="5">
        <f>$D175+Q175</f>
        <v>198115.5110778024</v>
      </c>
      <c r="S175" s="38">
        <f>Q175/$D174</f>
        <v>0.5949759153304307</v>
      </c>
      <c r="T175" s="38">
        <f>(1+S175)^(1/(A175-1))-1</f>
        <v>2.766296292123549E-3</v>
      </c>
      <c r="U175" s="26">
        <f>1-(($D175)/R175)</f>
        <v>0.3707899477449379</v>
      </c>
      <c r="V175" s="30">
        <f t="shared" si="40"/>
        <v>1900.09</v>
      </c>
      <c r="W175" s="5">
        <f>SUM(V$6:V175)</f>
        <v>113013.5</v>
      </c>
      <c r="X175" s="5">
        <f>$D175+W175</f>
        <v>237669.7710778024</v>
      </c>
      <c r="Y175" s="38">
        <f>W175/$D174</f>
        <v>0.91534176785923205</v>
      </c>
      <c r="Z175" s="26">
        <f>1-(($D175)/X175)</f>
        <v>0.47550641163787077</v>
      </c>
    </row>
    <row r="176" spans="1:26">
      <c r="A176" s="1">
        <v>171</v>
      </c>
      <c r="B176" s="5">
        <f t="shared" si="33"/>
        <v>165146.64294750648</v>
      </c>
      <c r="C176" s="5">
        <f t="shared" si="34"/>
        <v>1190.3658080015111</v>
      </c>
      <c r="D176" s="5">
        <f>SUM($C$6:C176)</f>
        <v>125846.63688580391</v>
      </c>
      <c r="E176" s="5"/>
      <c r="F176" s="5"/>
      <c r="G176" s="24">
        <f>(($B176/2)+$D176)/2</f>
        <v>104209.97917977857</v>
      </c>
      <c r="H176" s="31">
        <f>$E$2-$A176</f>
        <v>9</v>
      </c>
      <c r="I176" s="5">
        <f>H176*$C176</f>
        <v>10713.292272013601</v>
      </c>
      <c r="J176" s="5">
        <f t="shared" si="49"/>
        <v>114923.27145179217</v>
      </c>
      <c r="K176" s="6">
        <f t="shared" si="50"/>
        <v>1.9153878575298695</v>
      </c>
      <c r="L176" s="48">
        <f>G176-$D176</f>
        <v>-21636.657706025333</v>
      </c>
      <c r="M176" s="6">
        <f>L176/$D176</f>
        <v>-0.17192877172918755</v>
      </c>
      <c r="N176" s="19">
        <f t="shared" si="47"/>
        <v>-1.289849399789456</v>
      </c>
      <c r="O176" s="19">
        <f t="shared" si="48"/>
        <v>-1.1882453071349932</v>
      </c>
      <c r="P176" s="30">
        <f t="shared" si="51"/>
        <v>1188.69</v>
      </c>
      <c r="Q176" s="5">
        <f>SUM(P$6:P176)</f>
        <v>74647.930000000022</v>
      </c>
      <c r="R176" s="5">
        <f>$D176+Q176</f>
        <v>200494.56688580394</v>
      </c>
      <c r="S176" s="38">
        <f>Q176/$D175</f>
        <v>0.59883012185892848</v>
      </c>
      <c r="T176" s="38">
        <f>(1+S176)^(1/(A176-1))-1</f>
        <v>2.7642381153325513E-3</v>
      </c>
      <c r="U176" s="26">
        <f>1-(($D176)/R176)</f>
        <v>0.37231896684022059</v>
      </c>
      <c r="V176" s="30">
        <f t="shared" si="40"/>
        <v>1925.13</v>
      </c>
      <c r="W176" s="5">
        <f>SUM(V$6:V176)</f>
        <v>114938.63</v>
      </c>
      <c r="X176" s="5">
        <f>$D176+W176</f>
        <v>240785.2668858039</v>
      </c>
      <c r="Y176" s="38">
        <f>W176/$D175</f>
        <v>0.92204450691664552</v>
      </c>
      <c r="Z176" s="26">
        <f>1-(($D176)/X176)</f>
        <v>0.47734909816766902</v>
      </c>
    </row>
    <row r="177" spans="1:26">
      <c r="A177" s="1">
        <v>172</v>
      </c>
      <c r="B177" s="5">
        <f t="shared" si="33"/>
        <v>165146.64294750648</v>
      </c>
      <c r="C177" s="5">
        <f t="shared" si="34"/>
        <v>1190.3658080015111</v>
      </c>
      <c r="D177" s="5">
        <f>SUM($C$6:C177)</f>
        <v>127037.00269380542</v>
      </c>
      <c r="E177" s="5"/>
      <c r="F177" s="5"/>
      <c r="G177" s="24">
        <f>(($B177/2)+$D177)/2</f>
        <v>104805.16208377933</v>
      </c>
      <c r="H177" s="31">
        <f>$E$2-$A177</f>
        <v>8</v>
      </c>
      <c r="I177" s="5">
        <f>H177*$C177</f>
        <v>9522.9264640120891</v>
      </c>
      <c r="J177" s="5">
        <f t="shared" si="49"/>
        <v>114328.08854779141</v>
      </c>
      <c r="K177" s="6">
        <f t="shared" si="50"/>
        <v>1.9054681424631903</v>
      </c>
      <c r="L177" s="48">
        <f>G177-$D177</f>
        <v>-22231.840610026091</v>
      </c>
      <c r="M177" s="6">
        <f>L177/$D177</f>
        <v>-0.17500287426971983</v>
      </c>
      <c r="N177" s="19">
        <f t="shared" si="47"/>
        <v>-1.2930992329692341</v>
      </c>
      <c r="O177" s="19">
        <f t="shared" si="48"/>
        <v>-1.1901961905054197</v>
      </c>
      <c r="P177" s="30">
        <f t="shared" si="51"/>
        <v>1202.97</v>
      </c>
      <c r="Q177" s="5">
        <f>SUM(P$6:P177)</f>
        <v>75850.900000000023</v>
      </c>
      <c r="R177" s="5">
        <f>$D177+Q177</f>
        <v>202887.90269380546</v>
      </c>
      <c r="S177" s="38">
        <f>Q177/$D176</f>
        <v>0.60272488702919291</v>
      </c>
      <c r="T177" s="38">
        <f>(1+S177)^(1/(A177-1))-1</f>
        <v>2.7623183366565218E-3</v>
      </c>
      <c r="U177" s="26">
        <f>1-(($D177)/R177)</f>
        <v>0.37385619838789874</v>
      </c>
      <c r="V177" s="30">
        <f t="shared" si="40"/>
        <v>1950.36</v>
      </c>
      <c r="W177" s="5">
        <f>SUM(V$6:V177)</f>
        <v>116888.99</v>
      </c>
      <c r="X177" s="5">
        <f>$D177+W177</f>
        <v>243925.99269380543</v>
      </c>
      <c r="Y177" s="38">
        <f>W177/$D176</f>
        <v>0.92882092753950773</v>
      </c>
      <c r="Z177" s="26">
        <f>1-(($D177)/X177)</f>
        <v>0.47919858277148841</v>
      </c>
    </row>
    <row r="178" spans="1:26">
      <c r="A178" s="1">
        <v>173</v>
      </c>
      <c r="B178" s="5">
        <f t="shared" si="33"/>
        <v>165146.64294750648</v>
      </c>
      <c r="C178" s="5">
        <f t="shared" si="34"/>
        <v>1190.3658080015111</v>
      </c>
      <c r="D178" s="5">
        <f>SUM($C$6:C178)</f>
        <v>128227.36850180694</v>
      </c>
      <c r="E178" s="5"/>
      <c r="F178" s="5"/>
      <c r="G178" s="24">
        <f>(($B178/2)+$D178)/2</f>
        <v>105400.34498778009</v>
      </c>
      <c r="H178" s="31">
        <f>$E$2-$A178</f>
        <v>7</v>
      </c>
      <c r="I178" s="5">
        <f>H178*$C178</f>
        <v>8332.5606560105771</v>
      </c>
      <c r="J178" s="5">
        <f t="shared" si="49"/>
        <v>113732.90564379067</v>
      </c>
      <c r="K178" s="6">
        <f t="shared" si="50"/>
        <v>1.8955484273965111</v>
      </c>
      <c r="L178" s="48">
        <f>G178-$D178</f>
        <v>-22827.023514026849</v>
      </c>
      <c r="M178" s="6">
        <f>L178/$D178</f>
        <v>-0.17801990152909655</v>
      </c>
      <c r="N178" s="19">
        <f t="shared" si="47"/>
        <v>-1.2961923935975543</v>
      </c>
      <c r="O178" s="19">
        <f t="shared" si="48"/>
        <v>-1.1920419285982573</v>
      </c>
      <c r="P178" s="30">
        <f t="shared" si="51"/>
        <v>1217.33</v>
      </c>
      <c r="Q178" s="5">
        <f>SUM(P$6:P178)</f>
        <v>77068.230000000025</v>
      </c>
      <c r="R178" s="5">
        <f>$D178+Q178</f>
        <v>205295.59850180696</v>
      </c>
      <c r="S178" s="38">
        <f>Q178/$D177</f>
        <v>0.60665970044771866</v>
      </c>
      <c r="T178" s="38">
        <f>(1+S178)^(1/(A178-1))-1</f>
        <v>2.7605317791878914E-3</v>
      </c>
      <c r="U178" s="26">
        <f>1-(($D178)/R178)</f>
        <v>0.3754012777790835</v>
      </c>
      <c r="V178" s="30">
        <f t="shared" si="40"/>
        <v>1975.8</v>
      </c>
      <c r="W178" s="5">
        <f>SUM(V$6:V178)</f>
        <v>118864.79000000001</v>
      </c>
      <c r="X178" s="5">
        <f>$D178+W178</f>
        <v>247092.15850180696</v>
      </c>
      <c r="Y178" s="38">
        <f>W178/$D177</f>
        <v>0.9356706115500637</v>
      </c>
      <c r="Z178" s="26">
        <f>1-(($D178)/X178)</f>
        <v>0.48105448072780821</v>
      </c>
    </row>
    <row r="179" spans="1:26">
      <c r="A179" s="1">
        <v>174</v>
      </c>
      <c r="B179" s="5">
        <f t="shared" si="33"/>
        <v>165146.64294750648</v>
      </c>
      <c r="C179" s="5">
        <f t="shared" si="34"/>
        <v>1190.3658080015111</v>
      </c>
      <c r="D179" s="5">
        <f>SUM($C$6:C179)</f>
        <v>129417.73430980845</v>
      </c>
      <c r="E179" s="5"/>
      <c r="F179" s="5"/>
      <c r="G179" s="24">
        <f>(($B179/2)+$D179)/2</f>
        <v>105995.52789178085</v>
      </c>
      <c r="H179" s="31">
        <f>$E$2-$A179</f>
        <v>6</v>
      </c>
      <c r="I179" s="5">
        <f>H179*$C179</f>
        <v>7142.1948480090668</v>
      </c>
      <c r="J179" s="5">
        <f t="shared" si="49"/>
        <v>113137.72273978991</v>
      </c>
      <c r="K179" s="6">
        <f t="shared" si="50"/>
        <v>1.8856287123298319</v>
      </c>
      <c r="L179" s="48">
        <f>G179-$D179</f>
        <v>-23422.206418027607</v>
      </c>
      <c r="M179" s="6">
        <f>L179/$D179</f>
        <v>-0.18098142841813342</v>
      </c>
      <c r="N179" s="19">
        <f t="shared" si="47"/>
        <v>-1.2991341815840052</v>
      </c>
      <c r="O179" s="19">
        <f t="shared" si="48"/>
        <v>-1.1937861756767449</v>
      </c>
      <c r="P179" s="30">
        <f t="shared" si="51"/>
        <v>1231.77</v>
      </c>
      <c r="Q179" s="5">
        <f>SUM(P$6:P179)</f>
        <v>78300.000000000029</v>
      </c>
      <c r="R179" s="5">
        <f>$D179+Q179</f>
        <v>207717.73430980847</v>
      </c>
      <c r="S179" s="38">
        <f>Q179/$D178</f>
        <v>0.61063407067342768</v>
      </c>
      <c r="T179" s="38">
        <f>(1+S179)^(1/(A179-1))-1</f>
        <v>2.7588734703021256E-3</v>
      </c>
      <c r="U179" s="26">
        <f>1-(($D179)/R179)</f>
        <v>0.37695385163029227</v>
      </c>
      <c r="V179" s="30">
        <f t="shared" si="40"/>
        <v>2001.45</v>
      </c>
      <c r="W179" s="5">
        <f>SUM(V$6:V179)</f>
        <v>120866.24000000001</v>
      </c>
      <c r="X179" s="5">
        <f>$D179+W179</f>
        <v>250283.97430980846</v>
      </c>
      <c r="Y179" s="38">
        <f>W179/$D178</f>
        <v>0.9425931562987413</v>
      </c>
      <c r="Z179" s="26">
        <f>1-(($D179)/X179)</f>
        <v>0.48291641657563111</v>
      </c>
    </row>
    <row r="180" spans="1:26">
      <c r="A180" s="1">
        <v>175</v>
      </c>
      <c r="B180" s="5">
        <f t="shared" ref="B180:C180" si="52">B179</f>
        <v>165146.64294750648</v>
      </c>
      <c r="C180" s="5">
        <f t="shared" si="52"/>
        <v>1190.3658080015111</v>
      </c>
      <c r="D180" s="5">
        <f>SUM($C$6:C180)</f>
        <v>130608.10011780997</v>
      </c>
      <c r="E180" s="5"/>
      <c r="F180" s="5"/>
      <c r="G180" s="24">
        <f>(($B180/2)+$D180)/2</f>
        <v>106590.7107957816</v>
      </c>
      <c r="H180" s="31">
        <f>$E$2-$A180</f>
        <v>5</v>
      </c>
      <c r="I180" s="5">
        <f>H180*$C180</f>
        <v>5951.8290400075557</v>
      </c>
      <c r="J180" s="5">
        <f t="shared" si="49"/>
        <v>112542.53983578915</v>
      </c>
      <c r="K180" s="6">
        <f t="shared" si="50"/>
        <v>1.8757089972631527</v>
      </c>
      <c r="L180" s="48">
        <f>G180-$D180</f>
        <v>-24017.389322028364</v>
      </c>
      <c r="M180" s="6">
        <f>L180/$D180</f>
        <v>-0.18388897243252456</v>
      </c>
      <c r="N180" s="19">
        <f t="shared" si="47"/>
        <v>-1.3019296472963782</v>
      </c>
      <c r="O180" s="19">
        <f t="shared" si="48"/>
        <v>-1.1954324801940637</v>
      </c>
      <c r="P180" s="30">
        <f t="shared" si="51"/>
        <v>1246.31</v>
      </c>
      <c r="Q180" s="5">
        <f>SUM(P$6:P180)</f>
        <v>79546.310000000027</v>
      </c>
      <c r="R180" s="5">
        <f>$D180+Q180</f>
        <v>210154.41011781001</v>
      </c>
      <c r="S180" s="38">
        <f>Q180/$D179</f>
        <v>0.61464767888438676</v>
      </c>
      <c r="T180" s="38">
        <f>(1+S180)^(1/(A180-1))-1</f>
        <v>2.7573391837829586E-3</v>
      </c>
      <c r="U180" s="26">
        <f>1-(($D180)/R180)</f>
        <v>0.37851363649902636</v>
      </c>
      <c r="V180" s="30">
        <f t="shared" si="40"/>
        <v>2027.3</v>
      </c>
      <c r="W180" s="5">
        <f>SUM(V$6:V180)</f>
        <v>122893.54000000001</v>
      </c>
      <c r="X180" s="5">
        <f>$D180+W180</f>
        <v>253501.64011780999</v>
      </c>
      <c r="Y180" s="38">
        <f>W180/$D179</f>
        <v>0.9495880966808582</v>
      </c>
      <c r="Z180" s="26">
        <f>1-(($D180)/X180)</f>
        <v>0.48478400353894213</v>
      </c>
    </row>
    <row r="181" spans="1:26">
      <c r="A181" s="1">
        <v>176</v>
      </c>
      <c r="B181" s="41">
        <f>B180*(1+$C$2)</f>
        <v>177532.64116856945</v>
      </c>
      <c r="C181" s="43">
        <f>C180*(1+$C$2)</f>
        <v>1279.6432436016244</v>
      </c>
      <c r="D181" s="43">
        <f>SUM($C$6:C181)</f>
        <v>131887.74336141159</v>
      </c>
      <c r="E181" s="43"/>
      <c r="F181" s="43"/>
      <c r="G181" s="24">
        <f>(($B181/2)+$D181)/2</f>
        <v>110327.03197284816</v>
      </c>
      <c r="H181" s="42">
        <f>$E$2-$A181</f>
        <v>4</v>
      </c>
      <c r="I181" s="43">
        <f>H181*$C181</f>
        <v>5118.5729744064975</v>
      </c>
      <c r="J181" s="5">
        <f t="shared" si="49"/>
        <v>115445.60494725466</v>
      </c>
      <c r="K181" s="58">
        <f t="shared" si="50"/>
        <v>1.9240934157875775</v>
      </c>
      <c r="L181" s="59">
        <f>G181-$D181</f>
        <v>-21560.711388563432</v>
      </c>
      <c r="M181" s="58">
        <f>L181/$D181</f>
        <v>-0.16347774887224115</v>
      </c>
      <c r="N181" s="19">
        <f t="shared" si="47"/>
        <v>-1.2668165796599837</v>
      </c>
      <c r="O181" s="19">
        <f t="shared" si="48"/>
        <v>-1.1725589941692305</v>
      </c>
      <c r="P181" s="44">
        <f t="shared" si="51"/>
        <v>1260.93</v>
      </c>
      <c r="Q181" s="43">
        <f>SUM(P$6:P181)</f>
        <v>80807.24000000002</v>
      </c>
      <c r="R181" s="43">
        <f>$D181+Q181</f>
        <v>212694.98336141161</v>
      </c>
      <c r="S181" s="45">
        <f>Q181/$D180</f>
        <v>0.61870006475181083</v>
      </c>
      <c r="T181" s="38">
        <f>(1+S181)^(1/(A181-1))-1</f>
        <v>2.7559242991996857E-3</v>
      </c>
      <c r="U181" s="46">
        <f>1-(($D181)/R181)</f>
        <v>0.37992076128421071</v>
      </c>
      <c r="V181" s="30">
        <f t="shared" si="40"/>
        <v>2053.36</v>
      </c>
      <c r="W181" s="43">
        <f>SUM(V$6:V181)</f>
        <v>124946.90000000001</v>
      </c>
      <c r="X181" s="43">
        <f>$D181+W181</f>
        <v>256834.64336141158</v>
      </c>
      <c r="Y181" s="45">
        <f>W181/$D180</f>
        <v>0.95665506111256882</v>
      </c>
      <c r="Z181" s="46">
        <f>1-(($D181)/X181)</f>
        <v>0.48648771974339033</v>
      </c>
    </row>
    <row r="182" spans="1:26">
      <c r="A182" s="1">
        <v>177</v>
      </c>
      <c r="B182" s="5">
        <f t="shared" ref="B182:C185" si="53">B181</f>
        <v>177532.64116856945</v>
      </c>
      <c r="C182" s="5">
        <f t="shared" si="53"/>
        <v>1279.6432436016244</v>
      </c>
      <c r="D182" s="5">
        <f>SUM($C$6:C182)</f>
        <v>133167.38660501322</v>
      </c>
      <c r="E182" s="5"/>
      <c r="F182" s="5"/>
      <c r="G182" s="24">
        <f>(($B182/2)+$D182)/2</f>
        <v>110966.85359464897</v>
      </c>
      <c r="H182" s="31">
        <f>$E$2-$A182</f>
        <v>3</v>
      </c>
      <c r="I182" s="5">
        <f>H182*$C182</f>
        <v>3838.9297308048731</v>
      </c>
      <c r="J182" s="5">
        <f t="shared" si="49"/>
        <v>114805.78332545384</v>
      </c>
      <c r="K182" s="6">
        <f t="shared" si="50"/>
        <v>1.9134297220908973</v>
      </c>
      <c r="L182" s="48">
        <f>G182-$D182</f>
        <v>-22200.533010364248</v>
      </c>
      <c r="M182" s="6">
        <f>L182/$D182</f>
        <v>-0.16671148677125489</v>
      </c>
      <c r="N182" s="19">
        <f t="shared" si="47"/>
        <v>-1.270463093703883</v>
      </c>
      <c r="O182" s="19">
        <f t="shared" si="48"/>
        <v>-1.1747698329505356</v>
      </c>
      <c r="P182" s="30">
        <f t="shared" si="51"/>
        <v>1276.17</v>
      </c>
      <c r="Q182" s="5">
        <f>SUM(P$6:P182)</f>
        <v>82083.410000000018</v>
      </c>
      <c r="R182" s="5">
        <f>$D182+Q182</f>
        <v>215250.79660501325</v>
      </c>
      <c r="S182" s="38">
        <f>Q182/$D181</f>
        <v>0.62237329950416309</v>
      </c>
      <c r="T182" s="38">
        <f>(1+S182)^(1/(A182-1))-1</f>
        <v>2.7531584355919847E-3</v>
      </c>
      <c r="U182" s="26">
        <f>1-(($D182)/R182)</f>
        <v>0.3813384725847202</v>
      </c>
      <c r="V182" s="30">
        <f t="shared" si="40"/>
        <v>2080.36</v>
      </c>
      <c r="W182" s="5">
        <f>SUM(V$6:V182)</f>
        <v>127027.26000000001</v>
      </c>
      <c r="X182" s="5">
        <f>$D182+W182</f>
        <v>260194.64660501323</v>
      </c>
      <c r="Y182" s="38">
        <f>W182/$D181</f>
        <v>0.96314681533300328</v>
      </c>
      <c r="Z182" s="26">
        <f>1-(($D182)/X182)</f>
        <v>0.48820089751051987</v>
      </c>
    </row>
    <row r="183" spans="1:26">
      <c r="A183" s="1">
        <v>178</v>
      </c>
      <c r="B183" s="5">
        <f t="shared" si="53"/>
        <v>177532.64116856945</v>
      </c>
      <c r="C183" s="5">
        <f t="shared" si="53"/>
        <v>1279.6432436016244</v>
      </c>
      <c r="D183" s="5">
        <f>SUM($C$6:C183)</f>
        <v>134447.02984861485</v>
      </c>
      <c r="E183" s="5"/>
      <c r="F183" s="5"/>
      <c r="G183" s="24">
        <f>(($B183/2)+$D183)/2</f>
        <v>111606.67521644979</v>
      </c>
      <c r="H183" s="31">
        <f>$E$2-$A183</f>
        <v>2</v>
      </c>
      <c r="I183" s="5">
        <f>H183*$C183</f>
        <v>2559.2864872032487</v>
      </c>
      <c r="J183" s="5">
        <f t="shared" si="49"/>
        <v>114165.96170365304</v>
      </c>
      <c r="K183" s="6">
        <f t="shared" si="50"/>
        <v>1.9027660283942174</v>
      </c>
      <c r="L183" s="48">
        <f>G183-$D183</f>
        <v>-22840.354632165065</v>
      </c>
      <c r="M183" s="6">
        <f>L183/$D183</f>
        <v>-0.16988366837023419</v>
      </c>
      <c r="N183" s="19">
        <f t="shared" si="47"/>
        <v>-1.2739475776605342</v>
      </c>
      <c r="O183" s="19">
        <f t="shared" si="48"/>
        <v>-1.1768721332845966</v>
      </c>
      <c r="P183" s="30">
        <f t="shared" si="51"/>
        <v>1291.5</v>
      </c>
      <c r="Q183" s="5">
        <f>SUM(P$6:P183)</f>
        <v>83374.910000000018</v>
      </c>
      <c r="R183" s="5">
        <f>$D183+Q183</f>
        <v>217821.93984861486</v>
      </c>
      <c r="S183" s="38">
        <f>Q183/$D182</f>
        <v>0.62609105822056654</v>
      </c>
      <c r="T183" s="38">
        <f>(1+S183)^(1/(A183-1))-1</f>
        <v>2.7505499132520761E-3</v>
      </c>
      <c r="U183" s="26">
        <f>1-(($D183)/R183)</f>
        <v>0.38276635520712532</v>
      </c>
      <c r="V183" s="30">
        <f t="shared" si="40"/>
        <v>2107.58</v>
      </c>
      <c r="W183" s="5">
        <f>SUM(V$6:V183)</f>
        <v>129134.84000000001</v>
      </c>
      <c r="X183" s="5">
        <f>$D183+W183</f>
        <v>263581.86984861485</v>
      </c>
      <c r="Y183" s="38">
        <f>W183/$D182</f>
        <v>0.96971821173472361</v>
      </c>
      <c r="Z183" s="26">
        <f>1-(($D183)/X183)</f>
        <v>0.48992307427732829</v>
      </c>
    </row>
    <row r="184" spans="1:26">
      <c r="A184" s="1">
        <v>179</v>
      </c>
      <c r="B184" s="5">
        <f t="shared" si="53"/>
        <v>177532.64116856945</v>
      </c>
      <c r="C184" s="5">
        <f t="shared" si="53"/>
        <v>1279.6432436016244</v>
      </c>
      <c r="D184" s="5">
        <f>SUM($C$6:C184)</f>
        <v>135726.67309221649</v>
      </c>
      <c r="E184" s="5"/>
      <c r="F184" s="5"/>
      <c r="G184" s="24">
        <f>(($B184/2)+$D184)/2</f>
        <v>112246.4968382506</v>
      </c>
      <c r="H184" s="31">
        <f>$E$2-$A184</f>
        <v>1</v>
      </c>
      <c r="I184" s="5">
        <f>H184*$C184</f>
        <v>1279.6432436016244</v>
      </c>
      <c r="J184" s="5">
        <f t="shared" si="49"/>
        <v>113526.14008185222</v>
      </c>
      <c r="K184" s="6">
        <f t="shared" si="50"/>
        <v>1.892102334697537</v>
      </c>
      <c r="L184" s="48">
        <f>G184-$D184</f>
        <v>-23480.176253965881</v>
      </c>
      <c r="M184" s="6">
        <f>L184/$D184</f>
        <v>-0.17299603474412723</v>
      </c>
      <c r="N184" s="19">
        <f t="shared" si="47"/>
        <v>-1.2772752251718418</v>
      </c>
      <c r="O184" s="19">
        <f t="shared" si="48"/>
        <v>-1.1788695290957205</v>
      </c>
      <c r="P184" s="30">
        <f t="shared" si="51"/>
        <v>1306.93</v>
      </c>
      <c r="Q184" s="5">
        <f>SUM(P$6:P184)</f>
        <v>84681.840000000011</v>
      </c>
      <c r="R184" s="5">
        <f>$D184+Q184</f>
        <v>220408.51309221651</v>
      </c>
      <c r="S184" s="38">
        <f>Q184/$D183</f>
        <v>0.62985281337453403</v>
      </c>
      <c r="T184" s="38">
        <f>(1+S184)^(1/(A184-1))-1</f>
        <v>2.7480933306545108E-3</v>
      </c>
      <c r="U184" s="26">
        <f>1-(($D184)/R184)</f>
        <v>0.38420403464438813</v>
      </c>
      <c r="V184" s="30">
        <f t="shared" si="40"/>
        <v>2135.0100000000002</v>
      </c>
      <c r="W184" s="5">
        <f>SUM(V$6:V184)</f>
        <v>131269.85</v>
      </c>
      <c r="X184" s="5">
        <f>$D184+W184</f>
        <v>266996.52309221646</v>
      </c>
      <c r="Y184" s="38">
        <f>W184/$D183</f>
        <v>0.97636853821023561</v>
      </c>
      <c r="Z184" s="26">
        <f>1-(($D184)/X184)</f>
        <v>0.49165378065489418</v>
      </c>
    </row>
    <row r="185" spans="1:26">
      <c r="A185" s="1">
        <v>180</v>
      </c>
      <c r="B185" s="5">
        <f t="shared" si="53"/>
        <v>177532.64116856945</v>
      </c>
      <c r="C185" s="5">
        <f t="shared" si="53"/>
        <v>1279.6432436016244</v>
      </c>
      <c r="D185" s="5">
        <f>SUM($C$6:C185)</f>
        <v>137006.31633581812</v>
      </c>
      <c r="E185" s="5"/>
      <c r="F185" s="5"/>
      <c r="G185" s="24">
        <f>(($B185/2)+$D185)/2</f>
        <v>112886.31846005142</v>
      </c>
      <c r="H185" s="31">
        <f>$E$2-$A185</f>
        <v>0</v>
      </c>
      <c r="I185" s="5">
        <f>H185*$C185</f>
        <v>0</v>
      </c>
      <c r="J185" s="5">
        <f t="shared" si="49"/>
        <v>112886.31846005142</v>
      </c>
      <c r="K185" s="6">
        <f t="shared" si="50"/>
        <v>1.881438641000857</v>
      </c>
      <c r="L185" s="48">
        <f>G185-$D185</f>
        <v>-24119.997875766698</v>
      </c>
      <c r="M185" s="6">
        <f>L185/$D185</f>
        <v>-0.17605026192110609</v>
      </c>
      <c r="N185" s="19">
        <f t="shared" si="47"/>
        <v>-1.280451101634194</v>
      </c>
      <c r="O185" s="19">
        <f t="shared" si="48"/>
        <v>-1.1807655126034244</v>
      </c>
      <c r="P185" s="30">
        <f t="shared" si="51"/>
        <v>1322.45</v>
      </c>
      <c r="Q185" s="5">
        <f>SUM(P$6:P185)</f>
        <v>86004.290000000008</v>
      </c>
      <c r="R185" s="5">
        <f>$D185+Q185</f>
        <v>223010.60633581813</v>
      </c>
      <c r="S185" s="38">
        <f>Q185/$D184</f>
        <v>0.63365798365636128</v>
      </c>
      <c r="T185" s="38">
        <f>(1+S185)^(1/(A185-1))-1</f>
        <v>2.7457832357409284E-3</v>
      </c>
      <c r="U185" s="26">
        <f>1-(($D185)/R185)</f>
        <v>0.38565111952788189</v>
      </c>
      <c r="V185" s="30">
        <f t="shared" si="40"/>
        <v>2162.67</v>
      </c>
      <c r="W185" s="5">
        <f>SUM(V$6:V185)</f>
        <v>133432.52000000002</v>
      </c>
      <c r="X185" s="5">
        <f>$D185+W185</f>
        <v>270438.83633581817</v>
      </c>
      <c r="Y185" s="38">
        <f>W185/$D184</f>
        <v>0.98309725686226934</v>
      </c>
      <c r="Z185" s="26">
        <f>1-(($D185)/X185)</f>
        <v>0.49339259777878153</v>
      </c>
    </row>
    <row r="186" spans="1:26">
      <c r="B186" s="5"/>
      <c r="C186" s="5"/>
      <c r="D186" s="5"/>
      <c r="E186" s="5"/>
      <c r="F186" s="5"/>
      <c r="G186" s="24"/>
      <c r="H186" s="31"/>
      <c r="I186" s="5"/>
      <c r="J186" s="5"/>
      <c r="K186" s="6"/>
      <c r="L186" s="48"/>
      <c r="M186" s="6"/>
      <c r="N186" s="19"/>
      <c r="O186" s="19"/>
      <c r="P186" s="30"/>
      <c r="Q186" s="5"/>
      <c r="R186" s="5"/>
      <c r="S186" s="38"/>
      <c r="T186" s="38"/>
      <c r="U186" s="26"/>
      <c r="V186" s="30"/>
      <c r="W186" s="5"/>
      <c r="X186" s="5"/>
      <c r="Y186" s="38"/>
      <c r="Z186" s="26"/>
    </row>
    <row r="187" spans="1:26">
      <c r="B187" s="5"/>
      <c r="C187" s="5"/>
      <c r="D187" s="5"/>
      <c r="E187" s="5"/>
      <c r="F187" s="5"/>
      <c r="G187" s="24"/>
      <c r="H187" s="31"/>
      <c r="I187" s="5"/>
      <c r="J187" s="5"/>
      <c r="K187" s="6"/>
      <c r="L187" s="48"/>
      <c r="M187" s="6"/>
      <c r="N187" s="19"/>
      <c r="O187" s="19"/>
      <c r="P187" s="30"/>
      <c r="Q187" s="5"/>
      <c r="R187" s="5"/>
      <c r="S187" s="38"/>
      <c r="T187" s="38"/>
      <c r="U187" s="26"/>
      <c r="V187" s="30"/>
      <c r="W187" s="5"/>
      <c r="X187" s="5"/>
      <c r="Y187" s="38"/>
      <c r="Z187" s="26"/>
    </row>
    <row r="188" spans="1:26">
      <c r="B188" s="5"/>
      <c r="C188" s="5"/>
      <c r="D188" s="5"/>
      <c r="E188" s="5"/>
      <c r="F188" s="5"/>
      <c r="G188" s="24"/>
      <c r="H188" s="31"/>
      <c r="I188" s="5"/>
      <c r="J188" s="5"/>
      <c r="K188" s="6"/>
      <c r="L188" s="48"/>
      <c r="M188" s="6"/>
      <c r="N188" s="19"/>
      <c r="O188" s="19"/>
      <c r="P188" s="30"/>
      <c r="Q188" s="5"/>
      <c r="R188" s="5"/>
      <c r="S188" s="38"/>
      <c r="T188" s="38"/>
      <c r="U188" s="26"/>
      <c r="V188" s="30"/>
      <c r="W188" s="5"/>
      <c r="X188" s="5"/>
      <c r="Y188" s="38"/>
      <c r="Z188" s="26"/>
    </row>
    <row r="189" spans="1:26">
      <c r="B189" s="5"/>
      <c r="C189" s="5"/>
      <c r="D189" s="5"/>
      <c r="E189" s="5"/>
      <c r="F189" s="5"/>
      <c r="G189" s="24"/>
      <c r="H189" s="31"/>
      <c r="I189" s="5"/>
      <c r="J189" s="5"/>
      <c r="K189" s="6"/>
      <c r="L189" s="48"/>
      <c r="M189" s="6"/>
      <c r="N189" s="19"/>
      <c r="O189" s="19"/>
      <c r="P189" s="30"/>
      <c r="Q189" s="5"/>
      <c r="R189" s="5"/>
      <c r="S189" s="38"/>
      <c r="T189" s="38"/>
      <c r="U189" s="26"/>
      <c r="V189" s="30"/>
      <c r="W189" s="5"/>
      <c r="X189" s="5"/>
      <c r="Y189" s="38"/>
      <c r="Z189" s="26"/>
    </row>
    <row r="190" spans="1:26">
      <c r="B190" s="5"/>
      <c r="C190" s="5"/>
      <c r="D190" s="5"/>
      <c r="E190" s="5"/>
      <c r="F190" s="5"/>
      <c r="G190" s="24"/>
      <c r="H190" s="31"/>
      <c r="I190" s="5"/>
      <c r="J190" s="5"/>
      <c r="K190" s="6"/>
      <c r="L190" s="48"/>
      <c r="M190" s="6"/>
      <c r="N190" s="19"/>
      <c r="O190" s="19"/>
      <c r="P190" s="30"/>
      <c r="Q190" s="5"/>
      <c r="R190" s="5"/>
      <c r="S190" s="38"/>
      <c r="T190" s="38"/>
      <c r="U190" s="26"/>
      <c r="V190" s="30"/>
      <c r="W190" s="5"/>
      <c r="X190" s="5"/>
      <c r="Y190" s="38"/>
      <c r="Z190" s="26"/>
    </row>
    <row r="191" spans="1:26">
      <c r="B191" s="5"/>
      <c r="C191" s="5"/>
      <c r="D191" s="5"/>
      <c r="E191" s="5"/>
      <c r="F191" s="5"/>
      <c r="G191" s="24"/>
      <c r="H191" s="31"/>
      <c r="I191" s="5"/>
      <c r="J191" s="5"/>
      <c r="K191" s="6"/>
      <c r="L191" s="48"/>
      <c r="M191" s="6"/>
      <c r="N191" s="19"/>
      <c r="O191" s="19"/>
      <c r="P191" s="30"/>
      <c r="Q191" s="5"/>
      <c r="R191" s="5"/>
      <c r="S191" s="38"/>
      <c r="T191" s="38"/>
      <c r="U191" s="26"/>
      <c r="V191" s="30"/>
      <c r="W191" s="5"/>
      <c r="X191" s="5"/>
      <c r="Y191" s="38"/>
      <c r="Z191" s="26"/>
    </row>
  </sheetData>
  <mergeCells count="3">
    <mergeCell ref="V4:Z4"/>
    <mergeCell ref="P4:U4"/>
    <mergeCell ref="G4:O4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1"/>
  <sheetViews>
    <sheetView topLeftCell="A199" workbookViewId="0">
      <selection activeCell="A176" sqref="A176"/>
    </sheetView>
  </sheetViews>
  <sheetFormatPr defaultRowHeight="12"/>
  <cols>
    <col min="1" max="1" width="13.5703125" style="16" bestFit="1" customWidth="1"/>
    <col min="2" max="2" width="12.140625" style="16" bestFit="1" customWidth="1"/>
    <col min="3" max="3" width="9.140625" style="49" bestFit="1" customWidth="1"/>
    <col min="4" max="4" width="25" style="17" bestFit="1" customWidth="1"/>
    <col min="5" max="6" width="13.5703125" style="16" bestFit="1" customWidth="1"/>
    <col min="7" max="7" width="11.28515625" style="16" customWidth="1"/>
    <col min="8" max="8" width="11" style="19" customWidth="1"/>
    <col min="9" max="16" width="11" style="16" customWidth="1"/>
    <col min="17" max="21" width="12" style="16" customWidth="1"/>
    <col min="22" max="16384" width="9.140625" style="16"/>
  </cols>
  <sheetData>
    <row r="1" spans="1:21">
      <c r="A1" s="23" t="s">
        <v>9</v>
      </c>
      <c r="B1" s="23" t="s">
        <v>29</v>
      </c>
      <c r="C1" s="56" t="s">
        <v>27</v>
      </c>
      <c r="D1" s="55" t="s">
        <v>33</v>
      </c>
      <c r="E1" s="23" t="s">
        <v>28</v>
      </c>
      <c r="F1" s="23" t="s">
        <v>31</v>
      </c>
      <c r="G1" s="23" t="s">
        <v>32</v>
      </c>
      <c r="H1" s="19" t="s">
        <v>55</v>
      </c>
      <c r="I1" s="16" t="s">
        <v>56</v>
      </c>
      <c r="J1" s="16" t="s">
        <v>57</v>
      </c>
      <c r="K1" s="16" t="s">
        <v>58</v>
      </c>
      <c r="L1" s="16" t="s">
        <v>59</v>
      </c>
      <c r="M1" s="16" t="s">
        <v>60</v>
      </c>
      <c r="N1" s="16" t="s">
        <v>61</v>
      </c>
      <c r="O1" s="16" t="s">
        <v>62</v>
      </c>
      <c r="P1" s="16" t="s">
        <v>63</v>
      </c>
      <c r="Q1" s="16" t="s">
        <v>64</v>
      </c>
      <c r="R1" s="16" t="s">
        <v>65</v>
      </c>
      <c r="S1" s="16" t="s">
        <v>66</v>
      </c>
      <c r="T1" s="16" t="s">
        <v>67</v>
      </c>
      <c r="U1" s="16" t="s">
        <v>68</v>
      </c>
    </row>
    <row r="2" spans="1:21" hidden="1">
      <c r="A2" s="18">
        <f>Tabela1[[#This Row],[Colunas4]]</f>
        <v>92300</v>
      </c>
      <c r="B2" s="18">
        <f>Tabela1[[#This Row],[Colunas6]]</f>
        <v>13000</v>
      </c>
      <c r="C2" s="18">
        <f>Tabela1[[#This Row],[Colunas8]]</f>
        <v>75</v>
      </c>
      <c r="D2" s="17" t="str">
        <f>Tabela1[[#This Row],[Colunas9]]</f>
        <v>70x1564</v>
      </c>
      <c r="E2" s="18" t="e">
        <f>Tabela1[[#This Row],[Parcelas]]*Tabela1[[#This Row],[Valor]]</f>
        <v>#VALUE!</v>
      </c>
      <c r="F2" s="18" t="e">
        <f>Tabela1[[#This Row],[Saldo Devedor]]+Tabela1[[#This Row],[Entrada]]</f>
        <v>#VALUE!</v>
      </c>
      <c r="G2" s="47" t="e">
        <f>Tabela1[[#This Row],[Total]]/Tabela1[[#This Row],[Crédito]]</f>
        <v>#VALUE!</v>
      </c>
      <c r="H2" s="47" t="e">
        <f>Tabela1[[#This Row],[Entrada]]/Tabela1[[#This Row],[Saldo Devedor]]</f>
        <v>#VALUE!</v>
      </c>
      <c r="J2" s="16" t="s">
        <v>34</v>
      </c>
      <c r="K2" s="52">
        <v>92300</v>
      </c>
      <c r="L2" s="16">
        <v>0</v>
      </c>
      <c r="M2" s="52">
        <v>13000</v>
      </c>
      <c r="N2" s="16">
        <v>0</v>
      </c>
      <c r="O2" s="16">
        <v>75</v>
      </c>
      <c r="P2" s="16" t="s">
        <v>39</v>
      </c>
      <c r="Q2" s="16" t="s">
        <v>40</v>
      </c>
      <c r="R2" s="16">
        <v>8</v>
      </c>
      <c r="S2" s="53">
        <v>41892</v>
      </c>
      <c r="T2" s="16" t="s">
        <v>35</v>
      </c>
      <c r="U2" s="16" t="s">
        <v>36</v>
      </c>
    </row>
    <row r="3" spans="1:21" hidden="1">
      <c r="A3" s="18">
        <f>Tabela1[[#This Row],[Colunas4]]</f>
        <v>101000</v>
      </c>
      <c r="B3" s="18">
        <f>Tabela1[[#This Row],[Colunas6]]</f>
        <v>33000</v>
      </c>
      <c r="C3" s="18">
        <f>Tabela1[[#This Row],[Colunas8]]</f>
        <v>138</v>
      </c>
      <c r="D3" s="17" t="str">
        <f>Tabela1[[#This Row],[Colunas9]]</f>
        <v>123 x 895</v>
      </c>
      <c r="E3" s="18" t="e">
        <f>Tabela1[[#This Row],[Parcelas]]*Tabela1[[#This Row],[Valor]]</f>
        <v>#VALUE!</v>
      </c>
      <c r="F3" s="18" t="e">
        <f>Tabela1[[#This Row],[Saldo Devedor]]+Tabela1[[#This Row],[Entrada]]</f>
        <v>#VALUE!</v>
      </c>
      <c r="G3" s="47" t="e">
        <f>Tabela1[[#This Row],[Total]]/Tabela1[[#This Row],[Crédito]]</f>
        <v>#VALUE!</v>
      </c>
      <c r="H3" s="47" t="e">
        <f>Tabela1[[#This Row],[Entrada]]/Tabela1[[#This Row],[Saldo Devedor]]</f>
        <v>#VALUE!</v>
      </c>
      <c r="J3" s="16" t="s">
        <v>38</v>
      </c>
      <c r="K3" s="52">
        <v>101000</v>
      </c>
      <c r="L3" s="16">
        <v>0</v>
      </c>
      <c r="M3" s="52">
        <v>33000</v>
      </c>
      <c r="N3" s="16">
        <v>0</v>
      </c>
      <c r="O3" s="16">
        <v>138</v>
      </c>
      <c r="P3" s="16" t="s">
        <v>42</v>
      </c>
      <c r="Q3" s="16" t="s">
        <v>43</v>
      </c>
      <c r="R3" s="53">
        <v>41922</v>
      </c>
      <c r="S3" s="16" t="s">
        <v>24</v>
      </c>
      <c r="T3" s="16" t="s">
        <v>37</v>
      </c>
    </row>
    <row r="4" spans="1:21" hidden="1">
      <c r="A4" s="18">
        <f>Tabela1[[#This Row],[Colunas4]]</f>
        <v>122734</v>
      </c>
      <c r="B4" s="18">
        <f>Tabela1[[#This Row],[Colunas6]]</f>
        <v>10600</v>
      </c>
      <c r="C4" s="18">
        <f>Tabela1[[#This Row],[Colunas8]]</f>
        <v>57</v>
      </c>
      <c r="D4" s="17" t="str">
        <f>Tabela1[[#This Row],[Colunas9]]</f>
        <v>54 x 2.672</v>
      </c>
      <c r="E4" s="18" t="e">
        <f>Tabela1[[#This Row],[Parcelas]]*Tabela1[[#This Row],[Valor]]</f>
        <v>#VALUE!</v>
      </c>
      <c r="F4" s="18" t="e">
        <f>Tabela1[[#This Row],[Saldo Devedor]]+Tabela1[[#This Row],[Entrada]]</f>
        <v>#VALUE!</v>
      </c>
      <c r="G4" s="47" t="e">
        <f>Tabela1[[#This Row],[Total]]/Tabela1[[#This Row],[Crédito]]</f>
        <v>#VALUE!</v>
      </c>
      <c r="H4" s="47" t="e">
        <f>Tabela1[[#This Row],[Entrada]]/Tabela1[[#This Row],[Saldo Devedor]]</f>
        <v>#VALUE!</v>
      </c>
      <c r="J4" s="16" t="s">
        <v>34</v>
      </c>
      <c r="K4" s="52">
        <v>122734</v>
      </c>
      <c r="L4" s="16">
        <v>25</v>
      </c>
      <c r="M4" s="52">
        <v>10600</v>
      </c>
      <c r="N4" s="16">
        <v>0</v>
      </c>
      <c r="O4" s="16">
        <v>57</v>
      </c>
      <c r="P4" s="16" t="s">
        <v>44</v>
      </c>
      <c r="Q4" s="16" t="s">
        <v>45</v>
      </c>
      <c r="R4" s="16">
        <v>7</v>
      </c>
      <c r="S4" s="53">
        <v>41922</v>
      </c>
      <c r="T4" s="16" t="s">
        <v>35</v>
      </c>
      <c r="U4" s="16" t="s">
        <v>36</v>
      </c>
    </row>
    <row r="5" spans="1:21" hidden="1">
      <c r="A5" s="18">
        <f>Tabela1[[#This Row],[Colunas4]]</f>
        <v>155436</v>
      </c>
      <c r="B5" s="18">
        <f>Tabela1[[#This Row],[Colunas6]]</f>
        <v>20000</v>
      </c>
      <c r="C5" s="18">
        <f>Tabela1[[#This Row],[Colunas8]]</f>
        <v>62</v>
      </c>
      <c r="D5" s="17" t="str">
        <f>Tabela1[[#This Row],[Colunas9]]</f>
        <v>58 x 3.012</v>
      </c>
      <c r="E5" s="18" t="e">
        <f>Tabela1[[#This Row],[Parcelas]]*Tabela1[[#This Row],[Valor]]</f>
        <v>#VALUE!</v>
      </c>
      <c r="F5" s="18" t="e">
        <f>Tabela1[[#This Row],[Saldo Devedor]]+Tabela1[[#This Row],[Entrada]]</f>
        <v>#VALUE!</v>
      </c>
      <c r="G5" s="47" t="e">
        <f>Tabela1[[#This Row],[Total]]/Tabela1[[#This Row],[Crédito]]</f>
        <v>#VALUE!</v>
      </c>
      <c r="H5" s="47" t="e">
        <f>Tabela1[[#This Row],[Entrada]]/Tabela1[[#This Row],[Saldo Devedor]]</f>
        <v>#VALUE!</v>
      </c>
      <c r="J5" s="16" t="s">
        <v>34</v>
      </c>
      <c r="K5" s="52">
        <v>155436</v>
      </c>
      <c r="L5" s="16">
        <v>76</v>
      </c>
      <c r="M5" s="52">
        <v>20000</v>
      </c>
      <c r="N5" s="16">
        <v>0</v>
      </c>
      <c r="O5" s="16">
        <v>62</v>
      </c>
      <c r="P5" s="16" t="s">
        <v>46</v>
      </c>
      <c r="Q5" s="16" t="s">
        <v>47</v>
      </c>
      <c r="R5" s="16">
        <v>99</v>
      </c>
      <c r="S5" s="53">
        <v>41922</v>
      </c>
      <c r="T5" s="16" t="s">
        <v>35</v>
      </c>
      <c r="U5" s="16" t="s">
        <v>36</v>
      </c>
    </row>
    <row r="6" spans="1:21" hidden="1">
      <c r="A6" s="18">
        <f>Tabela1[[#This Row],[Colunas4]]</f>
        <v>197200</v>
      </c>
      <c r="B6" s="18">
        <f>Tabela1[[#This Row],[Colunas6]]</f>
        <v>83000</v>
      </c>
      <c r="C6" s="51">
        <f>Tabela1[[#This Row],[Colunas8]]</f>
        <v>106</v>
      </c>
      <c r="D6" s="17" t="str">
        <f>Tabela1[[#This Row],[Colunas9]]</f>
        <v>67 x 1.860 + 39 x 1.060</v>
      </c>
      <c r="E6" s="18" t="e">
        <f>Tabela1[[#This Row],[Parcelas]]*Tabela1[[#This Row],[Valor]]</f>
        <v>#VALUE!</v>
      </c>
      <c r="F6" s="18" t="e">
        <f>Tabela1[[#This Row],[Saldo Devedor]]+Tabela1[[#This Row],[Entrada]]</f>
        <v>#VALUE!</v>
      </c>
      <c r="G6" s="47" t="e">
        <f>Tabela1[[#This Row],[Total]]/Tabela1[[#This Row],[Crédito]]</f>
        <v>#VALUE!</v>
      </c>
      <c r="H6" s="47" t="e">
        <f>Tabela1[[#This Row],[Entrada]]/Tabela1[[#This Row],[Saldo Devedor]]</f>
        <v>#VALUE!</v>
      </c>
      <c r="J6" s="16" t="s">
        <v>38</v>
      </c>
      <c r="K6" s="52">
        <v>197200</v>
      </c>
      <c r="L6" s="16">
        <v>0</v>
      </c>
      <c r="M6" s="52">
        <v>83000</v>
      </c>
      <c r="N6" s="16">
        <v>0</v>
      </c>
      <c r="O6" s="16">
        <v>106</v>
      </c>
      <c r="P6" s="16" t="s">
        <v>49</v>
      </c>
      <c r="Q6" s="53">
        <v>41892</v>
      </c>
      <c r="R6" s="16" t="s">
        <v>35</v>
      </c>
      <c r="S6" s="16" t="s">
        <v>36</v>
      </c>
    </row>
    <row r="7" spans="1:21" hidden="1">
      <c r="A7" s="18">
        <f>Tabela1[[#This Row],[Colunas4]]</f>
        <v>533075</v>
      </c>
      <c r="B7" s="18">
        <f>Tabela1[[#This Row],[Colunas6]]</f>
        <v>129000</v>
      </c>
      <c r="C7" s="51">
        <f>Tabela1[[#This Row],[Colunas8]]</f>
        <v>135</v>
      </c>
      <c r="D7" s="17" t="str">
        <f>Tabela1[[#This Row],[Colunas9]]</f>
        <v>72 x 6.134 + 63 x 2.634</v>
      </c>
      <c r="E7" s="18" t="e">
        <f>Tabela1[[#This Row],[Parcelas]]*Tabela1[[#This Row],[Valor]]</f>
        <v>#VALUE!</v>
      </c>
      <c r="F7" s="18" t="e">
        <f>Tabela1[[#This Row],[Saldo Devedor]]+Tabela1[[#This Row],[Entrada]]</f>
        <v>#VALUE!</v>
      </c>
      <c r="G7" s="47" t="e">
        <f>Tabela1[[#This Row],[Total]]/Tabela1[[#This Row],[Crédito]]</f>
        <v>#VALUE!</v>
      </c>
      <c r="H7" s="47" t="e">
        <f>Tabela1[[#This Row],[Entrada]]/Tabela1[[#This Row],[Saldo Devedor]]</f>
        <v>#VALUE!</v>
      </c>
      <c r="J7" s="16" t="s">
        <v>34</v>
      </c>
      <c r="K7" s="52">
        <v>533075</v>
      </c>
      <c r="L7" s="16">
        <v>0</v>
      </c>
      <c r="M7" s="52">
        <v>129000</v>
      </c>
      <c r="N7" s="16">
        <v>0</v>
      </c>
      <c r="O7" s="16">
        <v>135</v>
      </c>
      <c r="P7" s="16" t="s">
        <v>52</v>
      </c>
      <c r="Q7" s="53">
        <v>41892</v>
      </c>
      <c r="R7" s="16" t="s">
        <v>35</v>
      </c>
      <c r="S7" s="16" t="s">
        <v>36</v>
      </c>
    </row>
    <row r="8" spans="1:21" hidden="1">
      <c r="A8" s="18">
        <f>Tabela1[[#This Row],[Colunas4]]</f>
        <v>903400</v>
      </c>
      <c r="B8" s="18">
        <f>Tabela1[[#This Row],[Colunas6]]</f>
        <v>335000</v>
      </c>
      <c r="C8" s="51">
        <f>Tabela1[[#This Row],[Colunas8]]</f>
        <v>72</v>
      </c>
      <c r="D8" s="17" t="str">
        <f>Tabela1[[#This Row],[Colunas9]]</f>
        <v>35 x 20.411 + 37 x 3.500</v>
      </c>
      <c r="E8" s="18" t="e">
        <f>Tabela1[[#This Row],[Parcelas]]*Tabela1[[#This Row],[Valor]]</f>
        <v>#VALUE!</v>
      </c>
      <c r="F8" s="18" t="e">
        <f>Tabela1[[#This Row],[Saldo Devedor]]+Tabela1[[#This Row],[Entrada]]</f>
        <v>#VALUE!</v>
      </c>
      <c r="G8" s="47" t="e">
        <f>Tabela1[[#This Row],[Total]]/Tabela1[[#This Row],[Crédito]]</f>
        <v>#VALUE!</v>
      </c>
      <c r="H8" s="47" t="e">
        <f>Tabela1[[#This Row],[Entrada]]/Tabela1[[#This Row],[Saldo Devedor]]</f>
        <v>#VALUE!</v>
      </c>
      <c r="J8" s="16" t="s">
        <v>34</v>
      </c>
      <c r="K8" s="52">
        <v>903400</v>
      </c>
      <c r="L8" s="16">
        <v>0</v>
      </c>
      <c r="M8" s="52">
        <v>335000</v>
      </c>
      <c r="N8" s="16">
        <v>0</v>
      </c>
      <c r="O8" s="16">
        <v>72</v>
      </c>
      <c r="P8" s="16" t="s">
        <v>53</v>
      </c>
      <c r="Q8" s="53">
        <v>41892</v>
      </c>
      <c r="R8" s="16" t="s">
        <v>35</v>
      </c>
      <c r="S8" s="16" t="s">
        <v>36</v>
      </c>
    </row>
    <row r="9" spans="1:21" hidden="1">
      <c r="A9" s="18">
        <f>Tabela1[[#This Row],[Colunas4]]</f>
        <v>1694500</v>
      </c>
      <c r="B9" s="18">
        <f>Tabela1[[#This Row],[Colunas6]]</f>
        <v>499000</v>
      </c>
      <c r="C9" s="51">
        <f>Tabela1[[#This Row],[Colunas8]]</f>
        <v>128</v>
      </c>
      <c r="D9" s="17" t="str">
        <f>Tabela1[[#This Row],[Colunas9]]</f>
        <v>36x27.674+37x10.646+56X7.146</v>
      </c>
      <c r="E9" s="18" t="e">
        <f>Tabela1[[#This Row],[Parcelas]]*Tabela1[[#This Row],[Valor]]</f>
        <v>#VALUE!</v>
      </c>
      <c r="F9" s="18" t="e">
        <f>Tabela1[[#This Row],[Saldo Devedor]]+Tabela1[[#This Row],[Entrada]]</f>
        <v>#VALUE!</v>
      </c>
      <c r="G9" s="47" t="e">
        <f>Tabela1[[#This Row],[Total]]/Tabela1[[#This Row],[Crédito]]</f>
        <v>#VALUE!</v>
      </c>
      <c r="H9" s="47" t="e">
        <f>Tabela1[[#This Row],[Entrada]]/Tabela1[[#This Row],[Saldo Devedor]]</f>
        <v>#VALUE!</v>
      </c>
      <c r="J9" s="16" t="s">
        <v>34</v>
      </c>
      <c r="K9" s="52">
        <v>1694500</v>
      </c>
      <c r="L9" s="16">
        <v>0</v>
      </c>
      <c r="M9" s="52">
        <v>499000</v>
      </c>
      <c r="N9" s="16">
        <v>0</v>
      </c>
      <c r="O9" s="16">
        <v>128</v>
      </c>
      <c r="P9" s="16" t="s">
        <v>54</v>
      </c>
      <c r="Q9" s="53">
        <v>41892</v>
      </c>
      <c r="R9" s="16" t="s">
        <v>35</v>
      </c>
      <c r="S9" s="16" t="s">
        <v>36</v>
      </c>
    </row>
    <row r="10" spans="1:21">
      <c r="A10" s="17">
        <f>Tabela1[[#This Row],[Colunas4]]</f>
        <v>20900</v>
      </c>
      <c r="B10" s="18">
        <f>Tabela1[[#This Row],[Colunas6]]</f>
        <v>3300</v>
      </c>
      <c r="C10" s="49">
        <f>Tabela1[[#This Row],[Colunas8]]</f>
        <v>55</v>
      </c>
      <c r="D10" s="17">
        <f>Tabela1[[#This Row],[Colunas9]]</f>
        <v>475</v>
      </c>
      <c r="E10" s="18">
        <f>Tabela1[[#This Row],[Parcelas]]*Tabela1[[#This Row],[Valor]]</f>
        <v>26125</v>
      </c>
      <c r="F10" s="18">
        <f>Tabela1[[#This Row],[Saldo Devedor]]+Tabela1[[#This Row],[Entrada]]</f>
        <v>29425</v>
      </c>
      <c r="G10" s="19">
        <f>Tabela1[[#This Row],[Total]]/Tabela1[[#This Row],[Crédito]]</f>
        <v>1.4078947368421053</v>
      </c>
      <c r="H10" s="19">
        <f>Tabela1[[#This Row],[Entrada]]/Tabela1[[#This Row],[Saldo Devedor]]</f>
        <v>0.12631578947368421</v>
      </c>
      <c r="J10" s="16" t="s">
        <v>34</v>
      </c>
      <c r="K10" s="52">
        <v>20900</v>
      </c>
      <c r="L10" s="16">
        <v>0</v>
      </c>
      <c r="M10" s="52">
        <v>3300</v>
      </c>
      <c r="N10" s="16">
        <v>0</v>
      </c>
      <c r="O10" s="16">
        <v>55</v>
      </c>
      <c r="P10" s="52">
        <v>475</v>
      </c>
      <c r="Q10" s="16">
        <v>95</v>
      </c>
      <c r="R10" s="53">
        <v>41922</v>
      </c>
      <c r="S10" s="16" t="s">
        <v>24</v>
      </c>
      <c r="T10" s="16" t="s">
        <v>37</v>
      </c>
    </row>
    <row r="11" spans="1:21">
      <c r="A11" s="17">
        <f>Tabela1[[#This Row],[Colunas4]]</f>
        <v>21400</v>
      </c>
      <c r="B11" s="18">
        <f>Tabela1[[#This Row],[Colunas6]]</f>
        <v>3500</v>
      </c>
      <c r="C11" s="49">
        <f>Tabela1[[#This Row],[Colunas8]]</f>
        <v>53</v>
      </c>
      <c r="D11" s="17">
        <f>Tabela1[[#This Row],[Colunas9]]</f>
        <v>499</v>
      </c>
      <c r="E11" s="18">
        <f>Tabela1[[#This Row],[Parcelas]]*Tabela1[[#This Row],[Valor]]</f>
        <v>26447</v>
      </c>
      <c r="F11" s="18">
        <f>Tabela1[[#This Row],[Saldo Devedor]]+Tabela1[[#This Row],[Entrada]]</f>
        <v>29947</v>
      </c>
      <c r="G11" s="19">
        <f>Tabela1[[#This Row],[Total]]/Tabela1[[#This Row],[Crédito]]</f>
        <v>1.3993925233644859</v>
      </c>
      <c r="H11" s="19">
        <f>Tabela1[[#This Row],[Entrada]]/Tabela1[[#This Row],[Saldo Devedor]]</f>
        <v>0.13234015200211743</v>
      </c>
      <c r="J11" s="16" t="s">
        <v>34</v>
      </c>
      <c r="K11" s="52">
        <v>21400</v>
      </c>
      <c r="L11" s="16">
        <v>0</v>
      </c>
      <c r="M11" s="52">
        <v>3500</v>
      </c>
      <c r="N11" s="16">
        <v>0</v>
      </c>
      <c r="O11" s="16">
        <v>53</v>
      </c>
      <c r="P11" s="52">
        <v>499</v>
      </c>
      <c r="Q11" s="16">
        <v>49</v>
      </c>
      <c r="R11" s="53">
        <v>41922</v>
      </c>
      <c r="S11" s="16" t="s">
        <v>24</v>
      </c>
      <c r="T11" s="16" t="s">
        <v>37</v>
      </c>
    </row>
    <row r="12" spans="1:21">
      <c r="A12" s="17">
        <f>Tabela1[[#This Row],[Colunas4]]</f>
        <v>23200</v>
      </c>
      <c r="B12" s="18">
        <f>Tabela1[[#This Row],[Colunas6]]</f>
        <v>3600</v>
      </c>
      <c r="C12" s="49">
        <f>Tabela1[[#This Row],[Colunas8]]</f>
        <v>47</v>
      </c>
      <c r="D12" s="17">
        <f>Tabela1[[#This Row],[Colunas9]]</f>
        <v>577</v>
      </c>
      <c r="E12" s="18">
        <f>Tabela1[[#This Row],[Parcelas]]*Tabela1[[#This Row],[Valor]]</f>
        <v>27119</v>
      </c>
      <c r="F12" s="18">
        <f>Tabela1[[#This Row],[Saldo Devedor]]+Tabela1[[#This Row],[Entrada]]</f>
        <v>30719</v>
      </c>
      <c r="G12" s="19">
        <f>Tabela1[[#This Row],[Total]]/Tabela1[[#This Row],[Crédito]]</f>
        <v>1.324094827586207</v>
      </c>
      <c r="H12" s="19">
        <f>Tabela1[[#This Row],[Entrada]]/Tabela1[[#This Row],[Saldo Devedor]]</f>
        <v>0.13274825767911796</v>
      </c>
      <c r="J12" s="16" t="s">
        <v>34</v>
      </c>
      <c r="K12" s="52">
        <v>23200</v>
      </c>
      <c r="L12" s="16">
        <v>0</v>
      </c>
      <c r="M12" s="52">
        <v>3600</v>
      </c>
      <c r="N12" s="16">
        <v>0</v>
      </c>
      <c r="O12" s="16">
        <v>47</v>
      </c>
      <c r="P12" s="52">
        <v>577</v>
      </c>
      <c r="Q12" s="16">
        <v>14</v>
      </c>
      <c r="R12" s="53">
        <v>41922</v>
      </c>
      <c r="S12" s="16" t="s">
        <v>24</v>
      </c>
      <c r="T12" s="16" t="s">
        <v>37</v>
      </c>
    </row>
    <row r="13" spans="1:21">
      <c r="A13" s="17">
        <f>Tabela1[[#This Row],[Colunas4]]</f>
        <v>25500</v>
      </c>
      <c r="B13" s="18">
        <f>Tabela1[[#This Row],[Colunas6]]</f>
        <v>3900</v>
      </c>
      <c r="C13" s="49">
        <f>Tabela1[[#This Row],[Colunas8]]</f>
        <v>60</v>
      </c>
      <c r="D13" s="17">
        <f>Tabela1[[#This Row],[Colunas9]]</f>
        <v>530</v>
      </c>
      <c r="E13" s="18">
        <f>Tabela1[[#This Row],[Parcelas]]*Tabela1[[#This Row],[Valor]]</f>
        <v>31800</v>
      </c>
      <c r="F13" s="18">
        <f>Tabela1[[#This Row],[Saldo Devedor]]+Tabela1[[#This Row],[Entrada]]</f>
        <v>35700</v>
      </c>
      <c r="G13" s="19">
        <f>Tabela1[[#This Row],[Total]]/Tabela1[[#This Row],[Crédito]]</f>
        <v>1.4</v>
      </c>
      <c r="H13" s="19">
        <f>Tabela1[[#This Row],[Entrada]]/Tabela1[[#This Row],[Saldo Devedor]]</f>
        <v>0.12264150943396226</v>
      </c>
      <c r="J13" s="16" t="s">
        <v>34</v>
      </c>
      <c r="K13" s="52">
        <v>25500</v>
      </c>
      <c r="L13" s="16">
        <v>0</v>
      </c>
      <c r="M13" s="52">
        <v>3900</v>
      </c>
      <c r="N13" s="16">
        <v>0</v>
      </c>
      <c r="O13" s="16">
        <v>60</v>
      </c>
      <c r="P13" s="52">
        <v>530</v>
      </c>
      <c r="Q13" s="16">
        <v>54</v>
      </c>
      <c r="R13" s="53">
        <v>41922</v>
      </c>
      <c r="S13" s="16" t="s">
        <v>24</v>
      </c>
      <c r="T13" s="16" t="s">
        <v>37</v>
      </c>
    </row>
    <row r="14" spans="1:21">
      <c r="A14" s="17">
        <f>Tabela1[[#This Row],[Colunas4]]</f>
        <v>27600</v>
      </c>
      <c r="B14" s="18">
        <f>Tabela1[[#This Row],[Colunas6]]</f>
        <v>4500</v>
      </c>
      <c r="C14" s="49">
        <f>Tabela1[[#This Row],[Colunas8]]</f>
        <v>56</v>
      </c>
      <c r="D14" s="17">
        <f>Tabela1[[#This Row],[Colunas9]]</f>
        <v>617</v>
      </c>
      <c r="E14" s="18">
        <f>Tabela1[[#This Row],[Parcelas]]*Tabela1[[#This Row],[Valor]]</f>
        <v>34552</v>
      </c>
      <c r="F14" s="18">
        <f>Tabela1[[#This Row],[Saldo Devedor]]+Tabela1[[#This Row],[Entrada]]</f>
        <v>39052</v>
      </c>
      <c r="G14" s="19">
        <f>Tabela1[[#This Row],[Total]]/Tabela1[[#This Row],[Crédito]]</f>
        <v>1.4149275362318841</v>
      </c>
      <c r="H14" s="19">
        <f>Tabela1[[#This Row],[Entrada]]/Tabela1[[#This Row],[Saldo Devedor]]</f>
        <v>0.13023848112989117</v>
      </c>
      <c r="J14" s="16" t="s">
        <v>34</v>
      </c>
      <c r="K14" s="52">
        <v>27600</v>
      </c>
      <c r="L14" s="16">
        <v>0</v>
      </c>
      <c r="M14" s="52">
        <v>4500</v>
      </c>
      <c r="N14" s="16">
        <v>0</v>
      </c>
      <c r="O14" s="16">
        <v>56</v>
      </c>
      <c r="P14" s="52">
        <v>617</v>
      </c>
      <c r="Q14" s="16">
        <v>84</v>
      </c>
      <c r="R14" s="53">
        <v>41922</v>
      </c>
      <c r="S14" s="16" t="s">
        <v>24</v>
      </c>
      <c r="T14" s="16" t="s">
        <v>37</v>
      </c>
    </row>
    <row r="15" spans="1:21">
      <c r="A15" s="17">
        <f>Tabela1[[#This Row],[Colunas4]]</f>
        <v>28200</v>
      </c>
      <c r="B15" s="18">
        <f>Tabela1[[#This Row],[Colunas6]]</f>
        <v>4100</v>
      </c>
      <c r="C15" s="49">
        <f>Tabela1[[#This Row],[Colunas8]]</f>
        <v>38</v>
      </c>
      <c r="D15" s="17">
        <f>Tabela1[[#This Row],[Colunas9]]</f>
        <v>805</v>
      </c>
      <c r="E15" s="18">
        <f>Tabela1[[#This Row],[Parcelas]]*Tabela1[[#This Row],[Valor]]</f>
        <v>30590</v>
      </c>
      <c r="F15" s="18">
        <f>Tabela1[[#This Row],[Saldo Devedor]]+Tabela1[[#This Row],[Entrada]]</f>
        <v>34690</v>
      </c>
      <c r="G15" s="19">
        <f>Tabela1[[#This Row],[Total]]/Tabela1[[#This Row],[Crédito]]</f>
        <v>1.2301418439716312</v>
      </c>
      <c r="H15" s="19">
        <f>Tabela1[[#This Row],[Entrada]]/Tabela1[[#This Row],[Saldo Devedor]]</f>
        <v>0.13403072899640406</v>
      </c>
      <c r="J15" s="16" t="s">
        <v>34</v>
      </c>
      <c r="K15" s="52">
        <v>28200</v>
      </c>
      <c r="L15" s="16">
        <v>0</v>
      </c>
      <c r="M15" s="52">
        <v>4100</v>
      </c>
      <c r="N15" s="16">
        <v>0</v>
      </c>
      <c r="O15" s="16">
        <v>38</v>
      </c>
      <c r="P15" s="52">
        <v>805</v>
      </c>
      <c r="Q15" s="16">
        <v>24</v>
      </c>
      <c r="R15" s="53">
        <v>41922</v>
      </c>
      <c r="S15" s="16" t="s">
        <v>35</v>
      </c>
      <c r="T15" s="16" t="s">
        <v>36</v>
      </c>
    </row>
    <row r="16" spans="1:21">
      <c r="A16" s="17">
        <f>Tabela1[[#This Row],[Colunas4]]</f>
        <v>28200</v>
      </c>
      <c r="B16" s="18">
        <f>Tabela1[[#This Row],[Colunas6]]</f>
        <v>4200</v>
      </c>
      <c r="C16" s="49">
        <f>Tabela1[[#This Row],[Colunas8]]</f>
        <v>38</v>
      </c>
      <c r="D16" s="17">
        <f>Tabela1[[#This Row],[Colunas9]]</f>
        <v>805</v>
      </c>
      <c r="E16" s="18">
        <f>Tabela1[[#This Row],[Parcelas]]*Tabela1[[#This Row],[Valor]]</f>
        <v>30590</v>
      </c>
      <c r="F16" s="18">
        <f>Tabela1[[#This Row],[Saldo Devedor]]+Tabela1[[#This Row],[Entrada]]</f>
        <v>34790</v>
      </c>
      <c r="G16" s="19">
        <f>Tabela1[[#This Row],[Total]]/Tabela1[[#This Row],[Crédito]]</f>
        <v>1.2336879432624113</v>
      </c>
      <c r="H16" s="19">
        <f>Tabela1[[#This Row],[Entrada]]/Tabela1[[#This Row],[Saldo Devedor]]</f>
        <v>0.13729977116704806</v>
      </c>
      <c r="J16" s="16" t="s">
        <v>34</v>
      </c>
      <c r="K16" s="52">
        <v>28200</v>
      </c>
      <c r="L16" s="16">
        <v>0</v>
      </c>
      <c r="M16" s="52">
        <v>4200</v>
      </c>
      <c r="N16" s="16">
        <v>0</v>
      </c>
      <c r="O16" s="16">
        <v>38</v>
      </c>
      <c r="P16" s="52">
        <v>805</v>
      </c>
      <c r="Q16" s="16">
        <v>22</v>
      </c>
      <c r="R16" s="53">
        <v>41922</v>
      </c>
      <c r="S16" s="16" t="s">
        <v>35</v>
      </c>
      <c r="T16" s="16" t="s">
        <v>36</v>
      </c>
    </row>
    <row r="17" spans="1:20">
      <c r="A17" s="17">
        <f>Tabela1[[#This Row],[Colunas4]]</f>
        <v>30500</v>
      </c>
      <c r="B17" s="18">
        <f>Tabela1[[#This Row],[Colunas6]]</f>
        <v>4500</v>
      </c>
      <c r="C17" s="49">
        <f>Tabela1[[#This Row],[Colunas8]]</f>
        <v>47</v>
      </c>
      <c r="D17" s="17">
        <f>Tabela1[[#This Row],[Colunas9]]</f>
        <v>723</v>
      </c>
      <c r="E17" s="18">
        <f>Tabela1[[#This Row],[Parcelas]]*Tabela1[[#This Row],[Valor]]</f>
        <v>33981</v>
      </c>
      <c r="F17" s="18">
        <f>Tabela1[[#This Row],[Saldo Devedor]]+Tabela1[[#This Row],[Entrada]]</f>
        <v>38481</v>
      </c>
      <c r="G17" s="19">
        <f>Tabela1[[#This Row],[Total]]/Tabela1[[#This Row],[Crédito]]</f>
        <v>1.261672131147541</v>
      </c>
      <c r="H17" s="19">
        <f>Tabela1[[#This Row],[Entrada]]/Tabela1[[#This Row],[Saldo Devedor]]</f>
        <v>0.13242694446896797</v>
      </c>
      <c r="J17" s="16" t="s">
        <v>34</v>
      </c>
      <c r="K17" s="52">
        <v>30500</v>
      </c>
      <c r="L17" s="16">
        <v>0</v>
      </c>
      <c r="M17" s="52">
        <v>4500</v>
      </c>
      <c r="N17" s="16">
        <v>0</v>
      </c>
      <c r="O17" s="16">
        <v>47</v>
      </c>
      <c r="P17" s="52">
        <v>723</v>
      </c>
      <c r="Q17" s="16">
        <v>34</v>
      </c>
      <c r="R17" s="53">
        <v>41922</v>
      </c>
      <c r="S17" s="16" t="s">
        <v>24</v>
      </c>
      <c r="T17" s="16" t="s">
        <v>37</v>
      </c>
    </row>
    <row r="18" spans="1:20">
      <c r="A18" s="17">
        <f>Tabela1[[#This Row],[Colunas4]]</f>
        <v>30700</v>
      </c>
      <c r="B18" s="18">
        <f>Tabela1[[#This Row],[Colunas6]]</f>
        <v>4700</v>
      </c>
      <c r="C18" s="49">
        <f>Tabela1[[#This Row],[Colunas8]]</f>
        <v>53</v>
      </c>
      <c r="D18" s="17">
        <f>Tabela1[[#This Row],[Colunas9]]</f>
        <v>663</v>
      </c>
      <c r="E18" s="18">
        <f>Tabela1[[#This Row],[Parcelas]]*Tabela1[[#This Row],[Valor]]</f>
        <v>35139</v>
      </c>
      <c r="F18" s="18">
        <f>Tabela1[[#This Row],[Saldo Devedor]]+Tabela1[[#This Row],[Entrada]]</f>
        <v>39839</v>
      </c>
      <c r="G18" s="19">
        <f>Tabela1[[#This Row],[Total]]/Tabela1[[#This Row],[Crédito]]</f>
        <v>1.2976872964169381</v>
      </c>
      <c r="H18" s="19">
        <f>Tabela1[[#This Row],[Entrada]]/Tabela1[[#This Row],[Saldo Devedor]]</f>
        <v>0.13375451777227582</v>
      </c>
      <c r="J18" s="16" t="s">
        <v>34</v>
      </c>
      <c r="K18" s="52">
        <v>30700</v>
      </c>
      <c r="L18" s="16">
        <v>0</v>
      </c>
      <c r="M18" s="52">
        <v>4700</v>
      </c>
      <c r="N18" s="16">
        <v>0</v>
      </c>
      <c r="O18" s="16">
        <v>53</v>
      </c>
      <c r="P18" s="52">
        <v>663</v>
      </c>
      <c r="Q18" s="16">
        <v>20</v>
      </c>
      <c r="R18" s="53">
        <v>41922</v>
      </c>
      <c r="S18" s="16" t="s">
        <v>24</v>
      </c>
      <c r="T18" s="16" t="s">
        <v>37</v>
      </c>
    </row>
    <row r="19" spans="1:20">
      <c r="A19" s="17">
        <f>Tabela1[[#This Row],[Colunas4]]</f>
        <v>30900</v>
      </c>
      <c r="B19" s="18">
        <f>Tabela1[[#This Row],[Colunas6]]</f>
        <v>4700</v>
      </c>
      <c r="C19" s="49">
        <f>Tabela1[[#This Row],[Colunas8]]</f>
        <v>54</v>
      </c>
      <c r="D19" s="17">
        <f>Tabela1[[#This Row],[Colunas9]]</f>
        <v>653</v>
      </c>
      <c r="E19" s="18">
        <f>Tabela1[[#This Row],[Parcelas]]*Tabela1[[#This Row],[Valor]]</f>
        <v>35262</v>
      </c>
      <c r="F19" s="18">
        <f>Tabela1[[#This Row],[Saldo Devedor]]+Tabela1[[#This Row],[Entrada]]</f>
        <v>39962</v>
      </c>
      <c r="G19" s="19">
        <f>Tabela1[[#This Row],[Total]]/Tabela1[[#This Row],[Crédito]]</f>
        <v>1.2932686084142395</v>
      </c>
      <c r="H19" s="19">
        <f>Tabela1[[#This Row],[Entrada]]/Tabela1[[#This Row],[Saldo Devedor]]</f>
        <v>0.13328795870909194</v>
      </c>
      <c r="J19" s="16" t="s">
        <v>34</v>
      </c>
      <c r="K19" s="52">
        <v>30900</v>
      </c>
      <c r="L19" s="16">
        <v>0</v>
      </c>
      <c r="M19" s="52">
        <v>4700</v>
      </c>
      <c r="N19" s="16">
        <v>0</v>
      </c>
      <c r="O19" s="16">
        <v>54</v>
      </c>
      <c r="P19" s="52">
        <v>653</v>
      </c>
      <c r="Q19" s="16">
        <v>90</v>
      </c>
      <c r="R19" s="53">
        <v>41922</v>
      </c>
      <c r="S19" s="16" t="s">
        <v>35</v>
      </c>
      <c r="T19" s="16" t="s">
        <v>36</v>
      </c>
    </row>
    <row r="20" spans="1:20">
      <c r="A20" s="17">
        <f>Tabela1[[#This Row],[Colunas4]]</f>
        <v>32000</v>
      </c>
      <c r="B20" s="18">
        <f>Tabela1[[#This Row],[Colunas6]]</f>
        <v>8100</v>
      </c>
      <c r="C20" s="49">
        <f>Tabela1[[#This Row],[Colunas8]]</f>
        <v>63</v>
      </c>
      <c r="D20" s="17">
        <f>Tabela1[[#This Row],[Colunas9]]</f>
        <v>556</v>
      </c>
      <c r="E20" s="18">
        <f>Tabela1[[#This Row],[Parcelas]]*Tabela1[[#This Row],[Valor]]</f>
        <v>35028</v>
      </c>
      <c r="F20" s="18">
        <f>Tabela1[[#This Row],[Saldo Devedor]]+Tabela1[[#This Row],[Entrada]]</f>
        <v>43128</v>
      </c>
      <c r="G20" s="19">
        <f>Tabela1[[#This Row],[Total]]/Tabela1[[#This Row],[Crédito]]</f>
        <v>1.34775</v>
      </c>
      <c r="H20" s="19">
        <f>Tabela1[[#This Row],[Entrada]]/Tabela1[[#This Row],[Saldo Devedor]]</f>
        <v>0.23124357656731759</v>
      </c>
      <c r="J20" s="16" t="s">
        <v>34</v>
      </c>
      <c r="K20" s="52">
        <v>32000</v>
      </c>
      <c r="L20" s="16">
        <v>0</v>
      </c>
      <c r="M20" s="52">
        <v>8100</v>
      </c>
      <c r="N20" s="16">
        <v>0</v>
      </c>
      <c r="O20" s="16">
        <v>63</v>
      </c>
      <c r="P20" s="52">
        <v>556</v>
      </c>
      <c r="Q20" s="16">
        <v>96</v>
      </c>
      <c r="R20" s="53">
        <v>41922</v>
      </c>
      <c r="S20" s="16" t="s">
        <v>24</v>
      </c>
      <c r="T20" s="16" t="s">
        <v>37</v>
      </c>
    </row>
    <row r="21" spans="1:20">
      <c r="A21" s="17">
        <f>Tabela1[[#This Row],[Colunas4]]</f>
        <v>32100</v>
      </c>
      <c r="B21" s="18">
        <f>Tabela1[[#This Row],[Colunas6]]</f>
        <v>4700</v>
      </c>
      <c r="C21" s="49">
        <f>Tabela1[[#This Row],[Colunas8]]</f>
        <v>63</v>
      </c>
      <c r="D21" s="17">
        <f>Tabela1[[#This Row],[Colunas9]]</f>
        <v>631</v>
      </c>
      <c r="E21" s="18">
        <f>Tabela1[[#This Row],[Parcelas]]*Tabela1[[#This Row],[Valor]]</f>
        <v>39753</v>
      </c>
      <c r="F21" s="18">
        <f>Tabela1[[#This Row],[Saldo Devedor]]+Tabela1[[#This Row],[Entrada]]</f>
        <v>44453</v>
      </c>
      <c r="G21" s="19">
        <f>Tabela1[[#This Row],[Total]]/Tabela1[[#This Row],[Crédito]]</f>
        <v>1.3848286604361371</v>
      </c>
      <c r="H21" s="19">
        <f>Tabela1[[#This Row],[Entrada]]/Tabela1[[#This Row],[Saldo Devedor]]</f>
        <v>0.11823007068648907</v>
      </c>
      <c r="J21" s="16" t="s">
        <v>34</v>
      </c>
      <c r="K21" s="52">
        <v>32100</v>
      </c>
      <c r="L21" s="16">
        <v>0</v>
      </c>
      <c r="M21" s="52">
        <v>4700</v>
      </c>
      <c r="N21" s="16">
        <v>0</v>
      </c>
      <c r="O21" s="16">
        <v>63</v>
      </c>
      <c r="P21" s="52">
        <v>631</v>
      </c>
      <c r="Q21" s="16">
        <v>17</v>
      </c>
      <c r="R21" s="53">
        <v>41922</v>
      </c>
      <c r="S21" s="16" t="s">
        <v>24</v>
      </c>
      <c r="T21" s="16" t="s">
        <v>37</v>
      </c>
    </row>
    <row r="22" spans="1:20">
      <c r="A22" s="17">
        <f>Tabela1[[#This Row],[Colunas4]]</f>
        <v>33200</v>
      </c>
      <c r="B22" s="18">
        <f>Tabela1[[#This Row],[Colunas6]]</f>
        <v>4700</v>
      </c>
      <c r="C22" s="49">
        <f>Tabela1[[#This Row],[Colunas8]]</f>
        <v>38</v>
      </c>
      <c r="D22" s="17">
        <f>Tabela1[[#This Row],[Colunas9]]</f>
        <v>925</v>
      </c>
      <c r="E22" s="18">
        <f>Tabela1[[#This Row],[Parcelas]]*Tabela1[[#This Row],[Valor]]</f>
        <v>35150</v>
      </c>
      <c r="F22" s="18">
        <f>Tabela1[[#This Row],[Saldo Devedor]]+Tabela1[[#This Row],[Entrada]]</f>
        <v>39850</v>
      </c>
      <c r="G22" s="19">
        <f>Tabela1[[#This Row],[Total]]/Tabela1[[#This Row],[Crédito]]</f>
        <v>1.2003012048192772</v>
      </c>
      <c r="H22" s="19">
        <f>Tabela1[[#This Row],[Entrada]]/Tabela1[[#This Row],[Saldo Devedor]]</f>
        <v>0.1337126600284495</v>
      </c>
      <c r="J22" s="16" t="s">
        <v>34</v>
      </c>
      <c r="K22" s="52">
        <v>33200</v>
      </c>
      <c r="L22" s="16">
        <v>0</v>
      </c>
      <c r="M22" s="52">
        <v>4700</v>
      </c>
      <c r="N22" s="16">
        <v>0</v>
      </c>
      <c r="O22" s="16">
        <v>38</v>
      </c>
      <c r="P22" s="52">
        <v>925</v>
      </c>
      <c r="Q22" s="16">
        <v>30</v>
      </c>
      <c r="R22" s="53">
        <v>41922</v>
      </c>
      <c r="S22" s="16" t="s">
        <v>35</v>
      </c>
      <c r="T22" s="16" t="s">
        <v>36</v>
      </c>
    </row>
    <row r="23" spans="1:20">
      <c r="A23" s="17">
        <f>Tabela1[[#This Row],[Colunas4]]</f>
        <v>33500</v>
      </c>
      <c r="B23" s="18">
        <f>Tabela1[[#This Row],[Colunas6]]</f>
        <v>6500</v>
      </c>
      <c r="C23" s="49">
        <f>Tabela1[[#This Row],[Colunas8]]</f>
        <v>35</v>
      </c>
      <c r="D23" s="17">
        <f>Tabela1[[#This Row],[Colunas9]]</f>
        <v>1034</v>
      </c>
      <c r="E23" s="18">
        <f>Tabela1[[#This Row],[Parcelas]]*Tabela1[[#This Row],[Valor]]</f>
        <v>36190</v>
      </c>
      <c r="F23" s="18">
        <f>Tabela1[[#This Row],[Saldo Devedor]]+Tabela1[[#This Row],[Entrada]]</f>
        <v>42690</v>
      </c>
      <c r="G23" s="19">
        <f>Tabela1[[#This Row],[Total]]/Tabela1[[#This Row],[Crédito]]</f>
        <v>1.2743283582089553</v>
      </c>
      <c r="H23" s="19">
        <f>Tabela1[[#This Row],[Entrada]]/Tabela1[[#This Row],[Saldo Devedor]]</f>
        <v>0.17960762641613706</v>
      </c>
      <c r="J23" s="16" t="s">
        <v>34</v>
      </c>
      <c r="K23" s="52">
        <v>33500</v>
      </c>
      <c r="L23" s="16">
        <v>0</v>
      </c>
      <c r="M23" s="52">
        <v>6500</v>
      </c>
      <c r="N23" s="16">
        <v>0</v>
      </c>
      <c r="O23" s="16">
        <v>35</v>
      </c>
      <c r="P23" s="52">
        <v>1034</v>
      </c>
      <c r="Q23" s="16">
        <v>12</v>
      </c>
      <c r="R23" s="53">
        <v>41922</v>
      </c>
      <c r="S23" s="16" t="s">
        <v>24</v>
      </c>
      <c r="T23" s="16" t="s">
        <v>37</v>
      </c>
    </row>
    <row r="24" spans="1:20">
      <c r="A24" s="17">
        <f>Tabela1[[#This Row],[Colunas4]]</f>
        <v>33500</v>
      </c>
      <c r="B24" s="18">
        <f>Tabela1[[#This Row],[Colunas6]]</f>
        <v>7000</v>
      </c>
      <c r="C24" s="49">
        <f>Tabela1[[#This Row],[Colunas8]]</f>
        <v>35</v>
      </c>
      <c r="D24" s="17">
        <f>Tabela1[[#This Row],[Colunas9]]</f>
        <v>1034</v>
      </c>
      <c r="E24" s="18">
        <f>Tabela1[[#This Row],[Parcelas]]*Tabela1[[#This Row],[Valor]]</f>
        <v>36190</v>
      </c>
      <c r="F24" s="18">
        <f>Tabela1[[#This Row],[Saldo Devedor]]+Tabela1[[#This Row],[Entrada]]</f>
        <v>43190</v>
      </c>
      <c r="G24" s="19">
        <f>Tabela1[[#This Row],[Total]]/Tabela1[[#This Row],[Crédito]]</f>
        <v>1.2892537313432835</v>
      </c>
      <c r="H24" s="19">
        <f>Tabela1[[#This Row],[Entrada]]/Tabela1[[#This Row],[Saldo Devedor]]</f>
        <v>0.19342359767891681</v>
      </c>
      <c r="J24" s="16" t="s">
        <v>34</v>
      </c>
      <c r="K24" s="52">
        <v>33500</v>
      </c>
      <c r="L24" s="16">
        <v>0</v>
      </c>
      <c r="M24" s="52">
        <v>7000</v>
      </c>
      <c r="N24" s="16">
        <v>0</v>
      </c>
      <c r="O24" s="16">
        <v>35</v>
      </c>
      <c r="P24" s="52">
        <v>1034</v>
      </c>
      <c r="Q24" s="16">
        <v>12</v>
      </c>
      <c r="R24" s="53">
        <v>41922</v>
      </c>
      <c r="S24" s="16" t="s">
        <v>24</v>
      </c>
      <c r="T24" s="16" t="s">
        <v>37</v>
      </c>
    </row>
    <row r="25" spans="1:20">
      <c r="A25" s="17">
        <f>Tabela1[[#This Row],[Colunas4]]</f>
        <v>35300</v>
      </c>
      <c r="B25" s="18">
        <f>Tabela1[[#This Row],[Colunas6]]</f>
        <v>5700</v>
      </c>
      <c r="C25" s="49">
        <f>Tabela1[[#This Row],[Colunas8]]</f>
        <v>54</v>
      </c>
      <c r="D25" s="17">
        <f>Tabela1[[#This Row],[Colunas9]]</f>
        <v>788</v>
      </c>
      <c r="E25" s="18">
        <f>Tabela1[[#This Row],[Parcelas]]*Tabela1[[#This Row],[Valor]]</f>
        <v>42552</v>
      </c>
      <c r="F25" s="18">
        <f>Tabela1[[#This Row],[Saldo Devedor]]+Tabela1[[#This Row],[Entrada]]</f>
        <v>48252</v>
      </c>
      <c r="G25" s="19">
        <f>Tabela1[[#This Row],[Total]]/Tabela1[[#This Row],[Crédito]]</f>
        <v>1.3669121813031162</v>
      </c>
      <c r="H25" s="19">
        <f>Tabela1[[#This Row],[Entrada]]/Tabela1[[#This Row],[Saldo Devedor]]</f>
        <v>0.13395375070501975</v>
      </c>
      <c r="J25" s="16" t="s">
        <v>34</v>
      </c>
      <c r="K25" s="52">
        <v>35300</v>
      </c>
      <c r="L25" s="16">
        <v>0</v>
      </c>
      <c r="M25" s="52">
        <v>5700</v>
      </c>
      <c r="N25" s="16">
        <v>0</v>
      </c>
      <c r="O25" s="16">
        <v>54</v>
      </c>
      <c r="P25" s="16">
        <v>788</v>
      </c>
      <c r="Q25" s="16">
        <v>19</v>
      </c>
      <c r="R25" s="53">
        <v>41922</v>
      </c>
      <c r="S25" s="16" t="s">
        <v>24</v>
      </c>
      <c r="T25" s="16" t="s">
        <v>37</v>
      </c>
    </row>
    <row r="26" spans="1:20">
      <c r="A26" s="18">
        <f>Tabela1[[#This Row],[Colunas4]]</f>
        <v>36200</v>
      </c>
      <c r="B26" s="18">
        <f>Tabela1[[#This Row],[Colunas6]]</f>
        <v>6100</v>
      </c>
      <c r="C26" s="49">
        <f>Tabela1[[#This Row],[Colunas8]]</f>
        <v>75</v>
      </c>
      <c r="D26" s="17">
        <f>Tabela1[[#This Row],[Colunas9]]</f>
        <v>610</v>
      </c>
      <c r="E26" s="18">
        <f>Tabela1[[#This Row],[Parcelas]]*Tabela1[[#This Row],[Valor]]</f>
        <v>45750</v>
      </c>
      <c r="F26" s="18">
        <f>Tabela1[[#This Row],[Saldo Devedor]]+Tabela1[[#This Row],[Entrada]]</f>
        <v>51850</v>
      </c>
      <c r="G26" s="19">
        <f>Tabela1[[#This Row],[Total]]/Tabela1[[#This Row],[Crédito]]</f>
        <v>1.4323204419889504</v>
      </c>
      <c r="H26" s="19">
        <f>Tabela1[[#This Row],[Entrada]]/Tabela1[[#This Row],[Saldo Devedor]]</f>
        <v>0.13333333333333333</v>
      </c>
      <c r="J26" s="16" t="s">
        <v>34</v>
      </c>
      <c r="K26" s="52">
        <v>36200</v>
      </c>
      <c r="L26" s="16">
        <v>0</v>
      </c>
      <c r="M26" s="52">
        <v>6100</v>
      </c>
      <c r="N26" s="16">
        <v>0</v>
      </c>
      <c r="O26" s="16">
        <v>75</v>
      </c>
      <c r="P26" s="16">
        <v>610</v>
      </c>
      <c r="Q26" s="16">
        <v>0</v>
      </c>
      <c r="R26" s="53">
        <v>41892</v>
      </c>
      <c r="S26" s="16" t="s">
        <v>35</v>
      </c>
      <c r="T26" s="16" t="s">
        <v>36</v>
      </c>
    </row>
    <row r="27" spans="1:20">
      <c r="A27" s="18">
        <f>Tabela1[[#This Row],[Colunas4]]</f>
        <v>37100</v>
      </c>
      <c r="B27" s="18">
        <f>Tabela1[[#This Row],[Colunas6]]</f>
        <v>6200</v>
      </c>
      <c r="C27" s="49">
        <f>Tabela1[[#This Row],[Colunas8]]</f>
        <v>68</v>
      </c>
      <c r="D27" s="17">
        <f>Tabela1[[#This Row],[Colunas9]]</f>
        <v>619</v>
      </c>
      <c r="E27" s="18">
        <f>Tabela1[[#This Row],[Parcelas]]*Tabela1[[#This Row],[Valor]]</f>
        <v>42092</v>
      </c>
      <c r="F27" s="18">
        <f>Tabela1[[#This Row],[Saldo Devedor]]+Tabela1[[#This Row],[Entrada]]</f>
        <v>48292</v>
      </c>
      <c r="G27" s="19">
        <f>Tabela1[[#This Row],[Total]]/Tabela1[[#This Row],[Crédito]]</f>
        <v>1.3016711590296497</v>
      </c>
      <c r="H27" s="19">
        <f>Tabela1[[#This Row],[Entrada]]/Tabela1[[#This Row],[Saldo Devedor]]</f>
        <v>0.14729639836548514</v>
      </c>
      <c r="J27" s="16" t="s">
        <v>34</v>
      </c>
      <c r="K27" s="52">
        <v>37100</v>
      </c>
      <c r="L27" s="16">
        <v>0</v>
      </c>
      <c r="M27" s="52">
        <v>6200</v>
      </c>
      <c r="N27" s="16">
        <v>0</v>
      </c>
      <c r="O27" s="16">
        <v>68</v>
      </c>
      <c r="P27" s="16">
        <v>619</v>
      </c>
      <c r="Q27" s="16">
        <v>24</v>
      </c>
      <c r="R27" s="53">
        <v>41922</v>
      </c>
      <c r="S27" s="16" t="s">
        <v>35</v>
      </c>
      <c r="T27" s="16" t="s">
        <v>36</v>
      </c>
    </row>
    <row r="28" spans="1:20">
      <c r="A28" s="18">
        <f>Tabela1[[#This Row],[Colunas4]]</f>
        <v>37900</v>
      </c>
      <c r="B28" s="18">
        <f>Tabela1[[#This Row],[Colunas6]]</f>
        <v>5400</v>
      </c>
      <c r="C28" s="49">
        <f>Tabela1[[#This Row],[Colunas8]]</f>
        <v>66</v>
      </c>
      <c r="D28" s="17">
        <f>Tabela1[[#This Row],[Colunas9]]</f>
        <v>729</v>
      </c>
      <c r="E28" s="18">
        <f>Tabela1[[#This Row],[Parcelas]]*Tabela1[[#This Row],[Valor]]</f>
        <v>48114</v>
      </c>
      <c r="F28" s="18">
        <f>Tabela1[[#This Row],[Saldo Devedor]]+Tabela1[[#This Row],[Entrada]]</f>
        <v>53514</v>
      </c>
      <c r="G28" s="19">
        <f>Tabela1[[#This Row],[Total]]/Tabela1[[#This Row],[Crédito]]</f>
        <v>1.4119788918205805</v>
      </c>
      <c r="H28" s="19">
        <f>Tabela1[[#This Row],[Entrada]]/Tabela1[[#This Row],[Saldo Devedor]]</f>
        <v>0.1122334455667789</v>
      </c>
      <c r="J28" s="16" t="s">
        <v>34</v>
      </c>
      <c r="K28" s="52">
        <v>37900</v>
      </c>
      <c r="L28" s="16">
        <v>0</v>
      </c>
      <c r="M28" s="52">
        <v>5400</v>
      </c>
      <c r="N28" s="16">
        <v>0</v>
      </c>
      <c r="O28" s="16">
        <v>66</v>
      </c>
      <c r="P28" s="16">
        <v>729</v>
      </c>
      <c r="Q28" s="16">
        <v>95</v>
      </c>
      <c r="R28" s="53">
        <v>41922</v>
      </c>
      <c r="S28" s="16" t="s">
        <v>24</v>
      </c>
      <c r="T28" s="16" t="s">
        <v>37</v>
      </c>
    </row>
    <row r="29" spans="1:20">
      <c r="A29" s="18">
        <f>Tabela1[[#This Row],[Colunas4]]</f>
        <v>38000</v>
      </c>
      <c r="B29" s="18">
        <f>Tabela1[[#This Row],[Colunas6]]</f>
        <v>7400</v>
      </c>
      <c r="C29" s="49">
        <f>Tabela1[[#This Row],[Colunas8]]</f>
        <v>67</v>
      </c>
      <c r="D29" s="17">
        <f>Tabela1[[#This Row],[Colunas9]]</f>
        <v>672</v>
      </c>
      <c r="E29" s="18">
        <f>Tabela1[[#This Row],[Parcelas]]*Tabela1[[#This Row],[Valor]]</f>
        <v>45024</v>
      </c>
      <c r="F29" s="18">
        <f>Tabela1[[#This Row],[Saldo Devedor]]+Tabela1[[#This Row],[Entrada]]</f>
        <v>52424</v>
      </c>
      <c r="G29" s="19">
        <f>Tabela1[[#This Row],[Total]]/Tabela1[[#This Row],[Crédito]]</f>
        <v>1.379578947368421</v>
      </c>
      <c r="H29" s="19">
        <f>Tabela1[[#This Row],[Entrada]]/Tabela1[[#This Row],[Saldo Devedor]]</f>
        <v>0.16435678749111585</v>
      </c>
      <c r="J29" s="16" t="s">
        <v>34</v>
      </c>
      <c r="K29" s="52">
        <v>38000</v>
      </c>
      <c r="L29" s="16">
        <v>0</v>
      </c>
      <c r="M29" s="52">
        <v>7400</v>
      </c>
      <c r="N29" s="16">
        <v>0</v>
      </c>
      <c r="O29" s="16">
        <v>67</v>
      </c>
      <c r="P29" s="16">
        <v>672</v>
      </c>
      <c r="Q29" s="16">
        <v>41</v>
      </c>
      <c r="R29" s="53">
        <v>41922</v>
      </c>
      <c r="S29" s="16" t="s">
        <v>24</v>
      </c>
      <c r="T29" s="16" t="s">
        <v>37</v>
      </c>
    </row>
    <row r="30" spans="1:20">
      <c r="A30" s="18">
        <f>Tabela1[[#This Row],[Colunas4]]</f>
        <v>38000</v>
      </c>
      <c r="B30" s="18">
        <f>Tabela1[[#This Row],[Colunas6]]</f>
        <v>7500</v>
      </c>
      <c r="C30" s="49">
        <f>Tabela1[[#This Row],[Colunas8]]</f>
        <v>68</v>
      </c>
      <c r="D30" s="17">
        <f>Tabela1[[#This Row],[Colunas9]]</f>
        <v>676</v>
      </c>
      <c r="E30" s="18">
        <f>Tabela1[[#This Row],[Parcelas]]*Tabela1[[#This Row],[Valor]]</f>
        <v>45968</v>
      </c>
      <c r="F30" s="18">
        <f>Tabela1[[#This Row],[Saldo Devedor]]+Tabela1[[#This Row],[Entrada]]</f>
        <v>53468</v>
      </c>
      <c r="G30" s="19">
        <f>Tabela1[[#This Row],[Total]]/Tabela1[[#This Row],[Crédito]]</f>
        <v>1.4070526315789473</v>
      </c>
      <c r="H30" s="19">
        <f>Tabela1[[#This Row],[Entrada]]/Tabela1[[#This Row],[Saldo Devedor]]</f>
        <v>0.1631569787678385</v>
      </c>
      <c r="J30" s="16" t="s">
        <v>34</v>
      </c>
      <c r="K30" s="52">
        <v>38000</v>
      </c>
      <c r="L30" s="16">
        <v>0</v>
      </c>
      <c r="M30" s="52">
        <v>7500</v>
      </c>
      <c r="N30" s="16">
        <v>0</v>
      </c>
      <c r="O30" s="16">
        <v>68</v>
      </c>
      <c r="P30" s="16">
        <v>676</v>
      </c>
      <c r="Q30" s="16">
        <v>44</v>
      </c>
      <c r="R30" s="53">
        <v>41922</v>
      </c>
      <c r="S30" s="16" t="s">
        <v>35</v>
      </c>
      <c r="T30" s="16" t="s">
        <v>36</v>
      </c>
    </row>
    <row r="31" spans="1:20">
      <c r="A31" s="18">
        <f>Tabela1[[#This Row],[Colunas4]]</f>
        <v>38000</v>
      </c>
      <c r="B31" s="18">
        <f>Tabela1[[#This Row],[Colunas6]]</f>
        <v>7500</v>
      </c>
      <c r="C31" s="49">
        <f>Tabela1[[#This Row],[Colunas8]]</f>
        <v>68</v>
      </c>
      <c r="D31" s="17">
        <f>Tabela1[[#This Row],[Colunas9]]</f>
        <v>676</v>
      </c>
      <c r="E31" s="18">
        <f>Tabela1[[#This Row],[Parcelas]]*Tabela1[[#This Row],[Valor]]</f>
        <v>45968</v>
      </c>
      <c r="F31" s="18">
        <f>Tabela1[[#This Row],[Saldo Devedor]]+Tabela1[[#This Row],[Entrada]]</f>
        <v>53468</v>
      </c>
      <c r="G31" s="19">
        <f>Tabela1[[#This Row],[Total]]/Tabela1[[#This Row],[Crédito]]</f>
        <v>1.4070526315789473</v>
      </c>
      <c r="H31" s="19">
        <f>Tabela1[[#This Row],[Entrada]]/Tabela1[[#This Row],[Saldo Devedor]]</f>
        <v>0.1631569787678385</v>
      </c>
      <c r="J31" s="16" t="s">
        <v>34</v>
      </c>
      <c r="K31" s="52">
        <v>38000</v>
      </c>
      <c r="L31" s="16">
        <v>0</v>
      </c>
      <c r="M31" s="52">
        <v>7500</v>
      </c>
      <c r="N31" s="16">
        <v>0</v>
      </c>
      <c r="O31" s="16">
        <v>68</v>
      </c>
      <c r="P31" s="16">
        <v>676</v>
      </c>
      <c r="Q31" s="16">
        <v>87</v>
      </c>
      <c r="R31" s="53">
        <v>41922</v>
      </c>
      <c r="S31" s="16" t="s">
        <v>35</v>
      </c>
      <c r="T31" s="16" t="s">
        <v>36</v>
      </c>
    </row>
    <row r="32" spans="1:20">
      <c r="A32" s="18">
        <f>Tabela1[[#This Row],[Colunas4]]</f>
        <v>38000</v>
      </c>
      <c r="B32" s="18">
        <f>Tabela1[[#This Row],[Colunas6]]</f>
        <v>5400</v>
      </c>
      <c r="C32" s="49">
        <f>Tabela1[[#This Row],[Colunas8]]</f>
        <v>68</v>
      </c>
      <c r="D32" s="17">
        <f>Tabela1[[#This Row],[Colunas9]]</f>
        <v>679</v>
      </c>
      <c r="E32" s="18">
        <f>Tabela1[[#This Row],[Parcelas]]*Tabela1[[#This Row],[Valor]]</f>
        <v>46172</v>
      </c>
      <c r="F32" s="18">
        <f>Tabela1[[#This Row],[Saldo Devedor]]+Tabela1[[#This Row],[Entrada]]</f>
        <v>51572</v>
      </c>
      <c r="G32" s="19">
        <f>Tabela1[[#This Row],[Total]]/Tabela1[[#This Row],[Crédito]]</f>
        <v>1.3571578947368421</v>
      </c>
      <c r="H32" s="19">
        <f>Tabela1[[#This Row],[Entrada]]/Tabela1[[#This Row],[Saldo Devedor]]</f>
        <v>0.11695399809408299</v>
      </c>
      <c r="J32" s="16" t="s">
        <v>34</v>
      </c>
      <c r="K32" s="52">
        <v>38000</v>
      </c>
      <c r="L32" s="16">
        <v>0</v>
      </c>
      <c r="M32" s="52">
        <v>5400</v>
      </c>
      <c r="N32" s="16">
        <v>0</v>
      </c>
      <c r="O32" s="16">
        <v>68</v>
      </c>
      <c r="P32" s="16">
        <v>679</v>
      </c>
      <c r="Q32" s="16">
        <v>66</v>
      </c>
      <c r="R32" s="53">
        <v>41922</v>
      </c>
      <c r="S32" s="16" t="s">
        <v>35</v>
      </c>
      <c r="T32" s="16" t="s">
        <v>36</v>
      </c>
    </row>
    <row r="33" spans="1:20">
      <c r="A33" s="18">
        <f>Tabela1[[#This Row],[Colunas4]]</f>
        <v>38000</v>
      </c>
      <c r="B33" s="18">
        <f>Tabela1[[#This Row],[Colunas6]]</f>
        <v>4400</v>
      </c>
      <c r="C33" s="49">
        <f>Tabela1[[#This Row],[Colunas8]]</f>
        <v>67</v>
      </c>
      <c r="D33" s="17">
        <f>Tabela1[[#This Row],[Colunas9]]</f>
        <v>760</v>
      </c>
      <c r="E33" s="18">
        <f>Tabela1[[#This Row],[Parcelas]]*Tabela1[[#This Row],[Valor]]</f>
        <v>50920</v>
      </c>
      <c r="F33" s="18">
        <f>Tabela1[[#This Row],[Saldo Devedor]]+Tabela1[[#This Row],[Entrada]]</f>
        <v>55320</v>
      </c>
      <c r="G33" s="19">
        <f>Tabela1[[#This Row],[Total]]/Tabela1[[#This Row],[Crédito]]</f>
        <v>1.4557894736842105</v>
      </c>
      <c r="H33" s="19">
        <f>Tabela1[[#This Row],[Entrada]]/Tabela1[[#This Row],[Saldo Devedor]]</f>
        <v>8.6410054988216814E-2</v>
      </c>
      <c r="J33" s="16" t="s">
        <v>34</v>
      </c>
      <c r="K33" s="52">
        <v>38000</v>
      </c>
      <c r="L33" s="16">
        <v>0</v>
      </c>
      <c r="M33" s="52">
        <v>4400</v>
      </c>
      <c r="N33" s="16">
        <v>0</v>
      </c>
      <c r="O33" s="16">
        <v>67</v>
      </c>
      <c r="P33" s="16">
        <v>760</v>
      </c>
      <c r="Q33" s="16">
        <v>21</v>
      </c>
      <c r="R33" s="53">
        <v>41922</v>
      </c>
      <c r="S33" s="16" t="s">
        <v>24</v>
      </c>
      <c r="T33" s="16" t="s">
        <v>37</v>
      </c>
    </row>
    <row r="34" spans="1:20">
      <c r="A34" s="18">
        <f>Tabela1[[#This Row],[Colunas4]]</f>
        <v>38000</v>
      </c>
      <c r="B34" s="18">
        <f>Tabela1[[#This Row],[Colunas6]]</f>
        <v>7200</v>
      </c>
      <c r="C34" s="49">
        <f>Tabela1[[#This Row],[Colunas8]]</f>
        <v>58</v>
      </c>
      <c r="D34" s="17">
        <f>Tabela1[[#This Row],[Colunas9]]</f>
        <v>825</v>
      </c>
      <c r="E34" s="18">
        <f>Tabela1[[#This Row],[Parcelas]]*Tabela1[[#This Row],[Valor]]</f>
        <v>47850</v>
      </c>
      <c r="F34" s="18">
        <f>Tabela1[[#This Row],[Saldo Devedor]]+Tabela1[[#This Row],[Entrada]]</f>
        <v>55050</v>
      </c>
      <c r="G34" s="19">
        <f>Tabela1[[#This Row],[Total]]/Tabela1[[#This Row],[Crédito]]</f>
        <v>1.4486842105263158</v>
      </c>
      <c r="H34" s="19">
        <f>Tabela1[[#This Row],[Entrada]]/Tabela1[[#This Row],[Saldo Devedor]]</f>
        <v>0.15047021943573669</v>
      </c>
      <c r="J34" s="16" t="s">
        <v>34</v>
      </c>
      <c r="K34" s="52">
        <v>38000</v>
      </c>
      <c r="L34" s="16">
        <v>0</v>
      </c>
      <c r="M34" s="52">
        <v>7200</v>
      </c>
      <c r="N34" s="16">
        <v>0</v>
      </c>
      <c r="O34" s="16">
        <v>58</v>
      </c>
      <c r="P34" s="16">
        <v>825</v>
      </c>
      <c r="Q34" s="16">
        <v>93</v>
      </c>
      <c r="R34" s="53">
        <v>41922</v>
      </c>
      <c r="S34" s="16" t="s">
        <v>35</v>
      </c>
      <c r="T34" s="16" t="s">
        <v>36</v>
      </c>
    </row>
    <row r="35" spans="1:20">
      <c r="A35" s="18">
        <f>Tabela1[[#This Row],[Colunas4]]</f>
        <v>38300</v>
      </c>
      <c r="B35" s="18">
        <f>Tabela1[[#This Row],[Colunas6]]</f>
        <v>4600</v>
      </c>
      <c r="C35" s="49">
        <f>Tabela1[[#This Row],[Colunas8]]</f>
        <v>69</v>
      </c>
      <c r="D35" s="17">
        <f>Tabela1[[#This Row],[Colunas9]]</f>
        <v>713</v>
      </c>
      <c r="E35" s="18">
        <f>Tabela1[[#This Row],[Parcelas]]*Tabela1[[#This Row],[Valor]]</f>
        <v>49197</v>
      </c>
      <c r="F35" s="18">
        <f>Tabela1[[#This Row],[Saldo Devedor]]+Tabela1[[#This Row],[Entrada]]</f>
        <v>53797</v>
      </c>
      <c r="G35" s="19">
        <f>Tabela1[[#This Row],[Total]]/Tabela1[[#This Row],[Crédito]]</f>
        <v>1.4046214099216709</v>
      </c>
      <c r="H35" s="19">
        <f>Tabela1[[#This Row],[Entrada]]/Tabela1[[#This Row],[Saldo Devedor]]</f>
        <v>9.3501636278634878E-2</v>
      </c>
      <c r="J35" s="16" t="s">
        <v>34</v>
      </c>
      <c r="K35" s="52">
        <v>38300</v>
      </c>
      <c r="L35" s="16">
        <v>0</v>
      </c>
      <c r="M35" s="52">
        <v>4600</v>
      </c>
      <c r="N35" s="16">
        <v>0</v>
      </c>
      <c r="O35" s="16">
        <v>69</v>
      </c>
      <c r="P35" s="16">
        <v>713</v>
      </c>
      <c r="Q35" s="16">
        <v>7</v>
      </c>
      <c r="R35" s="53">
        <v>41922</v>
      </c>
      <c r="S35" s="16" t="s">
        <v>24</v>
      </c>
      <c r="T35" s="16" t="s">
        <v>37</v>
      </c>
    </row>
    <row r="36" spans="1:20">
      <c r="A36" s="18">
        <f>Tabela1[[#This Row],[Colunas4]]</f>
        <v>38500</v>
      </c>
      <c r="B36" s="18">
        <f>Tabela1[[#This Row],[Colunas6]]</f>
        <v>7300</v>
      </c>
      <c r="C36" s="49">
        <f>Tabela1[[#This Row],[Colunas8]]</f>
        <v>66</v>
      </c>
      <c r="D36" s="17">
        <f>Tabela1[[#This Row],[Colunas9]]</f>
        <v>688</v>
      </c>
      <c r="E36" s="18">
        <f>Tabela1[[#This Row],[Parcelas]]*Tabela1[[#This Row],[Valor]]</f>
        <v>45408</v>
      </c>
      <c r="F36" s="18">
        <f>Tabela1[[#This Row],[Saldo Devedor]]+Tabela1[[#This Row],[Entrada]]</f>
        <v>52708</v>
      </c>
      <c r="G36" s="19">
        <f>Tabela1[[#This Row],[Total]]/Tabela1[[#This Row],[Crédito]]</f>
        <v>1.3690389610389611</v>
      </c>
      <c r="H36" s="19">
        <f>Tabela1[[#This Row],[Entrada]]/Tabela1[[#This Row],[Saldo Devedor]]</f>
        <v>0.1607646229739253</v>
      </c>
      <c r="J36" s="16" t="s">
        <v>34</v>
      </c>
      <c r="K36" s="52">
        <v>38500</v>
      </c>
      <c r="L36" s="16">
        <v>0</v>
      </c>
      <c r="M36" s="52">
        <v>7300</v>
      </c>
      <c r="N36" s="16">
        <v>0</v>
      </c>
      <c r="O36" s="16">
        <v>66</v>
      </c>
      <c r="P36" s="16">
        <v>688</v>
      </c>
      <c r="Q36" s="16">
        <v>31</v>
      </c>
      <c r="R36" s="53">
        <v>41922</v>
      </c>
      <c r="S36" s="16" t="s">
        <v>24</v>
      </c>
      <c r="T36" s="16" t="s">
        <v>37</v>
      </c>
    </row>
    <row r="37" spans="1:20">
      <c r="A37" s="18">
        <f>Tabela1[[#This Row],[Colunas4]]</f>
        <v>38600</v>
      </c>
      <c r="B37" s="18">
        <f>Tabela1[[#This Row],[Colunas6]]</f>
        <v>5200</v>
      </c>
      <c r="C37" s="49">
        <f>Tabela1[[#This Row],[Colunas8]]</f>
        <v>64</v>
      </c>
      <c r="D37" s="17">
        <f>Tabela1[[#This Row],[Colunas9]]</f>
        <v>760</v>
      </c>
      <c r="E37" s="18">
        <f>Tabela1[[#This Row],[Parcelas]]*Tabela1[[#This Row],[Valor]]</f>
        <v>48640</v>
      </c>
      <c r="F37" s="18">
        <f>Tabela1[[#This Row],[Saldo Devedor]]+Tabela1[[#This Row],[Entrada]]</f>
        <v>53840</v>
      </c>
      <c r="G37" s="19">
        <f>Tabela1[[#This Row],[Total]]/Tabela1[[#This Row],[Crédito]]</f>
        <v>1.3948186528497408</v>
      </c>
      <c r="H37" s="19">
        <f>Tabela1[[#This Row],[Entrada]]/Tabela1[[#This Row],[Saldo Devedor]]</f>
        <v>0.1069078947368421</v>
      </c>
      <c r="J37" s="16" t="s">
        <v>34</v>
      </c>
      <c r="K37" s="52">
        <v>38600</v>
      </c>
      <c r="L37" s="16">
        <v>0</v>
      </c>
      <c r="M37" s="52">
        <v>5200</v>
      </c>
      <c r="N37" s="16">
        <v>0</v>
      </c>
      <c r="O37" s="16">
        <v>64</v>
      </c>
      <c r="P37" s="16">
        <v>760</v>
      </c>
      <c r="Q37" s="16">
        <v>22</v>
      </c>
      <c r="R37" s="53">
        <v>41922</v>
      </c>
      <c r="S37" s="16" t="s">
        <v>24</v>
      </c>
      <c r="T37" s="16" t="s">
        <v>37</v>
      </c>
    </row>
    <row r="38" spans="1:20">
      <c r="A38" s="18">
        <f>Tabela1[[#This Row],[Colunas4]]</f>
        <v>38800</v>
      </c>
      <c r="B38" s="18">
        <f>Tabela1[[#This Row],[Colunas6]]</f>
        <v>6200</v>
      </c>
      <c r="C38" s="49">
        <f>Tabela1[[#This Row],[Colunas8]]</f>
        <v>64</v>
      </c>
      <c r="D38" s="17">
        <f>Tabela1[[#This Row],[Colunas9]]</f>
        <v>729</v>
      </c>
      <c r="E38" s="18">
        <f>Tabela1[[#This Row],[Parcelas]]*Tabela1[[#This Row],[Valor]]</f>
        <v>46656</v>
      </c>
      <c r="F38" s="18">
        <f>Tabela1[[#This Row],[Saldo Devedor]]+Tabela1[[#This Row],[Entrada]]</f>
        <v>52856</v>
      </c>
      <c r="G38" s="19">
        <f>Tabela1[[#This Row],[Total]]/Tabela1[[#This Row],[Crédito]]</f>
        <v>1.3622680412371133</v>
      </c>
      <c r="H38" s="19">
        <f>Tabela1[[#This Row],[Entrada]]/Tabela1[[#This Row],[Saldo Devedor]]</f>
        <v>0.13288751714677641</v>
      </c>
      <c r="J38" s="16" t="s">
        <v>34</v>
      </c>
      <c r="K38" s="52">
        <v>38800</v>
      </c>
      <c r="L38" s="16">
        <v>0</v>
      </c>
      <c r="M38" s="52">
        <v>6200</v>
      </c>
      <c r="N38" s="16">
        <v>0</v>
      </c>
      <c r="O38" s="16">
        <v>64</v>
      </c>
      <c r="P38" s="16">
        <v>729</v>
      </c>
      <c r="Q38" s="16">
        <v>69</v>
      </c>
      <c r="R38" s="53">
        <v>41922</v>
      </c>
      <c r="S38" s="16" t="s">
        <v>24</v>
      </c>
      <c r="T38" s="16" t="s">
        <v>37</v>
      </c>
    </row>
    <row r="39" spans="1:20">
      <c r="A39" s="18">
        <f>Tabela1[[#This Row],[Colunas4]]</f>
        <v>38900</v>
      </c>
      <c r="B39" s="18">
        <f>Tabela1[[#This Row],[Colunas6]]</f>
        <v>6600</v>
      </c>
      <c r="C39" s="49">
        <f>Tabela1[[#This Row],[Colunas8]]</f>
        <v>67</v>
      </c>
      <c r="D39" s="17">
        <f>Tabela1[[#This Row],[Colunas9]]</f>
        <v>677</v>
      </c>
      <c r="E39" s="18">
        <f>Tabela1[[#This Row],[Parcelas]]*Tabela1[[#This Row],[Valor]]</f>
        <v>45359</v>
      </c>
      <c r="F39" s="18">
        <f>Tabela1[[#This Row],[Saldo Devedor]]+Tabela1[[#This Row],[Entrada]]</f>
        <v>51959</v>
      </c>
      <c r="G39" s="19">
        <f>Tabela1[[#This Row],[Total]]/Tabela1[[#This Row],[Crédito]]</f>
        <v>1.3357069408740361</v>
      </c>
      <c r="H39" s="19">
        <f>Tabela1[[#This Row],[Entrada]]/Tabela1[[#This Row],[Saldo Devedor]]</f>
        <v>0.14550585330364427</v>
      </c>
      <c r="J39" s="16" t="s">
        <v>34</v>
      </c>
      <c r="K39" s="52">
        <v>38900</v>
      </c>
      <c r="L39" s="16">
        <v>0</v>
      </c>
      <c r="M39" s="52">
        <v>6600</v>
      </c>
      <c r="N39" s="16">
        <v>0</v>
      </c>
      <c r="O39" s="16">
        <v>67</v>
      </c>
      <c r="P39" s="16">
        <v>677</v>
      </c>
      <c r="Q39" s="16">
        <v>42</v>
      </c>
      <c r="R39" s="53">
        <v>41922</v>
      </c>
      <c r="S39" s="16" t="s">
        <v>35</v>
      </c>
      <c r="T39" s="16" t="s">
        <v>36</v>
      </c>
    </row>
    <row r="40" spans="1:20">
      <c r="A40" s="18">
        <f>Tabela1[[#This Row],[Colunas4]]</f>
        <v>39000</v>
      </c>
      <c r="B40" s="18">
        <f>Tabela1[[#This Row],[Colunas6]]</f>
        <v>6200</v>
      </c>
      <c r="C40" s="49">
        <f>Tabela1[[#This Row],[Colunas8]]</f>
        <v>66</v>
      </c>
      <c r="D40" s="17">
        <f>Tabela1[[#This Row],[Colunas9]]</f>
        <v>720</v>
      </c>
      <c r="E40" s="18">
        <f>Tabela1[[#This Row],[Parcelas]]*Tabela1[[#This Row],[Valor]]</f>
        <v>47520</v>
      </c>
      <c r="F40" s="18">
        <f>Tabela1[[#This Row],[Saldo Devedor]]+Tabela1[[#This Row],[Entrada]]</f>
        <v>53720</v>
      </c>
      <c r="G40" s="19">
        <f>Tabela1[[#This Row],[Total]]/Tabela1[[#This Row],[Crédito]]</f>
        <v>1.3774358974358973</v>
      </c>
      <c r="H40" s="19">
        <f>Tabela1[[#This Row],[Entrada]]/Tabela1[[#This Row],[Saldo Devedor]]</f>
        <v>0.13047138047138046</v>
      </c>
      <c r="J40" s="16" t="s">
        <v>34</v>
      </c>
      <c r="K40" s="52">
        <v>39000</v>
      </c>
      <c r="L40" s="16">
        <v>0</v>
      </c>
      <c r="M40" s="52">
        <v>6200</v>
      </c>
      <c r="N40" s="16">
        <v>0</v>
      </c>
      <c r="O40" s="16">
        <v>66</v>
      </c>
      <c r="P40" s="16">
        <v>720</v>
      </c>
      <c r="Q40" s="16">
        <v>34</v>
      </c>
      <c r="R40" s="53">
        <v>41922</v>
      </c>
      <c r="S40" s="16" t="s">
        <v>24</v>
      </c>
      <c r="T40" s="16" t="s">
        <v>37</v>
      </c>
    </row>
    <row r="41" spans="1:20">
      <c r="A41" s="18">
        <f>Tabela1[[#This Row],[Colunas4]]</f>
        <v>39100</v>
      </c>
      <c r="B41" s="18">
        <f>Tabela1[[#This Row],[Colunas6]]</f>
        <v>5400</v>
      </c>
      <c r="C41" s="49">
        <f>Tabela1[[#This Row],[Colunas8]]</f>
        <v>58</v>
      </c>
      <c r="D41" s="17">
        <f>Tabela1[[#This Row],[Colunas9]]</f>
        <v>821</v>
      </c>
      <c r="E41" s="18">
        <f>Tabela1[[#This Row],[Parcelas]]*Tabela1[[#This Row],[Valor]]</f>
        <v>47618</v>
      </c>
      <c r="F41" s="18">
        <f>Tabela1[[#This Row],[Saldo Devedor]]+Tabela1[[#This Row],[Entrada]]</f>
        <v>53018</v>
      </c>
      <c r="G41" s="19">
        <f>Tabela1[[#This Row],[Total]]/Tabela1[[#This Row],[Crédito]]</f>
        <v>1.3559590792838874</v>
      </c>
      <c r="H41" s="19">
        <f>Tabela1[[#This Row],[Entrada]]/Tabela1[[#This Row],[Saldo Devedor]]</f>
        <v>0.11340249485488681</v>
      </c>
      <c r="J41" s="16" t="s">
        <v>34</v>
      </c>
      <c r="K41" s="52">
        <v>39100</v>
      </c>
      <c r="L41" s="16">
        <v>0</v>
      </c>
      <c r="M41" s="52">
        <v>5400</v>
      </c>
      <c r="N41" s="16">
        <v>0</v>
      </c>
      <c r="O41" s="16">
        <v>58</v>
      </c>
      <c r="P41" s="16">
        <v>821</v>
      </c>
      <c r="Q41" s="16">
        <v>17</v>
      </c>
      <c r="R41" s="53">
        <v>41922</v>
      </c>
      <c r="S41" s="16" t="s">
        <v>24</v>
      </c>
      <c r="T41" s="16" t="s">
        <v>37</v>
      </c>
    </row>
    <row r="42" spans="1:20">
      <c r="A42" s="18">
        <f>Tabela1[[#This Row],[Colunas4]]</f>
        <v>40600</v>
      </c>
      <c r="B42" s="18">
        <f>Tabela1[[#This Row],[Colunas6]]</f>
        <v>4500</v>
      </c>
      <c r="C42" s="49">
        <f>Tabela1[[#This Row],[Colunas8]]</f>
        <v>59</v>
      </c>
      <c r="D42" s="17">
        <f>Tabela1[[#This Row],[Colunas9]]</f>
        <v>897</v>
      </c>
      <c r="E42" s="18">
        <f>Tabela1[[#This Row],[Parcelas]]*Tabela1[[#This Row],[Valor]]</f>
        <v>52923</v>
      </c>
      <c r="F42" s="18">
        <f>Tabela1[[#This Row],[Saldo Devedor]]+Tabela1[[#This Row],[Entrada]]</f>
        <v>57423</v>
      </c>
      <c r="G42" s="19">
        <f>Tabela1[[#This Row],[Total]]/Tabela1[[#This Row],[Crédito]]</f>
        <v>1.4143596059113301</v>
      </c>
      <c r="H42" s="19">
        <f>Tabela1[[#This Row],[Entrada]]/Tabela1[[#This Row],[Saldo Devedor]]</f>
        <v>8.5029193356385688E-2</v>
      </c>
      <c r="J42" s="16" t="s">
        <v>34</v>
      </c>
      <c r="K42" s="52">
        <v>40600</v>
      </c>
      <c r="L42" s="16">
        <v>0</v>
      </c>
      <c r="M42" s="52">
        <v>4500</v>
      </c>
      <c r="N42" s="16">
        <v>0</v>
      </c>
      <c r="O42" s="16">
        <v>59</v>
      </c>
      <c r="P42" s="16">
        <v>897</v>
      </c>
      <c r="Q42" s="16">
        <v>45</v>
      </c>
      <c r="R42" s="53">
        <v>41922</v>
      </c>
      <c r="S42" s="16" t="s">
        <v>24</v>
      </c>
      <c r="T42" s="16" t="s">
        <v>37</v>
      </c>
    </row>
    <row r="43" spans="1:20">
      <c r="A43" s="18">
        <f>Tabela1[[#This Row],[Colunas4]]</f>
        <v>40700</v>
      </c>
      <c r="B43" s="18">
        <f>Tabela1[[#This Row],[Colunas6]]</f>
        <v>4200</v>
      </c>
      <c r="C43" s="49">
        <f>Tabela1[[#This Row],[Colunas8]]</f>
        <v>59</v>
      </c>
      <c r="D43" s="17">
        <f>Tabela1[[#This Row],[Colunas9]]</f>
        <v>925</v>
      </c>
      <c r="E43" s="18">
        <f>Tabela1[[#This Row],[Parcelas]]*Tabela1[[#This Row],[Valor]]</f>
        <v>54575</v>
      </c>
      <c r="F43" s="18">
        <f>Tabela1[[#This Row],[Saldo Devedor]]+Tabela1[[#This Row],[Entrada]]</f>
        <v>58775</v>
      </c>
      <c r="G43" s="19">
        <f>Tabela1[[#This Row],[Total]]/Tabela1[[#This Row],[Crédito]]</f>
        <v>1.4441031941031941</v>
      </c>
      <c r="H43" s="19">
        <f>Tabela1[[#This Row],[Entrada]]/Tabela1[[#This Row],[Saldo Devedor]]</f>
        <v>7.6958314246449847E-2</v>
      </c>
      <c r="J43" s="16" t="s">
        <v>34</v>
      </c>
      <c r="K43" s="52">
        <v>40700</v>
      </c>
      <c r="L43" s="16">
        <v>0</v>
      </c>
      <c r="M43" s="52">
        <v>4200</v>
      </c>
      <c r="N43" s="16">
        <v>0</v>
      </c>
      <c r="O43" s="16">
        <v>59</v>
      </c>
      <c r="P43" s="16">
        <v>925</v>
      </c>
      <c r="Q43" s="16">
        <v>86</v>
      </c>
      <c r="R43" s="53">
        <v>41861</v>
      </c>
      <c r="S43" s="16" t="s">
        <v>35</v>
      </c>
      <c r="T43" s="16" t="s">
        <v>36</v>
      </c>
    </row>
    <row r="44" spans="1:20">
      <c r="A44" s="18">
        <f>Tabela1[[#This Row],[Colunas4]]</f>
        <v>41000</v>
      </c>
      <c r="B44" s="18">
        <f>Tabela1[[#This Row],[Colunas6]]</f>
        <v>7400</v>
      </c>
      <c r="C44" s="49">
        <f>Tabela1[[#This Row],[Colunas8]]</f>
        <v>57</v>
      </c>
      <c r="D44" s="17">
        <f>Tabela1[[#This Row],[Colunas9]]</f>
        <v>850</v>
      </c>
      <c r="E44" s="18">
        <f>Tabela1[[#This Row],[Parcelas]]*Tabela1[[#This Row],[Valor]]</f>
        <v>48450</v>
      </c>
      <c r="F44" s="18">
        <f>Tabela1[[#This Row],[Saldo Devedor]]+Tabela1[[#This Row],[Entrada]]</f>
        <v>55850</v>
      </c>
      <c r="G44" s="19">
        <f>Tabela1[[#This Row],[Total]]/Tabela1[[#This Row],[Crédito]]</f>
        <v>1.3621951219512196</v>
      </c>
      <c r="H44" s="19">
        <f>Tabela1[[#This Row],[Entrada]]/Tabela1[[#This Row],[Saldo Devedor]]</f>
        <v>0.15273477812177502</v>
      </c>
      <c r="J44" s="16" t="s">
        <v>34</v>
      </c>
      <c r="K44" s="52">
        <v>41000</v>
      </c>
      <c r="L44" s="16">
        <v>0</v>
      </c>
      <c r="M44" s="52">
        <v>7400</v>
      </c>
      <c r="N44" s="16">
        <v>0</v>
      </c>
      <c r="O44" s="16">
        <v>57</v>
      </c>
      <c r="P44" s="16">
        <v>850</v>
      </c>
      <c r="Q44" s="16">
        <v>5</v>
      </c>
      <c r="R44" s="53">
        <v>41922</v>
      </c>
      <c r="S44" s="16" t="s">
        <v>24</v>
      </c>
      <c r="T44" s="16" t="s">
        <v>37</v>
      </c>
    </row>
    <row r="45" spans="1:20">
      <c r="A45" s="18">
        <f>Tabela1[[#This Row],[Colunas4]]</f>
        <v>41300</v>
      </c>
      <c r="B45" s="18">
        <f>Tabela1[[#This Row],[Colunas6]]</f>
        <v>4300</v>
      </c>
      <c r="C45" s="49">
        <f>Tabela1[[#This Row],[Colunas8]]</f>
        <v>58</v>
      </c>
      <c r="D45" s="17">
        <f>Tabela1[[#This Row],[Colunas9]]</f>
        <v>897</v>
      </c>
      <c r="E45" s="18">
        <f>Tabela1[[#This Row],[Parcelas]]*Tabela1[[#This Row],[Valor]]</f>
        <v>52026</v>
      </c>
      <c r="F45" s="18">
        <f>Tabela1[[#This Row],[Saldo Devedor]]+Tabela1[[#This Row],[Entrada]]</f>
        <v>56326</v>
      </c>
      <c r="G45" s="19">
        <f>Tabela1[[#This Row],[Total]]/Tabela1[[#This Row],[Crédito]]</f>
        <v>1.3638256658595642</v>
      </c>
      <c r="H45" s="19">
        <f>Tabela1[[#This Row],[Entrada]]/Tabela1[[#This Row],[Saldo Devedor]]</f>
        <v>8.265098220120709E-2</v>
      </c>
      <c r="J45" s="16" t="s">
        <v>34</v>
      </c>
      <c r="K45" s="52">
        <v>41300</v>
      </c>
      <c r="L45" s="16">
        <v>0</v>
      </c>
      <c r="M45" s="52">
        <v>4300</v>
      </c>
      <c r="N45" s="16">
        <v>0</v>
      </c>
      <c r="O45" s="16">
        <v>58</v>
      </c>
      <c r="P45" s="16">
        <v>897</v>
      </c>
      <c r="Q45" s="16">
        <v>80</v>
      </c>
      <c r="R45" s="53">
        <v>41922</v>
      </c>
      <c r="S45" s="16" t="s">
        <v>24</v>
      </c>
      <c r="T45" s="16" t="s">
        <v>37</v>
      </c>
    </row>
    <row r="46" spans="1:20">
      <c r="A46" s="18">
        <f>Tabela1[[#This Row],[Colunas4]]</f>
        <v>41400</v>
      </c>
      <c r="B46" s="18">
        <f>Tabela1[[#This Row],[Colunas6]]</f>
        <v>5700</v>
      </c>
      <c r="C46" s="49">
        <f>Tabela1[[#This Row],[Colunas8]]</f>
        <v>56</v>
      </c>
      <c r="D46" s="17">
        <f>Tabela1[[#This Row],[Colunas9]]</f>
        <v>849</v>
      </c>
      <c r="E46" s="18">
        <f>Tabela1[[#This Row],[Parcelas]]*Tabela1[[#This Row],[Valor]]</f>
        <v>47544</v>
      </c>
      <c r="F46" s="18">
        <f>Tabela1[[#This Row],[Saldo Devedor]]+Tabela1[[#This Row],[Entrada]]</f>
        <v>53244</v>
      </c>
      <c r="G46" s="19">
        <f>Tabela1[[#This Row],[Total]]/Tabela1[[#This Row],[Crédito]]</f>
        <v>1.2860869565217392</v>
      </c>
      <c r="H46" s="19">
        <f>Tabela1[[#This Row],[Entrada]]/Tabela1[[#This Row],[Saldo Devedor]]</f>
        <v>0.1198889449772842</v>
      </c>
      <c r="J46" s="16" t="s">
        <v>34</v>
      </c>
      <c r="K46" s="52">
        <v>41400</v>
      </c>
      <c r="L46" s="16">
        <v>0</v>
      </c>
      <c r="M46" s="52">
        <v>5700</v>
      </c>
      <c r="N46" s="16">
        <v>0</v>
      </c>
      <c r="O46" s="16">
        <v>56</v>
      </c>
      <c r="P46" s="16">
        <v>849</v>
      </c>
      <c r="Q46" s="16">
        <v>93</v>
      </c>
      <c r="R46" s="53">
        <v>41922</v>
      </c>
      <c r="S46" s="16" t="s">
        <v>24</v>
      </c>
      <c r="T46" s="16" t="s">
        <v>37</v>
      </c>
    </row>
    <row r="47" spans="1:20">
      <c r="A47" s="18">
        <f>Tabela1[[#This Row],[Colunas4]]</f>
        <v>41500</v>
      </c>
      <c r="B47" s="18">
        <f>Tabela1[[#This Row],[Colunas6]]</f>
        <v>5900</v>
      </c>
      <c r="C47" s="49">
        <f>Tabela1[[#This Row],[Colunas8]]</f>
        <v>56</v>
      </c>
      <c r="D47" s="17">
        <f>Tabela1[[#This Row],[Colunas9]]</f>
        <v>849</v>
      </c>
      <c r="E47" s="18">
        <f>Tabela1[[#This Row],[Parcelas]]*Tabela1[[#This Row],[Valor]]</f>
        <v>47544</v>
      </c>
      <c r="F47" s="18">
        <f>Tabela1[[#This Row],[Saldo Devedor]]+Tabela1[[#This Row],[Entrada]]</f>
        <v>53444</v>
      </c>
      <c r="G47" s="19">
        <f>Tabela1[[#This Row],[Total]]/Tabela1[[#This Row],[Crédito]]</f>
        <v>1.2878072289156626</v>
      </c>
      <c r="H47" s="19">
        <f>Tabela1[[#This Row],[Entrada]]/Tabela1[[#This Row],[Saldo Devedor]]</f>
        <v>0.12409557462560997</v>
      </c>
      <c r="J47" s="16" t="s">
        <v>34</v>
      </c>
      <c r="K47" s="52">
        <v>41500</v>
      </c>
      <c r="L47" s="16">
        <v>0</v>
      </c>
      <c r="M47" s="52">
        <v>5900</v>
      </c>
      <c r="N47" s="16">
        <v>0</v>
      </c>
      <c r="O47" s="16">
        <v>56</v>
      </c>
      <c r="P47" s="16">
        <v>849</v>
      </c>
      <c r="Q47" s="16">
        <v>89</v>
      </c>
      <c r="R47" s="53">
        <v>41922</v>
      </c>
      <c r="S47" s="16" t="s">
        <v>24</v>
      </c>
      <c r="T47" s="16" t="s">
        <v>37</v>
      </c>
    </row>
    <row r="48" spans="1:20">
      <c r="A48" s="18">
        <f>Tabela1[[#This Row],[Colunas4]]</f>
        <v>41500</v>
      </c>
      <c r="B48" s="18">
        <f>Tabela1[[#This Row],[Colunas6]]</f>
        <v>6400</v>
      </c>
      <c r="C48" s="49">
        <f>Tabela1[[#This Row],[Colunas8]]</f>
        <v>55</v>
      </c>
      <c r="D48" s="17">
        <f>Tabela1[[#This Row],[Colunas9]]</f>
        <v>924</v>
      </c>
      <c r="E48" s="18">
        <f>Tabela1[[#This Row],[Parcelas]]*Tabela1[[#This Row],[Valor]]</f>
        <v>50820</v>
      </c>
      <c r="F48" s="18">
        <f>Tabela1[[#This Row],[Saldo Devedor]]+Tabela1[[#This Row],[Entrada]]</f>
        <v>57220</v>
      </c>
      <c r="G48" s="19">
        <f>Tabela1[[#This Row],[Total]]/Tabela1[[#This Row],[Crédito]]</f>
        <v>1.3787951807228915</v>
      </c>
      <c r="H48" s="19">
        <f>Tabela1[[#This Row],[Entrada]]/Tabela1[[#This Row],[Saldo Devedor]]</f>
        <v>0.12593467138921685</v>
      </c>
      <c r="J48" s="16" t="s">
        <v>34</v>
      </c>
      <c r="K48" s="52">
        <v>41500</v>
      </c>
      <c r="L48" s="16">
        <v>0</v>
      </c>
      <c r="M48" s="52">
        <v>6400</v>
      </c>
      <c r="N48" s="16">
        <v>0</v>
      </c>
      <c r="O48" s="16">
        <v>55</v>
      </c>
      <c r="P48" s="16">
        <v>924</v>
      </c>
      <c r="Q48" s="16">
        <v>83</v>
      </c>
      <c r="R48" s="53">
        <v>41922</v>
      </c>
      <c r="S48" s="16" t="s">
        <v>24</v>
      </c>
      <c r="T48" s="16" t="s">
        <v>37</v>
      </c>
    </row>
    <row r="49" spans="1:20">
      <c r="A49" s="18">
        <f>Tabela1[[#This Row],[Colunas4]]</f>
        <v>41700</v>
      </c>
      <c r="B49" s="18">
        <f>Tabela1[[#This Row],[Colunas6]]</f>
        <v>6000</v>
      </c>
      <c r="C49" s="49">
        <f>Tabela1[[#This Row],[Colunas8]]</f>
        <v>56</v>
      </c>
      <c r="D49" s="17">
        <f>Tabela1[[#This Row],[Colunas9]]</f>
        <v>953</v>
      </c>
      <c r="E49" s="18">
        <f>Tabela1[[#This Row],[Parcelas]]*Tabela1[[#This Row],[Valor]]</f>
        <v>53368</v>
      </c>
      <c r="F49" s="18">
        <f>Tabela1[[#This Row],[Saldo Devedor]]+Tabela1[[#This Row],[Entrada]]</f>
        <v>59368</v>
      </c>
      <c r="G49" s="19">
        <f>Tabela1[[#This Row],[Total]]/Tabela1[[#This Row],[Crédito]]</f>
        <v>1.4236930455635493</v>
      </c>
      <c r="H49" s="19">
        <f>Tabela1[[#This Row],[Entrada]]/Tabela1[[#This Row],[Saldo Devedor]]</f>
        <v>0.11242692250037475</v>
      </c>
      <c r="J49" s="16" t="s">
        <v>34</v>
      </c>
      <c r="K49" s="52">
        <v>41700</v>
      </c>
      <c r="L49" s="16">
        <v>0</v>
      </c>
      <c r="M49" s="52">
        <v>6000</v>
      </c>
      <c r="N49" s="16">
        <v>0</v>
      </c>
      <c r="O49" s="16">
        <v>56</v>
      </c>
      <c r="P49" s="16">
        <v>953</v>
      </c>
      <c r="Q49" s="16">
        <v>83</v>
      </c>
      <c r="R49" s="53">
        <v>41922</v>
      </c>
      <c r="S49" s="16" t="s">
        <v>24</v>
      </c>
      <c r="T49" s="16" t="s">
        <v>37</v>
      </c>
    </row>
    <row r="50" spans="1:20">
      <c r="A50" s="18">
        <f>Tabela1[[#This Row],[Colunas4]]</f>
        <v>41900</v>
      </c>
      <c r="B50" s="18">
        <f>Tabela1[[#This Row],[Colunas6]]</f>
        <v>7200</v>
      </c>
      <c r="C50" s="49">
        <f>Tabela1[[#This Row],[Colunas8]]</f>
        <v>35</v>
      </c>
      <c r="D50" s="17">
        <f>Tabela1[[#This Row],[Colunas9]]</f>
        <v>1258</v>
      </c>
      <c r="E50" s="18">
        <f>Tabela1[[#This Row],[Parcelas]]*Tabela1[[#This Row],[Valor]]</f>
        <v>44030</v>
      </c>
      <c r="F50" s="18">
        <f>Tabela1[[#This Row],[Saldo Devedor]]+Tabela1[[#This Row],[Entrada]]</f>
        <v>51230</v>
      </c>
      <c r="G50" s="19">
        <f>Tabela1[[#This Row],[Total]]/Tabela1[[#This Row],[Crédito]]</f>
        <v>1.222673031026253</v>
      </c>
      <c r="H50" s="19">
        <f>Tabela1[[#This Row],[Entrada]]/Tabela1[[#This Row],[Saldo Devedor]]</f>
        <v>0.16352486940722236</v>
      </c>
      <c r="J50" s="16" t="s">
        <v>34</v>
      </c>
      <c r="K50" s="52">
        <v>41900</v>
      </c>
      <c r="L50" s="16">
        <v>0</v>
      </c>
      <c r="M50" s="52">
        <v>7200</v>
      </c>
      <c r="N50" s="16">
        <v>0</v>
      </c>
      <c r="O50" s="16">
        <v>35</v>
      </c>
      <c r="P50" s="52">
        <v>1258</v>
      </c>
      <c r="Q50" s="16">
        <v>14</v>
      </c>
      <c r="R50" s="53">
        <v>41922</v>
      </c>
      <c r="S50" s="16" t="s">
        <v>24</v>
      </c>
      <c r="T50" s="16" t="s">
        <v>37</v>
      </c>
    </row>
    <row r="51" spans="1:20">
      <c r="A51" s="18">
        <f>Tabela1[[#This Row],[Colunas4]]</f>
        <v>42300</v>
      </c>
      <c r="B51" s="18">
        <f>Tabela1[[#This Row],[Colunas6]]</f>
        <v>4400</v>
      </c>
      <c r="C51" s="49">
        <f>Tabela1[[#This Row],[Colunas8]]</f>
        <v>55</v>
      </c>
      <c r="D51" s="17">
        <f>Tabela1[[#This Row],[Colunas9]]</f>
        <v>979</v>
      </c>
      <c r="E51" s="18">
        <f>Tabela1[[#This Row],[Parcelas]]*Tabela1[[#This Row],[Valor]]</f>
        <v>53845</v>
      </c>
      <c r="F51" s="18">
        <f>Tabela1[[#This Row],[Saldo Devedor]]+Tabela1[[#This Row],[Entrada]]</f>
        <v>58245</v>
      </c>
      <c r="G51" s="19">
        <f>Tabela1[[#This Row],[Total]]/Tabela1[[#This Row],[Crédito]]</f>
        <v>1.3769503546099291</v>
      </c>
      <c r="H51" s="19">
        <f>Tabela1[[#This Row],[Entrada]]/Tabela1[[#This Row],[Saldo Devedor]]</f>
        <v>8.1716036772216546E-2</v>
      </c>
      <c r="J51" s="16" t="s">
        <v>34</v>
      </c>
      <c r="K51" s="52">
        <v>42300</v>
      </c>
      <c r="L51" s="16">
        <v>0</v>
      </c>
      <c r="M51" s="52">
        <v>4400</v>
      </c>
      <c r="N51" s="16">
        <v>0</v>
      </c>
      <c r="O51" s="16">
        <v>55</v>
      </c>
      <c r="P51" s="16">
        <v>979</v>
      </c>
      <c r="Q51" s="16">
        <v>60</v>
      </c>
      <c r="R51" s="53">
        <v>41922</v>
      </c>
      <c r="S51" s="16" t="s">
        <v>24</v>
      </c>
      <c r="T51" s="16" t="s">
        <v>37</v>
      </c>
    </row>
    <row r="52" spans="1:20">
      <c r="A52" s="18">
        <f>Tabela1[[#This Row],[Colunas4]]</f>
        <v>42400</v>
      </c>
      <c r="B52" s="18">
        <f>Tabela1[[#This Row],[Colunas6]]</f>
        <v>7900</v>
      </c>
      <c r="C52" s="49">
        <f>Tabela1[[#This Row],[Colunas8]]</f>
        <v>54</v>
      </c>
      <c r="D52" s="17">
        <f>Tabela1[[#This Row],[Colunas9]]</f>
        <v>919</v>
      </c>
      <c r="E52" s="18">
        <f>Tabela1[[#This Row],[Parcelas]]*Tabela1[[#This Row],[Valor]]</f>
        <v>49626</v>
      </c>
      <c r="F52" s="18">
        <f>Tabela1[[#This Row],[Saldo Devedor]]+Tabela1[[#This Row],[Entrada]]</f>
        <v>57526</v>
      </c>
      <c r="G52" s="19">
        <f>Tabela1[[#This Row],[Total]]/Tabela1[[#This Row],[Crédito]]</f>
        <v>1.356745283018868</v>
      </c>
      <c r="H52" s="19">
        <f>Tabela1[[#This Row],[Entrada]]/Tabela1[[#This Row],[Saldo Devedor]]</f>
        <v>0.15919074678595899</v>
      </c>
      <c r="J52" s="16" t="s">
        <v>34</v>
      </c>
      <c r="K52" s="52">
        <v>42400</v>
      </c>
      <c r="L52" s="16">
        <v>0</v>
      </c>
      <c r="M52" s="52">
        <v>7900</v>
      </c>
      <c r="N52" s="16">
        <v>0</v>
      </c>
      <c r="O52" s="16">
        <v>54</v>
      </c>
      <c r="P52" s="16">
        <v>919</v>
      </c>
      <c r="Q52" s="16">
        <v>9</v>
      </c>
      <c r="R52" s="53">
        <v>41922</v>
      </c>
      <c r="S52" s="16" t="s">
        <v>35</v>
      </c>
      <c r="T52" s="16" t="s">
        <v>36</v>
      </c>
    </row>
    <row r="53" spans="1:20">
      <c r="A53" s="18">
        <f>Tabela1[[#This Row],[Colunas4]]</f>
        <v>42700</v>
      </c>
      <c r="B53" s="18">
        <f>Tabela1[[#This Row],[Colunas6]]</f>
        <v>4300</v>
      </c>
      <c r="C53" s="49">
        <f>Tabela1[[#This Row],[Colunas8]]</f>
        <v>55</v>
      </c>
      <c r="D53" s="17">
        <f>Tabela1[[#This Row],[Colunas9]]</f>
        <v>996</v>
      </c>
      <c r="E53" s="18">
        <f>Tabela1[[#This Row],[Parcelas]]*Tabela1[[#This Row],[Valor]]</f>
        <v>54780</v>
      </c>
      <c r="F53" s="18">
        <f>Tabela1[[#This Row],[Saldo Devedor]]+Tabela1[[#This Row],[Entrada]]</f>
        <v>59080</v>
      </c>
      <c r="G53" s="19">
        <f>Tabela1[[#This Row],[Total]]/Tabela1[[#This Row],[Crédito]]</f>
        <v>1.3836065573770491</v>
      </c>
      <c r="H53" s="19">
        <f>Tabela1[[#This Row],[Entrada]]/Tabela1[[#This Row],[Saldo Devedor]]</f>
        <v>7.8495801387367656E-2</v>
      </c>
      <c r="J53" s="16" t="s">
        <v>34</v>
      </c>
      <c r="K53" s="52">
        <v>42700</v>
      </c>
      <c r="L53" s="16">
        <v>0</v>
      </c>
      <c r="M53" s="52">
        <v>4300</v>
      </c>
      <c r="N53" s="16">
        <v>0</v>
      </c>
      <c r="O53" s="16">
        <v>55</v>
      </c>
      <c r="P53" s="16">
        <v>996</v>
      </c>
      <c r="Q53" s="16">
        <v>53</v>
      </c>
      <c r="R53" s="53">
        <v>41922</v>
      </c>
      <c r="S53" s="16" t="s">
        <v>24</v>
      </c>
      <c r="T53" s="16" t="s">
        <v>37</v>
      </c>
    </row>
    <row r="54" spans="1:20">
      <c r="A54" s="18">
        <f>Tabela1[[#This Row],[Colunas4]]</f>
        <v>42700</v>
      </c>
      <c r="B54" s="18">
        <f>Tabela1[[#This Row],[Colunas6]]</f>
        <v>5200</v>
      </c>
      <c r="C54" s="49">
        <f>Tabela1[[#This Row],[Colunas8]]</f>
        <v>54</v>
      </c>
      <c r="D54" s="17">
        <f>Tabela1[[#This Row],[Colunas9]]</f>
        <v>1002</v>
      </c>
      <c r="E54" s="18">
        <f>Tabela1[[#This Row],[Parcelas]]*Tabela1[[#This Row],[Valor]]</f>
        <v>54108</v>
      </c>
      <c r="F54" s="18">
        <f>Tabela1[[#This Row],[Saldo Devedor]]+Tabela1[[#This Row],[Entrada]]</f>
        <v>59308</v>
      </c>
      <c r="G54" s="19">
        <f>Tabela1[[#This Row],[Total]]/Tabela1[[#This Row],[Crédito]]</f>
        <v>1.3889461358313817</v>
      </c>
      <c r="H54" s="19">
        <f>Tabela1[[#This Row],[Entrada]]/Tabela1[[#This Row],[Saldo Devedor]]</f>
        <v>9.6104088120056178E-2</v>
      </c>
      <c r="J54" s="16" t="s">
        <v>34</v>
      </c>
      <c r="K54" s="52">
        <v>42700</v>
      </c>
      <c r="L54" s="16">
        <v>0</v>
      </c>
      <c r="M54" s="52">
        <v>5200</v>
      </c>
      <c r="N54" s="16">
        <v>0</v>
      </c>
      <c r="O54" s="16">
        <v>54</v>
      </c>
      <c r="P54" s="52">
        <v>1002</v>
      </c>
      <c r="Q54" s="16">
        <v>25</v>
      </c>
      <c r="R54" s="53">
        <v>41922</v>
      </c>
      <c r="S54" s="16" t="s">
        <v>35</v>
      </c>
      <c r="T54" s="16" t="s">
        <v>36</v>
      </c>
    </row>
    <row r="55" spans="1:20">
      <c r="A55" s="18">
        <f>Tabela1[[#This Row],[Colunas4]]</f>
        <v>42900</v>
      </c>
      <c r="B55" s="18">
        <f>Tabela1[[#This Row],[Colunas6]]</f>
        <v>6300</v>
      </c>
      <c r="C55" s="49">
        <f>Tabela1[[#This Row],[Colunas8]]</f>
        <v>53</v>
      </c>
      <c r="D55" s="17">
        <f>Tabela1[[#This Row],[Colunas9]]</f>
        <v>970</v>
      </c>
      <c r="E55" s="18">
        <f>Tabela1[[#This Row],[Parcelas]]*Tabela1[[#This Row],[Valor]]</f>
        <v>51410</v>
      </c>
      <c r="F55" s="18">
        <f>Tabela1[[#This Row],[Saldo Devedor]]+Tabela1[[#This Row],[Entrada]]</f>
        <v>57710</v>
      </c>
      <c r="G55" s="19">
        <f>Tabela1[[#This Row],[Total]]/Tabela1[[#This Row],[Crédito]]</f>
        <v>1.3452214452214453</v>
      </c>
      <c r="H55" s="19">
        <f>Tabela1[[#This Row],[Entrada]]/Tabela1[[#This Row],[Saldo Devedor]]</f>
        <v>0.12254425209103287</v>
      </c>
      <c r="J55" s="16" t="s">
        <v>34</v>
      </c>
      <c r="K55" s="52">
        <v>42900</v>
      </c>
      <c r="L55" s="16">
        <v>0</v>
      </c>
      <c r="M55" s="52">
        <v>6300</v>
      </c>
      <c r="N55" s="16">
        <v>0</v>
      </c>
      <c r="O55" s="16">
        <v>53</v>
      </c>
      <c r="P55" s="16">
        <v>970</v>
      </c>
      <c r="Q55" s="16">
        <v>44</v>
      </c>
      <c r="R55" s="53">
        <v>41922</v>
      </c>
      <c r="S55" s="16" t="s">
        <v>24</v>
      </c>
      <c r="T55" s="16" t="s">
        <v>37</v>
      </c>
    </row>
    <row r="56" spans="1:20">
      <c r="A56" s="18">
        <f>Tabela1[[#This Row],[Colunas4]]</f>
        <v>43000</v>
      </c>
      <c r="B56" s="18">
        <f>Tabela1[[#This Row],[Colunas6]]</f>
        <v>5200</v>
      </c>
      <c r="C56" s="49">
        <f>Tabela1[[#This Row],[Colunas8]]</f>
        <v>54</v>
      </c>
      <c r="D56" s="17">
        <f>Tabela1[[#This Row],[Colunas9]]</f>
        <v>1002</v>
      </c>
      <c r="E56" s="18">
        <f>Tabela1[[#This Row],[Parcelas]]*Tabela1[[#This Row],[Valor]]</f>
        <v>54108</v>
      </c>
      <c r="F56" s="18">
        <f>Tabela1[[#This Row],[Saldo Devedor]]+Tabela1[[#This Row],[Entrada]]</f>
        <v>59308</v>
      </c>
      <c r="G56" s="19">
        <f>Tabela1[[#This Row],[Total]]/Tabela1[[#This Row],[Crédito]]</f>
        <v>1.3792558139534883</v>
      </c>
      <c r="H56" s="19">
        <f>Tabela1[[#This Row],[Entrada]]/Tabela1[[#This Row],[Saldo Devedor]]</f>
        <v>9.6104088120056178E-2</v>
      </c>
      <c r="J56" s="16" t="s">
        <v>34</v>
      </c>
      <c r="K56" s="52">
        <v>43000</v>
      </c>
      <c r="L56" s="16">
        <v>0</v>
      </c>
      <c r="M56" s="52">
        <v>5200</v>
      </c>
      <c r="N56" s="16">
        <v>0</v>
      </c>
      <c r="O56" s="16">
        <v>54</v>
      </c>
      <c r="P56" s="52">
        <v>1002</v>
      </c>
      <c r="Q56" s="16">
        <v>25</v>
      </c>
      <c r="R56" s="53">
        <v>41922</v>
      </c>
      <c r="S56" s="16" t="s">
        <v>35</v>
      </c>
      <c r="T56" s="16" t="s">
        <v>36</v>
      </c>
    </row>
    <row r="57" spans="1:20">
      <c r="A57" s="18">
        <f>Tabela1[[#This Row],[Colunas4]]</f>
        <v>43000</v>
      </c>
      <c r="B57" s="18">
        <f>Tabela1[[#This Row],[Colunas6]]</f>
        <v>5200</v>
      </c>
      <c r="C57" s="49">
        <f>Tabela1[[#This Row],[Colunas8]]</f>
        <v>54</v>
      </c>
      <c r="D57" s="17">
        <f>Tabela1[[#This Row],[Colunas9]]</f>
        <v>1002</v>
      </c>
      <c r="E57" s="18">
        <f>Tabela1[[#This Row],[Parcelas]]*Tabela1[[#This Row],[Valor]]</f>
        <v>54108</v>
      </c>
      <c r="F57" s="18">
        <f>Tabela1[[#This Row],[Saldo Devedor]]+Tabela1[[#This Row],[Entrada]]</f>
        <v>59308</v>
      </c>
      <c r="G57" s="19">
        <f>Tabela1[[#This Row],[Total]]/Tabela1[[#This Row],[Crédito]]</f>
        <v>1.3792558139534883</v>
      </c>
      <c r="H57" s="19">
        <f>Tabela1[[#This Row],[Entrada]]/Tabela1[[#This Row],[Saldo Devedor]]</f>
        <v>9.6104088120056178E-2</v>
      </c>
      <c r="J57" s="16" t="s">
        <v>34</v>
      </c>
      <c r="K57" s="52">
        <v>43000</v>
      </c>
      <c r="L57" s="16">
        <v>0</v>
      </c>
      <c r="M57" s="52">
        <v>5200</v>
      </c>
      <c r="N57" s="16">
        <v>0</v>
      </c>
      <c r="O57" s="16">
        <v>54</v>
      </c>
      <c r="P57" s="52">
        <v>1002</v>
      </c>
      <c r="Q57" s="16">
        <v>25</v>
      </c>
      <c r="R57" s="53">
        <v>41922</v>
      </c>
      <c r="S57" s="16" t="s">
        <v>35</v>
      </c>
      <c r="T57" s="16" t="s">
        <v>36</v>
      </c>
    </row>
    <row r="58" spans="1:20">
      <c r="A58" s="18">
        <f>Tabela1[[#This Row],[Colunas4]]</f>
        <v>43000</v>
      </c>
      <c r="B58" s="18">
        <f>Tabela1[[#This Row],[Colunas6]]</f>
        <v>5100</v>
      </c>
      <c r="C58" s="49">
        <f>Tabela1[[#This Row],[Colunas8]]</f>
        <v>54</v>
      </c>
      <c r="D58" s="17">
        <f>Tabela1[[#This Row],[Colunas9]]</f>
        <v>1003</v>
      </c>
      <c r="E58" s="18">
        <f>Tabela1[[#This Row],[Parcelas]]*Tabela1[[#This Row],[Valor]]</f>
        <v>54162</v>
      </c>
      <c r="F58" s="18">
        <f>Tabela1[[#This Row],[Saldo Devedor]]+Tabela1[[#This Row],[Entrada]]</f>
        <v>59262</v>
      </c>
      <c r="G58" s="19">
        <f>Tabela1[[#This Row],[Total]]/Tabela1[[#This Row],[Crédito]]</f>
        <v>1.378186046511628</v>
      </c>
      <c r="H58" s="19">
        <f>Tabela1[[#This Row],[Entrada]]/Tabela1[[#This Row],[Saldo Devedor]]</f>
        <v>9.4161958568738227E-2</v>
      </c>
      <c r="J58" s="16" t="s">
        <v>34</v>
      </c>
      <c r="K58" s="52">
        <v>43000</v>
      </c>
      <c r="L58" s="16">
        <v>0</v>
      </c>
      <c r="M58" s="52">
        <v>5100</v>
      </c>
      <c r="N58" s="16">
        <v>0</v>
      </c>
      <c r="O58" s="16">
        <v>54</v>
      </c>
      <c r="P58" s="52">
        <v>1003</v>
      </c>
      <c r="Q58" s="16">
        <v>12</v>
      </c>
      <c r="R58" s="53">
        <v>41922</v>
      </c>
      <c r="S58" s="16" t="s">
        <v>24</v>
      </c>
      <c r="T58" s="16" t="s">
        <v>37</v>
      </c>
    </row>
    <row r="59" spans="1:20">
      <c r="A59" s="18">
        <f>Tabela1[[#This Row],[Colunas4]]</f>
        <v>43000</v>
      </c>
      <c r="B59" s="18">
        <f>Tabela1[[#This Row],[Colunas6]]</f>
        <v>5100</v>
      </c>
      <c r="C59" s="49">
        <f>Tabela1[[#This Row],[Colunas8]]</f>
        <v>54</v>
      </c>
      <c r="D59" s="17">
        <f>Tabela1[[#This Row],[Colunas9]]</f>
        <v>1003</v>
      </c>
      <c r="E59" s="18">
        <f>Tabela1[[#This Row],[Parcelas]]*Tabela1[[#This Row],[Valor]]</f>
        <v>54162</v>
      </c>
      <c r="F59" s="18">
        <f>Tabela1[[#This Row],[Saldo Devedor]]+Tabela1[[#This Row],[Entrada]]</f>
        <v>59262</v>
      </c>
      <c r="G59" s="19">
        <f>Tabela1[[#This Row],[Total]]/Tabela1[[#This Row],[Crédito]]</f>
        <v>1.378186046511628</v>
      </c>
      <c r="H59" s="19">
        <f>Tabela1[[#This Row],[Entrada]]/Tabela1[[#This Row],[Saldo Devedor]]</f>
        <v>9.4161958568738227E-2</v>
      </c>
      <c r="J59" s="16" t="s">
        <v>34</v>
      </c>
      <c r="K59" s="52">
        <v>43000</v>
      </c>
      <c r="L59" s="16">
        <v>0</v>
      </c>
      <c r="M59" s="52">
        <v>5100</v>
      </c>
      <c r="N59" s="16">
        <v>0</v>
      </c>
      <c r="O59" s="16">
        <v>54</v>
      </c>
      <c r="P59" s="52">
        <v>1003</v>
      </c>
      <c r="Q59" s="16">
        <v>12</v>
      </c>
      <c r="R59" s="53">
        <v>41922</v>
      </c>
      <c r="S59" s="16" t="s">
        <v>24</v>
      </c>
      <c r="T59" s="16" t="s">
        <v>37</v>
      </c>
    </row>
    <row r="60" spans="1:20">
      <c r="A60" s="18">
        <f>Tabela1[[#This Row],[Colunas4]]</f>
        <v>43300</v>
      </c>
      <c r="B60" s="18">
        <f>Tabela1[[#This Row],[Colunas6]]</f>
        <v>5100</v>
      </c>
      <c r="C60" s="49">
        <f>Tabela1[[#This Row],[Colunas8]]</f>
        <v>54</v>
      </c>
      <c r="D60" s="17">
        <f>Tabela1[[#This Row],[Colunas9]]</f>
        <v>1002</v>
      </c>
      <c r="E60" s="18">
        <f>Tabela1[[#This Row],[Parcelas]]*Tabela1[[#This Row],[Valor]]</f>
        <v>54108</v>
      </c>
      <c r="F60" s="18">
        <f>Tabela1[[#This Row],[Saldo Devedor]]+Tabela1[[#This Row],[Entrada]]</f>
        <v>59208</v>
      </c>
      <c r="G60" s="19">
        <f>Tabela1[[#This Row],[Total]]/Tabela1[[#This Row],[Crédito]]</f>
        <v>1.3673903002309469</v>
      </c>
      <c r="H60" s="19">
        <f>Tabela1[[#This Row],[Entrada]]/Tabela1[[#This Row],[Saldo Devedor]]</f>
        <v>9.425593257928587E-2</v>
      </c>
      <c r="J60" s="16" t="s">
        <v>34</v>
      </c>
      <c r="K60" s="52">
        <v>43300</v>
      </c>
      <c r="L60" s="16">
        <v>0</v>
      </c>
      <c r="M60" s="52">
        <v>5100</v>
      </c>
      <c r="N60" s="16">
        <v>0</v>
      </c>
      <c r="O60" s="16">
        <v>54</v>
      </c>
      <c r="P60" s="52">
        <v>1002</v>
      </c>
      <c r="Q60" s="16">
        <v>25</v>
      </c>
      <c r="R60" s="53">
        <v>41922</v>
      </c>
      <c r="S60" s="16" t="s">
        <v>24</v>
      </c>
      <c r="T60" s="16" t="s">
        <v>37</v>
      </c>
    </row>
    <row r="61" spans="1:20">
      <c r="A61" s="18">
        <f>Tabela1[[#This Row],[Colunas4]]</f>
        <v>43300</v>
      </c>
      <c r="B61" s="18">
        <f>Tabela1[[#This Row],[Colunas6]]</f>
        <v>4500</v>
      </c>
      <c r="C61" s="49">
        <f>Tabela1[[#This Row],[Colunas8]]</f>
        <v>55</v>
      </c>
      <c r="D61" s="17">
        <f>Tabela1[[#This Row],[Colunas9]]</f>
        <v>1009</v>
      </c>
      <c r="E61" s="18">
        <f>Tabela1[[#This Row],[Parcelas]]*Tabela1[[#This Row],[Valor]]</f>
        <v>55495</v>
      </c>
      <c r="F61" s="18">
        <f>Tabela1[[#This Row],[Saldo Devedor]]+Tabela1[[#This Row],[Entrada]]</f>
        <v>59995</v>
      </c>
      <c r="G61" s="19">
        <f>Tabela1[[#This Row],[Total]]/Tabela1[[#This Row],[Crédito]]</f>
        <v>1.3855658198614318</v>
      </c>
      <c r="H61" s="19">
        <f>Tabela1[[#This Row],[Entrada]]/Tabela1[[#This Row],[Saldo Devedor]]</f>
        <v>8.1088386341111818E-2</v>
      </c>
      <c r="J61" s="16" t="s">
        <v>34</v>
      </c>
      <c r="K61" s="52">
        <v>43300</v>
      </c>
      <c r="L61" s="16">
        <v>0</v>
      </c>
      <c r="M61" s="52">
        <v>4500</v>
      </c>
      <c r="N61" s="16">
        <v>0</v>
      </c>
      <c r="O61" s="16">
        <v>55</v>
      </c>
      <c r="P61" s="52">
        <v>1009</v>
      </c>
      <c r="Q61" s="16">
        <v>47</v>
      </c>
      <c r="R61" s="53">
        <v>41922</v>
      </c>
      <c r="S61" s="16" t="s">
        <v>24</v>
      </c>
      <c r="T61" s="16" t="s">
        <v>37</v>
      </c>
    </row>
    <row r="62" spans="1:20">
      <c r="A62" s="18">
        <f>Tabela1[[#This Row],[Colunas4]]</f>
        <v>43700</v>
      </c>
      <c r="B62" s="18">
        <f>Tabela1[[#This Row],[Colunas6]]</f>
        <v>4800</v>
      </c>
      <c r="C62" s="49">
        <f>Tabela1[[#This Row],[Colunas8]]</f>
        <v>38</v>
      </c>
      <c r="D62" s="17">
        <f>Tabela1[[#This Row],[Colunas9]]</f>
        <v>1316</v>
      </c>
      <c r="E62" s="18">
        <f>Tabela1[[#This Row],[Parcelas]]*Tabela1[[#This Row],[Valor]]</f>
        <v>50008</v>
      </c>
      <c r="F62" s="18">
        <f>Tabela1[[#This Row],[Saldo Devedor]]+Tabela1[[#This Row],[Entrada]]</f>
        <v>54808</v>
      </c>
      <c r="G62" s="19">
        <f>Tabela1[[#This Row],[Total]]/Tabela1[[#This Row],[Crédito]]</f>
        <v>1.2541876430205949</v>
      </c>
      <c r="H62" s="19">
        <f>Tabela1[[#This Row],[Entrada]]/Tabela1[[#This Row],[Saldo Devedor]]</f>
        <v>9.5984642457206851E-2</v>
      </c>
      <c r="J62" s="16" t="s">
        <v>34</v>
      </c>
      <c r="K62" s="52">
        <v>43700</v>
      </c>
      <c r="L62" s="16">
        <v>0</v>
      </c>
      <c r="M62" s="52">
        <v>4800</v>
      </c>
      <c r="N62" s="16">
        <v>0</v>
      </c>
      <c r="O62" s="16">
        <v>38</v>
      </c>
      <c r="P62" s="52">
        <v>1316</v>
      </c>
      <c r="Q62" s="16">
        <v>35</v>
      </c>
      <c r="R62" s="53">
        <v>41922</v>
      </c>
      <c r="S62" s="16" t="s">
        <v>35</v>
      </c>
      <c r="T62" s="16" t="s">
        <v>36</v>
      </c>
    </row>
    <row r="63" spans="1:20">
      <c r="A63" s="18">
        <f>Tabela1[[#This Row],[Colunas4]]</f>
        <v>44600</v>
      </c>
      <c r="B63" s="18">
        <f>Tabela1[[#This Row],[Colunas6]]</f>
        <v>5900</v>
      </c>
      <c r="C63" s="49">
        <f>Tabela1[[#This Row],[Colunas8]]</f>
        <v>51</v>
      </c>
      <c r="D63" s="17">
        <f>Tabela1[[#This Row],[Colunas9]]</f>
        <v>1055</v>
      </c>
      <c r="E63" s="18">
        <f>Tabela1[[#This Row],[Parcelas]]*Tabela1[[#This Row],[Valor]]</f>
        <v>53805</v>
      </c>
      <c r="F63" s="18">
        <f>Tabela1[[#This Row],[Saldo Devedor]]+Tabela1[[#This Row],[Entrada]]</f>
        <v>59705</v>
      </c>
      <c r="G63" s="19">
        <f>Tabela1[[#This Row],[Total]]/Tabela1[[#This Row],[Crédito]]</f>
        <v>1.338677130044843</v>
      </c>
      <c r="H63" s="19">
        <f>Tabela1[[#This Row],[Entrada]]/Tabela1[[#This Row],[Saldo Devedor]]</f>
        <v>0.10965523650218381</v>
      </c>
      <c r="J63" s="16" t="s">
        <v>34</v>
      </c>
      <c r="K63" s="52">
        <v>44600</v>
      </c>
      <c r="L63" s="16">
        <v>0</v>
      </c>
      <c r="M63" s="52">
        <v>5900</v>
      </c>
      <c r="N63" s="16">
        <v>0</v>
      </c>
      <c r="O63" s="16">
        <v>51</v>
      </c>
      <c r="P63" s="52">
        <v>1055</v>
      </c>
      <c r="Q63" s="16">
        <v>70</v>
      </c>
      <c r="R63" s="53">
        <v>41892</v>
      </c>
      <c r="S63" s="16" t="s">
        <v>35</v>
      </c>
      <c r="T63" s="16" t="s">
        <v>36</v>
      </c>
    </row>
    <row r="64" spans="1:20">
      <c r="A64" s="18">
        <f>Tabela1[[#This Row],[Colunas4]]</f>
        <v>45000</v>
      </c>
      <c r="B64" s="18">
        <f>Tabela1[[#This Row],[Colunas6]]</f>
        <v>7700</v>
      </c>
      <c r="C64" s="49">
        <f>Tabela1[[#This Row],[Colunas8]]</f>
        <v>35</v>
      </c>
      <c r="D64" s="17">
        <f>Tabela1[[#This Row],[Colunas9]]</f>
        <v>1345</v>
      </c>
      <c r="E64" s="18">
        <f>Tabela1[[#This Row],[Parcelas]]*Tabela1[[#This Row],[Valor]]</f>
        <v>47075</v>
      </c>
      <c r="F64" s="18">
        <f>Tabela1[[#This Row],[Saldo Devedor]]+Tabela1[[#This Row],[Entrada]]</f>
        <v>54775</v>
      </c>
      <c r="G64" s="19">
        <f>Tabela1[[#This Row],[Total]]/Tabela1[[#This Row],[Crédito]]</f>
        <v>1.2172222222222222</v>
      </c>
      <c r="H64" s="19">
        <f>Tabela1[[#This Row],[Entrada]]/Tabela1[[#This Row],[Saldo Devedor]]</f>
        <v>0.16356877323420074</v>
      </c>
      <c r="J64" s="16" t="s">
        <v>34</v>
      </c>
      <c r="K64" s="52">
        <v>45000</v>
      </c>
      <c r="L64" s="16">
        <v>0</v>
      </c>
      <c r="M64" s="52">
        <v>7700</v>
      </c>
      <c r="N64" s="16">
        <v>0</v>
      </c>
      <c r="O64" s="16">
        <v>35</v>
      </c>
      <c r="P64" s="52">
        <v>1345</v>
      </c>
      <c r="Q64" s="16">
        <v>27</v>
      </c>
      <c r="R64" s="53">
        <v>41922</v>
      </c>
      <c r="S64" s="16" t="s">
        <v>24</v>
      </c>
      <c r="T64" s="16" t="s">
        <v>37</v>
      </c>
    </row>
    <row r="65" spans="1:20">
      <c r="A65" s="18">
        <f>Tabela1[[#This Row],[Colunas4]]</f>
        <v>45100</v>
      </c>
      <c r="B65" s="18">
        <f>Tabela1[[#This Row],[Colunas6]]</f>
        <v>6300</v>
      </c>
      <c r="C65" s="49">
        <f>Tabela1[[#This Row],[Colunas8]]</f>
        <v>67</v>
      </c>
      <c r="D65" s="17">
        <f>Tabela1[[#This Row],[Colunas9]]</f>
        <v>837</v>
      </c>
      <c r="E65" s="18">
        <f>Tabela1[[#This Row],[Parcelas]]*Tabela1[[#This Row],[Valor]]</f>
        <v>56079</v>
      </c>
      <c r="F65" s="18">
        <f>Tabela1[[#This Row],[Saldo Devedor]]+Tabela1[[#This Row],[Entrada]]</f>
        <v>62379</v>
      </c>
      <c r="G65" s="19">
        <f>Tabela1[[#This Row],[Total]]/Tabela1[[#This Row],[Crédito]]</f>
        <v>1.3831263858093126</v>
      </c>
      <c r="H65" s="19">
        <f>Tabela1[[#This Row],[Entrada]]/Tabela1[[#This Row],[Saldo Devedor]]</f>
        <v>0.11234151821537473</v>
      </c>
      <c r="J65" s="16" t="s">
        <v>34</v>
      </c>
      <c r="K65" s="52">
        <v>45100</v>
      </c>
      <c r="L65" s="16">
        <v>0</v>
      </c>
      <c r="M65" s="52">
        <v>6300</v>
      </c>
      <c r="N65" s="16">
        <v>0</v>
      </c>
      <c r="O65" s="16">
        <v>67</v>
      </c>
      <c r="P65" s="16">
        <v>837</v>
      </c>
      <c r="Q65" s="16">
        <v>30</v>
      </c>
      <c r="R65" s="53">
        <v>41922</v>
      </c>
      <c r="S65" s="16" t="s">
        <v>24</v>
      </c>
      <c r="T65" s="16" t="s">
        <v>37</v>
      </c>
    </row>
    <row r="66" spans="1:20">
      <c r="A66" s="18">
        <f>Tabela1[[#This Row],[Colunas4]]</f>
        <v>45900</v>
      </c>
      <c r="B66" s="18">
        <f>Tabela1[[#This Row],[Colunas6]]</f>
        <v>15300</v>
      </c>
      <c r="C66" s="49">
        <f>Tabela1[[#This Row],[Colunas8]]</f>
        <v>43</v>
      </c>
      <c r="D66" s="17">
        <f>Tabela1[[#This Row],[Colunas9]]</f>
        <v>989</v>
      </c>
      <c r="E66" s="18">
        <f>Tabela1[[#This Row],[Parcelas]]*Tabela1[[#This Row],[Valor]]</f>
        <v>42527</v>
      </c>
      <c r="F66" s="18">
        <f>Tabela1[[#This Row],[Saldo Devedor]]+Tabela1[[#This Row],[Entrada]]</f>
        <v>57827</v>
      </c>
      <c r="G66" s="19">
        <f>Tabela1[[#This Row],[Total]]/Tabela1[[#This Row],[Crédito]]</f>
        <v>1.2598474945533769</v>
      </c>
      <c r="H66" s="19">
        <f>Tabela1[[#This Row],[Entrada]]/Tabela1[[#This Row],[Saldo Devedor]]</f>
        <v>0.359771439320902</v>
      </c>
      <c r="J66" s="16" t="s">
        <v>34</v>
      </c>
      <c r="K66" s="52">
        <v>45900</v>
      </c>
      <c r="L66" s="16">
        <v>0</v>
      </c>
      <c r="M66" s="52">
        <v>15300</v>
      </c>
      <c r="N66" s="16">
        <v>0</v>
      </c>
      <c r="O66" s="16">
        <v>43</v>
      </c>
      <c r="P66" s="16">
        <v>989</v>
      </c>
      <c r="Q66" s="16">
        <v>23</v>
      </c>
      <c r="R66" s="53">
        <v>41922</v>
      </c>
      <c r="S66" s="16" t="s">
        <v>24</v>
      </c>
      <c r="T66" s="16" t="s">
        <v>37</v>
      </c>
    </row>
    <row r="67" spans="1:20">
      <c r="A67" s="18">
        <f>Tabela1[[#This Row],[Colunas4]]</f>
        <v>47200</v>
      </c>
      <c r="B67" s="18">
        <f>Tabela1[[#This Row],[Colunas6]]</f>
        <v>7800</v>
      </c>
      <c r="C67" s="49">
        <f>Tabela1[[#This Row],[Colunas8]]</f>
        <v>67</v>
      </c>
      <c r="D67" s="17">
        <f>Tabela1[[#This Row],[Colunas9]]</f>
        <v>816</v>
      </c>
      <c r="E67" s="18">
        <f>Tabela1[[#This Row],[Parcelas]]*Tabela1[[#This Row],[Valor]]</f>
        <v>54672</v>
      </c>
      <c r="F67" s="18">
        <f>Tabela1[[#This Row],[Saldo Devedor]]+Tabela1[[#This Row],[Entrada]]</f>
        <v>62472</v>
      </c>
      <c r="G67" s="19">
        <f>Tabela1[[#This Row],[Total]]/Tabela1[[#This Row],[Crédito]]</f>
        <v>1.3235593220338984</v>
      </c>
      <c r="H67" s="19">
        <f>Tabela1[[#This Row],[Entrada]]/Tabela1[[#This Row],[Saldo Devedor]]</f>
        <v>0.14266900790166814</v>
      </c>
      <c r="J67" s="16" t="s">
        <v>34</v>
      </c>
      <c r="K67" s="52">
        <v>47200</v>
      </c>
      <c r="L67" s="16">
        <v>0</v>
      </c>
      <c r="M67" s="52">
        <v>7800</v>
      </c>
      <c r="N67" s="16">
        <v>0</v>
      </c>
      <c r="O67" s="16">
        <v>67</v>
      </c>
      <c r="P67" s="16">
        <v>816</v>
      </c>
      <c r="Q67" s="16">
        <v>31</v>
      </c>
      <c r="R67" s="53">
        <v>41922</v>
      </c>
      <c r="S67" s="16" t="s">
        <v>35</v>
      </c>
      <c r="T67" s="16" t="s">
        <v>36</v>
      </c>
    </row>
    <row r="68" spans="1:20">
      <c r="A68" s="18">
        <f>Tabela1[[#This Row],[Colunas4]]</f>
        <v>47200</v>
      </c>
      <c r="B68" s="18">
        <f>Tabela1[[#This Row],[Colunas6]]</f>
        <v>5600</v>
      </c>
      <c r="C68" s="49">
        <f>Tabela1[[#This Row],[Colunas8]]</f>
        <v>58</v>
      </c>
      <c r="D68" s="17">
        <f>Tabela1[[#This Row],[Colunas9]]</f>
        <v>1022</v>
      </c>
      <c r="E68" s="18">
        <f>Tabela1[[#This Row],[Parcelas]]*Tabela1[[#This Row],[Valor]]</f>
        <v>59276</v>
      </c>
      <c r="F68" s="18">
        <f>Tabela1[[#This Row],[Saldo Devedor]]+Tabela1[[#This Row],[Entrada]]</f>
        <v>64876</v>
      </c>
      <c r="G68" s="19">
        <f>Tabela1[[#This Row],[Total]]/Tabela1[[#This Row],[Crédito]]</f>
        <v>1.3744915254237289</v>
      </c>
      <c r="H68" s="19">
        <f>Tabela1[[#This Row],[Entrada]]/Tabela1[[#This Row],[Saldo Devedor]]</f>
        <v>9.4473311289560699E-2</v>
      </c>
      <c r="J68" s="16" t="s">
        <v>34</v>
      </c>
      <c r="K68" s="52">
        <v>47200</v>
      </c>
      <c r="L68" s="16">
        <v>0</v>
      </c>
      <c r="M68" s="52">
        <v>5600</v>
      </c>
      <c r="N68" s="16">
        <v>0</v>
      </c>
      <c r="O68" s="16">
        <v>58</v>
      </c>
      <c r="P68" s="52">
        <v>1022</v>
      </c>
      <c r="Q68" s="16">
        <v>33</v>
      </c>
      <c r="R68" s="53">
        <v>41922</v>
      </c>
      <c r="S68" s="16" t="s">
        <v>24</v>
      </c>
      <c r="T68" s="16" t="s">
        <v>37</v>
      </c>
    </row>
    <row r="69" spans="1:20">
      <c r="A69" s="18">
        <f>Tabela1[[#This Row],[Colunas4]]</f>
        <v>47500</v>
      </c>
      <c r="B69" s="18">
        <f>Tabela1[[#This Row],[Colunas6]]</f>
        <v>6800</v>
      </c>
      <c r="C69" s="49">
        <f>Tabela1[[#This Row],[Colunas8]]</f>
        <v>58</v>
      </c>
      <c r="D69" s="17">
        <f>Tabela1[[#This Row],[Colunas9]]</f>
        <v>1019</v>
      </c>
      <c r="E69" s="18">
        <f>Tabela1[[#This Row],[Parcelas]]*Tabela1[[#This Row],[Valor]]</f>
        <v>59102</v>
      </c>
      <c r="F69" s="18">
        <f>Tabela1[[#This Row],[Saldo Devedor]]+Tabela1[[#This Row],[Entrada]]</f>
        <v>65902</v>
      </c>
      <c r="G69" s="19">
        <f>Tabela1[[#This Row],[Total]]/Tabela1[[#This Row],[Crédito]]</f>
        <v>1.3874105263157894</v>
      </c>
      <c r="H69" s="19">
        <f>Tabela1[[#This Row],[Entrada]]/Tabela1[[#This Row],[Saldo Devedor]]</f>
        <v>0.11505532807688403</v>
      </c>
      <c r="J69" s="16" t="s">
        <v>34</v>
      </c>
      <c r="K69" s="52">
        <v>47500</v>
      </c>
      <c r="L69" s="16">
        <v>0</v>
      </c>
      <c r="M69" s="52">
        <v>6800</v>
      </c>
      <c r="N69" s="16">
        <v>0</v>
      </c>
      <c r="O69" s="16">
        <v>58</v>
      </c>
      <c r="P69" s="52">
        <v>1019</v>
      </c>
      <c r="Q69" s="16">
        <v>70</v>
      </c>
      <c r="R69" s="53">
        <v>41922</v>
      </c>
      <c r="S69" s="16" t="s">
        <v>24</v>
      </c>
      <c r="T69" s="16" t="s">
        <v>37</v>
      </c>
    </row>
    <row r="70" spans="1:20">
      <c r="A70" s="18">
        <f>Tabela1[[#This Row],[Colunas4]]</f>
        <v>48100</v>
      </c>
      <c r="B70" s="18">
        <f>Tabela1[[#This Row],[Colunas6]]</f>
        <v>5700</v>
      </c>
      <c r="C70" s="49">
        <f>Tabela1[[#This Row],[Colunas8]]</f>
        <v>59</v>
      </c>
      <c r="D70" s="17">
        <f>Tabela1[[#This Row],[Colunas9]]</f>
        <v>1043</v>
      </c>
      <c r="E70" s="18">
        <f>Tabela1[[#This Row],[Parcelas]]*Tabela1[[#This Row],[Valor]]</f>
        <v>61537</v>
      </c>
      <c r="F70" s="18">
        <f>Tabela1[[#This Row],[Saldo Devedor]]+Tabela1[[#This Row],[Entrada]]</f>
        <v>67237</v>
      </c>
      <c r="G70" s="19">
        <f>Tabela1[[#This Row],[Total]]/Tabela1[[#This Row],[Crédito]]</f>
        <v>1.3978586278586278</v>
      </c>
      <c r="H70" s="19">
        <f>Tabela1[[#This Row],[Entrada]]/Tabela1[[#This Row],[Saldo Devedor]]</f>
        <v>9.2627199895997533E-2</v>
      </c>
      <c r="J70" s="16" t="s">
        <v>34</v>
      </c>
      <c r="K70" s="52">
        <v>48100</v>
      </c>
      <c r="L70" s="16">
        <v>0</v>
      </c>
      <c r="M70" s="52">
        <v>5700</v>
      </c>
      <c r="N70" s="16">
        <v>0</v>
      </c>
      <c r="O70" s="16">
        <v>59</v>
      </c>
      <c r="P70" s="52">
        <v>1043</v>
      </c>
      <c r="Q70" s="16">
        <v>86</v>
      </c>
      <c r="R70" s="53">
        <v>41861</v>
      </c>
      <c r="S70" s="16" t="s">
        <v>35</v>
      </c>
      <c r="T70" s="16" t="s">
        <v>36</v>
      </c>
    </row>
    <row r="71" spans="1:20">
      <c r="A71" s="18">
        <f>Tabela1[[#This Row],[Colunas4]]</f>
        <v>49200</v>
      </c>
      <c r="B71" s="18">
        <f>Tabela1[[#This Row],[Colunas6]]</f>
        <v>7500</v>
      </c>
      <c r="C71" s="49">
        <f>Tabela1[[#This Row],[Colunas8]]</f>
        <v>59</v>
      </c>
      <c r="D71" s="17">
        <f>Tabela1[[#This Row],[Colunas9]]</f>
        <v>963</v>
      </c>
      <c r="E71" s="18">
        <f>Tabela1[[#This Row],[Parcelas]]*Tabela1[[#This Row],[Valor]]</f>
        <v>56817</v>
      </c>
      <c r="F71" s="18">
        <f>Tabela1[[#This Row],[Saldo Devedor]]+Tabela1[[#This Row],[Entrada]]</f>
        <v>64317</v>
      </c>
      <c r="G71" s="19">
        <f>Tabela1[[#This Row],[Total]]/Tabela1[[#This Row],[Crédito]]</f>
        <v>1.3072560975609757</v>
      </c>
      <c r="H71" s="19">
        <f>Tabela1[[#This Row],[Entrada]]/Tabela1[[#This Row],[Saldo Devedor]]</f>
        <v>0.13200274565710968</v>
      </c>
      <c r="J71" s="16" t="s">
        <v>34</v>
      </c>
      <c r="K71" s="52">
        <v>49200</v>
      </c>
      <c r="L71" s="16">
        <v>0</v>
      </c>
      <c r="M71" s="52">
        <v>7500</v>
      </c>
      <c r="N71" s="16">
        <v>0</v>
      </c>
      <c r="O71" s="16">
        <v>59</v>
      </c>
      <c r="P71" s="16">
        <v>963</v>
      </c>
      <c r="Q71" s="16">
        <v>46</v>
      </c>
      <c r="R71" s="53">
        <v>41922</v>
      </c>
      <c r="S71" s="16" t="s">
        <v>24</v>
      </c>
      <c r="T71" s="16" t="s">
        <v>37</v>
      </c>
    </row>
    <row r="72" spans="1:20">
      <c r="A72" s="18">
        <f>Tabela1[[#This Row],[Colunas4]]</f>
        <v>49300</v>
      </c>
      <c r="B72" s="18">
        <f>Tabela1[[#This Row],[Colunas6]]</f>
        <v>6100</v>
      </c>
      <c r="C72" s="49">
        <f>Tabela1[[#This Row],[Colunas8]]</f>
        <v>64</v>
      </c>
      <c r="D72" s="17">
        <f>Tabela1[[#This Row],[Colunas9]]</f>
        <v>890</v>
      </c>
      <c r="E72" s="18">
        <f>Tabela1[[#This Row],[Parcelas]]*Tabela1[[#This Row],[Valor]]</f>
        <v>56960</v>
      </c>
      <c r="F72" s="18">
        <f>Tabela1[[#This Row],[Saldo Devedor]]+Tabela1[[#This Row],[Entrada]]</f>
        <v>63060</v>
      </c>
      <c r="G72" s="19">
        <f>Tabela1[[#This Row],[Total]]/Tabela1[[#This Row],[Crédito]]</f>
        <v>1.2791075050709939</v>
      </c>
      <c r="H72" s="19">
        <f>Tabela1[[#This Row],[Entrada]]/Tabela1[[#This Row],[Saldo Devedor]]</f>
        <v>0.10709269662921349</v>
      </c>
      <c r="J72" s="16" t="s">
        <v>34</v>
      </c>
      <c r="K72" s="52">
        <v>49300</v>
      </c>
      <c r="L72" s="16">
        <v>0</v>
      </c>
      <c r="M72" s="52">
        <v>6100</v>
      </c>
      <c r="N72" s="16">
        <v>0</v>
      </c>
      <c r="O72" s="16">
        <v>64</v>
      </c>
      <c r="P72" s="16">
        <v>890</v>
      </c>
      <c r="Q72" s="16">
        <v>4</v>
      </c>
      <c r="R72" s="53">
        <v>41922</v>
      </c>
      <c r="S72" s="16" t="s">
        <v>24</v>
      </c>
      <c r="T72" s="16" t="s">
        <v>37</v>
      </c>
    </row>
    <row r="73" spans="1:20">
      <c r="A73" s="18">
        <f>Tabela1[[#This Row],[Colunas4]]</f>
        <v>49500</v>
      </c>
      <c r="B73" s="18">
        <f>Tabela1[[#This Row],[Colunas6]]</f>
        <v>7900</v>
      </c>
      <c r="C73" s="49">
        <f>Tabela1[[#This Row],[Colunas8]]</f>
        <v>58</v>
      </c>
      <c r="D73" s="17">
        <f>Tabela1[[#This Row],[Colunas9]]</f>
        <v>979</v>
      </c>
      <c r="E73" s="18">
        <f>Tabela1[[#This Row],[Parcelas]]*Tabela1[[#This Row],[Valor]]</f>
        <v>56782</v>
      </c>
      <c r="F73" s="18">
        <f>Tabela1[[#This Row],[Saldo Devedor]]+Tabela1[[#This Row],[Entrada]]</f>
        <v>64682</v>
      </c>
      <c r="G73" s="19">
        <f>Tabela1[[#This Row],[Total]]/Tabela1[[#This Row],[Crédito]]</f>
        <v>1.3067070707070707</v>
      </c>
      <c r="H73" s="19">
        <f>Tabela1[[#This Row],[Entrada]]/Tabela1[[#This Row],[Saldo Devedor]]</f>
        <v>0.1391285970906273</v>
      </c>
      <c r="J73" s="16" t="s">
        <v>34</v>
      </c>
      <c r="K73" s="52">
        <v>49500</v>
      </c>
      <c r="L73" s="16">
        <v>0</v>
      </c>
      <c r="M73" s="52">
        <v>7900</v>
      </c>
      <c r="N73" s="16">
        <v>0</v>
      </c>
      <c r="O73" s="16">
        <v>58</v>
      </c>
      <c r="P73" s="16">
        <v>979</v>
      </c>
      <c r="Q73" s="16">
        <v>6</v>
      </c>
      <c r="R73" s="53">
        <v>41922</v>
      </c>
      <c r="S73" s="16" t="s">
        <v>24</v>
      </c>
      <c r="T73" s="16" t="s">
        <v>37</v>
      </c>
    </row>
    <row r="74" spans="1:20">
      <c r="A74" s="18">
        <f>Tabela1[[#This Row],[Colunas4]]</f>
        <v>50000</v>
      </c>
      <c r="B74" s="18">
        <f>Tabela1[[#This Row],[Colunas6]]</f>
        <v>16500</v>
      </c>
      <c r="C74" s="49">
        <f>Tabela1[[#This Row],[Colunas8]]</f>
        <v>138</v>
      </c>
      <c r="D74" s="17">
        <f>Tabela1[[#This Row],[Colunas9]]</f>
        <v>445</v>
      </c>
      <c r="E74" s="18">
        <f>Tabela1[[#This Row],[Parcelas]]*Tabela1[[#This Row],[Valor]]</f>
        <v>61410</v>
      </c>
      <c r="F74" s="18">
        <f>Tabela1[[#This Row],[Saldo Devedor]]+Tabela1[[#This Row],[Entrada]]</f>
        <v>77910</v>
      </c>
      <c r="G74" s="19">
        <f>Tabela1[[#This Row],[Total]]/Tabela1[[#This Row],[Crédito]]</f>
        <v>1.5582</v>
      </c>
      <c r="H74" s="19">
        <f>Tabela1[[#This Row],[Entrada]]/Tabela1[[#This Row],[Saldo Devedor]]</f>
        <v>0.26868588177821201</v>
      </c>
      <c r="J74" s="16" t="s">
        <v>38</v>
      </c>
      <c r="K74" s="52">
        <v>50000</v>
      </c>
      <c r="L74" s="16">
        <v>0</v>
      </c>
      <c r="M74" s="52">
        <v>16500</v>
      </c>
      <c r="N74" s="16">
        <v>0</v>
      </c>
      <c r="O74" s="16">
        <v>138</v>
      </c>
      <c r="P74" s="16">
        <v>445</v>
      </c>
      <c r="Q74" s="16">
        <v>0</v>
      </c>
      <c r="R74" s="53">
        <v>41922</v>
      </c>
      <c r="S74" s="16" t="s">
        <v>24</v>
      </c>
      <c r="T74" s="16" t="s">
        <v>37</v>
      </c>
    </row>
    <row r="75" spans="1:20">
      <c r="A75" s="18">
        <f>Tabela1[[#This Row],[Colunas4]]</f>
        <v>50100</v>
      </c>
      <c r="B75" s="18">
        <f>Tabela1[[#This Row],[Colunas6]]</f>
        <v>8000</v>
      </c>
      <c r="C75" s="49">
        <f>Tabela1[[#This Row],[Colunas8]]</f>
        <v>64</v>
      </c>
      <c r="D75" s="17">
        <f>Tabela1[[#This Row],[Colunas9]]</f>
        <v>864</v>
      </c>
      <c r="E75" s="18">
        <f>Tabela1[[#This Row],[Parcelas]]*Tabela1[[#This Row],[Valor]]</f>
        <v>55296</v>
      </c>
      <c r="F75" s="18">
        <f>Tabela1[[#This Row],[Saldo Devedor]]+Tabela1[[#This Row],[Entrada]]</f>
        <v>63296</v>
      </c>
      <c r="G75" s="19">
        <f>Tabela1[[#This Row],[Total]]/Tabela1[[#This Row],[Crédito]]</f>
        <v>1.2633932135728543</v>
      </c>
      <c r="H75" s="19">
        <f>Tabela1[[#This Row],[Entrada]]/Tabela1[[#This Row],[Saldo Devedor]]</f>
        <v>0.14467592592592593</v>
      </c>
      <c r="J75" s="16" t="s">
        <v>34</v>
      </c>
      <c r="K75" s="52">
        <v>50100</v>
      </c>
      <c r="L75" s="16">
        <v>0</v>
      </c>
      <c r="M75" s="52">
        <v>8000</v>
      </c>
      <c r="N75" s="16">
        <v>0</v>
      </c>
      <c r="O75" s="16">
        <v>64</v>
      </c>
      <c r="P75" s="16">
        <v>864</v>
      </c>
      <c r="Q75" s="16">
        <v>58</v>
      </c>
      <c r="R75" s="53">
        <v>41922</v>
      </c>
      <c r="S75" s="16" t="s">
        <v>24</v>
      </c>
      <c r="T75" s="16" t="s">
        <v>37</v>
      </c>
    </row>
    <row r="76" spans="1:20">
      <c r="A76" s="18">
        <f>Tabela1[[#This Row],[Colunas4]]</f>
        <v>50100</v>
      </c>
      <c r="B76" s="18">
        <f>Tabela1[[#This Row],[Colunas6]]</f>
        <v>8200</v>
      </c>
      <c r="C76" s="49">
        <f>Tabela1[[#This Row],[Colunas8]]</f>
        <v>54</v>
      </c>
      <c r="D76" s="17">
        <f>Tabela1[[#This Row],[Colunas9]]</f>
        <v>1036</v>
      </c>
      <c r="E76" s="18">
        <f>Tabela1[[#This Row],[Parcelas]]*Tabela1[[#This Row],[Valor]]</f>
        <v>55944</v>
      </c>
      <c r="F76" s="18">
        <f>Tabela1[[#This Row],[Saldo Devedor]]+Tabela1[[#This Row],[Entrada]]</f>
        <v>64144</v>
      </c>
      <c r="G76" s="19">
        <f>Tabela1[[#This Row],[Total]]/Tabela1[[#This Row],[Crédito]]</f>
        <v>1.2803193612774451</v>
      </c>
      <c r="H76" s="19">
        <f>Tabela1[[#This Row],[Entrada]]/Tabela1[[#This Row],[Saldo Devedor]]</f>
        <v>0.14657514657514659</v>
      </c>
      <c r="J76" s="16" t="s">
        <v>34</v>
      </c>
      <c r="K76" s="52">
        <v>50100</v>
      </c>
      <c r="L76" s="16">
        <v>0</v>
      </c>
      <c r="M76" s="52">
        <v>8200</v>
      </c>
      <c r="N76" s="16">
        <v>0</v>
      </c>
      <c r="O76" s="16">
        <v>54</v>
      </c>
      <c r="P76" s="52">
        <v>1036</v>
      </c>
      <c r="Q76" s="16">
        <v>20</v>
      </c>
      <c r="R76" s="53">
        <v>41922</v>
      </c>
      <c r="S76" s="16" t="s">
        <v>24</v>
      </c>
      <c r="T76" s="16" t="s">
        <v>37</v>
      </c>
    </row>
    <row r="77" spans="1:20">
      <c r="A77" s="18">
        <f>Tabela1[[#This Row],[Colunas4]]</f>
        <v>50150</v>
      </c>
      <c r="B77" s="18">
        <f>Tabela1[[#This Row],[Colunas6]]</f>
        <v>15900</v>
      </c>
      <c r="C77" s="49">
        <f>Tabela1[[#This Row],[Colunas8]]</f>
        <v>141</v>
      </c>
      <c r="D77" s="17">
        <f>Tabela1[[#This Row],[Colunas9]]</f>
        <v>416</v>
      </c>
      <c r="E77" s="18">
        <f>Tabela1[[#This Row],[Parcelas]]*Tabela1[[#This Row],[Valor]]</f>
        <v>58656</v>
      </c>
      <c r="F77" s="18">
        <f>Tabela1[[#This Row],[Saldo Devedor]]+Tabela1[[#This Row],[Entrada]]</f>
        <v>74556</v>
      </c>
      <c r="G77" s="19">
        <f>Tabela1[[#This Row],[Total]]/Tabela1[[#This Row],[Crédito]]</f>
        <v>1.4866600199401794</v>
      </c>
      <c r="H77" s="19">
        <f>Tabela1[[#This Row],[Entrada]]/Tabela1[[#This Row],[Saldo Devedor]]</f>
        <v>0.27107201309328971</v>
      </c>
      <c r="J77" s="16" t="s">
        <v>38</v>
      </c>
      <c r="K77" s="52">
        <v>50150</v>
      </c>
      <c r="L77" s="16">
        <v>0</v>
      </c>
      <c r="M77" s="52">
        <v>15900</v>
      </c>
      <c r="N77" s="16">
        <v>0</v>
      </c>
      <c r="O77" s="16">
        <v>141</v>
      </c>
      <c r="P77" s="16">
        <v>416</v>
      </c>
      <c r="Q77" s="16">
        <v>0</v>
      </c>
      <c r="R77" s="53">
        <v>41922</v>
      </c>
      <c r="S77" s="16" t="s">
        <v>24</v>
      </c>
      <c r="T77" s="16" t="s">
        <v>37</v>
      </c>
    </row>
    <row r="78" spans="1:20">
      <c r="A78" s="18">
        <f>Tabela1[[#This Row],[Colunas4]]</f>
        <v>50850</v>
      </c>
      <c r="B78" s="18">
        <f>Tabela1[[#This Row],[Colunas6]]</f>
        <v>16500</v>
      </c>
      <c r="C78" s="49">
        <f>Tabela1[[#This Row],[Colunas8]]</f>
        <v>123</v>
      </c>
      <c r="D78" s="17">
        <f>Tabela1[[#This Row],[Colunas9]]</f>
        <v>450</v>
      </c>
      <c r="E78" s="18">
        <f>Tabela1[[#This Row],[Parcelas]]*Tabela1[[#This Row],[Valor]]</f>
        <v>55350</v>
      </c>
      <c r="F78" s="18">
        <f>Tabela1[[#This Row],[Saldo Devedor]]+Tabela1[[#This Row],[Entrada]]</f>
        <v>71850</v>
      </c>
      <c r="G78" s="19">
        <f>Tabela1[[#This Row],[Total]]/Tabela1[[#This Row],[Crédito]]</f>
        <v>1.4129793510324484</v>
      </c>
      <c r="H78" s="19">
        <f>Tabela1[[#This Row],[Entrada]]/Tabela1[[#This Row],[Saldo Devedor]]</f>
        <v>0.29810298102981031</v>
      </c>
      <c r="J78" s="16" t="s">
        <v>38</v>
      </c>
      <c r="K78" s="52">
        <v>50850</v>
      </c>
      <c r="L78" s="16">
        <v>0</v>
      </c>
      <c r="M78" s="52">
        <v>16500</v>
      </c>
      <c r="N78" s="16">
        <v>0</v>
      </c>
      <c r="O78" s="16">
        <v>123</v>
      </c>
      <c r="P78" s="16">
        <v>450</v>
      </c>
      <c r="Q78" s="16">
        <v>0</v>
      </c>
      <c r="R78" s="53">
        <v>41922</v>
      </c>
      <c r="S78" s="16" t="s">
        <v>24</v>
      </c>
      <c r="T78" s="16" t="s">
        <v>37</v>
      </c>
    </row>
    <row r="79" spans="1:20">
      <c r="A79" s="18">
        <f>Tabela1[[#This Row],[Colunas4]]</f>
        <v>52100</v>
      </c>
      <c r="B79" s="18">
        <f>Tabela1[[#This Row],[Colunas6]]</f>
        <v>7200</v>
      </c>
      <c r="C79" s="49">
        <f>Tabela1[[#This Row],[Colunas8]]</f>
        <v>53</v>
      </c>
      <c r="D79" s="17">
        <f>Tabela1[[#This Row],[Colunas9]]</f>
        <v>1162</v>
      </c>
      <c r="E79" s="18">
        <f>Tabela1[[#This Row],[Parcelas]]*Tabela1[[#This Row],[Valor]]</f>
        <v>61586</v>
      </c>
      <c r="F79" s="18">
        <f>Tabela1[[#This Row],[Saldo Devedor]]+Tabela1[[#This Row],[Entrada]]</f>
        <v>68786</v>
      </c>
      <c r="G79" s="19">
        <f>Tabela1[[#This Row],[Total]]/Tabela1[[#This Row],[Crédito]]</f>
        <v>1.3202687140115164</v>
      </c>
      <c r="H79" s="19">
        <f>Tabela1[[#This Row],[Entrada]]/Tabela1[[#This Row],[Saldo Devedor]]</f>
        <v>0.11690968726658656</v>
      </c>
      <c r="J79" s="16" t="s">
        <v>34</v>
      </c>
      <c r="K79" s="52">
        <v>52100</v>
      </c>
      <c r="L79" s="16">
        <v>0</v>
      </c>
      <c r="M79" s="52">
        <v>7200</v>
      </c>
      <c r="N79" s="16">
        <v>0</v>
      </c>
      <c r="O79" s="16">
        <v>53</v>
      </c>
      <c r="P79" s="52">
        <v>1162</v>
      </c>
      <c r="Q79" s="16">
        <v>69</v>
      </c>
      <c r="R79" s="53">
        <v>41922</v>
      </c>
      <c r="S79" s="16" t="s">
        <v>24</v>
      </c>
      <c r="T79" s="16" t="s">
        <v>37</v>
      </c>
    </row>
    <row r="80" spans="1:20">
      <c r="A80" s="18">
        <f>Tabela1[[#This Row],[Colunas4]]</f>
        <v>52300</v>
      </c>
      <c r="B80" s="18">
        <f>Tabela1[[#This Row],[Colunas6]]</f>
        <v>7500</v>
      </c>
      <c r="C80" s="49">
        <f>Tabela1[[#This Row],[Colunas8]]</f>
        <v>55</v>
      </c>
      <c r="D80" s="17">
        <f>Tabela1[[#This Row],[Colunas9]]</f>
        <v>1042</v>
      </c>
      <c r="E80" s="18">
        <f>Tabela1[[#This Row],[Parcelas]]*Tabela1[[#This Row],[Valor]]</f>
        <v>57310</v>
      </c>
      <c r="F80" s="18">
        <f>Tabela1[[#This Row],[Saldo Devedor]]+Tabela1[[#This Row],[Entrada]]</f>
        <v>64810</v>
      </c>
      <c r="G80" s="19">
        <f>Tabela1[[#This Row],[Total]]/Tabela1[[#This Row],[Crédito]]</f>
        <v>1.2391969407265775</v>
      </c>
      <c r="H80" s="19">
        <f>Tabela1[[#This Row],[Entrada]]/Tabela1[[#This Row],[Saldo Devedor]]</f>
        <v>0.13086721340080265</v>
      </c>
      <c r="J80" s="16" t="s">
        <v>34</v>
      </c>
      <c r="K80" s="52">
        <v>52300</v>
      </c>
      <c r="L80" s="16">
        <v>0</v>
      </c>
      <c r="M80" s="52">
        <v>7500</v>
      </c>
      <c r="N80" s="16">
        <v>0</v>
      </c>
      <c r="O80" s="16">
        <v>55</v>
      </c>
      <c r="P80" s="52">
        <v>1042</v>
      </c>
      <c r="Q80" s="16">
        <v>83</v>
      </c>
      <c r="R80" s="53">
        <v>41922</v>
      </c>
      <c r="S80" s="16" t="s">
        <v>24</v>
      </c>
      <c r="T80" s="16" t="s">
        <v>37</v>
      </c>
    </row>
    <row r="81" spans="1:20">
      <c r="A81" s="18">
        <f>Tabela1[[#This Row],[Colunas4]]</f>
        <v>53700</v>
      </c>
      <c r="B81" s="18">
        <f>Tabela1[[#This Row],[Colunas6]]</f>
        <v>7100</v>
      </c>
      <c r="C81" s="49">
        <f>Tabela1[[#This Row],[Colunas8]]</f>
        <v>47</v>
      </c>
      <c r="D81" s="17">
        <f>Tabela1[[#This Row],[Colunas9]]</f>
        <v>1300</v>
      </c>
      <c r="E81" s="18">
        <f>Tabela1[[#This Row],[Parcelas]]*Tabela1[[#This Row],[Valor]]</f>
        <v>61100</v>
      </c>
      <c r="F81" s="18">
        <f>Tabela1[[#This Row],[Saldo Devedor]]+Tabela1[[#This Row],[Entrada]]</f>
        <v>68200</v>
      </c>
      <c r="G81" s="19">
        <f>Tabela1[[#This Row],[Total]]/Tabela1[[#This Row],[Crédito]]</f>
        <v>1.2700186219739293</v>
      </c>
      <c r="H81" s="19">
        <f>Tabela1[[#This Row],[Entrada]]/Tabela1[[#This Row],[Saldo Devedor]]</f>
        <v>0.11620294599018004</v>
      </c>
      <c r="J81" s="16" t="s">
        <v>34</v>
      </c>
      <c r="K81" s="52">
        <v>53700</v>
      </c>
      <c r="L81" s="16">
        <v>0</v>
      </c>
      <c r="M81" s="52">
        <v>7100</v>
      </c>
      <c r="N81" s="16">
        <v>0</v>
      </c>
      <c r="O81" s="16">
        <v>47</v>
      </c>
      <c r="P81" s="52">
        <v>1300</v>
      </c>
      <c r="Q81" s="16">
        <v>48</v>
      </c>
      <c r="R81" s="53">
        <v>41922</v>
      </c>
      <c r="S81" s="16" t="s">
        <v>24</v>
      </c>
      <c r="T81" s="16" t="s">
        <v>37</v>
      </c>
    </row>
    <row r="82" spans="1:20">
      <c r="A82" s="18">
        <f>Tabela1[[#This Row],[Colunas4]]</f>
        <v>56400</v>
      </c>
      <c r="B82" s="18">
        <f>Tabela1[[#This Row],[Colunas6]]</f>
        <v>7900</v>
      </c>
      <c r="C82" s="49">
        <f>Tabela1[[#This Row],[Colunas8]]</f>
        <v>70</v>
      </c>
      <c r="D82" s="17">
        <f>Tabela1[[#This Row],[Colunas9]]</f>
        <v>954</v>
      </c>
      <c r="E82" s="18">
        <f>Tabela1[[#This Row],[Parcelas]]*Tabela1[[#This Row],[Valor]]</f>
        <v>66780</v>
      </c>
      <c r="F82" s="18">
        <f>Tabela1[[#This Row],[Saldo Devedor]]+Tabela1[[#This Row],[Entrada]]</f>
        <v>74680</v>
      </c>
      <c r="G82" s="19">
        <f>Tabela1[[#This Row],[Total]]/Tabela1[[#This Row],[Crédito]]</f>
        <v>1.3241134751773049</v>
      </c>
      <c r="H82" s="19">
        <f>Tabela1[[#This Row],[Entrada]]/Tabela1[[#This Row],[Saldo Devedor]]</f>
        <v>0.11829889188379754</v>
      </c>
      <c r="J82" s="16" t="s">
        <v>34</v>
      </c>
      <c r="K82" s="52">
        <v>56400</v>
      </c>
      <c r="L82" s="16">
        <v>0</v>
      </c>
      <c r="M82" s="52">
        <v>7900</v>
      </c>
      <c r="N82" s="16">
        <v>0</v>
      </c>
      <c r="O82" s="16">
        <v>70</v>
      </c>
      <c r="P82" s="16">
        <v>954</v>
      </c>
      <c r="Q82" s="16">
        <v>80</v>
      </c>
      <c r="R82" s="53">
        <v>41892</v>
      </c>
      <c r="S82" s="16" t="s">
        <v>35</v>
      </c>
      <c r="T82" s="16" t="s">
        <v>36</v>
      </c>
    </row>
    <row r="83" spans="1:20">
      <c r="A83" s="18">
        <f>Tabela1[[#This Row],[Colunas4]]</f>
        <v>56400</v>
      </c>
      <c r="B83" s="18">
        <f>Tabela1[[#This Row],[Colunas6]]</f>
        <v>8700</v>
      </c>
      <c r="C83" s="49">
        <f>Tabela1[[#This Row],[Colunas8]]</f>
        <v>36</v>
      </c>
      <c r="D83" s="17">
        <f>Tabela1[[#This Row],[Colunas9]]</f>
        <v>1581</v>
      </c>
      <c r="E83" s="18">
        <f>Tabela1[[#This Row],[Parcelas]]*Tabela1[[#This Row],[Valor]]</f>
        <v>56916</v>
      </c>
      <c r="F83" s="18">
        <f>Tabela1[[#This Row],[Saldo Devedor]]+Tabela1[[#This Row],[Entrada]]</f>
        <v>65616</v>
      </c>
      <c r="G83" s="19">
        <f>Tabela1[[#This Row],[Total]]/Tabela1[[#This Row],[Crédito]]</f>
        <v>1.163404255319149</v>
      </c>
      <c r="H83" s="19">
        <f>Tabela1[[#This Row],[Entrada]]/Tabela1[[#This Row],[Saldo Devedor]]</f>
        <v>0.15285684166139574</v>
      </c>
      <c r="J83" s="16" t="s">
        <v>34</v>
      </c>
      <c r="K83" s="52">
        <v>56400</v>
      </c>
      <c r="L83" s="16">
        <v>0</v>
      </c>
      <c r="M83" s="52">
        <v>8700</v>
      </c>
      <c r="N83" s="16">
        <v>0</v>
      </c>
      <c r="O83" s="16">
        <v>36</v>
      </c>
      <c r="P83" s="52">
        <v>1581</v>
      </c>
      <c r="Q83" s="16">
        <v>45</v>
      </c>
      <c r="R83" s="53">
        <v>41892</v>
      </c>
      <c r="S83" s="16" t="s">
        <v>24</v>
      </c>
      <c r="T83" s="16" t="s">
        <v>37</v>
      </c>
    </row>
    <row r="84" spans="1:20">
      <c r="A84" s="18">
        <f>Tabela1[[#This Row],[Colunas4]]</f>
        <v>58000</v>
      </c>
      <c r="B84" s="18">
        <f>Tabela1[[#This Row],[Colunas6]]</f>
        <v>6300</v>
      </c>
      <c r="C84" s="49">
        <f>Tabela1[[#This Row],[Colunas8]]</f>
        <v>66</v>
      </c>
      <c r="D84" s="17">
        <f>Tabela1[[#This Row],[Colunas9]]</f>
        <v>1076</v>
      </c>
      <c r="E84" s="18">
        <f>Tabela1[[#This Row],[Parcelas]]*Tabela1[[#This Row],[Valor]]</f>
        <v>71016</v>
      </c>
      <c r="F84" s="18">
        <f>Tabela1[[#This Row],[Saldo Devedor]]+Tabela1[[#This Row],[Entrada]]</f>
        <v>77316</v>
      </c>
      <c r="G84" s="19">
        <f>Tabela1[[#This Row],[Total]]/Tabela1[[#This Row],[Crédito]]</f>
        <v>1.3330344827586207</v>
      </c>
      <c r="H84" s="19">
        <f>Tabela1[[#This Row],[Entrada]]/Tabela1[[#This Row],[Saldo Devedor]]</f>
        <v>8.8712402838796889E-2</v>
      </c>
      <c r="J84" s="16" t="s">
        <v>34</v>
      </c>
      <c r="K84" s="52">
        <v>58000</v>
      </c>
      <c r="L84" s="16">
        <v>0</v>
      </c>
      <c r="M84" s="52">
        <v>6300</v>
      </c>
      <c r="N84" s="16">
        <v>0</v>
      </c>
      <c r="O84" s="16">
        <v>66</v>
      </c>
      <c r="P84" s="52">
        <v>1076</v>
      </c>
      <c r="Q84" s="16">
        <v>42</v>
      </c>
      <c r="R84" s="53">
        <v>41922</v>
      </c>
      <c r="S84" s="16" t="s">
        <v>24</v>
      </c>
      <c r="T84" s="16" t="s">
        <v>37</v>
      </c>
    </row>
    <row r="85" spans="1:20">
      <c r="A85" s="18">
        <f>Tabela1[[#This Row],[Colunas4]]</f>
        <v>58400</v>
      </c>
      <c r="B85" s="18">
        <f>Tabela1[[#This Row],[Colunas6]]</f>
        <v>5700</v>
      </c>
      <c r="C85" s="49">
        <f>Tabela1[[#This Row],[Colunas8]]</f>
        <v>62</v>
      </c>
      <c r="D85" s="17">
        <f>Tabela1[[#This Row],[Colunas9]]</f>
        <v>1110</v>
      </c>
      <c r="E85" s="18">
        <f>Tabela1[[#This Row],[Parcelas]]*Tabela1[[#This Row],[Valor]]</f>
        <v>68820</v>
      </c>
      <c r="F85" s="18">
        <f>Tabela1[[#This Row],[Saldo Devedor]]+Tabela1[[#This Row],[Entrada]]</f>
        <v>74520</v>
      </c>
      <c r="G85" s="19">
        <f>Tabela1[[#This Row],[Total]]/Tabela1[[#This Row],[Crédito]]</f>
        <v>1.276027397260274</v>
      </c>
      <c r="H85" s="19">
        <f>Tabela1[[#This Row],[Entrada]]/Tabela1[[#This Row],[Saldo Devedor]]</f>
        <v>8.2824760244115087E-2</v>
      </c>
      <c r="J85" s="16" t="s">
        <v>34</v>
      </c>
      <c r="K85" s="52">
        <v>58400</v>
      </c>
      <c r="L85" s="16">
        <v>0</v>
      </c>
      <c r="M85" s="52">
        <v>5700</v>
      </c>
      <c r="N85" s="16">
        <v>0</v>
      </c>
      <c r="O85" s="16">
        <v>62</v>
      </c>
      <c r="P85" s="52">
        <v>1110</v>
      </c>
      <c r="Q85" s="16">
        <v>5</v>
      </c>
      <c r="R85" s="53">
        <v>41922</v>
      </c>
      <c r="S85" s="16" t="s">
        <v>35</v>
      </c>
      <c r="T85" s="16" t="s">
        <v>36</v>
      </c>
    </row>
    <row r="86" spans="1:20">
      <c r="A86" s="18">
        <f>Tabela1[[#This Row],[Colunas4]]</f>
        <v>58500</v>
      </c>
      <c r="B86" s="18">
        <f>Tabela1[[#This Row],[Colunas6]]</f>
        <v>6600</v>
      </c>
      <c r="C86" s="49">
        <f>Tabela1[[#This Row],[Colunas8]]</f>
        <v>64</v>
      </c>
      <c r="D86" s="17">
        <f>Tabela1[[#This Row],[Colunas9]]</f>
        <v>1083</v>
      </c>
      <c r="E86" s="18">
        <f>Tabela1[[#This Row],[Parcelas]]*Tabela1[[#This Row],[Valor]]</f>
        <v>69312</v>
      </c>
      <c r="F86" s="18">
        <f>Tabela1[[#This Row],[Saldo Devedor]]+Tabela1[[#This Row],[Entrada]]</f>
        <v>75912</v>
      </c>
      <c r="G86" s="19">
        <f>Tabela1[[#This Row],[Total]]/Tabela1[[#This Row],[Crédito]]</f>
        <v>1.2976410256410256</v>
      </c>
      <c r="H86" s="19">
        <f>Tabela1[[#This Row],[Entrada]]/Tabela1[[#This Row],[Saldo Devedor]]</f>
        <v>9.5221606648199453E-2</v>
      </c>
      <c r="J86" s="16" t="s">
        <v>34</v>
      </c>
      <c r="K86" s="52">
        <v>58500</v>
      </c>
      <c r="L86" s="16">
        <v>0</v>
      </c>
      <c r="M86" s="52">
        <v>6600</v>
      </c>
      <c r="N86" s="16">
        <v>0</v>
      </c>
      <c r="O86" s="16">
        <v>64</v>
      </c>
      <c r="P86" s="52">
        <v>1083</v>
      </c>
      <c r="Q86" s="16">
        <v>97</v>
      </c>
      <c r="R86" s="53">
        <v>41922</v>
      </c>
      <c r="S86" s="16" t="s">
        <v>24</v>
      </c>
      <c r="T86" s="16" t="s">
        <v>37</v>
      </c>
    </row>
    <row r="87" spans="1:20">
      <c r="A87" s="18">
        <f>Tabela1[[#This Row],[Colunas4]]</f>
        <v>58600</v>
      </c>
      <c r="B87" s="18">
        <f>Tabela1[[#This Row],[Colunas6]]</f>
        <v>6200</v>
      </c>
      <c r="C87" s="49">
        <f>Tabela1[[#This Row],[Colunas8]]</f>
        <v>57</v>
      </c>
      <c r="D87" s="17">
        <f>Tabela1[[#This Row],[Colunas9]]</f>
        <v>1252</v>
      </c>
      <c r="E87" s="18">
        <f>Tabela1[[#This Row],[Parcelas]]*Tabela1[[#This Row],[Valor]]</f>
        <v>71364</v>
      </c>
      <c r="F87" s="18">
        <f>Tabela1[[#This Row],[Saldo Devedor]]+Tabela1[[#This Row],[Entrada]]</f>
        <v>77564</v>
      </c>
      <c r="G87" s="19">
        <f>Tabela1[[#This Row],[Total]]/Tabela1[[#This Row],[Crédito]]</f>
        <v>1.3236177474402731</v>
      </c>
      <c r="H87" s="19">
        <f>Tabela1[[#This Row],[Entrada]]/Tabela1[[#This Row],[Saldo Devedor]]</f>
        <v>8.6878538198531474E-2</v>
      </c>
      <c r="J87" s="16" t="s">
        <v>34</v>
      </c>
      <c r="K87" s="52">
        <v>58600</v>
      </c>
      <c r="L87" s="16">
        <v>0</v>
      </c>
      <c r="M87" s="52">
        <v>6200</v>
      </c>
      <c r="N87" s="16">
        <v>0</v>
      </c>
      <c r="O87" s="16">
        <v>57</v>
      </c>
      <c r="P87" s="52">
        <v>1252</v>
      </c>
      <c r="Q87" s="16">
        <v>64</v>
      </c>
      <c r="R87" s="53">
        <v>41922</v>
      </c>
      <c r="S87" s="16" t="s">
        <v>24</v>
      </c>
      <c r="T87" s="16" t="s">
        <v>37</v>
      </c>
    </row>
    <row r="88" spans="1:20">
      <c r="A88" s="18">
        <f>Tabela1[[#This Row],[Colunas4]]</f>
        <v>59000</v>
      </c>
      <c r="B88" s="18">
        <f>Tabela1[[#This Row],[Colunas6]]</f>
        <v>7300</v>
      </c>
      <c r="C88" s="49">
        <f>Tabela1[[#This Row],[Colunas8]]</f>
        <v>62</v>
      </c>
      <c r="D88" s="17">
        <f>Tabela1[[#This Row],[Colunas9]]</f>
        <v>1076</v>
      </c>
      <c r="E88" s="18">
        <f>Tabela1[[#This Row],[Parcelas]]*Tabela1[[#This Row],[Valor]]</f>
        <v>66712</v>
      </c>
      <c r="F88" s="18">
        <f>Tabela1[[#This Row],[Saldo Devedor]]+Tabela1[[#This Row],[Entrada]]</f>
        <v>74012</v>
      </c>
      <c r="G88" s="19">
        <f>Tabela1[[#This Row],[Total]]/Tabela1[[#This Row],[Crédito]]</f>
        <v>1.2544406779661017</v>
      </c>
      <c r="H88" s="19">
        <f>Tabela1[[#This Row],[Entrada]]/Tabela1[[#This Row],[Saldo Devedor]]</f>
        <v>0.10942559059839309</v>
      </c>
      <c r="J88" s="16" t="s">
        <v>34</v>
      </c>
      <c r="K88" s="52">
        <v>59000</v>
      </c>
      <c r="L88" s="16">
        <v>0</v>
      </c>
      <c r="M88" s="52">
        <v>7300</v>
      </c>
      <c r="N88" s="16">
        <v>0</v>
      </c>
      <c r="O88" s="16">
        <v>62</v>
      </c>
      <c r="P88" s="52">
        <v>1076</v>
      </c>
      <c r="Q88" s="16">
        <v>94</v>
      </c>
      <c r="R88" s="53">
        <v>41922</v>
      </c>
      <c r="S88" s="16" t="s">
        <v>35</v>
      </c>
      <c r="T88" s="16" t="s">
        <v>36</v>
      </c>
    </row>
    <row r="89" spans="1:20">
      <c r="A89" s="18">
        <f>Tabela1[[#This Row],[Colunas4]]</f>
        <v>59000</v>
      </c>
      <c r="B89" s="18">
        <f>Tabela1[[#This Row],[Colunas6]]</f>
        <v>8700</v>
      </c>
      <c r="C89" s="49">
        <f>Tabela1[[#This Row],[Colunas8]]</f>
        <v>58</v>
      </c>
      <c r="D89" s="17">
        <f>Tabela1[[#This Row],[Colunas9]]</f>
        <v>1193</v>
      </c>
      <c r="E89" s="18">
        <f>Tabela1[[#This Row],[Parcelas]]*Tabela1[[#This Row],[Valor]]</f>
        <v>69194</v>
      </c>
      <c r="F89" s="18">
        <f>Tabela1[[#This Row],[Saldo Devedor]]+Tabela1[[#This Row],[Entrada]]</f>
        <v>77894</v>
      </c>
      <c r="G89" s="19">
        <f>Tabela1[[#This Row],[Total]]/Tabela1[[#This Row],[Crédito]]</f>
        <v>1.3202372881355933</v>
      </c>
      <c r="H89" s="19">
        <f>Tabela1[[#This Row],[Entrada]]/Tabela1[[#This Row],[Saldo Devedor]]</f>
        <v>0.12573344509639564</v>
      </c>
      <c r="J89" s="16" t="s">
        <v>34</v>
      </c>
      <c r="K89" s="52">
        <v>59000</v>
      </c>
      <c r="L89" s="16">
        <v>0</v>
      </c>
      <c r="M89" s="52">
        <v>8700</v>
      </c>
      <c r="N89" s="16">
        <v>0</v>
      </c>
      <c r="O89" s="16">
        <v>58</v>
      </c>
      <c r="P89" s="52">
        <v>1193</v>
      </c>
      <c r="Q89" s="16">
        <v>33</v>
      </c>
      <c r="R89" s="53">
        <v>41922</v>
      </c>
      <c r="S89" s="16" t="s">
        <v>24</v>
      </c>
      <c r="T89" s="16" t="s">
        <v>37</v>
      </c>
    </row>
    <row r="90" spans="1:20">
      <c r="A90" s="18">
        <f>Tabela1[[#This Row],[Colunas4]]</f>
        <v>59100</v>
      </c>
      <c r="B90" s="18">
        <f>Tabela1[[#This Row],[Colunas6]]</f>
        <v>6600</v>
      </c>
      <c r="C90" s="49">
        <f>Tabela1[[#This Row],[Colunas8]]</f>
        <v>70</v>
      </c>
      <c r="D90" s="17">
        <f>Tabela1[[#This Row],[Colunas9]]</f>
        <v>987</v>
      </c>
      <c r="E90" s="18">
        <f>Tabela1[[#This Row],[Parcelas]]*Tabela1[[#This Row],[Valor]]</f>
        <v>69090</v>
      </c>
      <c r="F90" s="18">
        <f>Tabela1[[#This Row],[Saldo Devedor]]+Tabela1[[#This Row],[Entrada]]</f>
        <v>75690</v>
      </c>
      <c r="G90" s="19">
        <f>Tabela1[[#This Row],[Total]]/Tabela1[[#This Row],[Crédito]]</f>
        <v>1.2807106598984772</v>
      </c>
      <c r="H90" s="19">
        <f>Tabela1[[#This Row],[Entrada]]/Tabela1[[#This Row],[Saldo Devedor]]</f>
        <v>9.5527572731220145E-2</v>
      </c>
      <c r="J90" s="16" t="s">
        <v>34</v>
      </c>
      <c r="K90" s="52">
        <v>59100</v>
      </c>
      <c r="L90" s="16">
        <v>0</v>
      </c>
      <c r="M90" s="52">
        <v>6600</v>
      </c>
      <c r="N90" s="16">
        <v>0</v>
      </c>
      <c r="O90" s="16">
        <v>70</v>
      </c>
      <c r="P90" s="16">
        <v>987</v>
      </c>
      <c r="Q90" s="16">
        <v>14</v>
      </c>
      <c r="R90" s="53">
        <v>41922</v>
      </c>
      <c r="S90" s="16" t="s">
        <v>24</v>
      </c>
      <c r="T90" s="16" t="s">
        <v>37</v>
      </c>
    </row>
    <row r="91" spans="1:20">
      <c r="A91" s="18">
        <f>Tabela1[[#This Row],[Colunas4]]</f>
        <v>59300</v>
      </c>
      <c r="B91" s="18">
        <f>Tabela1[[#This Row],[Colunas6]]</f>
        <v>8500</v>
      </c>
      <c r="C91" s="49">
        <f>Tabela1[[#This Row],[Colunas8]]</f>
        <v>69</v>
      </c>
      <c r="D91" s="17">
        <f>Tabela1[[#This Row],[Colunas9]]</f>
        <v>970</v>
      </c>
      <c r="E91" s="18">
        <f>Tabela1[[#This Row],[Parcelas]]*Tabela1[[#This Row],[Valor]]</f>
        <v>66930</v>
      </c>
      <c r="F91" s="18">
        <f>Tabela1[[#This Row],[Saldo Devedor]]+Tabela1[[#This Row],[Entrada]]</f>
        <v>75430</v>
      </c>
      <c r="G91" s="19">
        <f>Tabela1[[#This Row],[Total]]/Tabela1[[#This Row],[Crédito]]</f>
        <v>1.2720067453625632</v>
      </c>
      <c r="H91" s="19">
        <f>Tabela1[[#This Row],[Entrada]]/Tabela1[[#This Row],[Saldo Devedor]]</f>
        <v>0.12699835649185717</v>
      </c>
      <c r="J91" s="16" t="s">
        <v>34</v>
      </c>
      <c r="K91" s="52">
        <v>59300</v>
      </c>
      <c r="L91" s="16">
        <v>0</v>
      </c>
      <c r="M91" s="52">
        <v>8500</v>
      </c>
      <c r="N91" s="16">
        <v>0</v>
      </c>
      <c r="O91" s="16">
        <v>69</v>
      </c>
      <c r="P91" s="16">
        <v>970</v>
      </c>
      <c r="Q91" s="16">
        <v>46</v>
      </c>
      <c r="R91" s="53">
        <v>41922</v>
      </c>
      <c r="S91" s="16" t="s">
        <v>24</v>
      </c>
      <c r="T91" s="16" t="s">
        <v>37</v>
      </c>
    </row>
    <row r="92" spans="1:20">
      <c r="A92" s="18">
        <f>Tabela1[[#This Row],[Colunas4]]</f>
        <v>61000</v>
      </c>
      <c r="B92" s="18">
        <f>Tabela1[[#This Row],[Colunas6]]</f>
        <v>7000</v>
      </c>
      <c r="C92" s="49">
        <f>Tabela1[[#This Row],[Colunas8]]</f>
        <v>53</v>
      </c>
      <c r="D92" s="17">
        <f>Tabela1[[#This Row],[Colunas9]]</f>
        <v>1350</v>
      </c>
      <c r="E92" s="18">
        <f>Tabela1[[#This Row],[Parcelas]]*Tabela1[[#This Row],[Valor]]</f>
        <v>71550</v>
      </c>
      <c r="F92" s="18">
        <f>Tabela1[[#This Row],[Saldo Devedor]]+Tabela1[[#This Row],[Entrada]]</f>
        <v>78550</v>
      </c>
      <c r="G92" s="19">
        <f>Tabela1[[#This Row],[Total]]/Tabela1[[#This Row],[Crédito]]</f>
        <v>1.2877049180327869</v>
      </c>
      <c r="H92" s="19">
        <f>Tabela1[[#This Row],[Entrada]]/Tabela1[[#This Row],[Saldo Devedor]]</f>
        <v>9.783368273934312E-2</v>
      </c>
      <c r="J92" s="16" t="s">
        <v>34</v>
      </c>
      <c r="K92" s="52">
        <v>61000</v>
      </c>
      <c r="L92" s="16">
        <v>0</v>
      </c>
      <c r="M92" s="52">
        <v>7000</v>
      </c>
      <c r="N92" s="16">
        <v>0</v>
      </c>
      <c r="O92" s="16">
        <v>53</v>
      </c>
      <c r="P92" s="52">
        <v>1350</v>
      </c>
      <c r="Q92" s="16">
        <v>19</v>
      </c>
      <c r="R92" s="53">
        <v>41922</v>
      </c>
      <c r="S92" s="16" t="s">
        <v>24</v>
      </c>
      <c r="T92" s="16" t="s">
        <v>37</v>
      </c>
    </row>
    <row r="93" spans="1:20">
      <c r="A93" s="18">
        <f>Tabela1[[#This Row],[Colunas4]]</f>
        <v>61100</v>
      </c>
      <c r="B93" s="18">
        <f>Tabela1[[#This Row],[Colunas6]]</f>
        <v>8400</v>
      </c>
      <c r="C93" s="49">
        <f>Tabela1[[#This Row],[Colunas8]]</f>
        <v>51</v>
      </c>
      <c r="D93" s="17">
        <f>Tabela1[[#This Row],[Colunas9]]</f>
        <v>1368</v>
      </c>
      <c r="E93" s="18">
        <f>Tabela1[[#This Row],[Parcelas]]*Tabela1[[#This Row],[Valor]]</f>
        <v>69768</v>
      </c>
      <c r="F93" s="18">
        <f>Tabela1[[#This Row],[Saldo Devedor]]+Tabela1[[#This Row],[Entrada]]</f>
        <v>78168</v>
      </c>
      <c r="G93" s="19">
        <f>Tabela1[[#This Row],[Total]]/Tabela1[[#This Row],[Crédito]]</f>
        <v>1.2793453355155482</v>
      </c>
      <c r="H93" s="19">
        <f>Tabela1[[#This Row],[Entrada]]/Tabela1[[#This Row],[Saldo Devedor]]</f>
        <v>0.12039903680770554</v>
      </c>
      <c r="J93" s="16" t="s">
        <v>34</v>
      </c>
      <c r="K93" s="52">
        <v>61100</v>
      </c>
      <c r="L93" s="16">
        <v>0</v>
      </c>
      <c r="M93" s="52">
        <v>8400</v>
      </c>
      <c r="N93" s="16">
        <v>0</v>
      </c>
      <c r="O93" s="16">
        <v>51</v>
      </c>
      <c r="P93" s="52">
        <v>1368</v>
      </c>
      <c r="Q93" s="16">
        <v>69</v>
      </c>
      <c r="R93" s="53">
        <v>41892</v>
      </c>
      <c r="S93" s="16" t="s">
        <v>35</v>
      </c>
      <c r="T93" s="16" t="s">
        <v>36</v>
      </c>
    </row>
    <row r="94" spans="1:20">
      <c r="A94" s="18">
        <f>Tabela1[[#This Row],[Colunas4]]</f>
        <v>61100</v>
      </c>
      <c r="B94" s="18">
        <f>Tabela1[[#This Row],[Colunas6]]</f>
        <v>4900</v>
      </c>
      <c r="C94" s="49">
        <f>Tabela1[[#This Row],[Colunas8]]</f>
        <v>54</v>
      </c>
      <c r="D94" s="17">
        <f>Tabela1[[#This Row],[Colunas9]]</f>
        <v>1377</v>
      </c>
      <c r="E94" s="18">
        <f>Tabela1[[#This Row],[Parcelas]]*Tabela1[[#This Row],[Valor]]</f>
        <v>74358</v>
      </c>
      <c r="F94" s="18">
        <f>Tabela1[[#This Row],[Saldo Devedor]]+Tabela1[[#This Row],[Entrada]]</f>
        <v>79258</v>
      </c>
      <c r="G94" s="19">
        <f>Tabela1[[#This Row],[Total]]/Tabela1[[#This Row],[Crédito]]</f>
        <v>1.2971849427168576</v>
      </c>
      <c r="H94" s="19">
        <f>Tabela1[[#This Row],[Entrada]]/Tabela1[[#This Row],[Saldo Devedor]]</f>
        <v>6.5897415207509621E-2</v>
      </c>
      <c r="J94" s="16" t="s">
        <v>34</v>
      </c>
      <c r="K94" s="52">
        <v>61100</v>
      </c>
      <c r="L94" s="16">
        <v>0</v>
      </c>
      <c r="M94" s="52">
        <v>4900</v>
      </c>
      <c r="N94" s="16">
        <v>0</v>
      </c>
      <c r="O94" s="16">
        <v>54</v>
      </c>
      <c r="P94" s="52">
        <v>1377</v>
      </c>
      <c r="Q94" s="16">
        <v>21</v>
      </c>
      <c r="R94" s="53">
        <v>41922</v>
      </c>
      <c r="S94" s="16" t="s">
        <v>35</v>
      </c>
      <c r="T94" s="16" t="s">
        <v>36</v>
      </c>
    </row>
    <row r="95" spans="1:20">
      <c r="A95" s="18">
        <f>Tabela1[[#This Row],[Colunas4]]</f>
        <v>61200</v>
      </c>
      <c r="B95" s="18">
        <f>Tabela1[[#This Row],[Colunas6]]</f>
        <v>6000</v>
      </c>
      <c r="C95" s="49">
        <f>Tabela1[[#This Row],[Colunas8]]</f>
        <v>59</v>
      </c>
      <c r="D95" s="17">
        <f>Tabela1[[#This Row],[Colunas9]]</f>
        <v>1273</v>
      </c>
      <c r="E95" s="18">
        <f>Tabela1[[#This Row],[Parcelas]]*Tabela1[[#This Row],[Valor]]</f>
        <v>75107</v>
      </c>
      <c r="F95" s="18">
        <f>Tabela1[[#This Row],[Saldo Devedor]]+Tabela1[[#This Row],[Entrada]]</f>
        <v>81107</v>
      </c>
      <c r="G95" s="19">
        <f>Tabela1[[#This Row],[Total]]/Tabela1[[#This Row],[Crédito]]</f>
        <v>1.3252777777777778</v>
      </c>
      <c r="H95" s="19">
        <f>Tabela1[[#This Row],[Entrada]]/Tabela1[[#This Row],[Saldo Devedor]]</f>
        <v>7.9886029264915392E-2</v>
      </c>
      <c r="J95" s="16" t="s">
        <v>34</v>
      </c>
      <c r="K95" s="52">
        <v>61200</v>
      </c>
      <c r="L95" s="16">
        <v>0</v>
      </c>
      <c r="M95" s="52">
        <v>6000</v>
      </c>
      <c r="N95" s="16">
        <v>0</v>
      </c>
      <c r="O95" s="16">
        <v>59</v>
      </c>
      <c r="P95" s="52">
        <v>1273</v>
      </c>
      <c r="Q95" s="16">
        <v>53</v>
      </c>
      <c r="R95" s="53">
        <v>41861</v>
      </c>
      <c r="S95" s="16" t="s">
        <v>35</v>
      </c>
      <c r="T95" s="16" t="s">
        <v>36</v>
      </c>
    </row>
    <row r="96" spans="1:20">
      <c r="A96" s="18">
        <f>Tabela1[[#This Row],[Colunas4]]</f>
        <v>61200</v>
      </c>
      <c r="B96" s="18">
        <f>Tabela1[[#This Row],[Colunas6]]</f>
        <v>8200</v>
      </c>
      <c r="C96" s="49">
        <f>Tabela1[[#This Row],[Colunas8]]</f>
        <v>54</v>
      </c>
      <c r="D96" s="17">
        <f>Tabela1[[#This Row],[Colunas9]]</f>
        <v>1330</v>
      </c>
      <c r="E96" s="18">
        <f>Tabela1[[#This Row],[Parcelas]]*Tabela1[[#This Row],[Valor]]</f>
        <v>71820</v>
      </c>
      <c r="F96" s="18">
        <f>Tabela1[[#This Row],[Saldo Devedor]]+Tabela1[[#This Row],[Entrada]]</f>
        <v>80020</v>
      </c>
      <c r="G96" s="19">
        <f>Tabela1[[#This Row],[Total]]/Tabela1[[#This Row],[Crédito]]</f>
        <v>1.3075163398692811</v>
      </c>
      <c r="H96" s="19">
        <f>Tabela1[[#This Row],[Entrada]]/Tabela1[[#This Row],[Saldo Devedor]]</f>
        <v>0.11417432470064048</v>
      </c>
      <c r="J96" s="16" t="s">
        <v>34</v>
      </c>
      <c r="K96" s="52">
        <v>61200</v>
      </c>
      <c r="L96" s="16">
        <v>0</v>
      </c>
      <c r="M96" s="52">
        <v>8200</v>
      </c>
      <c r="N96" s="16">
        <v>0</v>
      </c>
      <c r="O96" s="16">
        <v>54</v>
      </c>
      <c r="P96" s="52">
        <v>1330</v>
      </c>
      <c r="Q96" s="16">
        <v>72</v>
      </c>
      <c r="R96" s="53">
        <v>41922</v>
      </c>
      <c r="S96" s="16" t="s">
        <v>24</v>
      </c>
      <c r="T96" s="16" t="s">
        <v>37</v>
      </c>
    </row>
    <row r="97" spans="1:20">
      <c r="A97" s="18">
        <f>Tabela1[[#This Row],[Colunas4]]</f>
        <v>61200</v>
      </c>
      <c r="B97" s="18">
        <f>Tabela1[[#This Row],[Colunas6]]</f>
        <v>8500</v>
      </c>
      <c r="C97" s="49">
        <f>Tabela1[[#This Row],[Colunas8]]</f>
        <v>54</v>
      </c>
      <c r="D97" s="17">
        <f>Tabela1[[#This Row],[Colunas9]]</f>
        <v>1330</v>
      </c>
      <c r="E97" s="18">
        <f>Tabela1[[#This Row],[Parcelas]]*Tabela1[[#This Row],[Valor]]</f>
        <v>71820</v>
      </c>
      <c r="F97" s="18">
        <f>Tabela1[[#This Row],[Saldo Devedor]]+Tabela1[[#This Row],[Entrada]]</f>
        <v>80320</v>
      </c>
      <c r="G97" s="19">
        <f>Tabela1[[#This Row],[Total]]/Tabela1[[#This Row],[Crédito]]</f>
        <v>1.3124183006535948</v>
      </c>
      <c r="H97" s="19">
        <f>Tabela1[[#This Row],[Entrada]]/Tabela1[[#This Row],[Saldo Devedor]]</f>
        <v>0.11835143414090782</v>
      </c>
      <c r="J97" s="16" t="s">
        <v>34</v>
      </c>
      <c r="K97" s="52">
        <v>61200</v>
      </c>
      <c r="L97" s="16">
        <v>0</v>
      </c>
      <c r="M97" s="52">
        <v>8500</v>
      </c>
      <c r="N97" s="16">
        <v>0</v>
      </c>
      <c r="O97" s="16">
        <v>54</v>
      </c>
      <c r="P97" s="52">
        <v>1330</v>
      </c>
      <c r="Q97" s="16">
        <v>72</v>
      </c>
      <c r="R97" s="53">
        <v>41922</v>
      </c>
      <c r="S97" s="16" t="s">
        <v>35</v>
      </c>
      <c r="T97" s="16" t="s">
        <v>36</v>
      </c>
    </row>
    <row r="98" spans="1:20">
      <c r="A98" s="18">
        <f>Tabela1[[#This Row],[Colunas4]]</f>
        <v>61300</v>
      </c>
      <c r="B98" s="18">
        <f>Tabela1[[#This Row],[Colunas6]]</f>
        <v>7300</v>
      </c>
      <c r="C98" s="49">
        <f>Tabela1[[#This Row],[Colunas8]]</f>
        <v>49</v>
      </c>
      <c r="D98" s="17">
        <f>Tabela1[[#This Row],[Colunas9]]</f>
        <v>1428</v>
      </c>
      <c r="E98" s="18">
        <f>Tabela1[[#This Row],[Parcelas]]*Tabela1[[#This Row],[Valor]]</f>
        <v>69972</v>
      </c>
      <c r="F98" s="18">
        <f>Tabela1[[#This Row],[Saldo Devedor]]+Tabela1[[#This Row],[Entrada]]</f>
        <v>77272</v>
      </c>
      <c r="G98" s="19">
        <f>Tabela1[[#This Row],[Total]]/Tabela1[[#This Row],[Crédito]]</f>
        <v>1.2605546492659054</v>
      </c>
      <c r="H98" s="19">
        <f>Tabela1[[#This Row],[Entrada]]/Tabela1[[#This Row],[Saldo Devedor]]</f>
        <v>0.10432744526381982</v>
      </c>
      <c r="J98" s="16" t="s">
        <v>34</v>
      </c>
      <c r="K98" s="52">
        <v>61300</v>
      </c>
      <c r="L98" s="16">
        <v>0</v>
      </c>
      <c r="M98" s="52">
        <v>7300</v>
      </c>
      <c r="N98" s="16">
        <v>0</v>
      </c>
      <c r="O98" s="16">
        <v>49</v>
      </c>
      <c r="P98" s="52">
        <v>1428</v>
      </c>
      <c r="Q98" s="16">
        <v>89</v>
      </c>
      <c r="R98" s="53">
        <v>41830</v>
      </c>
      <c r="S98" s="16" t="s">
        <v>35</v>
      </c>
      <c r="T98" s="16" t="s">
        <v>36</v>
      </c>
    </row>
    <row r="99" spans="1:20">
      <c r="A99" s="18">
        <f>Tabela1[[#This Row],[Colunas4]]</f>
        <v>61400</v>
      </c>
      <c r="B99" s="18">
        <f>Tabela1[[#This Row],[Colunas6]]</f>
        <v>6600</v>
      </c>
      <c r="C99" s="49">
        <f>Tabela1[[#This Row],[Colunas8]]</f>
        <v>46</v>
      </c>
      <c r="D99" s="17">
        <f>Tabela1[[#This Row],[Colunas9]]</f>
        <v>1608</v>
      </c>
      <c r="E99" s="18">
        <f>Tabela1[[#This Row],[Parcelas]]*Tabela1[[#This Row],[Valor]]</f>
        <v>73968</v>
      </c>
      <c r="F99" s="18">
        <f>Tabela1[[#This Row],[Saldo Devedor]]+Tabela1[[#This Row],[Entrada]]</f>
        <v>80568</v>
      </c>
      <c r="G99" s="19">
        <f>Tabela1[[#This Row],[Total]]/Tabela1[[#This Row],[Crédito]]</f>
        <v>1.3121824104234527</v>
      </c>
      <c r="H99" s="19">
        <f>Tabela1[[#This Row],[Entrada]]/Tabela1[[#This Row],[Saldo Devedor]]</f>
        <v>8.9227774172615182E-2</v>
      </c>
      <c r="J99" s="16" t="s">
        <v>34</v>
      </c>
      <c r="K99" s="52">
        <v>61400</v>
      </c>
      <c r="L99" s="16">
        <v>0</v>
      </c>
      <c r="M99" s="52">
        <v>6600</v>
      </c>
      <c r="N99" s="16">
        <v>0</v>
      </c>
      <c r="O99" s="16">
        <v>46</v>
      </c>
      <c r="P99" s="52">
        <v>1608</v>
      </c>
      <c r="Q99" s="16">
        <v>14</v>
      </c>
      <c r="R99" s="53">
        <v>41922</v>
      </c>
      <c r="S99" s="16" t="s">
        <v>24</v>
      </c>
      <c r="T99" s="16" t="s">
        <v>37</v>
      </c>
    </row>
    <row r="100" spans="1:20">
      <c r="A100" s="18">
        <f>Tabela1[[#This Row],[Colunas4]]</f>
        <v>61500</v>
      </c>
      <c r="B100" s="18">
        <f>Tabela1[[#This Row],[Colunas6]]</f>
        <v>7200</v>
      </c>
      <c r="C100" s="49">
        <f>Tabela1[[#This Row],[Colunas8]]</f>
        <v>51</v>
      </c>
      <c r="D100" s="17">
        <f>Tabela1[[#This Row],[Colunas9]]</f>
        <v>1343</v>
      </c>
      <c r="E100" s="18">
        <f>Tabela1[[#This Row],[Parcelas]]*Tabela1[[#This Row],[Valor]]</f>
        <v>68493</v>
      </c>
      <c r="F100" s="18">
        <f>Tabela1[[#This Row],[Saldo Devedor]]+Tabela1[[#This Row],[Entrada]]</f>
        <v>75693</v>
      </c>
      <c r="G100" s="19">
        <f>Tabela1[[#This Row],[Total]]/Tabela1[[#This Row],[Crédito]]</f>
        <v>1.230780487804878</v>
      </c>
      <c r="H100" s="19">
        <f>Tabela1[[#This Row],[Entrada]]/Tabela1[[#This Row],[Saldo Devedor]]</f>
        <v>0.10512023126450878</v>
      </c>
      <c r="J100" s="16" t="s">
        <v>34</v>
      </c>
      <c r="K100" s="52">
        <v>61500</v>
      </c>
      <c r="L100" s="16">
        <v>0</v>
      </c>
      <c r="M100" s="52">
        <v>7200</v>
      </c>
      <c r="N100" s="16">
        <v>0</v>
      </c>
      <c r="O100" s="16">
        <v>51</v>
      </c>
      <c r="P100" s="52">
        <v>1343</v>
      </c>
      <c r="Q100" s="16">
        <v>84</v>
      </c>
      <c r="R100" s="53">
        <v>41892</v>
      </c>
      <c r="S100" s="16" t="s">
        <v>35</v>
      </c>
      <c r="T100" s="16" t="s">
        <v>36</v>
      </c>
    </row>
    <row r="101" spans="1:20">
      <c r="A101" s="18">
        <f>Tabela1[[#This Row],[Colunas4]]</f>
        <v>61600</v>
      </c>
      <c r="B101" s="18">
        <f>Tabela1[[#This Row],[Colunas6]]</f>
        <v>8500</v>
      </c>
      <c r="C101" s="49">
        <f>Tabela1[[#This Row],[Colunas8]]</f>
        <v>58</v>
      </c>
      <c r="D101" s="17">
        <f>Tabela1[[#This Row],[Colunas9]]</f>
        <v>1252</v>
      </c>
      <c r="E101" s="18">
        <f>Tabela1[[#This Row],[Parcelas]]*Tabela1[[#This Row],[Valor]]</f>
        <v>72616</v>
      </c>
      <c r="F101" s="18">
        <f>Tabela1[[#This Row],[Saldo Devedor]]+Tabela1[[#This Row],[Entrada]]</f>
        <v>81116</v>
      </c>
      <c r="G101" s="19">
        <f>Tabela1[[#This Row],[Total]]/Tabela1[[#This Row],[Crédito]]</f>
        <v>1.3168181818181819</v>
      </c>
      <c r="H101" s="19">
        <f>Tabela1[[#This Row],[Entrada]]/Tabela1[[#This Row],[Saldo Devedor]]</f>
        <v>0.11705409276192574</v>
      </c>
      <c r="J101" s="16" t="s">
        <v>34</v>
      </c>
      <c r="K101" s="52">
        <v>61600</v>
      </c>
      <c r="L101" s="16">
        <v>0</v>
      </c>
      <c r="M101" s="52">
        <v>8500</v>
      </c>
      <c r="N101" s="16">
        <v>0</v>
      </c>
      <c r="O101" s="16">
        <v>58</v>
      </c>
      <c r="P101" s="52">
        <v>1252</v>
      </c>
      <c r="Q101" s="16">
        <v>4</v>
      </c>
      <c r="R101" s="53">
        <v>41922</v>
      </c>
      <c r="S101" s="16" t="s">
        <v>24</v>
      </c>
      <c r="T101" s="16" t="s">
        <v>37</v>
      </c>
    </row>
    <row r="102" spans="1:20">
      <c r="A102" s="18">
        <f>Tabela1[[#This Row],[Colunas4]]</f>
        <v>61700</v>
      </c>
      <c r="B102" s="18">
        <f>Tabela1[[#This Row],[Colunas6]]</f>
        <v>6700</v>
      </c>
      <c r="C102" s="49">
        <f>Tabela1[[#This Row],[Colunas8]]</f>
        <v>56</v>
      </c>
      <c r="D102" s="17">
        <f>Tabela1[[#This Row],[Colunas9]]</f>
        <v>1296</v>
      </c>
      <c r="E102" s="18">
        <f>Tabela1[[#This Row],[Parcelas]]*Tabela1[[#This Row],[Valor]]</f>
        <v>72576</v>
      </c>
      <c r="F102" s="18">
        <f>Tabela1[[#This Row],[Saldo Devedor]]+Tabela1[[#This Row],[Entrada]]</f>
        <v>79276</v>
      </c>
      <c r="G102" s="19">
        <f>Tabela1[[#This Row],[Total]]/Tabela1[[#This Row],[Crédito]]</f>
        <v>1.2848622366288494</v>
      </c>
      <c r="H102" s="19">
        <f>Tabela1[[#This Row],[Entrada]]/Tabela1[[#This Row],[Saldo Devedor]]</f>
        <v>9.2317019400352737E-2</v>
      </c>
      <c r="J102" s="16" t="s">
        <v>34</v>
      </c>
      <c r="K102" s="52">
        <v>61700</v>
      </c>
      <c r="L102" s="16">
        <v>0</v>
      </c>
      <c r="M102" s="52">
        <v>6700</v>
      </c>
      <c r="N102" s="16">
        <v>0</v>
      </c>
      <c r="O102" s="16">
        <v>56</v>
      </c>
      <c r="P102" s="52">
        <v>1296</v>
      </c>
      <c r="Q102" s="16">
        <v>45</v>
      </c>
      <c r="R102" s="53">
        <v>41922</v>
      </c>
      <c r="S102" s="16" t="s">
        <v>35</v>
      </c>
      <c r="T102" s="16" t="s">
        <v>36</v>
      </c>
    </row>
    <row r="103" spans="1:20">
      <c r="A103" s="18">
        <f>Tabela1[[#This Row],[Colunas4]]</f>
        <v>61700</v>
      </c>
      <c r="B103" s="18">
        <f>Tabela1[[#This Row],[Colunas6]]</f>
        <v>7100</v>
      </c>
      <c r="C103" s="49">
        <f>Tabela1[[#This Row],[Colunas8]]</f>
        <v>56</v>
      </c>
      <c r="D103" s="17">
        <f>Tabela1[[#This Row],[Colunas9]]</f>
        <v>1296</v>
      </c>
      <c r="E103" s="18">
        <f>Tabela1[[#This Row],[Parcelas]]*Tabela1[[#This Row],[Valor]]</f>
        <v>72576</v>
      </c>
      <c r="F103" s="18">
        <f>Tabela1[[#This Row],[Saldo Devedor]]+Tabela1[[#This Row],[Entrada]]</f>
        <v>79676</v>
      </c>
      <c r="G103" s="19">
        <f>Tabela1[[#This Row],[Total]]/Tabela1[[#This Row],[Crédito]]</f>
        <v>1.2913452188006482</v>
      </c>
      <c r="H103" s="19">
        <f>Tabela1[[#This Row],[Entrada]]/Tabela1[[#This Row],[Saldo Devedor]]</f>
        <v>9.7828483245149908E-2</v>
      </c>
      <c r="J103" s="16" t="s">
        <v>34</v>
      </c>
      <c r="K103" s="52">
        <v>61700</v>
      </c>
      <c r="L103" s="16">
        <v>0</v>
      </c>
      <c r="M103" s="52">
        <v>7100</v>
      </c>
      <c r="N103" s="16">
        <v>0</v>
      </c>
      <c r="O103" s="16">
        <v>56</v>
      </c>
      <c r="P103" s="52">
        <v>1296</v>
      </c>
      <c r="Q103" s="16">
        <v>45</v>
      </c>
      <c r="R103" s="53">
        <v>41922</v>
      </c>
      <c r="S103" s="16" t="s">
        <v>24</v>
      </c>
      <c r="T103" s="16" t="s">
        <v>37</v>
      </c>
    </row>
    <row r="104" spans="1:20">
      <c r="A104" s="18">
        <f>Tabela1[[#This Row],[Colunas4]]</f>
        <v>61900</v>
      </c>
      <c r="B104" s="18">
        <f>Tabela1[[#This Row],[Colunas6]]</f>
        <v>7000</v>
      </c>
      <c r="C104" s="49">
        <f>Tabela1[[#This Row],[Colunas8]]</f>
        <v>58</v>
      </c>
      <c r="D104" s="17">
        <f>Tabela1[[#This Row],[Colunas9]]</f>
        <v>1250</v>
      </c>
      <c r="E104" s="18">
        <f>Tabela1[[#This Row],[Parcelas]]*Tabela1[[#This Row],[Valor]]</f>
        <v>72500</v>
      </c>
      <c r="F104" s="18">
        <f>Tabela1[[#This Row],[Saldo Devedor]]+Tabela1[[#This Row],[Entrada]]</f>
        <v>79500</v>
      </c>
      <c r="G104" s="19">
        <f>Tabela1[[#This Row],[Total]]/Tabela1[[#This Row],[Crédito]]</f>
        <v>1.2843295638126009</v>
      </c>
      <c r="H104" s="19">
        <f>Tabela1[[#This Row],[Entrada]]/Tabela1[[#This Row],[Saldo Devedor]]</f>
        <v>9.6551724137931033E-2</v>
      </c>
      <c r="J104" s="16" t="s">
        <v>34</v>
      </c>
      <c r="K104" s="52">
        <v>61900</v>
      </c>
      <c r="L104" s="16">
        <v>0</v>
      </c>
      <c r="M104" s="52">
        <v>7000</v>
      </c>
      <c r="N104" s="16">
        <v>0</v>
      </c>
      <c r="O104" s="16">
        <v>58</v>
      </c>
      <c r="P104" s="52">
        <v>1250</v>
      </c>
      <c r="Q104" s="16">
        <v>78</v>
      </c>
      <c r="R104" s="53">
        <v>41922</v>
      </c>
      <c r="S104" s="16" t="s">
        <v>24</v>
      </c>
      <c r="T104" s="16" t="s">
        <v>37</v>
      </c>
    </row>
    <row r="105" spans="1:20">
      <c r="A105" s="18">
        <f>Tabela1[[#This Row],[Colunas4]]</f>
        <v>61900</v>
      </c>
      <c r="B105" s="18">
        <f>Tabela1[[#This Row],[Colunas6]]</f>
        <v>9000</v>
      </c>
      <c r="C105" s="49">
        <f>Tabela1[[#This Row],[Colunas8]]</f>
        <v>53</v>
      </c>
      <c r="D105" s="17">
        <f>Tabela1[[#This Row],[Colunas9]]</f>
        <v>1303</v>
      </c>
      <c r="E105" s="18">
        <f>Tabela1[[#This Row],[Parcelas]]*Tabela1[[#This Row],[Valor]]</f>
        <v>69059</v>
      </c>
      <c r="F105" s="18">
        <f>Tabela1[[#This Row],[Saldo Devedor]]+Tabela1[[#This Row],[Entrada]]</f>
        <v>78059</v>
      </c>
      <c r="G105" s="19">
        <f>Tabela1[[#This Row],[Total]]/Tabela1[[#This Row],[Crédito]]</f>
        <v>1.2610500807754443</v>
      </c>
      <c r="H105" s="19">
        <f>Tabela1[[#This Row],[Entrada]]/Tabela1[[#This Row],[Saldo Devedor]]</f>
        <v>0.13032334670354334</v>
      </c>
      <c r="J105" s="16" t="s">
        <v>34</v>
      </c>
      <c r="K105" s="52">
        <v>61900</v>
      </c>
      <c r="L105" s="16">
        <v>0</v>
      </c>
      <c r="M105" s="52">
        <v>9000</v>
      </c>
      <c r="N105" s="16">
        <v>0</v>
      </c>
      <c r="O105" s="16">
        <v>53</v>
      </c>
      <c r="P105" s="52">
        <v>1303</v>
      </c>
      <c r="Q105" s="16">
        <v>54</v>
      </c>
      <c r="R105" s="53">
        <v>41922</v>
      </c>
      <c r="S105" s="16" t="s">
        <v>24</v>
      </c>
      <c r="T105" s="16" t="s">
        <v>37</v>
      </c>
    </row>
    <row r="106" spans="1:20">
      <c r="A106" s="18">
        <f>Tabela1[[#This Row],[Colunas4]]</f>
        <v>62000</v>
      </c>
      <c r="B106" s="18">
        <f>Tabela1[[#This Row],[Colunas6]]</f>
        <v>5700</v>
      </c>
      <c r="C106" s="49">
        <f>Tabela1[[#This Row],[Colunas8]]</f>
        <v>57</v>
      </c>
      <c r="D106" s="17">
        <f>Tabela1[[#This Row],[Colunas9]]</f>
        <v>1295</v>
      </c>
      <c r="E106" s="18">
        <f>Tabela1[[#This Row],[Parcelas]]*Tabela1[[#This Row],[Valor]]</f>
        <v>73815</v>
      </c>
      <c r="F106" s="18">
        <f>Tabela1[[#This Row],[Saldo Devedor]]+Tabela1[[#This Row],[Entrada]]</f>
        <v>79515</v>
      </c>
      <c r="G106" s="19">
        <f>Tabela1[[#This Row],[Total]]/Tabela1[[#This Row],[Crédito]]</f>
        <v>1.2825</v>
      </c>
      <c r="H106" s="19">
        <f>Tabela1[[#This Row],[Entrada]]/Tabela1[[#This Row],[Saldo Devedor]]</f>
        <v>7.7220077220077218E-2</v>
      </c>
      <c r="J106" s="16" t="s">
        <v>34</v>
      </c>
      <c r="K106" s="52">
        <v>62000</v>
      </c>
      <c r="L106" s="16">
        <v>0</v>
      </c>
      <c r="M106" s="52">
        <v>5700</v>
      </c>
      <c r="N106" s="16">
        <v>0</v>
      </c>
      <c r="O106" s="16">
        <v>57</v>
      </c>
      <c r="P106" s="52">
        <v>1295</v>
      </c>
      <c r="Q106" s="16">
        <v>7</v>
      </c>
      <c r="R106" s="53">
        <v>41922</v>
      </c>
      <c r="S106" s="16" t="s">
        <v>35</v>
      </c>
      <c r="T106" s="16" t="s">
        <v>36</v>
      </c>
    </row>
    <row r="107" spans="1:20">
      <c r="A107" s="18">
        <f>Tabela1[[#This Row],[Colunas4]]</f>
        <v>62000</v>
      </c>
      <c r="B107" s="18">
        <f>Tabela1[[#This Row],[Colunas6]]</f>
        <v>6200</v>
      </c>
      <c r="C107" s="49">
        <f>Tabela1[[#This Row],[Colunas8]]</f>
        <v>56</v>
      </c>
      <c r="D107" s="17">
        <f>Tabela1[[#This Row],[Colunas9]]</f>
        <v>1295</v>
      </c>
      <c r="E107" s="18">
        <f>Tabela1[[#This Row],[Parcelas]]*Tabela1[[#This Row],[Valor]]</f>
        <v>72520</v>
      </c>
      <c r="F107" s="18">
        <f>Tabela1[[#This Row],[Saldo Devedor]]+Tabela1[[#This Row],[Entrada]]</f>
        <v>78720</v>
      </c>
      <c r="G107" s="19">
        <f>Tabela1[[#This Row],[Total]]/Tabela1[[#This Row],[Crédito]]</f>
        <v>1.2696774193548388</v>
      </c>
      <c r="H107" s="19">
        <f>Tabela1[[#This Row],[Entrada]]/Tabela1[[#This Row],[Saldo Devedor]]</f>
        <v>8.549365692222835E-2</v>
      </c>
      <c r="J107" s="16" t="s">
        <v>34</v>
      </c>
      <c r="K107" s="52">
        <v>62000</v>
      </c>
      <c r="L107" s="16">
        <v>0</v>
      </c>
      <c r="M107" s="52">
        <v>6200</v>
      </c>
      <c r="N107" s="16">
        <v>0</v>
      </c>
      <c r="O107" s="16">
        <v>56</v>
      </c>
      <c r="P107" s="52">
        <v>1295</v>
      </c>
      <c r="Q107" s="16">
        <v>95</v>
      </c>
      <c r="R107" s="53">
        <v>41922</v>
      </c>
      <c r="S107" s="16" t="s">
        <v>35</v>
      </c>
      <c r="T107" s="16" t="s">
        <v>36</v>
      </c>
    </row>
    <row r="108" spans="1:20">
      <c r="A108" s="18">
        <f>Tabela1[[#This Row],[Colunas4]]</f>
        <v>62100</v>
      </c>
      <c r="B108" s="18">
        <f>Tabela1[[#This Row],[Colunas6]]</f>
        <v>6600</v>
      </c>
      <c r="C108" s="49">
        <f>Tabela1[[#This Row],[Colunas8]]</f>
        <v>58</v>
      </c>
      <c r="D108" s="17">
        <f>Tabela1[[#This Row],[Colunas9]]</f>
        <v>1260</v>
      </c>
      <c r="E108" s="18">
        <f>Tabela1[[#This Row],[Parcelas]]*Tabela1[[#This Row],[Valor]]</f>
        <v>73080</v>
      </c>
      <c r="F108" s="18">
        <f>Tabela1[[#This Row],[Saldo Devedor]]+Tabela1[[#This Row],[Entrada]]</f>
        <v>79680</v>
      </c>
      <c r="G108" s="19">
        <f>Tabela1[[#This Row],[Total]]/Tabela1[[#This Row],[Crédito]]</f>
        <v>1.2830917874396135</v>
      </c>
      <c r="H108" s="19">
        <f>Tabela1[[#This Row],[Entrada]]/Tabela1[[#This Row],[Saldo Devedor]]</f>
        <v>9.0311986863711002E-2</v>
      </c>
      <c r="J108" s="16" t="s">
        <v>34</v>
      </c>
      <c r="K108" s="52">
        <v>62100</v>
      </c>
      <c r="L108" s="16">
        <v>0</v>
      </c>
      <c r="M108" s="52">
        <v>6600</v>
      </c>
      <c r="N108" s="16">
        <v>0</v>
      </c>
      <c r="O108" s="16">
        <v>58</v>
      </c>
      <c r="P108" s="52">
        <v>1260</v>
      </c>
      <c r="Q108" s="16">
        <v>43</v>
      </c>
      <c r="R108" s="53">
        <v>41922</v>
      </c>
      <c r="S108" s="16" t="s">
        <v>35</v>
      </c>
      <c r="T108" s="16" t="s">
        <v>36</v>
      </c>
    </row>
    <row r="109" spans="1:20">
      <c r="A109" s="18">
        <f>Tabela1[[#This Row],[Colunas4]]</f>
        <v>62300</v>
      </c>
      <c r="B109" s="18">
        <f>Tabela1[[#This Row],[Colunas6]]</f>
        <v>8700</v>
      </c>
      <c r="C109" s="49">
        <f>Tabela1[[#This Row],[Colunas8]]</f>
        <v>54</v>
      </c>
      <c r="D109" s="17">
        <f>Tabela1[[#This Row],[Colunas9]]</f>
        <v>1285</v>
      </c>
      <c r="E109" s="18">
        <f>Tabela1[[#This Row],[Parcelas]]*Tabela1[[#This Row],[Valor]]</f>
        <v>69390</v>
      </c>
      <c r="F109" s="18">
        <f>Tabela1[[#This Row],[Saldo Devedor]]+Tabela1[[#This Row],[Entrada]]</f>
        <v>78090</v>
      </c>
      <c r="G109" s="19">
        <f>Tabela1[[#This Row],[Total]]/Tabela1[[#This Row],[Crédito]]</f>
        <v>1.2534510433386838</v>
      </c>
      <c r="H109" s="19">
        <f>Tabela1[[#This Row],[Entrada]]/Tabela1[[#This Row],[Saldo Devedor]]</f>
        <v>0.12537829658452226</v>
      </c>
      <c r="J109" s="16" t="s">
        <v>34</v>
      </c>
      <c r="K109" s="52">
        <v>62300</v>
      </c>
      <c r="L109" s="16">
        <v>0</v>
      </c>
      <c r="M109" s="52">
        <v>8700</v>
      </c>
      <c r="N109" s="16">
        <v>0</v>
      </c>
      <c r="O109" s="16">
        <v>54</v>
      </c>
      <c r="P109" s="52">
        <v>1285</v>
      </c>
      <c r="Q109" s="16">
        <v>66</v>
      </c>
      <c r="R109" s="53">
        <v>41922</v>
      </c>
      <c r="S109" s="16" t="s">
        <v>35</v>
      </c>
      <c r="T109" s="16" t="s">
        <v>36</v>
      </c>
    </row>
    <row r="110" spans="1:20">
      <c r="A110" s="18">
        <f>Tabela1[[#This Row],[Colunas4]]</f>
        <v>65600</v>
      </c>
      <c r="B110" s="18">
        <f>Tabela1[[#This Row],[Colunas6]]</f>
        <v>7300</v>
      </c>
      <c r="C110" s="49">
        <f>Tabela1[[#This Row],[Colunas8]]</f>
        <v>58</v>
      </c>
      <c r="D110" s="17">
        <f>Tabela1[[#This Row],[Colunas9]]</f>
        <v>1336</v>
      </c>
      <c r="E110" s="18">
        <f>Tabela1[[#This Row],[Parcelas]]*Tabela1[[#This Row],[Valor]]</f>
        <v>77488</v>
      </c>
      <c r="F110" s="18">
        <f>Tabela1[[#This Row],[Saldo Devedor]]+Tabela1[[#This Row],[Entrada]]</f>
        <v>84788</v>
      </c>
      <c r="G110" s="19">
        <f>Tabela1[[#This Row],[Total]]/Tabela1[[#This Row],[Crédito]]</f>
        <v>1.2925</v>
      </c>
      <c r="H110" s="19">
        <f>Tabela1[[#This Row],[Entrada]]/Tabela1[[#This Row],[Saldo Devedor]]</f>
        <v>9.4208135453231465E-2</v>
      </c>
      <c r="J110" s="16" t="s">
        <v>34</v>
      </c>
      <c r="K110" s="52">
        <v>65600</v>
      </c>
      <c r="L110" s="16">
        <v>0</v>
      </c>
      <c r="M110" s="52">
        <v>7300</v>
      </c>
      <c r="N110" s="16">
        <v>0</v>
      </c>
      <c r="O110" s="16">
        <v>58</v>
      </c>
      <c r="P110" s="52">
        <v>1336</v>
      </c>
      <c r="Q110" s="16">
        <v>38</v>
      </c>
      <c r="R110" s="53">
        <v>41922</v>
      </c>
      <c r="S110" s="16" t="s">
        <v>24</v>
      </c>
      <c r="T110" s="16" t="s">
        <v>37</v>
      </c>
    </row>
    <row r="111" spans="1:20">
      <c r="A111" s="18">
        <f>Tabela1[[#This Row],[Colunas4]]</f>
        <v>66400</v>
      </c>
      <c r="B111" s="18">
        <f>Tabela1[[#This Row],[Colunas6]]</f>
        <v>8200</v>
      </c>
      <c r="C111" s="49">
        <f>Tabela1[[#This Row],[Colunas8]]</f>
        <v>54</v>
      </c>
      <c r="D111" s="17">
        <f>Tabela1[[#This Row],[Colunas9]]</f>
        <v>1366</v>
      </c>
      <c r="E111" s="18">
        <f>Tabela1[[#This Row],[Parcelas]]*Tabela1[[#This Row],[Valor]]</f>
        <v>73764</v>
      </c>
      <c r="F111" s="18">
        <f>Tabela1[[#This Row],[Saldo Devedor]]+Tabela1[[#This Row],[Entrada]]</f>
        <v>81964</v>
      </c>
      <c r="G111" s="19">
        <f>Tabela1[[#This Row],[Total]]/Tabela1[[#This Row],[Crédito]]</f>
        <v>1.2343975903614457</v>
      </c>
      <c r="H111" s="19">
        <f>Tabela1[[#This Row],[Entrada]]/Tabela1[[#This Row],[Saldo Devedor]]</f>
        <v>0.11116533810530882</v>
      </c>
      <c r="J111" s="16" t="s">
        <v>34</v>
      </c>
      <c r="K111" s="52">
        <v>66400</v>
      </c>
      <c r="L111" s="16">
        <v>0</v>
      </c>
      <c r="M111" s="52">
        <v>8200</v>
      </c>
      <c r="N111" s="16">
        <v>0</v>
      </c>
      <c r="O111" s="16">
        <v>54</v>
      </c>
      <c r="P111" s="52">
        <v>1366</v>
      </c>
      <c r="Q111" s="16">
        <v>11</v>
      </c>
      <c r="R111" s="53">
        <v>41922</v>
      </c>
      <c r="S111" s="16" t="s">
        <v>24</v>
      </c>
      <c r="T111" s="16" t="s">
        <v>37</v>
      </c>
    </row>
    <row r="112" spans="1:20">
      <c r="A112" s="18">
        <f>Tabela1[[#This Row],[Colunas4]]</f>
        <v>67900</v>
      </c>
      <c r="B112" s="18">
        <f>Tabela1[[#This Row],[Colunas6]]</f>
        <v>10800</v>
      </c>
      <c r="C112" s="49">
        <f>Tabela1[[#This Row],[Colunas8]]</f>
        <v>40</v>
      </c>
      <c r="D112" s="17">
        <f>Tabela1[[#This Row],[Colunas9]]</f>
        <v>1827</v>
      </c>
      <c r="E112" s="18">
        <f>Tabela1[[#This Row],[Parcelas]]*Tabela1[[#This Row],[Valor]]</f>
        <v>73080</v>
      </c>
      <c r="F112" s="18">
        <f>Tabela1[[#This Row],[Saldo Devedor]]+Tabela1[[#This Row],[Entrada]]</f>
        <v>83880</v>
      </c>
      <c r="G112" s="19">
        <f>Tabela1[[#This Row],[Total]]/Tabela1[[#This Row],[Crédito]]</f>
        <v>1.2353460972017674</v>
      </c>
      <c r="H112" s="19">
        <f>Tabela1[[#This Row],[Entrada]]/Tabela1[[#This Row],[Saldo Devedor]]</f>
        <v>0.14778325123152711</v>
      </c>
      <c r="J112" s="16" t="s">
        <v>34</v>
      </c>
      <c r="K112" s="52">
        <v>67900</v>
      </c>
      <c r="L112" s="16">
        <v>0</v>
      </c>
      <c r="M112" s="52">
        <v>10800</v>
      </c>
      <c r="N112" s="16">
        <v>0</v>
      </c>
      <c r="O112" s="16">
        <v>40</v>
      </c>
      <c r="P112" s="52">
        <v>1827</v>
      </c>
      <c r="Q112" s="16">
        <v>75</v>
      </c>
      <c r="R112" s="53">
        <v>41922</v>
      </c>
      <c r="S112" s="16" t="s">
        <v>24</v>
      </c>
      <c r="T112" s="16" t="s">
        <v>37</v>
      </c>
    </row>
    <row r="113" spans="1:20">
      <c r="A113" s="18">
        <f>Tabela1[[#This Row],[Colunas4]]</f>
        <v>69000</v>
      </c>
      <c r="B113" s="18">
        <f>Tabela1[[#This Row],[Colunas6]]</f>
        <v>23000</v>
      </c>
      <c r="C113" s="49">
        <f>Tabela1[[#This Row],[Colunas8]]</f>
        <v>126</v>
      </c>
      <c r="D113" s="17">
        <f>Tabela1[[#This Row],[Colunas9]]</f>
        <v>583</v>
      </c>
      <c r="E113" s="18">
        <f>Tabela1[[#This Row],[Parcelas]]*Tabela1[[#This Row],[Valor]]</f>
        <v>73458</v>
      </c>
      <c r="F113" s="18">
        <f>Tabela1[[#This Row],[Saldo Devedor]]+Tabela1[[#This Row],[Entrada]]</f>
        <v>96458</v>
      </c>
      <c r="G113" s="19">
        <f>Tabela1[[#This Row],[Total]]/Tabela1[[#This Row],[Crédito]]</f>
        <v>1.3979420289855073</v>
      </c>
      <c r="H113" s="19">
        <f>Tabela1[[#This Row],[Entrada]]/Tabela1[[#This Row],[Saldo Devedor]]</f>
        <v>0.31310408668899237</v>
      </c>
      <c r="J113" s="16" t="s">
        <v>38</v>
      </c>
      <c r="K113" s="52">
        <v>69000</v>
      </c>
      <c r="L113" s="16">
        <v>0</v>
      </c>
      <c r="M113" s="52">
        <v>23000</v>
      </c>
      <c r="N113" s="16">
        <v>0</v>
      </c>
      <c r="O113" s="16">
        <v>126</v>
      </c>
      <c r="P113" s="16">
        <v>583</v>
      </c>
      <c r="Q113" s="16">
        <v>0</v>
      </c>
      <c r="R113" s="53">
        <v>41922</v>
      </c>
      <c r="S113" s="16" t="s">
        <v>24</v>
      </c>
      <c r="T113" s="16" t="s">
        <v>37</v>
      </c>
    </row>
    <row r="114" spans="1:20">
      <c r="A114" s="18">
        <f>Tabela1[[#This Row],[Colunas4]]</f>
        <v>73200</v>
      </c>
      <c r="B114" s="18">
        <f>Tabela1[[#This Row],[Colunas6]]</f>
        <v>12200</v>
      </c>
      <c r="C114" s="49">
        <f>Tabela1[[#This Row],[Colunas8]]</f>
        <v>54</v>
      </c>
      <c r="D114" s="17">
        <f>Tabela1[[#This Row],[Colunas9]]</f>
        <v>1572</v>
      </c>
      <c r="E114" s="18">
        <f>Tabela1[[#This Row],[Parcelas]]*Tabela1[[#This Row],[Valor]]</f>
        <v>84888</v>
      </c>
      <c r="F114" s="18">
        <f>Tabela1[[#This Row],[Saldo Devedor]]+Tabela1[[#This Row],[Entrada]]</f>
        <v>97088</v>
      </c>
      <c r="G114" s="19">
        <f>Tabela1[[#This Row],[Total]]/Tabela1[[#This Row],[Crédito]]</f>
        <v>1.3263387978142076</v>
      </c>
      <c r="H114" s="19">
        <f>Tabela1[[#This Row],[Entrada]]/Tabela1[[#This Row],[Saldo Devedor]]</f>
        <v>0.14371878239562719</v>
      </c>
      <c r="J114" s="16" t="s">
        <v>34</v>
      </c>
      <c r="K114" s="52">
        <v>73200</v>
      </c>
      <c r="L114" s="16">
        <v>0</v>
      </c>
      <c r="M114" s="52">
        <v>12200</v>
      </c>
      <c r="N114" s="16">
        <v>0</v>
      </c>
      <c r="O114" s="16">
        <v>54</v>
      </c>
      <c r="P114" s="52">
        <v>1572</v>
      </c>
      <c r="Q114" s="16">
        <v>99</v>
      </c>
      <c r="R114" s="53">
        <v>41922</v>
      </c>
      <c r="S114" s="16" t="s">
        <v>35</v>
      </c>
      <c r="T114" s="16" t="s">
        <v>36</v>
      </c>
    </row>
    <row r="115" spans="1:20">
      <c r="A115" s="18">
        <f>Tabela1[[#This Row],[Colunas4]]</f>
        <v>73300</v>
      </c>
      <c r="B115" s="18">
        <f>Tabela1[[#This Row],[Colunas6]]</f>
        <v>11000</v>
      </c>
      <c r="C115" s="49">
        <f>Tabela1[[#This Row],[Colunas8]]</f>
        <v>55</v>
      </c>
      <c r="D115" s="17">
        <f>Tabela1[[#This Row],[Colunas9]]</f>
        <v>1518</v>
      </c>
      <c r="E115" s="18">
        <f>Tabela1[[#This Row],[Parcelas]]*Tabela1[[#This Row],[Valor]]</f>
        <v>83490</v>
      </c>
      <c r="F115" s="18">
        <f>Tabela1[[#This Row],[Saldo Devedor]]+Tabela1[[#This Row],[Entrada]]</f>
        <v>94490</v>
      </c>
      <c r="G115" s="19">
        <f>Tabela1[[#This Row],[Total]]/Tabela1[[#This Row],[Crédito]]</f>
        <v>1.2890859481582537</v>
      </c>
      <c r="H115" s="19">
        <f>Tabela1[[#This Row],[Entrada]]/Tabela1[[#This Row],[Saldo Devedor]]</f>
        <v>0.13175230566534915</v>
      </c>
      <c r="J115" s="16" t="s">
        <v>34</v>
      </c>
      <c r="K115" s="52">
        <v>73300</v>
      </c>
      <c r="L115" s="16">
        <v>0</v>
      </c>
      <c r="M115" s="52">
        <v>11000</v>
      </c>
      <c r="N115" s="16">
        <v>0</v>
      </c>
      <c r="O115" s="16">
        <v>55</v>
      </c>
      <c r="P115" s="52">
        <v>1518</v>
      </c>
      <c r="Q115" s="16">
        <v>78</v>
      </c>
      <c r="R115" s="53">
        <v>41922</v>
      </c>
      <c r="S115" s="16" t="s">
        <v>24</v>
      </c>
      <c r="T115" s="16" t="s">
        <v>37</v>
      </c>
    </row>
    <row r="116" spans="1:20">
      <c r="A116" s="18">
        <f>Tabela1[[#This Row],[Colunas4]]</f>
        <v>75100</v>
      </c>
      <c r="B116" s="18">
        <f>Tabela1[[#This Row],[Colunas6]]</f>
        <v>12000</v>
      </c>
      <c r="C116" s="49">
        <f>Tabela1[[#This Row],[Colunas8]]</f>
        <v>68</v>
      </c>
      <c r="D116" s="17">
        <f>Tabela1[[#This Row],[Colunas9]]</f>
        <v>1298</v>
      </c>
      <c r="E116" s="18">
        <f>Tabela1[[#This Row],[Parcelas]]*Tabela1[[#This Row],[Valor]]</f>
        <v>88264</v>
      </c>
      <c r="F116" s="18">
        <f>Tabela1[[#This Row],[Saldo Devedor]]+Tabela1[[#This Row],[Entrada]]</f>
        <v>100264</v>
      </c>
      <c r="G116" s="19">
        <f>Tabela1[[#This Row],[Total]]/Tabela1[[#This Row],[Crédito]]</f>
        <v>1.3350732356857524</v>
      </c>
      <c r="H116" s="19">
        <f>Tabela1[[#This Row],[Entrada]]/Tabela1[[#This Row],[Saldo Devedor]]</f>
        <v>0.13595576905646697</v>
      </c>
      <c r="J116" s="16" t="s">
        <v>34</v>
      </c>
      <c r="K116" s="52">
        <v>75100</v>
      </c>
      <c r="L116" s="16">
        <v>0</v>
      </c>
      <c r="M116" s="52">
        <v>12000</v>
      </c>
      <c r="N116" s="16">
        <v>0</v>
      </c>
      <c r="O116" s="16">
        <v>68</v>
      </c>
      <c r="P116" s="52">
        <v>1298</v>
      </c>
      <c r="Q116" s="16">
        <v>90</v>
      </c>
      <c r="R116" s="53">
        <v>41922</v>
      </c>
      <c r="S116" s="16" t="s">
        <v>35</v>
      </c>
      <c r="T116" s="16" t="s">
        <v>36</v>
      </c>
    </row>
    <row r="117" spans="1:20">
      <c r="A117" s="18">
        <f>Tabela1[[#This Row],[Colunas4]]</f>
        <v>76000</v>
      </c>
      <c r="B117" s="18">
        <f>Tabela1[[#This Row],[Colunas6]]</f>
        <v>13900</v>
      </c>
      <c r="C117" s="49">
        <f>Tabela1[[#This Row],[Colunas8]]</f>
        <v>68</v>
      </c>
      <c r="D117" s="17">
        <f>Tabela1[[#This Row],[Colunas9]]</f>
        <v>1353</v>
      </c>
      <c r="E117" s="18">
        <f>Tabela1[[#This Row],[Parcelas]]*Tabela1[[#This Row],[Valor]]</f>
        <v>92004</v>
      </c>
      <c r="F117" s="18">
        <f>Tabela1[[#This Row],[Saldo Devedor]]+Tabela1[[#This Row],[Entrada]]</f>
        <v>105904</v>
      </c>
      <c r="G117" s="19">
        <f>Tabela1[[#This Row],[Total]]/Tabela1[[#This Row],[Crédito]]</f>
        <v>1.3934736842105264</v>
      </c>
      <c r="H117" s="19">
        <f>Tabela1[[#This Row],[Entrada]]/Tabela1[[#This Row],[Saldo Devedor]]</f>
        <v>0.1510803878092257</v>
      </c>
      <c r="J117" s="16" t="s">
        <v>34</v>
      </c>
      <c r="K117" s="52">
        <v>76000</v>
      </c>
      <c r="L117" s="16">
        <v>0</v>
      </c>
      <c r="M117" s="52">
        <v>13900</v>
      </c>
      <c r="N117" s="16">
        <v>0</v>
      </c>
      <c r="O117" s="16">
        <v>68</v>
      </c>
      <c r="P117" s="52">
        <v>1353</v>
      </c>
      <c r="Q117" s="16">
        <v>31</v>
      </c>
      <c r="R117" s="53">
        <v>41922</v>
      </c>
      <c r="S117" s="16" t="s">
        <v>35</v>
      </c>
      <c r="T117" s="16" t="s">
        <v>36</v>
      </c>
    </row>
    <row r="118" spans="1:20">
      <c r="A118" s="18">
        <f>Tabela1[[#This Row],[Colunas4]]</f>
        <v>77500</v>
      </c>
      <c r="B118" s="18">
        <f>Tabela1[[#This Row],[Colunas6]]</f>
        <v>12500</v>
      </c>
      <c r="C118" s="49">
        <f>Tabela1[[#This Row],[Colunas8]]</f>
        <v>66</v>
      </c>
      <c r="D118" s="17">
        <f>Tabela1[[#This Row],[Colunas9]]</f>
        <v>1408</v>
      </c>
      <c r="E118" s="18">
        <f>Tabela1[[#This Row],[Parcelas]]*Tabela1[[#This Row],[Valor]]</f>
        <v>92928</v>
      </c>
      <c r="F118" s="18">
        <f>Tabela1[[#This Row],[Saldo Devedor]]+Tabela1[[#This Row],[Entrada]]</f>
        <v>105428</v>
      </c>
      <c r="G118" s="19">
        <f>Tabela1[[#This Row],[Total]]/Tabela1[[#This Row],[Crédito]]</f>
        <v>1.3603612903225806</v>
      </c>
      <c r="H118" s="19">
        <f>Tabela1[[#This Row],[Entrada]]/Tabela1[[#This Row],[Saldo Devedor]]</f>
        <v>0.13451274104683195</v>
      </c>
      <c r="J118" s="16" t="s">
        <v>34</v>
      </c>
      <c r="K118" s="52">
        <v>77500</v>
      </c>
      <c r="L118" s="16">
        <v>0</v>
      </c>
      <c r="M118" s="52">
        <v>12500</v>
      </c>
      <c r="N118" s="16">
        <v>0</v>
      </c>
      <c r="O118" s="16">
        <v>66</v>
      </c>
      <c r="P118" s="52">
        <v>1408</v>
      </c>
      <c r="Q118" s="16">
        <v>65</v>
      </c>
      <c r="R118" s="53">
        <v>41922</v>
      </c>
      <c r="S118" s="16" t="s">
        <v>24</v>
      </c>
      <c r="T118" s="16" t="s">
        <v>37</v>
      </c>
    </row>
    <row r="119" spans="1:20">
      <c r="A119" s="18">
        <f>Tabela1[[#This Row],[Colunas4]]</f>
        <v>80000</v>
      </c>
      <c r="B119" s="18">
        <f>Tabela1[[#This Row],[Colunas6]]</f>
        <v>9200</v>
      </c>
      <c r="C119" s="49">
        <f>Tabela1[[#This Row],[Colunas8]]</f>
        <v>59</v>
      </c>
      <c r="D119" s="17">
        <f>Tabela1[[#This Row],[Colunas9]]</f>
        <v>1591</v>
      </c>
      <c r="E119" s="18">
        <f>Tabela1[[#This Row],[Parcelas]]*Tabela1[[#This Row],[Valor]]</f>
        <v>93869</v>
      </c>
      <c r="F119" s="18">
        <f>Tabela1[[#This Row],[Saldo Devedor]]+Tabela1[[#This Row],[Entrada]]</f>
        <v>103069</v>
      </c>
      <c r="G119" s="19">
        <f>Tabela1[[#This Row],[Total]]/Tabela1[[#This Row],[Crédito]]</f>
        <v>1.2883625000000001</v>
      </c>
      <c r="H119" s="19">
        <f>Tabela1[[#This Row],[Entrada]]/Tabela1[[#This Row],[Saldo Devedor]]</f>
        <v>9.8008927334902893E-2</v>
      </c>
      <c r="J119" s="16" t="s">
        <v>34</v>
      </c>
      <c r="K119" s="52">
        <v>80000</v>
      </c>
      <c r="L119" s="16">
        <v>0</v>
      </c>
      <c r="M119" s="52">
        <v>9200</v>
      </c>
      <c r="N119" s="16">
        <v>0</v>
      </c>
      <c r="O119" s="16">
        <v>59</v>
      </c>
      <c r="P119" s="52">
        <v>1591</v>
      </c>
      <c r="Q119" s="16">
        <v>86</v>
      </c>
      <c r="R119" s="53">
        <v>41861</v>
      </c>
      <c r="S119" s="16" t="s">
        <v>35</v>
      </c>
      <c r="T119" s="16" t="s">
        <v>36</v>
      </c>
    </row>
    <row r="120" spans="1:20">
      <c r="A120" s="18">
        <f>Tabela1[[#This Row],[Colunas4]]</f>
        <v>81800</v>
      </c>
      <c r="B120" s="18">
        <f>Tabela1[[#This Row],[Colunas6]]</f>
        <v>11600</v>
      </c>
      <c r="C120" s="49">
        <f>Tabela1[[#This Row],[Colunas8]]</f>
        <v>64</v>
      </c>
      <c r="D120" s="17">
        <f>Tabela1[[#This Row],[Colunas9]]</f>
        <v>1403</v>
      </c>
      <c r="E120" s="18">
        <f>Tabela1[[#This Row],[Parcelas]]*Tabela1[[#This Row],[Valor]]</f>
        <v>89792</v>
      </c>
      <c r="F120" s="18">
        <f>Tabela1[[#This Row],[Saldo Devedor]]+Tabela1[[#This Row],[Entrada]]</f>
        <v>101392</v>
      </c>
      <c r="G120" s="19">
        <f>Tabela1[[#This Row],[Total]]/Tabela1[[#This Row],[Crédito]]</f>
        <v>1.2395110024449878</v>
      </c>
      <c r="H120" s="19">
        <f>Tabela1[[#This Row],[Entrada]]/Tabela1[[#This Row],[Saldo Devedor]]</f>
        <v>0.12918745545260157</v>
      </c>
      <c r="J120" s="16" t="s">
        <v>34</v>
      </c>
      <c r="K120" s="52">
        <v>81800</v>
      </c>
      <c r="L120" s="16">
        <v>0</v>
      </c>
      <c r="M120" s="52">
        <v>11600</v>
      </c>
      <c r="N120" s="16">
        <v>0</v>
      </c>
      <c r="O120" s="16">
        <v>64</v>
      </c>
      <c r="P120" s="52">
        <v>1403</v>
      </c>
      <c r="Q120" s="16">
        <v>37</v>
      </c>
      <c r="R120" s="53">
        <v>41861</v>
      </c>
      <c r="S120" s="16" t="s">
        <v>35</v>
      </c>
      <c r="T120" s="16" t="s">
        <v>36</v>
      </c>
    </row>
    <row r="121" spans="1:20">
      <c r="A121" s="18">
        <f>Tabela1[[#This Row],[Colunas4]]</f>
        <v>82100</v>
      </c>
      <c r="B121" s="18">
        <f>Tabela1[[#This Row],[Colunas6]]</f>
        <v>11400</v>
      </c>
      <c r="C121" s="49">
        <f>Tabela1[[#This Row],[Colunas8]]</f>
        <v>66</v>
      </c>
      <c r="D121" s="17">
        <f>Tabela1[[#This Row],[Colunas9]]</f>
        <v>1580</v>
      </c>
      <c r="E121" s="18">
        <f>Tabela1[[#This Row],[Parcelas]]*Tabela1[[#This Row],[Valor]]</f>
        <v>104280</v>
      </c>
      <c r="F121" s="18">
        <f>Tabela1[[#This Row],[Saldo Devedor]]+Tabela1[[#This Row],[Entrada]]</f>
        <v>115680</v>
      </c>
      <c r="G121" s="19">
        <f>Tabela1[[#This Row],[Total]]/Tabela1[[#This Row],[Crédito]]</f>
        <v>1.4090133982947626</v>
      </c>
      <c r="H121" s="19">
        <f>Tabela1[[#This Row],[Entrada]]/Tabela1[[#This Row],[Saldo Devedor]]</f>
        <v>0.1093210586881473</v>
      </c>
      <c r="J121" s="16" t="s">
        <v>34</v>
      </c>
      <c r="K121" s="52">
        <v>82100</v>
      </c>
      <c r="L121" s="16">
        <v>0</v>
      </c>
      <c r="M121" s="52">
        <v>11400</v>
      </c>
      <c r="N121" s="16">
        <v>0</v>
      </c>
      <c r="O121" s="16">
        <v>66</v>
      </c>
      <c r="P121" s="52">
        <v>1580</v>
      </c>
      <c r="Q121" s="16">
        <v>50</v>
      </c>
      <c r="R121" s="53">
        <v>41922</v>
      </c>
      <c r="S121" s="16" t="s">
        <v>24</v>
      </c>
      <c r="T121" s="16" t="s">
        <v>37</v>
      </c>
    </row>
    <row r="122" spans="1:20">
      <c r="A122" s="18">
        <f>Tabela1[[#This Row],[Colunas4]]</f>
        <v>83200</v>
      </c>
      <c r="B122" s="18">
        <f>Tabela1[[#This Row],[Colunas6]]</f>
        <v>11500</v>
      </c>
      <c r="C122" s="49">
        <f>Tabela1[[#This Row],[Colunas8]]</f>
        <v>56</v>
      </c>
      <c r="D122" s="17">
        <f>Tabela1[[#This Row],[Colunas9]]</f>
        <v>1803</v>
      </c>
      <c r="E122" s="18">
        <f>Tabela1[[#This Row],[Parcelas]]*Tabela1[[#This Row],[Valor]]</f>
        <v>100968</v>
      </c>
      <c r="F122" s="18">
        <f>Tabela1[[#This Row],[Saldo Devedor]]+Tabela1[[#This Row],[Entrada]]</f>
        <v>112468</v>
      </c>
      <c r="G122" s="19">
        <f>Tabela1[[#This Row],[Total]]/Tabela1[[#This Row],[Crédito]]</f>
        <v>1.3517788461538462</v>
      </c>
      <c r="H122" s="19">
        <f>Tabela1[[#This Row],[Entrada]]/Tabela1[[#This Row],[Saldo Devedor]]</f>
        <v>0.11389747246652404</v>
      </c>
      <c r="J122" s="16" t="s">
        <v>34</v>
      </c>
      <c r="K122" s="52">
        <v>83200</v>
      </c>
      <c r="L122" s="16">
        <v>0</v>
      </c>
      <c r="M122" s="52">
        <v>11500</v>
      </c>
      <c r="N122" s="16">
        <v>0</v>
      </c>
      <c r="O122" s="16">
        <v>56</v>
      </c>
      <c r="P122" s="52">
        <v>1803</v>
      </c>
      <c r="Q122" s="16">
        <v>72</v>
      </c>
      <c r="R122" s="53">
        <v>41922</v>
      </c>
      <c r="S122" s="16" t="s">
        <v>24</v>
      </c>
      <c r="T122" s="16" t="s">
        <v>37</v>
      </c>
    </row>
    <row r="123" spans="1:20">
      <c r="A123" s="18">
        <f>Tabela1[[#This Row],[Colunas4]]</f>
        <v>85600</v>
      </c>
      <c r="B123" s="18">
        <f>Tabela1[[#This Row],[Colunas6]]</f>
        <v>20400</v>
      </c>
      <c r="C123" s="49">
        <f>Tabela1[[#This Row],[Colunas8]]</f>
        <v>61</v>
      </c>
      <c r="D123" s="17">
        <f>Tabela1[[#This Row],[Colunas9]]</f>
        <v>1525</v>
      </c>
      <c r="E123" s="18">
        <f>Tabela1[[#This Row],[Parcelas]]*Tabela1[[#This Row],[Valor]]</f>
        <v>93025</v>
      </c>
      <c r="F123" s="18">
        <f>Tabela1[[#This Row],[Saldo Devedor]]+Tabela1[[#This Row],[Entrada]]</f>
        <v>113425</v>
      </c>
      <c r="G123" s="19">
        <f>Tabela1[[#This Row],[Total]]/Tabela1[[#This Row],[Crédito]]</f>
        <v>1.3250584112149533</v>
      </c>
      <c r="H123" s="19">
        <f>Tabela1[[#This Row],[Entrada]]/Tabela1[[#This Row],[Saldo Devedor]]</f>
        <v>0.21929588820209622</v>
      </c>
      <c r="J123" s="16" t="s">
        <v>34</v>
      </c>
      <c r="K123" s="52">
        <v>85600</v>
      </c>
      <c r="L123" s="16">
        <v>0</v>
      </c>
      <c r="M123" s="52">
        <v>20400</v>
      </c>
      <c r="N123" s="16">
        <v>0</v>
      </c>
      <c r="O123" s="16">
        <v>61</v>
      </c>
      <c r="P123" s="52">
        <v>1525</v>
      </c>
      <c r="Q123" s="16">
        <v>78</v>
      </c>
      <c r="R123" s="53">
        <v>41922</v>
      </c>
      <c r="S123" s="16" t="s">
        <v>24</v>
      </c>
      <c r="T123" s="16" t="s">
        <v>37</v>
      </c>
    </row>
    <row r="124" spans="1:20">
      <c r="A124" s="18">
        <f>Tabela1[[#This Row],[Colunas4]]</f>
        <v>86200</v>
      </c>
      <c r="B124" s="18">
        <f>Tabela1[[#This Row],[Colunas6]]</f>
        <v>13900</v>
      </c>
      <c r="C124" s="49">
        <f>Tabela1[[#This Row],[Colunas8]]</f>
        <v>67</v>
      </c>
      <c r="D124" s="17">
        <f>Tabela1[[#This Row],[Colunas9]]</f>
        <v>1493</v>
      </c>
      <c r="E124" s="18">
        <f>Tabela1[[#This Row],[Parcelas]]*Tabela1[[#This Row],[Valor]]</f>
        <v>100031</v>
      </c>
      <c r="F124" s="18">
        <f>Tabela1[[#This Row],[Saldo Devedor]]+Tabela1[[#This Row],[Entrada]]</f>
        <v>113931</v>
      </c>
      <c r="G124" s="19">
        <f>Tabela1[[#This Row],[Total]]/Tabela1[[#This Row],[Crédito]]</f>
        <v>1.3217053364269142</v>
      </c>
      <c r="H124" s="19">
        <f>Tabela1[[#This Row],[Entrada]]/Tabela1[[#This Row],[Saldo Devedor]]</f>
        <v>0.13895692335376034</v>
      </c>
      <c r="J124" s="16" t="s">
        <v>34</v>
      </c>
      <c r="K124" s="52">
        <v>86200</v>
      </c>
      <c r="L124" s="16">
        <v>0</v>
      </c>
      <c r="M124" s="52">
        <v>13900</v>
      </c>
      <c r="N124" s="16">
        <v>0</v>
      </c>
      <c r="O124" s="16">
        <v>67</v>
      </c>
      <c r="P124" s="52">
        <v>1493</v>
      </c>
      <c r="Q124" s="16">
        <v>73</v>
      </c>
      <c r="R124" s="53">
        <v>41922</v>
      </c>
      <c r="S124" s="16" t="s">
        <v>35</v>
      </c>
      <c r="T124" s="16" t="s">
        <v>36</v>
      </c>
    </row>
    <row r="125" spans="1:20">
      <c r="A125" s="18">
        <f>Tabela1[[#This Row],[Colunas4]]</f>
        <v>89400</v>
      </c>
      <c r="B125" s="18">
        <f>Tabela1[[#This Row],[Colunas6]]</f>
        <v>14500</v>
      </c>
      <c r="C125" s="49">
        <f>Tabela1[[#This Row],[Colunas8]]</f>
        <v>64</v>
      </c>
      <c r="D125" s="17">
        <f>Tabela1[[#This Row],[Colunas9]]</f>
        <v>1718</v>
      </c>
      <c r="E125" s="18">
        <f>Tabela1[[#This Row],[Parcelas]]*Tabela1[[#This Row],[Valor]]</f>
        <v>109952</v>
      </c>
      <c r="F125" s="18">
        <f>Tabela1[[#This Row],[Saldo Devedor]]+Tabela1[[#This Row],[Entrada]]</f>
        <v>124452</v>
      </c>
      <c r="G125" s="19">
        <f>Tabela1[[#This Row],[Total]]/Tabela1[[#This Row],[Crédito]]</f>
        <v>1.3920805369127516</v>
      </c>
      <c r="H125" s="19">
        <f>Tabela1[[#This Row],[Entrada]]/Tabela1[[#This Row],[Saldo Devedor]]</f>
        <v>0.13187572759022118</v>
      </c>
      <c r="J125" s="16" t="s">
        <v>34</v>
      </c>
      <c r="K125" s="52">
        <v>89400</v>
      </c>
      <c r="L125" s="16">
        <v>0</v>
      </c>
      <c r="M125" s="52">
        <v>14500</v>
      </c>
      <c r="N125" s="16">
        <v>0</v>
      </c>
      <c r="O125" s="16">
        <v>64</v>
      </c>
      <c r="P125" s="52">
        <v>1718</v>
      </c>
      <c r="Q125" s="16">
        <v>55</v>
      </c>
      <c r="R125" s="53">
        <v>41922</v>
      </c>
      <c r="S125" s="16" t="s">
        <v>24</v>
      </c>
      <c r="T125" s="16" t="s">
        <v>37</v>
      </c>
    </row>
    <row r="126" spans="1:20">
      <c r="A126" s="18">
        <f>Tabela1[[#This Row],[Colunas4]]</f>
        <v>89600</v>
      </c>
      <c r="B126" s="18">
        <f>Tabela1[[#This Row],[Colunas6]]</f>
        <v>12200</v>
      </c>
      <c r="C126" s="49">
        <f>Tabela1[[#This Row],[Colunas8]]</f>
        <v>38</v>
      </c>
      <c r="D126" s="17">
        <f>Tabela1[[#This Row],[Colunas9]]</f>
        <v>2535</v>
      </c>
      <c r="E126" s="18">
        <f>Tabela1[[#This Row],[Parcelas]]*Tabela1[[#This Row],[Valor]]</f>
        <v>96330</v>
      </c>
      <c r="F126" s="18">
        <f>Tabela1[[#This Row],[Saldo Devedor]]+Tabela1[[#This Row],[Entrada]]</f>
        <v>108530</v>
      </c>
      <c r="G126" s="19">
        <f>Tabela1[[#This Row],[Total]]/Tabela1[[#This Row],[Crédito]]</f>
        <v>1.2112723214285714</v>
      </c>
      <c r="H126" s="19">
        <f>Tabela1[[#This Row],[Entrada]]/Tabela1[[#This Row],[Saldo Devedor]]</f>
        <v>0.12664798089899304</v>
      </c>
      <c r="J126" s="16" t="s">
        <v>34</v>
      </c>
      <c r="K126" s="52">
        <v>89600</v>
      </c>
      <c r="L126" s="16">
        <v>0</v>
      </c>
      <c r="M126" s="52">
        <v>12200</v>
      </c>
      <c r="N126" s="16">
        <v>0</v>
      </c>
      <c r="O126" s="16">
        <v>38</v>
      </c>
      <c r="P126" s="52">
        <v>2535</v>
      </c>
      <c r="Q126" s="16">
        <v>76</v>
      </c>
      <c r="R126" s="53">
        <v>41922</v>
      </c>
      <c r="S126" s="16" t="s">
        <v>35</v>
      </c>
      <c r="T126" s="16" t="s">
        <v>36</v>
      </c>
    </row>
    <row r="127" spans="1:20">
      <c r="A127" s="18">
        <f>Tabela1[[#This Row],[Colunas4]]</f>
        <v>89800</v>
      </c>
      <c r="B127" s="18">
        <f>Tabela1[[#This Row],[Colunas6]]</f>
        <v>9700</v>
      </c>
      <c r="C127" s="49">
        <f>Tabela1[[#This Row],[Colunas8]]</f>
        <v>56</v>
      </c>
      <c r="D127" s="17">
        <f>Tabela1[[#This Row],[Colunas9]]</f>
        <v>1913</v>
      </c>
      <c r="E127" s="18">
        <f>Tabela1[[#This Row],[Parcelas]]*Tabela1[[#This Row],[Valor]]</f>
        <v>107128</v>
      </c>
      <c r="F127" s="18">
        <f>Tabela1[[#This Row],[Saldo Devedor]]+Tabela1[[#This Row],[Entrada]]</f>
        <v>116828</v>
      </c>
      <c r="G127" s="19">
        <f>Tabela1[[#This Row],[Total]]/Tabela1[[#This Row],[Crédito]]</f>
        <v>1.3009799554565702</v>
      </c>
      <c r="H127" s="19">
        <f>Tabela1[[#This Row],[Entrada]]/Tabela1[[#This Row],[Saldo Devedor]]</f>
        <v>9.0545889029945481E-2</v>
      </c>
      <c r="J127" s="16" t="s">
        <v>34</v>
      </c>
      <c r="K127" s="52">
        <v>89800</v>
      </c>
      <c r="L127" s="16">
        <v>0</v>
      </c>
      <c r="M127" s="52">
        <v>9700</v>
      </c>
      <c r="N127" s="16">
        <v>0</v>
      </c>
      <c r="O127" s="16">
        <v>56</v>
      </c>
      <c r="P127" s="52">
        <v>1913</v>
      </c>
      <c r="Q127" s="16">
        <v>79</v>
      </c>
      <c r="R127" s="53">
        <v>41922</v>
      </c>
      <c r="S127" s="16" t="s">
        <v>24</v>
      </c>
      <c r="T127" s="16" t="s">
        <v>37</v>
      </c>
    </row>
    <row r="128" spans="1:20">
      <c r="A128" s="18">
        <f>Tabela1[[#This Row],[Colunas4]]</f>
        <v>90100</v>
      </c>
      <c r="B128" s="18">
        <f>Tabela1[[#This Row],[Colunas6]]</f>
        <v>11400</v>
      </c>
      <c r="C128" s="49">
        <f>Tabela1[[#This Row],[Colunas8]]</f>
        <v>59</v>
      </c>
      <c r="D128" s="17">
        <f>Tabela1[[#This Row],[Colunas9]]</f>
        <v>1860</v>
      </c>
      <c r="E128" s="18">
        <f>Tabela1[[#This Row],[Parcelas]]*Tabela1[[#This Row],[Valor]]</f>
        <v>109740</v>
      </c>
      <c r="F128" s="18">
        <f>Tabela1[[#This Row],[Saldo Devedor]]+Tabela1[[#This Row],[Entrada]]</f>
        <v>121140</v>
      </c>
      <c r="G128" s="19">
        <f>Tabela1[[#This Row],[Total]]/Tabela1[[#This Row],[Crédito]]</f>
        <v>1.3445061043285238</v>
      </c>
      <c r="H128" s="19">
        <f>Tabela1[[#This Row],[Entrada]]/Tabela1[[#This Row],[Saldo Devedor]]</f>
        <v>0.1038819026790596</v>
      </c>
      <c r="J128" s="16" t="s">
        <v>34</v>
      </c>
      <c r="K128" s="52">
        <v>90100</v>
      </c>
      <c r="L128" s="16">
        <v>0</v>
      </c>
      <c r="M128" s="52">
        <v>11400</v>
      </c>
      <c r="N128" s="16">
        <v>0</v>
      </c>
      <c r="O128" s="16">
        <v>59</v>
      </c>
      <c r="P128" s="52">
        <v>1860</v>
      </c>
      <c r="Q128" s="16">
        <v>91</v>
      </c>
      <c r="R128" s="53">
        <v>41922</v>
      </c>
      <c r="S128" s="16" t="s">
        <v>24</v>
      </c>
      <c r="T128" s="16" t="s">
        <v>37</v>
      </c>
    </row>
    <row r="129" spans="1:20">
      <c r="A129" s="18">
        <f>Tabela1[[#This Row],[Colunas4]]</f>
        <v>90300</v>
      </c>
      <c r="B129" s="18">
        <f>Tabela1[[#This Row],[Colunas6]]</f>
        <v>20100</v>
      </c>
      <c r="C129" s="49">
        <f>Tabela1[[#This Row],[Colunas8]]</f>
        <v>61</v>
      </c>
      <c r="D129" s="17">
        <f>Tabela1[[#This Row],[Colunas9]]</f>
        <v>1678</v>
      </c>
      <c r="E129" s="18">
        <f>Tabela1[[#This Row],[Parcelas]]*Tabela1[[#This Row],[Valor]]</f>
        <v>102358</v>
      </c>
      <c r="F129" s="18">
        <f>Tabela1[[#This Row],[Saldo Devedor]]+Tabela1[[#This Row],[Entrada]]</f>
        <v>122458</v>
      </c>
      <c r="G129" s="19">
        <f>Tabela1[[#This Row],[Total]]/Tabela1[[#This Row],[Crédito]]</f>
        <v>1.356124031007752</v>
      </c>
      <c r="H129" s="19">
        <f>Tabela1[[#This Row],[Entrada]]/Tabela1[[#This Row],[Saldo Devedor]]</f>
        <v>0.19636960472068621</v>
      </c>
      <c r="J129" s="16" t="s">
        <v>34</v>
      </c>
      <c r="K129" s="52">
        <v>90300</v>
      </c>
      <c r="L129" s="16">
        <v>0</v>
      </c>
      <c r="M129" s="52">
        <v>20100</v>
      </c>
      <c r="N129" s="16">
        <v>0</v>
      </c>
      <c r="O129" s="16">
        <v>61</v>
      </c>
      <c r="P129" s="52">
        <v>1678</v>
      </c>
      <c r="Q129" s="16">
        <v>93</v>
      </c>
      <c r="R129" s="53">
        <v>41922</v>
      </c>
      <c r="S129" s="16" t="s">
        <v>24</v>
      </c>
      <c r="T129" s="16" t="s">
        <v>37</v>
      </c>
    </row>
    <row r="130" spans="1:20">
      <c r="A130" s="18">
        <f>Tabela1[[#This Row],[Colunas4]]</f>
        <v>91100</v>
      </c>
      <c r="B130" s="18">
        <f>Tabela1[[#This Row],[Colunas6]]</f>
        <v>11600</v>
      </c>
      <c r="C130" s="49">
        <f>Tabela1[[#This Row],[Colunas8]]</f>
        <v>58</v>
      </c>
      <c r="D130" s="17">
        <f>Tabela1[[#This Row],[Colunas9]]</f>
        <v>1820</v>
      </c>
      <c r="E130" s="18">
        <f>Tabela1[[#This Row],[Parcelas]]*Tabela1[[#This Row],[Valor]]</f>
        <v>105560</v>
      </c>
      <c r="F130" s="18">
        <f>Tabela1[[#This Row],[Saldo Devedor]]+Tabela1[[#This Row],[Entrada]]</f>
        <v>117160</v>
      </c>
      <c r="G130" s="47">
        <f>Tabela1[[#This Row],[Total]]/Tabela1[[#This Row],[Crédito]]</f>
        <v>1.2860592755214051</v>
      </c>
      <c r="H130" s="19">
        <f>Tabela1[[#This Row],[Entrada]]/Tabela1[[#This Row],[Saldo Devedor]]</f>
        <v>0.10989010989010989</v>
      </c>
      <c r="J130" s="16" t="s">
        <v>34</v>
      </c>
      <c r="K130" s="52">
        <v>91100</v>
      </c>
      <c r="L130" s="16">
        <v>0</v>
      </c>
      <c r="M130" s="52">
        <v>11600</v>
      </c>
      <c r="N130" s="16">
        <v>0</v>
      </c>
      <c r="O130" s="16">
        <v>58</v>
      </c>
      <c r="P130" s="52">
        <v>1820</v>
      </c>
      <c r="Q130" s="16">
        <v>99</v>
      </c>
      <c r="R130" s="53">
        <v>41922</v>
      </c>
      <c r="S130" s="16" t="s">
        <v>24</v>
      </c>
      <c r="T130" s="16" t="s">
        <v>37</v>
      </c>
    </row>
    <row r="131" spans="1:20">
      <c r="A131" s="18">
        <f>Tabela1[[#This Row],[Colunas4]]</f>
        <v>91600</v>
      </c>
      <c r="B131" s="18">
        <f>Tabela1[[#This Row],[Colunas6]]</f>
        <v>14900</v>
      </c>
      <c r="C131" s="49">
        <f>Tabela1[[#This Row],[Colunas8]]</f>
        <v>63</v>
      </c>
      <c r="D131" s="17">
        <f>Tabela1[[#This Row],[Colunas9]]</f>
        <v>1729</v>
      </c>
      <c r="E131" s="18">
        <f>Tabela1[[#This Row],[Parcelas]]*Tabela1[[#This Row],[Valor]]</f>
        <v>108927</v>
      </c>
      <c r="F131" s="18">
        <f>Tabela1[[#This Row],[Saldo Devedor]]+Tabela1[[#This Row],[Entrada]]</f>
        <v>123827</v>
      </c>
      <c r="G131" s="47">
        <f>Tabela1[[#This Row],[Total]]/Tabela1[[#This Row],[Crédito]]</f>
        <v>1.3518231441048034</v>
      </c>
      <c r="H131" s="19">
        <f>Tabela1[[#This Row],[Entrada]]/Tabela1[[#This Row],[Saldo Devedor]]</f>
        <v>0.13678885859336987</v>
      </c>
      <c r="J131" s="16" t="s">
        <v>34</v>
      </c>
      <c r="K131" s="52">
        <v>91600</v>
      </c>
      <c r="L131" s="16">
        <v>0</v>
      </c>
      <c r="M131" s="52">
        <v>14900</v>
      </c>
      <c r="N131" s="16">
        <v>0</v>
      </c>
      <c r="O131" s="16">
        <v>63</v>
      </c>
      <c r="P131" s="52">
        <v>1729</v>
      </c>
      <c r="Q131" s="16">
        <v>54</v>
      </c>
      <c r="R131" s="53">
        <v>41922</v>
      </c>
      <c r="S131" s="16" t="s">
        <v>24</v>
      </c>
      <c r="T131" s="16" t="s">
        <v>37</v>
      </c>
    </row>
    <row r="132" spans="1:20">
      <c r="A132" s="18">
        <f>Tabela1[[#This Row],[Colunas4]]</f>
        <v>96300</v>
      </c>
      <c r="B132" s="18">
        <f>Tabela1[[#This Row],[Colunas6]]</f>
        <v>11100</v>
      </c>
      <c r="C132" s="49">
        <f>Tabela1[[#This Row],[Colunas8]]</f>
        <v>66</v>
      </c>
      <c r="D132" s="17">
        <f>Tabela1[[#This Row],[Colunas9]]</f>
        <v>1806</v>
      </c>
      <c r="E132" s="18">
        <f>Tabela1[[#This Row],[Parcelas]]*Tabela1[[#This Row],[Valor]]</f>
        <v>119196</v>
      </c>
      <c r="F132" s="18">
        <f>Tabela1[[#This Row],[Saldo Devedor]]+Tabela1[[#This Row],[Entrada]]</f>
        <v>130296</v>
      </c>
      <c r="G132" s="47">
        <f>Tabela1[[#This Row],[Total]]/Tabela1[[#This Row],[Crédito]]</f>
        <v>1.3530218068535826</v>
      </c>
      <c r="H132" s="19">
        <f>Tabela1[[#This Row],[Entrada]]/Tabela1[[#This Row],[Saldo Devedor]]</f>
        <v>9.3123930333232657E-2</v>
      </c>
      <c r="J132" s="16" t="s">
        <v>34</v>
      </c>
      <c r="K132" s="52">
        <v>96300</v>
      </c>
      <c r="L132" s="16">
        <v>0</v>
      </c>
      <c r="M132" s="52">
        <v>11100</v>
      </c>
      <c r="N132" s="16">
        <v>0</v>
      </c>
      <c r="O132" s="16">
        <v>66</v>
      </c>
      <c r="P132" s="52">
        <v>1806</v>
      </c>
      <c r="Q132" s="16">
        <v>37</v>
      </c>
      <c r="R132" s="53">
        <v>41922</v>
      </c>
      <c r="S132" s="16" t="s">
        <v>24</v>
      </c>
      <c r="T132" s="16" t="s">
        <v>37</v>
      </c>
    </row>
    <row r="133" spans="1:20">
      <c r="A133" s="18">
        <f>Tabela1[[#This Row],[Colunas4]]</f>
        <v>96400</v>
      </c>
      <c r="B133" s="18">
        <f>Tabela1[[#This Row],[Colunas6]]</f>
        <v>29500</v>
      </c>
      <c r="C133" s="49">
        <f>Tabela1[[#This Row],[Colunas8]]</f>
        <v>151</v>
      </c>
      <c r="D133" s="17">
        <f>Tabela1[[#This Row],[Colunas9]]</f>
        <v>718</v>
      </c>
      <c r="E133" s="18">
        <f>Tabela1[[#This Row],[Parcelas]]*Tabela1[[#This Row],[Valor]]</f>
        <v>108418</v>
      </c>
      <c r="F133" s="18">
        <f>Tabela1[[#This Row],[Saldo Devedor]]+Tabela1[[#This Row],[Entrada]]</f>
        <v>137918</v>
      </c>
      <c r="G133" s="47">
        <f>Tabela1[[#This Row],[Total]]/Tabela1[[#This Row],[Crédito]]</f>
        <v>1.4306846473029045</v>
      </c>
      <c r="H133" s="19">
        <f>Tabela1[[#This Row],[Entrada]]/Tabela1[[#This Row],[Saldo Devedor]]</f>
        <v>0.27209503956907527</v>
      </c>
      <c r="J133" s="16" t="s">
        <v>41</v>
      </c>
      <c r="K133" s="52">
        <v>96400</v>
      </c>
      <c r="L133" s="16">
        <v>0</v>
      </c>
      <c r="M133" s="52">
        <v>29500</v>
      </c>
      <c r="N133" s="16">
        <v>0</v>
      </c>
      <c r="O133" s="16">
        <v>151</v>
      </c>
      <c r="P133" s="16">
        <v>718</v>
      </c>
      <c r="Q133" s="16">
        <v>0</v>
      </c>
      <c r="R133" s="53">
        <v>41927</v>
      </c>
      <c r="S133" s="16" t="s">
        <v>24</v>
      </c>
      <c r="T133" s="16" t="s">
        <v>37</v>
      </c>
    </row>
    <row r="134" spans="1:20">
      <c r="A134" s="18">
        <f>Tabela1[[#This Row],[Colunas4]]</f>
        <v>96500</v>
      </c>
      <c r="B134" s="18">
        <f>Tabela1[[#This Row],[Colunas6]]</f>
        <v>12900</v>
      </c>
      <c r="C134" s="49">
        <f>Tabela1[[#This Row],[Colunas8]]</f>
        <v>56</v>
      </c>
      <c r="D134" s="17">
        <f>Tabela1[[#This Row],[Colunas9]]</f>
        <v>2248</v>
      </c>
      <c r="E134" s="18">
        <f>Tabela1[[#This Row],[Parcelas]]*Tabela1[[#This Row],[Valor]]</f>
        <v>125888</v>
      </c>
      <c r="F134" s="18">
        <f>Tabela1[[#This Row],[Saldo Devedor]]+Tabela1[[#This Row],[Entrada]]</f>
        <v>138788</v>
      </c>
      <c r="G134" s="47">
        <f>Tabela1[[#This Row],[Total]]/Tabela1[[#This Row],[Crédito]]</f>
        <v>1.4382176165803109</v>
      </c>
      <c r="H134" s="19">
        <f>Tabela1[[#This Row],[Entrada]]/Tabela1[[#This Row],[Saldo Devedor]]</f>
        <v>0.10247203863751907</v>
      </c>
      <c r="J134" s="16" t="s">
        <v>34</v>
      </c>
      <c r="K134" s="52">
        <v>96500</v>
      </c>
      <c r="L134" s="16">
        <v>0</v>
      </c>
      <c r="M134" s="52">
        <v>12900</v>
      </c>
      <c r="N134" s="16">
        <v>0</v>
      </c>
      <c r="O134" s="16">
        <v>56</v>
      </c>
      <c r="P134" s="52">
        <v>2248</v>
      </c>
      <c r="Q134" s="16">
        <v>63</v>
      </c>
      <c r="R134" s="53">
        <v>41922</v>
      </c>
      <c r="S134" s="16" t="s">
        <v>24</v>
      </c>
      <c r="T134" s="16" t="s">
        <v>37</v>
      </c>
    </row>
    <row r="135" spans="1:20">
      <c r="A135" s="18">
        <f>Tabela1[[#This Row],[Colunas4]]</f>
        <v>97000</v>
      </c>
      <c r="B135" s="18">
        <f>Tabela1[[#This Row],[Colunas6]]</f>
        <v>15500</v>
      </c>
      <c r="C135" s="49">
        <f>Tabela1[[#This Row],[Colunas8]]</f>
        <v>58</v>
      </c>
      <c r="D135" s="17">
        <f>Tabela1[[#This Row],[Colunas9]]</f>
        <v>2019</v>
      </c>
      <c r="E135" s="18">
        <f>Tabela1[[#This Row],[Parcelas]]*Tabela1[[#This Row],[Valor]]</f>
        <v>117102</v>
      </c>
      <c r="F135" s="18">
        <f>Tabela1[[#This Row],[Saldo Devedor]]+Tabela1[[#This Row],[Entrada]]</f>
        <v>132602</v>
      </c>
      <c r="G135" s="47">
        <f>Tabela1[[#This Row],[Total]]/Tabela1[[#This Row],[Crédito]]</f>
        <v>1.3670309278350516</v>
      </c>
      <c r="H135" s="19">
        <f>Tabela1[[#This Row],[Entrada]]/Tabela1[[#This Row],[Saldo Devedor]]</f>
        <v>0.13236323888575771</v>
      </c>
      <c r="J135" s="16" t="s">
        <v>34</v>
      </c>
      <c r="K135" s="52">
        <v>97000</v>
      </c>
      <c r="L135" s="16">
        <v>0</v>
      </c>
      <c r="M135" s="52">
        <v>15500</v>
      </c>
      <c r="N135" s="16">
        <v>0</v>
      </c>
      <c r="O135" s="16">
        <v>58</v>
      </c>
      <c r="P135" s="52">
        <v>2019</v>
      </c>
      <c r="Q135" s="16">
        <v>26</v>
      </c>
      <c r="R135" s="53">
        <v>41922</v>
      </c>
      <c r="S135" s="16" t="s">
        <v>35</v>
      </c>
      <c r="T135" s="16" t="s">
        <v>36</v>
      </c>
    </row>
    <row r="136" spans="1:20">
      <c r="A136" s="18">
        <f>Tabela1[[#This Row],[Colunas4]]</f>
        <v>97100</v>
      </c>
      <c r="B136" s="18">
        <f>Tabela1[[#This Row],[Colunas6]]</f>
        <v>10800</v>
      </c>
      <c r="C136" s="49">
        <f>Tabela1[[#This Row],[Colunas8]]</f>
        <v>64</v>
      </c>
      <c r="D136" s="17">
        <f>Tabela1[[#This Row],[Colunas9]]</f>
        <v>1844</v>
      </c>
      <c r="E136" s="18">
        <f>Tabela1[[#This Row],[Parcelas]]*Tabela1[[#This Row],[Valor]]</f>
        <v>118016</v>
      </c>
      <c r="F136" s="18">
        <f>Tabela1[[#This Row],[Saldo Devedor]]+Tabela1[[#This Row],[Entrada]]</f>
        <v>128816</v>
      </c>
      <c r="G136" s="47">
        <f>Tabela1[[#This Row],[Total]]/Tabela1[[#This Row],[Crédito]]</f>
        <v>1.3266323377960865</v>
      </c>
      <c r="H136" s="19">
        <f>Tabela1[[#This Row],[Entrada]]/Tabela1[[#This Row],[Saldo Devedor]]</f>
        <v>9.1513015184381777E-2</v>
      </c>
      <c r="J136" s="16" t="s">
        <v>34</v>
      </c>
      <c r="K136" s="52">
        <v>97100</v>
      </c>
      <c r="L136" s="16">
        <v>0</v>
      </c>
      <c r="M136" s="52">
        <v>10800</v>
      </c>
      <c r="N136" s="16">
        <v>0</v>
      </c>
      <c r="O136" s="16">
        <v>64</v>
      </c>
      <c r="P136" s="52">
        <v>1844</v>
      </c>
      <c r="Q136" s="16">
        <v>19</v>
      </c>
      <c r="R136" s="53">
        <v>41922</v>
      </c>
      <c r="S136" s="16" t="s">
        <v>24</v>
      </c>
      <c r="T136" s="16" t="s">
        <v>37</v>
      </c>
    </row>
    <row r="137" spans="1:20">
      <c r="A137" s="18">
        <f>Tabela1[[#This Row],[Colunas4]]</f>
        <v>99200</v>
      </c>
      <c r="B137" s="18">
        <f>Tabela1[[#This Row],[Colunas6]]</f>
        <v>20000</v>
      </c>
      <c r="C137" s="49">
        <f>Tabela1[[#This Row],[Colunas8]]</f>
        <v>57</v>
      </c>
      <c r="D137" s="17">
        <f>Tabela1[[#This Row],[Colunas9]]</f>
        <v>2025</v>
      </c>
      <c r="E137" s="18">
        <f>Tabela1[[#This Row],[Parcelas]]*Tabela1[[#This Row],[Valor]]</f>
        <v>115425</v>
      </c>
      <c r="F137" s="18">
        <f>Tabela1[[#This Row],[Saldo Devedor]]+Tabela1[[#This Row],[Entrada]]</f>
        <v>135425</v>
      </c>
      <c r="G137" s="47">
        <f>Tabela1[[#This Row],[Total]]/Tabela1[[#This Row],[Crédito]]</f>
        <v>1.365171370967742</v>
      </c>
      <c r="H137" s="19">
        <f>Tabela1[[#This Row],[Entrada]]/Tabela1[[#This Row],[Saldo Devedor]]</f>
        <v>0.17327268789257094</v>
      </c>
      <c r="J137" s="16" t="s">
        <v>34</v>
      </c>
      <c r="K137" s="52">
        <v>99200</v>
      </c>
      <c r="L137" s="16">
        <v>0</v>
      </c>
      <c r="M137" s="52">
        <v>20000</v>
      </c>
      <c r="N137" s="16">
        <v>0</v>
      </c>
      <c r="O137" s="16">
        <v>57</v>
      </c>
      <c r="P137" s="52">
        <v>2025</v>
      </c>
      <c r="Q137" s="16">
        <v>8</v>
      </c>
      <c r="R137" s="53">
        <v>41922</v>
      </c>
      <c r="S137" s="16" t="s">
        <v>24</v>
      </c>
      <c r="T137" s="16" t="s">
        <v>37</v>
      </c>
    </row>
    <row r="138" spans="1:20">
      <c r="A138" s="18">
        <f>Tabela1[[#This Row],[Colunas4]]</f>
        <v>99500</v>
      </c>
      <c r="B138" s="18">
        <f>Tabela1[[#This Row],[Colunas6]]</f>
        <v>13500</v>
      </c>
      <c r="C138" s="49">
        <f>Tabela1[[#This Row],[Colunas8]]</f>
        <v>64</v>
      </c>
      <c r="D138" s="17">
        <f>Tabela1[[#This Row],[Colunas9]]</f>
        <v>1754</v>
      </c>
      <c r="E138" s="18">
        <f>Tabela1[[#This Row],[Parcelas]]*Tabela1[[#This Row],[Valor]]</f>
        <v>112256</v>
      </c>
      <c r="F138" s="18">
        <f>Tabela1[[#This Row],[Saldo Devedor]]+Tabela1[[#This Row],[Entrada]]</f>
        <v>125756</v>
      </c>
      <c r="G138" s="47">
        <f>Tabela1[[#This Row],[Total]]/Tabela1[[#This Row],[Crédito]]</f>
        <v>1.2638793969849247</v>
      </c>
      <c r="H138" s="19">
        <f>Tabela1[[#This Row],[Entrada]]/Tabela1[[#This Row],[Saldo Devedor]]</f>
        <v>0.12026083238312429</v>
      </c>
      <c r="J138" s="16" t="s">
        <v>34</v>
      </c>
      <c r="K138" s="52">
        <v>99500</v>
      </c>
      <c r="L138" s="16">
        <v>0</v>
      </c>
      <c r="M138" s="52">
        <v>13500</v>
      </c>
      <c r="N138" s="16">
        <v>0</v>
      </c>
      <c r="O138" s="16">
        <v>64</v>
      </c>
      <c r="P138" s="52">
        <v>1754</v>
      </c>
      <c r="Q138" s="16">
        <v>62</v>
      </c>
      <c r="R138" s="53">
        <v>41922</v>
      </c>
      <c r="S138" s="16" t="s">
        <v>24</v>
      </c>
      <c r="T138" s="16" t="s">
        <v>37</v>
      </c>
    </row>
    <row r="139" spans="1:20">
      <c r="A139" s="18">
        <f>Tabela1[[#This Row],[Colunas4]]</f>
        <v>99600</v>
      </c>
      <c r="B139" s="18">
        <f>Tabela1[[#This Row],[Colunas6]]</f>
        <v>19700</v>
      </c>
      <c r="C139" s="49">
        <f>Tabela1[[#This Row],[Colunas8]]</f>
        <v>54</v>
      </c>
      <c r="D139" s="17">
        <f>Tabela1[[#This Row],[Colunas9]]</f>
        <v>2144</v>
      </c>
      <c r="E139" s="18">
        <f>Tabela1[[#This Row],[Parcelas]]*Tabela1[[#This Row],[Valor]]</f>
        <v>115776</v>
      </c>
      <c r="F139" s="18">
        <f>Tabela1[[#This Row],[Saldo Devedor]]+Tabela1[[#This Row],[Entrada]]</f>
        <v>135476</v>
      </c>
      <c r="G139" s="47">
        <f>Tabela1[[#This Row],[Total]]/Tabela1[[#This Row],[Crédito]]</f>
        <v>1.3602008032128514</v>
      </c>
      <c r="H139" s="19">
        <f>Tabela1[[#This Row],[Entrada]]/Tabela1[[#This Row],[Saldo Devedor]]</f>
        <v>0.17015616362631289</v>
      </c>
      <c r="J139" s="16" t="s">
        <v>34</v>
      </c>
      <c r="K139" s="52">
        <v>99600</v>
      </c>
      <c r="L139" s="16">
        <v>0</v>
      </c>
      <c r="M139" s="52">
        <v>19700</v>
      </c>
      <c r="N139" s="16">
        <v>0</v>
      </c>
      <c r="O139" s="16">
        <v>54</v>
      </c>
      <c r="P139" s="52">
        <v>2144</v>
      </c>
      <c r="Q139" s="16">
        <v>56</v>
      </c>
      <c r="R139" s="53">
        <v>41922</v>
      </c>
      <c r="S139" s="16" t="s">
        <v>24</v>
      </c>
      <c r="T139" s="16" t="s">
        <v>37</v>
      </c>
    </row>
    <row r="140" spans="1:20">
      <c r="A140" s="18">
        <f>Tabela1[[#This Row],[Colunas4]]</f>
        <v>100360</v>
      </c>
      <c r="B140" s="18">
        <f>Tabela1[[#This Row],[Colunas6]]</f>
        <v>33900</v>
      </c>
      <c r="C140" s="49">
        <f>Tabela1[[#This Row],[Colunas8]]</f>
        <v>141</v>
      </c>
      <c r="D140" s="17">
        <f>Tabela1[[#This Row],[Colunas9]]</f>
        <v>833</v>
      </c>
      <c r="E140" s="18">
        <f>Tabela1[[#This Row],[Parcelas]]*Tabela1[[#This Row],[Valor]]</f>
        <v>117453</v>
      </c>
      <c r="F140" s="18">
        <f>Tabela1[[#This Row],[Saldo Devedor]]+Tabela1[[#This Row],[Entrada]]</f>
        <v>151353</v>
      </c>
      <c r="G140" s="47">
        <f>Tabela1[[#This Row],[Total]]/Tabela1[[#This Row],[Crédito]]</f>
        <v>1.5081008369868474</v>
      </c>
      <c r="H140" s="19">
        <f>Tabela1[[#This Row],[Entrada]]/Tabela1[[#This Row],[Saldo Devedor]]</f>
        <v>0.2886260887333657</v>
      </c>
      <c r="J140" s="16" t="s">
        <v>38</v>
      </c>
      <c r="K140" s="52">
        <v>100360</v>
      </c>
      <c r="L140" s="16">
        <v>0</v>
      </c>
      <c r="M140" s="52">
        <v>33900</v>
      </c>
      <c r="N140" s="16">
        <v>0</v>
      </c>
      <c r="O140" s="16">
        <v>141</v>
      </c>
      <c r="P140" s="16">
        <v>833</v>
      </c>
      <c r="Q140" s="16">
        <v>30</v>
      </c>
      <c r="R140" s="53">
        <v>41922</v>
      </c>
      <c r="S140" s="16" t="s">
        <v>24</v>
      </c>
      <c r="T140" s="16" t="s">
        <v>37</v>
      </c>
    </row>
    <row r="141" spans="1:20">
      <c r="A141" s="18">
        <f>Tabela1[[#This Row],[Colunas4]]</f>
        <v>101700</v>
      </c>
      <c r="B141" s="18">
        <f>Tabela1[[#This Row],[Colunas6]]</f>
        <v>18500</v>
      </c>
      <c r="C141" s="49">
        <f>Tabela1[[#This Row],[Colunas8]]</f>
        <v>35</v>
      </c>
      <c r="D141" s="17">
        <f>Tabela1[[#This Row],[Colunas9]]</f>
        <v>3026</v>
      </c>
      <c r="E141" s="18">
        <f>Tabela1[[#This Row],[Parcelas]]*Tabela1[[#This Row],[Valor]]</f>
        <v>105910</v>
      </c>
      <c r="F141" s="18">
        <f>Tabela1[[#This Row],[Saldo Devedor]]+Tabela1[[#This Row],[Entrada]]</f>
        <v>124410</v>
      </c>
      <c r="G141" s="47">
        <f>Tabela1[[#This Row],[Total]]/Tabela1[[#This Row],[Crédito]]</f>
        <v>1.2233038348082597</v>
      </c>
      <c r="H141" s="19">
        <f>Tabela1[[#This Row],[Entrada]]/Tabela1[[#This Row],[Saldo Devedor]]</f>
        <v>0.17467661221792088</v>
      </c>
      <c r="J141" s="16" t="s">
        <v>34</v>
      </c>
      <c r="K141" s="52">
        <v>101700</v>
      </c>
      <c r="L141" s="16">
        <v>0</v>
      </c>
      <c r="M141" s="52">
        <v>18500</v>
      </c>
      <c r="N141" s="16">
        <v>0</v>
      </c>
      <c r="O141" s="16">
        <v>35</v>
      </c>
      <c r="P141" s="52">
        <v>3026</v>
      </c>
      <c r="Q141" s="16">
        <v>82</v>
      </c>
      <c r="R141" s="53">
        <v>41922</v>
      </c>
      <c r="S141" s="16" t="s">
        <v>24</v>
      </c>
      <c r="T141" s="16" t="s">
        <v>37</v>
      </c>
    </row>
    <row r="142" spans="1:20">
      <c r="A142" s="18">
        <f>Tabela1[[#This Row],[Colunas4]]</f>
        <v>102000</v>
      </c>
      <c r="B142" s="18">
        <f>Tabela1[[#This Row],[Colunas6]]</f>
        <v>25100</v>
      </c>
      <c r="C142" s="49">
        <f>Tabela1[[#This Row],[Colunas8]]</f>
        <v>40</v>
      </c>
      <c r="D142" s="17">
        <f>Tabela1[[#This Row],[Colunas9]]</f>
        <v>2417</v>
      </c>
      <c r="E142" s="18">
        <f>Tabela1[[#This Row],[Parcelas]]*Tabela1[[#This Row],[Valor]]</f>
        <v>96680</v>
      </c>
      <c r="F142" s="18">
        <f>Tabela1[[#This Row],[Saldo Devedor]]+Tabela1[[#This Row],[Entrada]]</f>
        <v>121780</v>
      </c>
      <c r="G142" s="47">
        <f>Tabela1[[#This Row],[Total]]/Tabela1[[#This Row],[Crédito]]</f>
        <v>1.1939215686274509</v>
      </c>
      <c r="H142" s="19">
        <f>Tabela1[[#This Row],[Entrada]]/Tabela1[[#This Row],[Saldo Devedor]]</f>
        <v>0.25961936284650394</v>
      </c>
      <c r="J142" s="16" t="s">
        <v>34</v>
      </c>
      <c r="K142" s="52">
        <v>102000</v>
      </c>
      <c r="L142" s="16">
        <v>0</v>
      </c>
      <c r="M142" s="52">
        <v>25100</v>
      </c>
      <c r="N142" s="16">
        <v>0</v>
      </c>
      <c r="O142" s="16">
        <v>40</v>
      </c>
      <c r="P142" s="52">
        <v>2417</v>
      </c>
      <c r="Q142" s="16">
        <v>48</v>
      </c>
      <c r="R142" s="53">
        <v>41922</v>
      </c>
      <c r="S142" s="16" t="s">
        <v>24</v>
      </c>
      <c r="T142" s="16" t="s">
        <v>37</v>
      </c>
    </row>
    <row r="143" spans="1:20">
      <c r="A143" s="18">
        <f>Tabela1[[#This Row],[Colunas4]]</f>
        <v>103500</v>
      </c>
      <c r="B143" s="18">
        <f>Tabela1[[#This Row],[Colunas6]]</f>
        <v>13200</v>
      </c>
      <c r="C143" s="49">
        <f>Tabela1[[#This Row],[Colunas8]]</f>
        <v>56</v>
      </c>
      <c r="D143" s="17">
        <f>Tabela1[[#This Row],[Colunas9]]</f>
        <v>2250</v>
      </c>
      <c r="E143" s="18">
        <f>Tabela1[[#This Row],[Parcelas]]*Tabela1[[#This Row],[Valor]]</f>
        <v>126000</v>
      </c>
      <c r="F143" s="18">
        <f>Tabela1[[#This Row],[Saldo Devedor]]+Tabela1[[#This Row],[Entrada]]</f>
        <v>139200</v>
      </c>
      <c r="G143" s="47">
        <f>Tabela1[[#This Row],[Total]]/Tabela1[[#This Row],[Crédito]]</f>
        <v>1.344927536231884</v>
      </c>
      <c r="H143" s="19">
        <f>Tabela1[[#This Row],[Entrada]]/Tabela1[[#This Row],[Saldo Devedor]]</f>
        <v>0.10476190476190476</v>
      </c>
      <c r="J143" s="16" t="s">
        <v>34</v>
      </c>
      <c r="K143" s="52">
        <v>103500</v>
      </c>
      <c r="L143" s="16">
        <v>0</v>
      </c>
      <c r="M143" s="52">
        <v>13200</v>
      </c>
      <c r="N143" s="16">
        <v>0</v>
      </c>
      <c r="O143" s="16">
        <v>56</v>
      </c>
      <c r="P143" s="52">
        <v>2250</v>
      </c>
      <c r="Q143" s="16">
        <v>28</v>
      </c>
      <c r="R143" s="53">
        <v>41922</v>
      </c>
      <c r="S143" s="16" t="s">
        <v>35</v>
      </c>
      <c r="T143" s="16" t="s">
        <v>36</v>
      </c>
    </row>
    <row r="144" spans="1:20">
      <c r="A144" s="18">
        <f>Tabela1[[#This Row],[Colunas4]]</f>
        <v>106200</v>
      </c>
      <c r="B144" s="18">
        <f>Tabela1[[#This Row],[Colunas6]]</f>
        <v>15600</v>
      </c>
      <c r="C144" s="49">
        <f>Tabela1[[#This Row],[Colunas8]]</f>
        <v>51</v>
      </c>
      <c r="D144" s="17">
        <f>Tabela1[[#This Row],[Colunas9]]</f>
        <v>2344</v>
      </c>
      <c r="E144" s="18">
        <f>Tabela1[[#This Row],[Parcelas]]*Tabela1[[#This Row],[Valor]]</f>
        <v>119544</v>
      </c>
      <c r="F144" s="18">
        <f>Tabela1[[#This Row],[Saldo Devedor]]+Tabela1[[#This Row],[Entrada]]</f>
        <v>135144</v>
      </c>
      <c r="G144" s="47">
        <f>Tabela1[[#This Row],[Total]]/Tabela1[[#This Row],[Crédito]]</f>
        <v>1.2725423728813559</v>
      </c>
      <c r="H144" s="19">
        <f>Tabela1[[#This Row],[Entrada]]/Tabela1[[#This Row],[Saldo Devedor]]</f>
        <v>0.13049588436057016</v>
      </c>
      <c r="J144" s="16" t="s">
        <v>34</v>
      </c>
      <c r="K144" s="52">
        <v>106200</v>
      </c>
      <c r="L144" s="16">
        <v>0</v>
      </c>
      <c r="M144" s="52">
        <v>15600</v>
      </c>
      <c r="N144" s="16">
        <v>0</v>
      </c>
      <c r="O144" s="16">
        <v>51</v>
      </c>
      <c r="P144" s="52">
        <v>2344</v>
      </c>
      <c r="Q144" s="16">
        <v>39</v>
      </c>
      <c r="R144" s="53">
        <v>41892</v>
      </c>
      <c r="S144" s="16" t="s">
        <v>35</v>
      </c>
      <c r="T144" s="16" t="s">
        <v>36</v>
      </c>
    </row>
    <row r="145" spans="1:20">
      <c r="A145" s="18">
        <f>Tabela1[[#This Row],[Colunas4]]</f>
        <v>107000</v>
      </c>
      <c r="B145" s="18">
        <f>Tabela1[[#This Row],[Colunas6]]</f>
        <v>39900</v>
      </c>
      <c r="C145" s="49">
        <f>Tabela1[[#This Row],[Colunas8]]</f>
        <v>138</v>
      </c>
      <c r="D145" s="17">
        <f>Tabela1[[#This Row],[Colunas9]]</f>
        <v>858</v>
      </c>
      <c r="E145" s="18">
        <f>Tabela1[[#This Row],[Parcelas]]*Tabela1[[#This Row],[Valor]]</f>
        <v>118404</v>
      </c>
      <c r="F145" s="18">
        <f>Tabela1[[#This Row],[Saldo Devedor]]+Tabela1[[#This Row],[Entrada]]</f>
        <v>158304</v>
      </c>
      <c r="G145" s="47">
        <f>Tabela1[[#This Row],[Total]]/Tabela1[[#This Row],[Crédito]]</f>
        <v>1.4794766355140188</v>
      </c>
      <c r="H145" s="19">
        <f>Tabela1[[#This Row],[Entrada]]/Tabela1[[#This Row],[Saldo Devedor]]</f>
        <v>0.33698185872098918</v>
      </c>
      <c r="J145" s="16" t="s">
        <v>41</v>
      </c>
      <c r="K145" s="52">
        <v>107000</v>
      </c>
      <c r="L145" s="16">
        <v>0</v>
      </c>
      <c r="M145" s="52">
        <v>39900</v>
      </c>
      <c r="N145" s="16">
        <v>0</v>
      </c>
      <c r="O145" s="16">
        <v>138</v>
      </c>
      <c r="P145" s="16">
        <v>858</v>
      </c>
      <c r="Q145" s="16">
        <v>0</v>
      </c>
      <c r="R145" s="53">
        <v>41927</v>
      </c>
      <c r="S145" s="16" t="s">
        <v>24</v>
      </c>
      <c r="T145" s="16" t="s">
        <v>37</v>
      </c>
    </row>
    <row r="146" spans="1:20">
      <c r="A146" s="18">
        <f>Tabela1[[#This Row],[Colunas4]]</f>
        <v>107500</v>
      </c>
      <c r="B146" s="18">
        <f>Tabela1[[#This Row],[Colunas6]]</f>
        <v>13000</v>
      </c>
      <c r="C146" s="49">
        <f>Tabela1[[#This Row],[Colunas8]]</f>
        <v>61</v>
      </c>
      <c r="D146" s="17">
        <f>Tabela1[[#This Row],[Colunas9]]</f>
        <v>2234</v>
      </c>
      <c r="E146" s="18">
        <f>Tabela1[[#This Row],[Parcelas]]*Tabela1[[#This Row],[Valor]]</f>
        <v>136274</v>
      </c>
      <c r="F146" s="18">
        <f>Tabela1[[#This Row],[Saldo Devedor]]+Tabela1[[#This Row],[Entrada]]</f>
        <v>149274</v>
      </c>
      <c r="G146" s="47">
        <f>Tabela1[[#This Row],[Total]]/Tabela1[[#This Row],[Crédito]]</f>
        <v>1.3885953488372094</v>
      </c>
      <c r="H146" s="19">
        <f>Tabela1[[#This Row],[Entrada]]/Tabela1[[#This Row],[Saldo Devedor]]</f>
        <v>9.5396040330510593E-2</v>
      </c>
      <c r="J146" s="16" t="s">
        <v>34</v>
      </c>
      <c r="K146" s="52">
        <v>107500</v>
      </c>
      <c r="L146" s="16">
        <v>0</v>
      </c>
      <c r="M146" s="52">
        <v>13000</v>
      </c>
      <c r="N146" s="16">
        <v>0</v>
      </c>
      <c r="O146" s="16">
        <v>61</v>
      </c>
      <c r="P146" s="52">
        <v>2234</v>
      </c>
      <c r="Q146" s="16">
        <v>84</v>
      </c>
      <c r="R146" s="53">
        <v>41922</v>
      </c>
      <c r="S146" s="16" t="s">
        <v>24</v>
      </c>
      <c r="T146" s="16" t="s">
        <v>37</v>
      </c>
    </row>
    <row r="147" spans="1:20">
      <c r="A147" s="18">
        <f>Tabela1[[#This Row],[Colunas4]]</f>
        <v>108900</v>
      </c>
      <c r="B147" s="18">
        <f>Tabela1[[#This Row],[Colunas6]]</f>
        <v>20000</v>
      </c>
      <c r="C147" s="49">
        <f>Tabela1[[#This Row],[Colunas8]]</f>
        <v>35</v>
      </c>
      <c r="D147" s="17">
        <f>Tabela1[[#This Row],[Colunas9]]</f>
        <v>3326</v>
      </c>
      <c r="E147" s="18">
        <f>Tabela1[[#This Row],[Parcelas]]*Tabela1[[#This Row],[Valor]]</f>
        <v>116410</v>
      </c>
      <c r="F147" s="18">
        <f>Tabela1[[#This Row],[Saldo Devedor]]+Tabela1[[#This Row],[Entrada]]</f>
        <v>136410</v>
      </c>
      <c r="G147" s="47">
        <f>Tabela1[[#This Row],[Total]]/Tabela1[[#This Row],[Crédito]]</f>
        <v>1.2526170798898071</v>
      </c>
      <c r="H147" s="19">
        <f>Tabela1[[#This Row],[Entrada]]/Tabela1[[#This Row],[Saldo Devedor]]</f>
        <v>0.17180654582939611</v>
      </c>
      <c r="J147" s="16" t="s">
        <v>34</v>
      </c>
      <c r="K147" s="52">
        <v>108900</v>
      </c>
      <c r="L147" s="16">
        <v>0</v>
      </c>
      <c r="M147" s="52">
        <v>20000</v>
      </c>
      <c r="N147" s="16">
        <v>0</v>
      </c>
      <c r="O147" s="16">
        <v>35</v>
      </c>
      <c r="P147" s="52">
        <v>3326</v>
      </c>
      <c r="Q147" s="16">
        <v>38</v>
      </c>
      <c r="R147" s="53">
        <v>41922</v>
      </c>
      <c r="S147" s="16" t="s">
        <v>24</v>
      </c>
      <c r="T147" s="16" t="s">
        <v>37</v>
      </c>
    </row>
    <row r="148" spans="1:20">
      <c r="A148" s="18">
        <f>Tabela1[[#This Row],[Colunas4]]</f>
        <v>110700</v>
      </c>
      <c r="B148" s="18">
        <f>Tabela1[[#This Row],[Colunas6]]</f>
        <v>38300</v>
      </c>
      <c r="C148" s="49">
        <f>Tabela1[[#This Row],[Colunas8]]</f>
        <v>109</v>
      </c>
      <c r="D148" s="17">
        <f>Tabela1[[#This Row],[Colunas9]]</f>
        <v>1238</v>
      </c>
      <c r="E148" s="18">
        <f>Tabela1[[#This Row],[Parcelas]]*Tabela1[[#This Row],[Valor]]</f>
        <v>134942</v>
      </c>
      <c r="F148" s="18">
        <f>Tabela1[[#This Row],[Saldo Devedor]]+Tabela1[[#This Row],[Entrada]]</f>
        <v>173242</v>
      </c>
      <c r="G148" s="47">
        <f>Tabela1[[#This Row],[Total]]/Tabela1[[#This Row],[Crédito]]</f>
        <v>1.5649683830171635</v>
      </c>
      <c r="H148" s="19">
        <f>Tabela1[[#This Row],[Entrada]]/Tabela1[[#This Row],[Saldo Devedor]]</f>
        <v>0.28382564360984719</v>
      </c>
      <c r="J148" s="16" t="s">
        <v>34</v>
      </c>
      <c r="K148" s="52">
        <v>110700</v>
      </c>
      <c r="L148" s="16">
        <v>0</v>
      </c>
      <c r="M148" s="52">
        <v>38300</v>
      </c>
      <c r="N148" s="16">
        <v>0</v>
      </c>
      <c r="O148" s="16">
        <v>109</v>
      </c>
      <c r="P148" s="52">
        <v>1238</v>
      </c>
      <c r="Q148" s="16">
        <v>17</v>
      </c>
      <c r="R148" s="53">
        <v>41922</v>
      </c>
      <c r="S148" s="16" t="s">
        <v>24</v>
      </c>
      <c r="T148" s="16" t="s">
        <v>37</v>
      </c>
    </row>
    <row r="149" spans="1:20">
      <c r="A149" s="18">
        <f>Tabela1[[#This Row],[Colunas4]]</f>
        <v>111800</v>
      </c>
      <c r="B149" s="18">
        <f>Tabela1[[#This Row],[Colunas6]]</f>
        <v>39900</v>
      </c>
      <c r="C149" s="49">
        <f>Tabela1[[#This Row],[Colunas8]]</f>
        <v>105</v>
      </c>
      <c r="D149" s="17">
        <f>Tabela1[[#This Row],[Colunas9]]</f>
        <v>1060</v>
      </c>
      <c r="E149" s="18">
        <f>Tabela1[[#This Row],[Parcelas]]*Tabela1[[#This Row],[Valor]]</f>
        <v>111300</v>
      </c>
      <c r="F149" s="18">
        <f>Tabela1[[#This Row],[Saldo Devedor]]+Tabela1[[#This Row],[Entrada]]</f>
        <v>151200</v>
      </c>
      <c r="G149" s="47">
        <f>Tabela1[[#This Row],[Total]]/Tabela1[[#This Row],[Crédito]]</f>
        <v>1.3524150268336315</v>
      </c>
      <c r="H149" s="19">
        <f>Tabela1[[#This Row],[Entrada]]/Tabela1[[#This Row],[Saldo Devedor]]</f>
        <v>0.35849056603773582</v>
      </c>
      <c r="J149" s="16" t="s">
        <v>38</v>
      </c>
      <c r="K149" s="52">
        <v>111800</v>
      </c>
      <c r="L149" s="16">
        <v>0</v>
      </c>
      <c r="M149" s="52">
        <v>39900</v>
      </c>
      <c r="N149" s="16">
        <v>0</v>
      </c>
      <c r="O149" s="16">
        <v>105</v>
      </c>
      <c r="P149" s="52">
        <v>1060</v>
      </c>
      <c r="Q149" s="16">
        <v>0</v>
      </c>
      <c r="R149" s="53">
        <v>41922</v>
      </c>
      <c r="S149" s="16" t="s">
        <v>24</v>
      </c>
      <c r="T149" s="16" t="s">
        <v>37</v>
      </c>
    </row>
    <row r="150" spans="1:20">
      <c r="A150" s="18">
        <f>Tabela1[[#This Row],[Colunas4]]</f>
        <v>112000</v>
      </c>
      <c r="B150" s="18">
        <f>Tabela1[[#This Row],[Colunas6]]</f>
        <v>34900</v>
      </c>
      <c r="C150" s="49">
        <f>Tabela1[[#This Row],[Colunas8]]</f>
        <v>189</v>
      </c>
      <c r="D150" s="17">
        <f>Tabela1[[#This Row],[Colunas9]]</f>
        <v>690</v>
      </c>
      <c r="E150" s="18">
        <f>Tabela1[[#This Row],[Parcelas]]*Tabela1[[#This Row],[Valor]]</f>
        <v>130410</v>
      </c>
      <c r="F150" s="18">
        <f>Tabela1[[#This Row],[Saldo Devedor]]+Tabela1[[#This Row],[Entrada]]</f>
        <v>165310</v>
      </c>
      <c r="G150" s="47">
        <f>Tabela1[[#This Row],[Total]]/Tabela1[[#This Row],[Crédito]]</f>
        <v>1.4759821428571429</v>
      </c>
      <c r="H150" s="19">
        <f>Tabela1[[#This Row],[Entrada]]/Tabela1[[#This Row],[Saldo Devedor]]</f>
        <v>0.2676175139943256</v>
      </c>
      <c r="J150" s="16" t="s">
        <v>41</v>
      </c>
      <c r="K150" s="52">
        <v>112000</v>
      </c>
      <c r="L150" s="16">
        <v>0</v>
      </c>
      <c r="M150" s="52">
        <v>34900</v>
      </c>
      <c r="N150" s="16">
        <v>0</v>
      </c>
      <c r="O150" s="16">
        <v>189</v>
      </c>
      <c r="P150" s="16">
        <v>690</v>
      </c>
      <c r="Q150" s="16">
        <v>0</v>
      </c>
      <c r="R150" s="53">
        <v>41897</v>
      </c>
      <c r="S150" s="16" t="s">
        <v>35</v>
      </c>
      <c r="T150" s="16" t="s">
        <v>36</v>
      </c>
    </row>
    <row r="151" spans="1:20">
      <c r="A151" s="18">
        <f>Tabela1[[#This Row],[Colunas4]]</f>
        <v>112700</v>
      </c>
      <c r="B151" s="18">
        <f>Tabela1[[#This Row],[Colunas6]]</f>
        <v>12300</v>
      </c>
      <c r="C151" s="49">
        <f>Tabela1[[#This Row],[Colunas8]]</f>
        <v>42</v>
      </c>
      <c r="D151" s="17">
        <f>Tabela1[[#This Row],[Colunas9]]</f>
        <v>2996</v>
      </c>
      <c r="E151" s="18">
        <f>Tabela1[[#This Row],[Parcelas]]*Tabela1[[#This Row],[Valor]]</f>
        <v>125832</v>
      </c>
      <c r="F151" s="18">
        <f>Tabela1[[#This Row],[Saldo Devedor]]+Tabela1[[#This Row],[Entrada]]</f>
        <v>138132</v>
      </c>
      <c r="G151" s="47">
        <f>Tabela1[[#This Row],[Total]]/Tabela1[[#This Row],[Crédito]]</f>
        <v>1.2256610470275067</v>
      </c>
      <c r="H151" s="19">
        <f>Tabela1[[#This Row],[Entrada]]/Tabela1[[#This Row],[Saldo Devedor]]</f>
        <v>9.7749380125882135E-2</v>
      </c>
      <c r="J151" s="16" t="s">
        <v>34</v>
      </c>
      <c r="K151" s="52">
        <v>112700</v>
      </c>
      <c r="L151" s="16">
        <v>0</v>
      </c>
      <c r="M151" s="52">
        <v>12300</v>
      </c>
      <c r="N151" s="16">
        <v>0</v>
      </c>
      <c r="O151" s="16">
        <v>42</v>
      </c>
      <c r="P151" s="52">
        <v>2996</v>
      </c>
      <c r="Q151" s="16">
        <v>50</v>
      </c>
      <c r="R151" s="53">
        <v>41922</v>
      </c>
      <c r="S151" s="16" t="s">
        <v>24</v>
      </c>
      <c r="T151" s="16" t="s">
        <v>37</v>
      </c>
    </row>
    <row r="152" spans="1:20">
      <c r="A152" s="18">
        <f>Tabela1[[#This Row],[Colunas4]]</f>
        <v>114300</v>
      </c>
      <c r="B152" s="18">
        <f>Tabela1[[#This Row],[Colunas6]]</f>
        <v>19000</v>
      </c>
      <c r="C152" s="49">
        <f>Tabela1[[#This Row],[Colunas8]]</f>
        <v>68</v>
      </c>
      <c r="D152" s="17">
        <f>Tabela1[[#This Row],[Colunas9]]</f>
        <v>2032</v>
      </c>
      <c r="E152" s="18">
        <f>Tabela1[[#This Row],[Parcelas]]*Tabela1[[#This Row],[Valor]]</f>
        <v>138176</v>
      </c>
      <c r="F152" s="18">
        <f>Tabela1[[#This Row],[Saldo Devedor]]+Tabela1[[#This Row],[Entrada]]</f>
        <v>157176</v>
      </c>
      <c r="G152" s="47">
        <f>Tabela1[[#This Row],[Total]]/Tabela1[[#This Row],[Crédito]]</f>
        <v>1.3751181102362204</v>
      </c>
      <c r="H152" s="19">
        <f>Tabela1[[#This Row],[Entrada]]/Tabela1[[#This Row],[Saldo Devedor]]</f>
        <v>0.1375057897174618</v>
      </c>
      <c r="J152" s="16" t="s">
        <v>34</v>
      </c>
      <c r="K152" s="52">
        <v>114300</v>
      </c>
      <c r="L152" s="16">
        <v>0</v>
      </c>
      <c r="M152" s="52">
        <v>19000</v>
      </c>
      <c r="N152" s="16">
        <v>0</v>
      </c>
      <c r="O152" s="16">
        <v>68</v>
      </c>
      <c r="P152" s="52">
        <v>2032</v>
      </c>
      <c r="Q152" s="16">
        <v>97</v>
      </c>
      <c r="R152" s="53">
        <v>41922</v>
      </c>
      <c r="S152" s="16" t="s">
        <v>35</v>
      </c>
      <c r="T152" s="16" t="s">
        <v>36</v>
      </c>
    </row>
    <row r="153" spans="1:20">
      <c r="A153" s="18">
        <f>Tabela1[[#This Row],[Colunas4]]</f>
        <v>117300</v>
      </c>
      <c r="B153" s="18">
        <f>Tabela1[[#This Row],[Colunas6]]</f>
        <v>14000</v>
      </c>
      <c r="C153" s="49">
        <f>Tabela1[[#This Row],[Colunas8]]</f>
        <v>55</v>
      </c>
      <c r="D153" s="17">
        <f>Tabela1[[#This Row],[Colunas9]]</f>
        <v>2528</v>
      </c>
      <c r="E153" s="18">
        <f>Tabela1[[#This Row],[Parcelas]]*Tabela1[[#This Row],[Valor]]</f>
        <v>139040</v>
      </c>
      <c r="F153" s="18">
        <f>Tabela1[[#This Row],[Saldo Devedor]]+Tabela1[[#This Row],[Entrada]]</f>
        <v>153040</v>
      </c>
      <c r="G153" s="47">
        <f>Tabela1[[#This Row],[Total]]/Tabela1[[#This Row],[Crédito]]</f>
        <v>1.3046888320545609</v>
      </c>
      <c r="H153" s="19">
        <f>Tabela1[[#This Row],[Entrada]]/Tabela1[[#This Row],[Saldo Devedor]]</f>
        <v>0.10069044879171461</v>
      </c>
      <c r="J153" s="16" t="s">
        <v>34</v>
      </c>
      <c r="K153" s="52">
        <v>117300</v>
      </c>
      <c r="L153" s="16">
        <v>0</v>
      </c>
      <c r="M153" s="52">
        <v>14000</v>
      </c>
      <c r="N153" s="16">
        <v>0</v>
      </c>
      <c r="O153" s="16">
        <v>55</v>
      </c>
      <c r="P153" s="52">
        <v>2528</v>
      </c>
      <c r="Q153" s="16">
        <v>22</v>
      </c>
      <c r="R153" s="53">
        <v>41922</v>
      </c>
      <c r="S153" s="16" t="s">
        <v>24</v>
      </c>
      <c r="T153" s="16" t="s">
        <v>37</v>
      </c>
    </row>
    <row r="154" spans="1:20">
      <c r="A154" s="18">
        <f>Tabela1[[#This Row],[Colunas4]]</f>
        <v>120000</v>
      </c>
      <c r="B154" s="18">
        <f>Tabela1[[#This Row],[Colunas6]]</f>
        <v>43900</v>
      </c>
      <c r="C154" s="49">
        <f>Tabela1[[#This Row],[Colunas8]]</f>
        <v>145</v>
      </c>
      <c r="D154" s="17">
        <f>Tabela1[[#This Row],[Colunas9]]</f>
        <v>823</v>
      </c>
      <c r="E154" s="18">
        <f>Tabela1[[#This Row],[Parcelas]]*Tabela1[[#This Row],[Valor]]</f>
        <v>119335</v>
      </c>
      <c r="F154" s="18">
        <f>Tabela1[[#This Row],[Saldo Devedor]]+Tabela1[[#This Row],[Entrada]]</f>
        <v>163235</v>
      </c>
      <c r="G154" s="47">
        <f>Tabela1[[#This Row],[Total]]/Tabela1[[#This Row],[Crédito]]</f>
        <v>1.3602916666666667</v>
      </c>
      <c r="H154" s="19">
        <f>Tabela1[[#This Row],[Entrada]]/Tabela1[[#This Row],[Saldo Devedor]]</f>
        <v>0.3678719570955713</v>
      </c>
      <c r="J154" s="16" t="s">
        <v>41</v>
      </c>
      <c r="K154" s="52">
        <v>120000</v>
      </c>
      <c r="L154" s="16">
        <v>0</v>
      </c>
      <c r="M154" s="52">
        <v>43900</v>
      </c>
      <c r="N154" s="16">
        <v>0</v>
      </c>
      <c r="O154" s="16">
        <v>145</v>
      </c>
      <c r="P154" s="16">
        <v>823</v>
      </c>
      <c r="Q154" s="16">
        <v>0</v>
      </c>
      <c r="R154" s="53">
        <v>41927</v>
      </c>
      <c r="S154" s="16" t="s">
        <v>24</v>
      </c>
      <c r="T154" s="16" t="s">
        <v>37</v>
      </c>
    </row>
    <row r="155" spans="1:20">
      <c r="A155" s="18">
        <f>Tabela1[[#This Row],[Colunas4]]</f>
        <v>124800</v>
      </c>
      <c r="B155" s="18">
        <f>Tabela1[[#This Row],[Colunas6]]</f>
        <v>17200</v>
      </c>
      <c r="C155" s="49">
        <f>Tabela1[[#This Row],[Colunas8]]</f>
        <v>67</v>
      </c>
      <c r="D155" s="17">
        <f>Tabela1[[#This Row],[Colunas9]]</f>
        <v>2253</v>
      </c>
      <c r="E155" s="18">
        <f>Tabela1[[#This Row],[Parcelas]]*Tabela1[[#This Row],[Valor]]</f>
        <v>150951</v>
      </c>
      <c r="F155" s="18">
        <f>Tabela1[[#This Row],[Saldo Devedor]]+Tabela1[[#This Row],[Entrada]]</f>
        <v>168151</v>
      </c>
      <c r="G155" s="47">
        <f>Tabela1[[#This Row],[Total]]/Tabela1[[#This Row],[Crédito]]</f>
        <v>1.347363782051282</v>
      </c>
      <c r="H155" s="19">
        <f>Tabela1[[#This Row],[Entrada]]/Tabela1[[#This Row],[Saldo Devedor]]</f>
        <v>0.11394426005789958</v>
      </c>
      <c r="J155" s="16" t="s">
        <v>34</v>
      </c>
      <c r="K155" s="52">
        <v>124800</v>
      </c>
      <c r="L155" s="16">
        <v>0</v>
      </c>
      <c r="M155" s="52">
        <v>17200</v>
      </c>
      <c r="N155" s="16">
        <v>0</v>
      </c>
      <c r="O155" s="16">
        <v>67</v>
      </c>
      <c r="P155" s="52">
        <v>2253</v>
      </c>
      <c r="Q155" s="16">
        <v>94</v>
      </c>
      <c r="R155" s="53">
        <v>41922</v>
      </c>
      <c r="S155" s="16" t="s">
        <v>35</v>
      </c>
      <c r="T155" s="16" t="s">
        <v>36</v>
      </c>
    </row>
    <row r="156" spans="1:20">
      <c r="A156" s="18">
        <f>Tabela1[[#This Row],[Colunas4]]</f>
        <v>126500</v>
      </c>
      <c r="B156" s="18">
        <f>Tabela1[[#This Row],[Colunas6]]</f>
        <v>14500</v>
      </c>
      <c r="C156" s="49">
        <f>Tabela1[[#This Row],[Colunas8]]</f>
        <v>55</v>
      </c>
      <c r="D156" s="17">
        <f>Tabela1[[#This Row],[Colunas9]]</f>
        <v>2900</v>
      </c>
      <c r="E156" s="18">
        <f>Tabela1[[#This Row],[Parcelas]]*Tabela1[[#This Row],[Valor]]</f>
        <v>159500</v>
      </c>
      <c r="F156" s="18">
        <f>Tabela1[[#This Row],[Saldo Devedor]]+Tabela1[[#This Row],[Entrada]]</f>
        <v>174000</v>
      </c>
      <c r="G156" s="47">
        <f>Tabela1[[#This Row],[Total]]/Tabela1[[#This Row],[Crédito]]</f>
        <v>1.3754940711462451</v>
      </c>
      <c r="H156" s="19">
        <f>Tabela1[[#This Row],[Entrada]]/Tabela1[[#This Row],[Saldo Devedor]]</f>
        <v>9.0909090909090912E-2</v>
      </c>
      <c r="J156" s="16" t="s">
        <v>34</v>
      </c>
      <c r="K156" s="52">
        <v>126500</v>
      </c>
      <c r="L156" s="16">
        <v>0</v>
      </c>
      <c r="M156" s="52">
        <v>14500</v>
      </c>
      <c r="N156" s="16">
        <v>0</v>
      </c>
      <c r="O156" s="16">
        <v>55</v>
      </c>
      <c r="P156" s="52">
        <v>2900</v>
      </c>
      <c r="Q156" s="16">
        <v>96</v>
      </c>
      <c r="R156" s="53">
        <v>41922</v>
      </c>
      <c r="S156" s="16" t="s">
        <v>24</v>
      </c>
      <c r="T156" s="16" t="s">
        <v>37</v>
      </c>
    </row>
    <row r="157" spans="1:20">
      <c r="A157" s="18">
        <f>Tabela1[[#This Row],[Colunas4]]</f>
        <v>128800</v>
      </c>
      <c r="B157" s="18">
        <f>Tabela1[[#This Row],[Colunas6]]</f>
        <v>39300</v>
      </c>
      <c r="C157" s="49">
        <f>Tabela1[[#This Row],[Colunas8]]</f>
        <v>64</v>
      </c>
      <c r="D157" s="17">
        <f>Tabela1[[#This Row],[Colunas9]]</f>
        <v>2059</v>
      </c>
      <c r="E157" s="18">
        <f>Tabela1[[#This Row],[Parcelas]]*Tabela1[[#This Row],[Valor]]</f>
        <v>131776</v>
      </c>
      <c r="F157" s="18">
        <f>Tabela1[[#This Row],[Saldo Devedor]]+Tabela1[[#This Row],[Entrada]]</f>
        <v>171076</v>
      </c>
      <c r="G157" s="47">
        <f>Tabela1[[#This Row],[Total]]/Tabela1[[#This Row],[Crédito]]</f>
        <v>1.3282298136645962</v>
      </c>
      <c r="H157" s="19">
        <f>Tabela1[[#This Row],[Entrada]]/Tabela1[[#This Row],[Saldo Devedor]]</f>
        <v>0.29823336571151043</v>
      </c>
      <c r="J157" s="16" t="s">
        <v>34</v>
      </c>
      <c r="K157" s="52">
        <v>128800</v>
      </c>
      <c r="L157" s="16">
        <v>0</v>
      </c>
      <c r="M157" s="52">
        <v>39300</v>
      </c>
      <c r="N157" s="16">
        <v>0</v>
      </c>
      <c r="O157" s="16">
        <v>64</v>
      </c>
      <c r="P157" s="52">
        <v>2059</v>
      </c>
      <c r="Q157" s="16">
        <v>63</v>
      </c>
      <c r="R157" s="53">
        <v>41922</v>
      </c>
      <c r="S157" s="16" t="s">
        <v>24</v>
      </c>
      <c r="T157" s="16" t="s">
        <v>37</v>
      </c>
    </row>
    <row r="158" spans="1:20">
      <c r="A158" s="18">
        <f>Tabela1[[#This Row],[Colunas4]]</f>
        <v>129100</v>
      </c>
      <c r="B158" s="18">
        <f>Tabela1[[#This Row],[Colunas6]]</f>
        <v>29700</v>
      </c>
      <c r="C158" s="49">
        <f>Tabela1[[#This Row],[Colunas8]]</f>
        <v>76</v>
      </c>
      <c r="D158" s="17">
        <f>Tabela1[[#This Row],[Colunas9]]</f>
        <v>2006</v>
      </c>
      <c r="E158" s="18">
        <f>Tabela1[[#This Row],[Parcelas]]*Tabela1[[#This Row],[Valor]]</f>
        <v>152456</v>
      </c>
      <c r="F158" s="18">
        <f>Tabela1[[#This Row],[Saldo Devedor]]+Tabela1[[#This Row],[Entrada]]</f>
        <v>182156</v>
      </c>
      <c r="G158" s="47">
        <f>Tabela1[[#This Row],[Total]]/Tabela1[[#This Row],[Crédito]]</f>
        <v>1.4109682416731215</v>
      </c>
      <c r="H158" s="19">
        <f>Tabela1[[#This Row],[Entrada]]/Tabela1[[#This Row],[Saldo Devedor]]</f>
        <v>0.19481030592433227</v>
      </c>
      <c r="J158" s="16" t="s">
        <v>34</v>
      </c>
      <c r="K158" s="52">
        <v>129100</v>
      </c>
      <c r="L158" s="16">
        <v>0</v>
      </c>
      <c r="M158" s="52">
        <v>29700</v>
      </c>
      <c r="N158" s="16">
        <v>0</v>
      </c>
      <c r="O158" s="16">
        <v>76</v>
      </c>
      <c r="P158" s="52">
        <v>2006</v>
      </c>
      <c r="Q158" s="16">
        <v>20</v>
      </c>
      <c r="R158" s="53">
        <v>41922</v>
      </c>
      <c r="S158" s="16" t="s">
        <v>24</v>
      </c>
      <c r="T158" s="16" t="s">
        <v>37</v>
      </c>
    </row>
    <row r="159" spans="1:20">
      <c r="A159" s="18">
        <f>Tabela1[[#This Row],[Colunas4]]</f>
        <v>129400</v>
      </c>
      <c r="B159" s="18">
        <f>Tabela1[[#This Row],[Colunas6]]</f>
        <v>27700</v>
      </c>
      <c r="C159" s="49">
        <f>Tabela1[[#This Row],[Colunas8]]</f>
        <v>74</v>
      </c>
      <c r="D159" s="17">
        <f>Tabela1[[#This Row],[Colunas9]]</f>
        <v>2048</v>
      </c>
      <c r="E159" s="18">
        <f>Tabela1[[#This Row],[Parcelas]]*Tabela1[[#This Row],[Valor]]</f>
        <v>151552</v>
      </c>
      <c r="F159" s="18">
        <f>Tabela1[[#This Row],[Saldo Devedor]]+Tabela1[[#This Row],[Entrada]]</f>
        <v>179252</v>
      </c>
      <c r="G159" s="47">
        <f>Tabela1[[#This Row],[Total]]/Tabela1[[#This Row],[Crédito]]</f>
        <v>1.3852550231839258</v>
      </c>
      <c r="H159" s="19">
        <f>Tabela1[[#This Row],[Entrada]]/Tabela1[[#This Row],[Saldo Devedor]]</f>
        <v>0.18277554898648649</v>
      </c>
      <c r="J159" s="16" t="s">
        <v>34</v>
      </c>
      <c r="K159" s="52">
        <v>129400</v>
      </c>
      <c r="L159" s="16">
        <v>0</v>
      </c>
      <c r="M159" s="52">
        <v>27700</v>
      </c>
      <c r="N159" s="16">
        <v>0</v>
      </c>
      <c r="O159" s="16">
        <v>74</v>
      </c>
      <c r="P159" s="52">
        <v>2048</v>
      </c>
      <c r="Q159" s="16">
        <v>14</v>
      </c>
      <c r="R159" s="53">
        <v>41922</v>
      </c>
      <c r="S159" s="16" t="s">
        <v>24</v>
      </c>
      <c r="T159" s="16" t="s">
        <v>37</v>
      </c>
    </row>
    <row r="160" spans="1:20">
      <c r="A160" s="18">
        <f>Tabela1[[#This Row],[Colunas4]]</f>
        <v>129800</v>
      </c>
      <c r="B160" s="18">
        <f>Tabela1[[#This Row],[Colunas6]]</f>
        <v>31700</v>
      </c>
      <c r="C160" s="49">
        <f>Tabela1[[#This Row],[Colunas8]]</f>
        <v>64</v>
      </c>
      <c r="D160" s="17">
        <f>Tabela1[[#This Row],[Colunas9]]</f>
        <v>2216</v>
      </c>
      <c r="E160" s="18">
        <f>Tabela1[[#This Row],[Parcelas]]*Tabela1[[#This Row],[Valor]]</f>
        <v>141824</v>
      </c>
      <c r="F160" s="18">
        <f>Tabela1[[#This Row],[Saldo Devedor]]+Tabela1[[#This Row],[Entrada]]</f>
        <v>173524</v>
      </c>
      <c r="G160" s="47">
        <f>Tabela1[[#This Row],[Total]]/Tabela1[[#This Row],[Crédito]]</f>
        <v>1.3368567026194145</v>
      </c>
      <c r="H160" s="19">
        <f>Tabela1[[#This Row],[Entrada]]/Tabela1[[#This Row],[Saldo Devedor]]</f>
        <v>0.22351647111913359</v>
      </c>
      <c r="J160" s="16" t="s">
        <v>34</v>
      </c>
      <c r="K160" s="52">
        <v>129800</v>
      </c>
      <c r="L160" s="16">
        <v>0</v>
      </c>
      <c r="M160" s="52">
        <v>31700</v>
      </c>
      <c r="N160" s="16">
        <v>0</v>
      </c>
      <c r="O160" s="16">
        <v>64</v>
      </c>
      <c r="P160" s="52">
        <v>2216</v>
      </c>
      <c r="Q160" s="16">
        <v>0</v>
      </c>
      <c r="R160" s="53">
        <v>41922</v>
      </c>
      <c r="S160" s="16" t="s">
        <v>24</v>
      </c>
      <c r="T160" s="16" t="s">
        <v>37</v>
      </c>
    </row>
    <row r="161" spans="1:20">
      <c r="A161" s="18">
        <f>Tabela1[[#This Row],[Colunas4]]</f>
        <v>131100</v>
      </c>
      <c r="B161" s="18">
        <f>Tabela1[[#This Row],[Colunas6]]</f>
        <v>31100</v>
      </c>
      <c r="C161" s="49">
        <f>Tabela1[[#This Row],[Colunas8]]</f>
        <v>76</v>
      </c>
      <c r="D161" s="17">
        <f>Tabela1[[#This Row],[Colunas9]]</f>
        <v>1934</v>
      </c>
      <c r="E161" s="18">
        <f>Tabela1[[#This Row],[Parcelas]]*Tabela1[[#This Row],[Valor]]</f>
        <v>146984</v>
      </c>
      <c r="F161" s="18">
        <f>Tabela1[[#This Row],[Saldo Devedor]]+Tabela1[[#This Row],[Entrada]]</f>
        <v>178084</v>
      </c>
      <c r="G161" s="47">
        <f>Tabela1[[#This Row],[Total]]/Tabela1[[#This Row],[Crédito]]</f>
        <v>1.3583829138062549</v>
      </c>
      <c r="H161" s="19">
        <f>Tabela1[[#This Row],[Entrada]]/Tabela1[[#This Row],[Saldo Devedor]]</f>
        <v>0.21158765579927066</v>
      </c>
      <c r="J161" s="16" t="s">
        <v>34</v>
      </c>
      <c r="K161" s="52">
        <v>131100</v>
      </c>
      <c r="L161" s="16">
        <v>0</v>
      </c>
      <c r="M161" s="52">
        <v>31100</v>
      </c>
      <c r="N161" s="16">
        <v>0</v>
      </c>
      <c r="O161" s="16">
        <v>76</v>
      </c>
      <c r="P161" s="52">
        <v>1934</v>
      </c>
      <c r="Q161" s="16">
        <v>43</v>
      </c>
      <c r="R161" s="53">
        <v>41922</v>
      </c>
      <c r="S161" s="16" t="s">
        <v>24</v>
      </c>
      <c r="T161" s="16" t="s">
        <v>37</v>
      </c>
    </row>
    <row r="162" spans="1:20">
      <c r="A162" s="18">
        <f>Tabela1[[#This Row],[Colunas4]]</f>
        <v>133300</v>
      </c>
      <c r="B162" s="18">
        <f>Tabela1[[#This Row],[Colunas6]]</f>
        <v>16000</v>
      </c>
      <c r="C162" s="49">
        <f>Tabela1[[#This Row],[Colunas8]]</f>
        <v>38</v>
      </c>
      <c r="D162" s="17">
        <f>Tabela1[[#This Row],[Colunas9]]</f>
        <v>3852</v>
      </c>
      <c r="E162" s="18">
        <f>Tabela1[[#This Row],[Parcelas]]*Tabela1[[#This Row],[Valor]]</f>
        <v>146376</v>
      </c>
      <c r="F162" s="18">
        <f>Tabela1[[#This Row],[Saldo Devedor]]+Tabela1[[#This Row],[Entrada]]</f>
        <v>162376</v>
      </c>
      <c r="G162" s="47">
        <f>Tabela1[[#This Row],[Total]]/Tabela1[[#This Row],[Crédito]]</f>
        <v>1.2181245311327833</v>
      </c>
      <c r="H162" s="19">
        <f>Tabela1[[#This Row],[Entrada]]/Tabela1[[#This Row],[Saldo Devedor]]</f>
        <v>0.10930753675465923</v>
      </c>
      <c r="J162" s="16" t="s">
        <v>34</v>
      </c>
      <c r="K162" s="52">
        <v>133300</v>
      </c>
      <c r="L162" s="16">
        <v>0</v>
      </c>
      <c r="M162" s="52">
        <v>16000</v>
      </c>
      <c r="N162" s="16">
        <v>0</v>
      </c>
      <c r="O162" s="16">
        <v>38</v>
      </c>
      <c r="P162" s="52">
        <v>3852</v>
      </c>
      <c r="Q162" s="16">
        <v>11</v>
      </c>
      <c r="R162" s="53">
        <v>41922</v>
      </c>
      <c r="S162" s="16" t="s">
        <v>35</v>
      </c>
      <c r="T162" s="16" t="s">
        <v>36</v>
      </c>
    </row>
    <row r="163" spans="1:20">
      <c r="A163" s="18">
        <f>Tabela1[[#This Row],[Colunas4]]</f>
        <v>134300</v>
      </c>
      <c r="B163" s="18">
        <f>Tabela1[[#This Row],[Colunas6]]</f>
        <v>26400</v>
      </c>
      <c r="C163" s="49">
        <f>Tabela1[[#This Row],[Colunas8]]</f>
        <v>54</v>
      </c>
      <c r="D163" s="17">
        <f>Tabela1[[#This Row],[Colunas9]]</f>
        <v>2682</v>
      </c>
      <c r="E163" s="18">
        <f>Tabela1[[#This Row],[Parcelas]]*Tabela1[[#This Row],[Valor]]</f>
        <v>144828</v>
      </c>
      <c r="F163" s="18">
        <f>Tabela1[[#This Row],[Saldo Devedor]]+Tabela1[[#This Row],[Entrada]]</f>
        <v>171228</v>
      </c>
      <c r="G163" s="47">
        <f>Tabela1[[#This Row],[Total]]/Tabela1[[#This Row],[Crédito]]</f>
        <v>1.2749664929262845</v>
      </c>
      <c r="H163" s="19">
        <f>Tabela1[[#This Row],[Entrada]]/Tabela1[[#This Row],[Saldo Devedor]]</f>
        <v>0.18228519347087579</v>
      </c>
      <c r="J163" s="16" t="s">
        <v>34</v>
      </c>
      <c r="K163" s="52">
        <v>134300</v>
      </c>
      <c r="L163" s="16">
        <v>0</v>
      </c>
      <c r="M163" s="52">
        <v>26400</v>
      </c>
      <c r="N163" s="16">
        <v>0</v>
      </c>
      <c r="O163" s="16">
        <v>54</v>
      </c>
      <c r="P163" s="52">
        <v>2682</v>
      </c>
      <c r="Q163" s="16">
        <v>94</v>
      </c>
      <c r="R163" s="53">
        <v>41922</v>
      </c>
      <c r="S163" s="16" t="s">
        <v>24</v>
      </c>
      <c r="T163" s="16" t="s">
        <v>37</v>
      </c>
    </row>
    <row r="164" spans="1:20">
      <c r="A164" s="18">
        <f>Tabela1[[#This Row],[Colunas4]]</f>
        <v>136300</v>
      </c>
      <c r="B164" s="18">
        <f>Tabela1[[#This Row],[Colunas6]]</f>
        <v>19400</v>
      </c>
      <c r="C164" s="49">
        <f>Tabela1[[#This Row],[Colunas8]]</f>
        <v>58</v>
      </c>
      <c r="D164" s="17">
        <f>Tabela1[[#This Row],[Colunas9]]</f>
        <v>2874</v>
      </c>
      <c r="E164" s="18">
        <f>Tabela1[[#This Row],[Parcelas]]*Tabela1[[#This Row],[Valor]]</f>
        <v>166692</v>
      </c>
      <c r="F164" s="18">
        <f>Tabela1[[#This Row],[Saldo Devedor]]+Tabela1[[#This Row],[Entrada]]</f>
        <v>186092</v>
      </c>
      <c r="G164" s="47">
        <f>Tabela1[[#This Row],[Total]]/Tabela1[[#This Row],[Crédito]]</f>
        <v>1.3653118121790169</v>
      </c>
      <c r="H164" s="19">
        <f>Tabela1[[#This Row],[Entrada]]/Tabela1[[#This Row],[Saldo Devedor]]</f>
        <v>0.11638230988889689</v>
      </c>
      <c r="J164" s="16" t="s">
        <v>34</v>
      </c>
      <c r="K164" s="52">
        <v>136300</v>
      </c>
      <c r="L164" s="16">
        <v>0</v>
      </c>
      <c r="M164" s="52">
        <v>19400</v>
      </c>
      <c r="N164" s="16">
        <v>0</v>
      </c>
      <c r="O164" s="16">
        <v>58</v>
      </c>
      <c r="P164" s="52">
        <v>2874</v>
      </c>
      <c r="Q164" s="16">
        <v>8</v>
      </c>
      <c r="R164" s="53">
        <v>41922</v>
      </c>
      <c r="S164" s="16" t="s">
        <v>35</v>
      </c>
      <c r="T164" s="16" t="s">
        <v>36</v>
      </c>
    </row>
    <row r="165" spans="1:20">
      <c r="A165" s="18">
        <f>Tabela1[[#This Row],[Colunas4]]</f>
        <v>139100</v>
      </c>
      <c r="B165" s="18">
        <f>Tabela1[[#This Row],[Colunas6]]</f>
        <v>30700</v>
      </c>
      <c r="C165" s="49">
        <f>Tabela1[[#This Row],[Colunas8]]</f>
        <v>64</v>
      </c>
      <c r="D165" s="17">
        <f>Tabela1[[#This Row],[Colunas9]]</f>
        <v>2420</v>
      </c>
      <c r="E165" s="18">
        <f>Tabela1[[#This Row],[Parcelas]]*Tabela1[[#This Row],[Valor]]</f>
        <v>154880</v>
      </c>
      <c r="F165" s="18">
        <f>Tabela1[[#This Row],[Saldo Devedor]]+Tabela1[[#This Row],[Entrada]]</f>
        <v>185580</v>
      </c>
      <c r="G165" s="47">
        <f>Tabela1[[#This Row],[Total]]/Tabela1[[#This Row],[Crédito]]</f>
        <v>1.3341480948957585</v>
      </c>
      <c r="H165" s="19">
        <f>Tabela1[[#This Row],[Entrada]]/Tabela1[[#This Row],[Saldo Devedor]]</f>
        <v>0.19821797520661158</v>
      </c>
      <c r="J165" s="16" t="s">
        <v>34</v>
      </c>
      <c r="K165" s="52">
        <v>139100</v>
      </c>
      <c r="L165" s="16">
        <v>0</v>
      </c>
      <c r="M165" s="52">
        <v>30700</v>
      </c>
      <c r="N165" s="16">
        <v>0</v>
      </c>
      <c r="O165" s="16">
        <v>64</v>
      </c>
      <c r="P165" s="52">
        <v>2420</v>
      </c>
      <c r="Q165" s="16">
        <v>85</v>
      </c>
      <c r="R165" s="53">
        <v>41922</v>
      </c>
      <c r="S165" s="16" t="s">
        <v>24</v>
      </c>
      <c r="T165" s="16" t="s">
        <v>37</v>
      </c>
    </row>
    <row r="166" spans="1:20">
      <c r="A166" s="18">
        <f>Tabela1[[#This Row],[Colunas4]]</f>
        <v>139500</v>
      </c>
      <c r="B166" s="18">
        <f>Tabela1[[#This Row],[Colunas6]]</f>
        <v>30400</v>
      </c>
      <c r="C166" s="49">
        <f>Tabela1[[#This Row],[Colunas8]]</f>
        <v>70</v>
      </c>
      <c r="D166" s="17">
        <f>Tabela1[[#This Row],[Colunas9]]</f>
        <v>2180</v>
      </c>
      <c r="E166" s="18">
        <f>Tabela1[[#This Row],[Parcelas]]*Tabela1[[#This Row],[Valor]]</f>
        <v>152600</v>
      </c>
      <c r="F166" s="18">
        <f>Tabela1[[#This Row],[Saldo Devedor]]+Tabela1[[#This Row],[Entrada]]</f>
        <v>183000</v>
      </c>
      <c r="G166" s="47">
        <f>Tabela1[[#This Row],[Total]]/Tabela1[[#This Row],[Crédito]]</f>
        <v>1.3118279569892473</v>
      </c>
      <c r="H166" s="19">
        <f>Tabela1[[#This Row],[Entrada]]/Tabela1[[#This Row],[Saldo Devedor]]</f>
        <v>0.19921363040629095</v>
      </c>
      <c r="J166" s="16" t="s">
        <v>34</v>
      </c>
      <c r="K166" s="52">
        <v>139500</v>
      </c>
      <c r="L166" s="16">
        <v>0</v>
      </c>
      <c r="M166" s="52">
        <v>30400</v>
      </c>
      <c r="N166" s="16">
        <v>0</v>
      </c>
      <c r="O166" s="16">
        <v>70</v>
      </c>
      <c r="P166" s="52">
        <v>2180</v>
      </c>
      <c r="Q166" s="16">
        <v>88</v>
      </c>
      <c r="R166" s="53">
        <v>41922</v>
      </c>
      <c r="S166" s="16" t="s">
        <v>24</v>
      </c>
      <c r="T166" s="16" t="s">
        <v>37</v>
      </c>
    </row>
    <row r="167" spans="1:20">
      <c r="A167" s="18">
        <f>Tabela1[[#This Row],[Colunas4]]</f>
        <v>140300</v>
      </c>
      <c r="B167" s="18">
        <f>Tabela1[[#This Row],[Colunas6]]</f>
        <v>26400</v>
      </c>
      <c r="C167" s="49">
        <f>Tabela1[[#This Row],[Colunas8]]</f>
        <v>57</v>
      </c>
      <c r="D167" s="17">
        <f>Tabela1[[#This Row],[Colunas9]]</f>
        <v>2875</v>
      </c>
      <c r="E167" s="18">
        <f>Tabela1[[#This Row],[Parcelas]]*Tabela1[[#This Row],[Valor]]</f>
        <v>163875</v>
      </c>
      <c r="F167" s="18">
        <f>Tabela1[[#This Row],[Saldo Devedor]]+Tabela1[[#This Row],[Entrada]]</f>
        <v>190275</v>
      </c>
      <c r="G167" s="47">
        <f>Tabela1[[#This Row],[Total]]/Tabela1[[#This Row],[Crédito]]</f>
        <v>1.3562009978617249</v>
      </c>
      <c r="H167" s="19">
        <f>Tabela1[[#This Row],[Entrada]]/Tabela1[[#This Row],[Saldo Devedor]]</f>
        <v>0.16109839816933638</v>
      </c>
      <c r="J167" s="16" t="s">
        <v>34</v>
      </c>
      <c r="K167" s="52">
        <v>140300</v>
      </c>
      <c r="L167" s="16">
        <v>0</v>
      </c>
      <c r="M167" s="52">
        <v>26400</v>
      </c>
      <c r="N167" s="16">
        <v>0</v>
      </c>
      <c r="O167" s="16">
        <v>57</v>
      </c>
      <c r="P167" s="52">
        <v>2875</v>
      </c>
      <c r="Q167" s="16">
        <v>13</v>
      </c>
      <c r="R167" s="53">
        <v>41922</v>
      </c>
      <c r="S167" s="16" t="s">
        <v>24</v>
      </c>
      <c r="T167" s="16" t="s">
        <v>37</v>
      </c>
    </row>
    <row r="168" spans="1:20">
      <c r="A168" s="18">
        <f>Tabela1[[#This Row],[Colunas4]]</f>
        <v>140400</v>
      </c>
      <c r="B168" s="18">
        <f>Tabela1[[#This Row],[Colunas6]]</f>
        <v>30500</v>
      </c>
      <c r="C168" s="49">
        <f>Tabela1[[#This Row],[Colunas8]]</f>
        <v>63</v>
      </c>
      <c r="D168" s="17">
        <f>Tabela1[[#This Row],[Colunas9]]</f>
        <v>2375</v>
      </c>
      <c r="E168" s="18">
        <f>Tabela1[[#This Row],[Parcelas]]*Tabela1[[#This Row],[Valor]]</f>
        <v>149625</v>
      </c>
      <c r="F168" s="18">
        <f>Tabela1[[#This Row],[Saldo Devedor]]+Tabela1[[#This Row],[Entrada]]</f>
        <v>180125</v>
      </c>
      <c r="G168" s="47">
        <f>Tabela1[[#This Row],[Total]]/Tabela1[[#This Row],[Crédito]]</f>
        <v>1.2829415954415955</v>
      </c>
      <c r="H168" s="19">
        <f>Tabela1[[#This Row],[Entrada]]/Tabela1[[#This Row],[Saldo Devedor]]</f>
        <v>0.20384294068504594</v>
      </c>
      <c r="J168" s="16" t="s">
        <v>34</v>
      </c>
      <c r="K168" s="52">
        <v>140400</v>
      </c>
      <c r="L168" s="16">
        <v>0</v>
      </c>
      <c r="M168" s="52">
        <v>30500</v>
      </c>
      <c r="N168" s="16">
        <v>0</v>
      </c>
      <c r="O168" s="16">
        <v>63</v>
      </c>
      <c r="P168" s="52">
        <v>2375</v>
      </c>
      <c r="Q168" s="16">
        <v>3</v>
      </c>
      <c r="R168" s="53">
        <v>41922</v>
      </c>
      <c r="S168" s="16" t="s">
        <v>24</v>
      </c>
      <c r="T168" s="16" t="s">
        <v>37</v>
      </c>
    </row>
    <row r="169" spans="1:20">
      <c r="A169" s="18">
        <f>Tabela1[[#This Row],[Colunas4]]</f>
        <v>141600</v>
      </c>
      <c r="B169" s="18">
        <f>Tabela1[[#This Row],[Colunas6]]</f>
        <v>31800</v>
      </c>
      <c r="C169" s="49">
        <f>Tabela1[[#This Row],[Colunas8]]</f>
        <v>63</v>
      </c>
      <c r="D169" s="17">
        <f>Tabela1[[#This Row],[Colunas9]]</f>
        <v>2375</v>
      </c>
      <c r="E169" s="18">
        <f>Tabela1[[#This Row],[Parcelas]]*Tabela1[[#This Row],[Valor]]</f>
        <v>149625</v>
      </c>
      <c r="F169" s="18">
        <f>Tabela1[[#This Row],[Saldo Devedor]]+Tabela1[[#This Row],[Entrada]]</f>
        <v>181425</v>
      </c>
      <c r="G169" s="47">
        <f>Tabela1[[#This Row],[Total]]/Tabela1[[#This Row],[Crédito]]</f>
        <v>1.28125</v>
      </c>
      <c r="H169" s="19">
        <f>Tabela1[[#This Row],[Entrada]]/Tabela1[[#This Row],[Saldo Devedor]]</f>
        <v>0.21253132832080202</v>
      </c>
      <c r="J169" s="16" t="s">
        <v>34</v>
      </c>
      <c r="K169" s="52">
        <v>141600</v>
      </c>
      <c r="L169" s="16">
        <v>0</v>
      </c>
      <c r="M169" s="52">
        <v>31800</v>
      </c>
      <c r="N169" s="16">
        <v>0</v>
      </c>
      <c r="O169" s="16">
        <v>63</v>
      </c>
      <c r="P169" s="52">
        <v>2375</v>
      </c>
      <c r="Q169" s="16">
        <v>3</v>
      </c>
      <c r="R169" s="53">
        <v>41922</v>
      </c>
      <c r="S169" s="16" t="s">
        <v>24</v>
      </c>
      <c r="T169" s="16" t="s">
        <v>37</v>
      </c>
    </row>
    <row r="170" spans="1:20">
      <c r="A170" s="18">
        <f>Tabela1[[#This Row],[Colunas4]]</f>
        <v>144300</v>
      </c>
      <c r="B170" s="18">
        <f>Tabela1[[#This Row],[Colunas6]]</f>
        <v>19000</v>
      </c>
      <c r="C170" s="49">
        <f>Tabela1[[#This Row],[Colunas8]]</f>
        <v>46</v>
      </c>
      <c r="D170" s="17">
        <f>Tabela1[[#This Row],[Colunas9]]</f>
        <v>3766</v>
      </c>
      <c r="E170" s="18">
        <f>Tabela1[[#This Row],[Parcelas]]*Tabela1[[#This Row],[Valor]]</f>
        <v>173236</v>
      </c>
      <c r="F170" s="18">
        <f>Tabela1[[#This Row],[Saldo Devedor]]+Tabela1[[#This Row],[Entrada]]</f>
        <v>192236</v>
      </c>
      <c r="G170" s="47">
        <f>Tabela1[[#This Row],[Total]]/Tabela1[[#This Row],[Crédito]]</f>
        <v>1.3321968121968122</v>
      </c>
      <c r="H170" s="19">
        <f>Tabela1[[#This Row],[Entrada]]/Tabela1[[#This Row],[Saldo Devedor]]</f>
        <v>0.1096769724537625</v>
      </c>
      <c r="J170" s="16" t="s">
        <v>34</v>
      </c>
      <c r="K170" s="52">
        <v>144300</v>
      </c>
      <c r="L170" s="16">
        <v>0</v>
      </c>
      <c r="M170" s="52">
        <v>19000</v>
      </c>
      <c r="N170" s="16">
        <v>0</v>
      </c>
      <c r="O170" s="16">
        <v>46</v>
      </c>
      <c r="P170" s="52">
        <v>3766</v>
      </c>
      <c r="Q170" s="16">
        <v>21</v>
      </c>
      <c r="R170" s="53">
        <v>41922</v>
      </c>
      <c r="S170" s="16" t="s">
        <v>24</v>
      </c>
      <c r="T170" s="16" t="s">
        <v>37</v>
      </c>
    </row>
    <row r="171" spans="1:20">
      <c r="A171" s="18">
        <f>Tabela1[[#This Row],[Colunas4]]</f>
        <v>145000</v>
      </c>
      <c r="B171" s="18">
        <f>Tabela1[[#This Row],[Colunas6]]</f>
        <v>18700</v>
      </c>
      <c r="C171" s="49">
        <f>Tabela1[[#This Row],[Colunas8]]</f>
        <v>56</v>
      </c>
      <c r="D171" s="17">
        <f>Tabela1[[#This Row],[Colunas9]]</f>
        <v>3100</v>
      </c>
      <c r="E171" s="18">
        <f>Tabela1[[#This Row],[Parcelas]]*Tabela1[[#This Row],[Valor]]</f>
        <v>173600</v>
      </c>
      <c r="F171" s="18">
        <f>Tabela1[[#This Row],[Saldo Devedor]]+Tabela1[[#This Row],[Entrada]]</f>
        <v>192300</v>
      </c>
      <c r="G171" s="47">
        <f>Tabela1[[#This Row],[Total]]/Tabela1[[#This Row],[Crédito]]</f>
        <v>1.3262068965517242</v>
      </c>
      <c r="H171" s="19">
        <f>Tabela1[[#This Row],[Entrada]]/Tabela1[[#This Row],[Saldo Devedor]]</f>
        <v>0.1077188940092166</v>
      </c>
      <c r="J171" s="16" t="s">
        <v>34</v>
      </c>
      <c r="K171" s="52">
        <v>145000</v>
      </c>
      <c r="L171" s="16">
        <v>0</v>
      </c>
      <c r="M171" s="52">
        <v>18700</v>
      </c>
      <c r="N171" s="16">
        <v>0</v>
      </c>
      <c r="O171" s="16">
        <v>56</v>
      </c>
      <c r="P171" s="52">
        <v>3100</v>
      </c>
      <c r="Q171" s="16">
        <v>17</v>
      </c>
      <c r="R171" s="53">
        <v>41922</v>
      </c>
      <c r="S171" s="16" t="s">
        <v>35</v>
      </c>
      <c r="T171" s="16" t="s">
        <v>36</v>
      </c>
    </row>
    <row r="172" spans="1:20">
      <c r="A172" s="18">
        <f>Tabela1[[#This Row],[Colunas4]]</f>
        <v>145500</v>
      </c>
      <c r="B172" s="18">
        <f>Tabela1[[#This Row],[Colunas6]]</f>
        <v>44900</v>
      </c>
      <c r="C172" s="49">
        <f>Tabela1[[#This Row],[Colunas8]]</f>
        <v>70</v>
      </c>
      <c r="D172" s="17">
        <f>Tabela1[[#This Row],[Colunas9]]</f>
        <v>1958</v>
      </c>
      <c r="E172" s="18">
        <f>Tabela1[[#This Row],[Parcelas]]*Tabela1[[#This Row],[Valor]]</f>
        <v>137060</v>
      </c>
      <c r="F172" s="18">
        <f>Tabela1[[#This Row],[Saldo Devedor]]+Tabela1[[#This Row],[Entrada]]</f>
        <v>181960</v>
      </c>
      <c r="G172" s="47">
        <f>Tabela1[[#This Row],[Total]]/Tabela1[[#This Row],[Crédito]]</f>
        <v>1.2505841924398626</v>
      </c>
      <c r="H172" s="19">
        <f>Tabela1[[#This Row],[Entrada]]/Tabela1[[#This Row],[Saldo Devedor]]</f>
        <v>0.32759375456004669</v>
      </c>
      <c r="J172" s="16" t="s">
        <v>38</v>
      </c>
      <c r="K172" s="52">
        <v>145500</v>
      </c>
      <c r="L172" s="16">
        <v>0</v>
      </c>
      <c r="M172" s="52">
        <v>44900</v>
      </c>
      <c r="N172" s="16">
        <v>0</v>
      </c>
      <c r="O172" s="16">
        <v>70</v>
      </c>
      <c r="P172" s="52">
        <v>1958</v>
      </c>
      <c r="Q172" s="16">
        <v>0</v>
      </c>
      <c r="R172" s="53">
        <v>41861</v>
      </c>
      <c r="S172" s="16" t="s">
        <v>35</v>
      </c>
      <c r="T172" s="16" t="s">
        <v>36</v>
      </c>
    </row>
    <row r="173" spans="1:20">
      <c r="A173" s="18">
        <f>Tabela1[[#This Row],[Colunas4]]</f>
        <v>148200</v>
      </c>
      <c r="B173" s="18">
        <f>Tabela1[[#This Row],[Colunas6]]</f>
        <v>19500</v>
      </c>
      <c r="C173" s="49">
        <f>Tabela1[[#This Row],[Colunas8]]</f>
        <v>54</v>
      </c>
      <c r="D173" s="17">
        <f>Tabela1[[#This Row],[Colunas9]]</f>
        <v>3290</v>
      </c>
      <c r="E173" s="18">
        <f>Tabela1[[#This Row],[Parcelas]]*Tabela1[[#This Row],[Valor]]</f>
        <v>177660</v>
      </c>
      <c r="F173" s="18">
        <f>Tabela1[[#This Row],[Saldo Devedor]]+Tabela1[[#This Row],[Entrada]]</f>
        <v>197160</v>
      </c>
      <c r="G173" s="47">
        <f>Tabela1[[#This Row],[Total]]/Tabela1[[#This Row],[Crédito]]</f>
        <v>1.3303643724696357</v>
      </c>
      <c r="H173" s="19">
        <f>Tabela1[[#This Row],[Entrada]]/Tabela1[[#This Row],[Saldo Devedor]]</f>
        <v>0.10976021614319487</v>
      </c>
      <c r="J173" s="16" t="s">
        <v>34</v>
      </c>
      <c r="K173" s="52">
        <v>148200</v>
      </c>
      <c r="L173" s="16">
        <v>0</v>
      </c>
      <c r="M173" s="52">
        <v>19500</v>
      </c>
      <c r="N173" s="16">
        <v>0</v>
      </c>
      <c r="O173" s="16">
        <v>54</v>
      </c>
      <c r="P173" s="52">
        <v>3290</v>
      </c>
      <c r="Q173" s="16">
        <v>16</v>
      </c>
      <c r="R173" s="53">
        <v>41922</v>
      </c>
      <c r="S173" s="16" t="s">
        <v>35</v>
      </c>
      <c r="T173" s="16" t="s">
        <v>36</v>
      </c>
    </row>
    <row r="174" spans="1:20">
      <c r="A174" s="18">
        <f>Tabela1[[#This Row],[Colunas4]]</f>
        <v>150290</v>
      </c>
      <c r="B174" s="18">
        <f>Tabela1[[#This Row],[Colunas6]]</f>
        <v>49900</v>
      </c>
      <c r="C174" s="49">
        <f>Tabela1[[#This Row],[Colunas8]]</f>
        <v>141</v>
      </c>
      <c r="D174" s="17">
        <f>Tabela1[[#This Row],[Colunas9]]</f>
        <v>1259</v>
      </c>
      <c r="E174" s="18">
        <f>Tabela1[[#This Row],[Parcelas]]*Tabela1[[#This Row],[Valor]]</f>
        <v>177519</v>
      </c>
      <c r="F174" s="18">
        <f>Tabela1[[#This Row],[Saldo Devedor]]+Tabela1[[#This Row],[Entrada]]</f>
        <v>227419</v>
      </c>
      <c r="G174" s="47">
        <f>Tabela1[[#This Row],[Total]]/Tabela1[[#This Row],[Crédito]]</f>
        <v>1.5132011444540554</v>
      </c>
      <c r="H174" s="19">
        <f>Tabela1[[#This Row],[Entrada]]/Tabela1[[#This Row],[Saldo Devedor]]</f>
        <v>0.28109667134222255</v>
      </c>
      <c r="J174" s="16" t="s">
        <v>38</v>
      </c>
      <c r="K174" s="52">
        <v>150290</v>
      </c>
      <c r="L174" s="16">
        <v>0</v>
      </c>
      <c r="M174" s="52">
        <v>49900</v>
      </c>
      <c r="N174" s="16">
        <v>0</v>
      </c>
      <c r="O174" s="16">
        <v>141</v>
      </c>
      <c r="P174" s="52">
        <v>1259</v>
      </c>
      <c r="Q174" s="16">
        <v>0</v>
      </c>
      <c r="R174" s="53">
        <v>41922</v>
      </c>
      <c r="S174" s="16" t="s">
        <v>24</v>
      </c>
      <c r="T174" s="16" t="s">
        <v>37</v>
      </c>
    </row>
    <row r="175" spans="1:20">
      <c r="A175" s="18">
        <f>Tabela1[[#This Row],[Colunas4]]</f>
        <v>151100</v>
      </c>
      <c r="B175" s="18">
        <f>Tabela1[[#This Row],[Colunas6]]</f>
        <v>25000</v>
      </c>
      <c r="C175" s="49">
        <f>Tabela1[[#This Row],[Colunas8]]</f>
        <v>68</v>
      </c>
      <c r="D175" s="17">
        <f>Tabela1[[#This Row],[Colunas9]]</f>
        <v>2652</v>
      </c>
      <c r="E175" s="18">
        <f>Tabela1[[#This Row],[Parcelas]]*Tabela1[[#This Row],[Valor]]</f>
        <v>180336</v>
      </c>
      <c r="F175" s="18">
        <f>Tabela1[[#This Row],[Saldo Devedor]]+Tabela1[[#This Row],[Entrada]]</f>
        <v>205336</v>
      </c>
      <c r="G175" s="47">
        <f>Tabela1[[#This Row],[Total]]/Tabela1[[#This Row],[Crédito]]</f>
        <v>1.358941098610192</v>
      </c>
      <c r="H175" s="19">
        <f>Tabela1[[#This Row],[Entrada]]/Tabela1[[#This Row],[Saldo Devedor]]</f>
        <v>0.13863011267855557</v>
      </c>
      <c r="J175" s="16" t="s">
        <v>34</v>
      </c>
      <c r="K175" s="52">
        <v>151100</v>
      </c>
      <c r="L175" s="16">
        <v>0</v>
      </c>
      <c r="M175" s="52">
        <v>25000</v>
      </c>
      <c r="N175" s="16">
        <v>0</v>
      </c>
      <c r="O175" s="16">
        <v>68</v>
      </c>
      <c r="P175" s="52">
        <v>2652</v>
      </c>
      <c r="Q175" s="16">
        <v>21</v>
      </c>
      <c r="R175" s="53">
        <v>41922</v>
      </c>
      <c r="S175" s="16" t="s">
        <v>35</v>
      </c>
      <c r="T175" s="16" t="s">
        <v>36</v>
      </c>
    </row>
    <row r="176" spans="1:20">
      <c r="A176" s="18">
        <f>Tabela1[[#This Row],[Colunas4]]</f>
        <v>164000</v>
      </c>
      <c r="B176" s="18">
        <f>Tabela1[[#This Row],[Colunas6]]</f>
        <v>53000</v>
      </c>
      <c r="C176" s="49">
        <f>Tabela1[[#This Row],[Colunas8]]</f>
        <v>161</v>
      </c>
      <c r="D176" s="17">
        <f>Tabela1[[#This Row],[Colunas9]]</f>
        <v>1157</v>
      </c>
      <c r="E176" s="18">
        <f>Tabela1[[#This Row],[Parcelas]]*Tabela1[[#This Row],[Valor]]</f>
        <v>186277</v>
      </c>
      <c r="F176" s="18">
        <f>Tabela1[[#This Row],[Saldo Devedor]]+Tabela1[[#This Row],[Entrada]]</f>
        <v>239277</v>
      </c>
      <c r="G176" s="47">
        <f>Tabela1[[#This Row],[Total]]/Tabela1[[#This Row],[Crédito]]</f>
        <v>1.4590060975609755</v>
      </c>
      <c r="H176" s="19">
        <f>Tabela1[[#This Row],[Entrada]]/Tabela1[[#This Row],[Saldo Devedor]]</f>
        <v>0.284522512172732</v>
      </c>
      <c r="J176" s="16" t="s">
        <v>48</v>
      </c>
      <c r="K176" s="52">
        <v>164000</v>
      </c>
      <c r="L176" s="16">
        <v>0</v>
      </c>
      <c r="M176" s="52">
        <v>53000</v>
      </c>
      <c r="N176" s="16">
        <v>0</v>
      </c>
      <c r="O176" s="16">
        <v>161</v>
      </c>
      <c r="P176" s="52">
        <v>1157</v>
      </c>
      <c r="Q176" s="16">
        <v>0</v>
      </c>
      <c r="R176" s="53">
        <v>41922</v>
      </c>
      <c r="S176" s="16" t="s">
        <v>24</v>
      </c>
      <c r="T176" s="16" t="s">
        <v>37</v>
      </c>
    </row>
    <row r="177" spans="1:20">
      <c r="A177" s="18">
        <f>Tabela1[[#This Row],[Colunas4]]</f>
        <v>167600</v>
      </c>
      <c r="B177" s="18">
        <f>Tabela1[[#This Row],[Colunas6]]</f>
        <v>18200</v>
      </c>
      <c r="C177" s="49">
        <f>Tabela1[[#This Row],[Colunas8]]</f>
        <v>51</v>
      </c>
      <c r="D177" s="17">
        <f>Tabela1[[#This Row],[Colunas9]]</f>
        <v>3768</v>
      </c>
      <c r="E177" s="18">
        <f>Tabela1[[#This Row],[Parcelas]]*Tabela1[[#This Row],[Valor]]</f>
        <v>192168</v>
      </c>
      <c r="F177" s="18">
        <f>Tabela1[[#This Row],[Saldo Devedor]]+Tabela1[[#This Row],[Entrada]]</f>
        <v>210368</v>
      </c>
      <c r="G177" s="47">
        <f>Tabela1[[#This Row],[Total]]/Tabela1[[#This Row],[Crédito]]</f>
        <v>1.2551789976133652</v>
      </c>
      <c r="H177" s="19">
        <f>Tabela1[[#This Row],[Entrada]]/Tabela1[[#This Row],[Saldo Devedor]]</f>
        <v>9.4708796469755635E-2</v>
      </c>
      <c r="J177" s="16" t="s">
        <v>34</v>
      </c>
      <c r="K177" s="52">
        <v>167600</v>
      </c>
      <c r="L177" s="16">
        <v>0</v>
      </c>
      <c r="M177" s="52">
        <v>18200</v>
      </c>
      <c r="N177" s="16">
        <v>0</v>
      </c>
      <c r="O177" s="16">
        <v>51</v>
      </c>
      <c r="P177" s="52">
        <v>3768</v>
      </c>
      <c r="Q177" s="16">
        <v>23</v>
      </c>
      <c r="R177" s="53">
        <v>41892</v>
      </c>
      <c r="S177" s="16" t="s">
        <v>35</v>
      </c>
      <c r="T177" s="16" t="s">
        <v>36</v>
      </c>
    </row>
    <row r="178" spans="1:20">
      <c r="A178" s="18">
        <f>Tabela1[[#This Row],[Colunas4]]</f>
        <v>169600</v>
      </c>
      <c r="B178" s="18">
        <f>Tabela1[[#This Row],[Colunas6]]</f>
        <v>31500</v>
      </c>
      <c r="C178" s="49">
        <f>Tabela1[[#This Row],[Colunas8]]</f>
        <v>54</v>
      </c>
      <c r="D178" s="17">
        <f>Tabela1[[#This Row],[Colunas9]]</f>
        <v>3471</v>
      </c>
      <c r="E178" s="18">
        <f>Tabela1[[#This Row],[Parcelas]]*Tabela1[[#This Row],[Valor]]</f>
        <v>187434</v>
      </c>
      <c r="F178" s="18">
        <f>Tabela1[[#This Row],[Saldo Devedor]]+Tabela1[[#This Row],[Entrada]]</f>
        <v>218934</v>
      </c>
      <c r="G178" s="47">
        <f>Tabela1[[#This Row],[Total]]/Tabela1[[#This Row],[Crédito]]</f>
        <v>1.290884433962264</v>
      </c>
      <c r="H178" s="19">
        <f>Tabela1[[#This Row],[Entrada]]/Tabela1[[#This Row],[Saldo Devedor]]</f>
        <v>0.16805915682320177</v>
      </c>
      <c r="J178" s="16" t="s">
        <v>34</v>
      </c>
      <c r="K178" s="52">
        <v>169600</v>
      </c>
      <c r="L178" s="16">
        <v>0</v>
      </c>
      <c r="M178" s="52">
        <v>31500</v>
      </c>
      <c r="N178" s="16">
        <v>0</v>
      </c>
      <c r="O178" s="16">
        <v>54</v>
      </c>
      <c r="P178" s="52">
        <v>3471</v>
      </c>
      <c r="Q178" s="16">
        <v>13</v>
      </c>
      <c r="R178" s="53">
        <v>41922</v>
      </c>
      <c r="S178" s="16" t="s">
        <v>24</v>
      </c>
      <c r="T178" s="16" t="s">
        <v>37</v>
      </c>
    </row>
    <row r="179" spans="1:20">
      <c r="A179" s="18">
        <f>Tabela1[[#This Row],[Colunas4]]</f>
        <v>169900</v>
      </c>
      <c r="B179" s="18">
        <f>Tabela1[[#This Row],[Colunas6]]</f>
        <v>34600</v>
      </c>
      <c r="C179" s="49">
        <f>Tabela1[[#This Row],[Colunas8]]</f>
        <v>40</v>
      </c>
      <c r="D179" s="17">
        <f>Tabela1[[#This Row],[Colunas9]]</f>
        <v>4245</v>
      </c>
      <c r="E179" s="18">
        <f>Tabela1[[#This Row],[Parcelas]]*Tabela1[[#This Row],[Valor]]</f>
        <v>169800</v>
      </c>
      <c r="F179" s="18">
        <f>Tabela1[[#This Row],[Saldo Devedor]]+Tabela1[[#This Row],[Entrada]]</f>
        <v>204400</v>
      </c>
      <c r="G179" s="47">
        <f>Tabela1[[#This Row],[Total]]/Tabela1[[#This Row],[Crédito]]</f>
        <v>1.2030606238964097</v>
      </c>
      <c r="H179" s="19">
        <f>Tabela1[[#This Row],[Entrada]]/Tabela1[[#This Row],[Saldo Devedor]]</f>
        <v>0.20376914016489989</v>
      </c>
      <c r="J179" s="16" t="s">
        <v>34</v>
      </c>
      <c r="K179" s="52">
        <v>169900</v>
      </c>
      <c r="L179" s="16">
        <v>0</v>
      </c>
      <c r="M179" s="52">
        <v>34600</v>
      </c>
      <c r="N179" s="16">
        <v>0</v>
      </c>
      <c r="O179" s="16">
        <v>40</v>
      </c>
      <c r="P179" s="52">
        <v>4245</v>
      </c>
      <c r="Q179" s="16">
        <v>23</v>
      </c>
      <c r="R179" s="53">
        <v>41922</v>
      </c>
      <c r="S179" s="16" t="s">
        <v>24</v>
      </c>
      <c r="T179" s="16" t="s">
        <v>37</v>
      </c>
    </row>
    <row r="180" spans="1:20">
      <c r="A180" s="18">
        <f>Tabela1[[#This Row],[Colunas4]]</f>
        <v>170900</v>
      </c>
      <c r="B180" s="18">
        <f>Tabela1[[#This Row],[Colunas6]]</f>
        <v>18700</v>
      </c>
      <c r="C180" s="49">
        <f>Tabela1[[#This Row],[Colunas8]]</f>
        <v>58</v>
      </c>
      <c r="D180" s="17">
        <f>Tabela1[[#This Row],[Colunas9]]</f>
        <v>3534</v>
      </c>
      <c r="E180" s="18">
        <f>Tabela1[[#This Row],[Parcelas]]*Tabela1[[#This Row],[Valor]]</f>
        <v>204972</v>
      </c>
      <c r="F180" s="18">
        <f>Tabela1[[#This Row],[Saldo Devedor]]+Tabela1[[#This Row],[Entrada]]</f>
        <v>223672</v>
      </c>
      <c r="G180" s="47">
        <f>Tabela1[[#This Row],[Total]]/Tabela1[[#This Row],[Crédito]]</f>
        <v>1.3087887653598596</v>
      </c>
      <c r="H180" s="19">
        <f>Tabela1[[#This Row],[Entrada]]/Tabela1[[#This Row],[Saldo Devedor]]</f>
        <v>9.1231973147551867E-2</v>
      </c>
      <c r="J180" s="16" t="s">
        <v>34</v>
      </c>
      <c r="K180" s="52">
        <v>170900</v>
      </c>
      <c r="L180" s="16">
        <v>0</v>
      </c>
      <c r="M180" s="52">
        <v>18700</v>
      </c>
      <c r="N180" s="16">
        <v>0</v>
      </c>
      <c r="O180" s="16">
        <v>58</v>
      </c>
      <c r="P180" s="52">
        <v>3534</v>
      </c>
      <c r="Q180" s="16">
        <v>80</v>
      </c>
      <c r="R180" s="53">
        <v>41922</v>
      </c>
      <c r="S180" s="16" t="s">
        <v>35</v>
      </c>
      <c r="T180" s="16" t="s">
        <v>36</v>
      </c>
    </row>
    <row r="181" spans="1:20">
      <c r="A181" s="18">
        <f>Tabela1[[#This Row],[Colunas4]]</f>
        <v>175800</v>
      </c>
      <c r="B181" s="18">
        <f>Tabela1[[#This Row],[Colunas6]]</f>
        <v>36500</v>
      </c>
      <c r="C181" s="49">
        <f>Tabela1[[#This Row],[Colunas8]]</f>
        <v>61</v>
      </c>
      <c r="D181" s="17">
        <f>Tabela1[[#This Row],[Colunas9]]</f>
        <v>3204</v>
      </c>
      <c r="E181" s="18">
        <f>Tabela1[[#This Row],[Parcelas]]*Tabela1[[#This Row],[Valor]]</f>
        <v>195444</v>
      </c>
      <c r="F181" s="18">
        <f>Tabela1[[#This Row],[Saldo Devedor]]+Tabela1[[#This Row],[Entrada]]</f>
        <v>231944</v>
      </c>
      <c r="G181" s="47">
        <f>Tabela1[[#This Row],[Total]]/Tabela1[[#This Row],[Crédito]]</f>
        <v>1.3193629124004551</v>
      </c>
      <c r="H181" s="19">
        <f>Tabela1[[#This Row],[Entrada]]/Tabela1[[#This Row],[Saldo Devedor]]</f>
        <v>0.18675426209041976</v>
      </c>
      <c r="J181" s="16" t="s">
        <v>34</v>
      </c>
      <c r="K181" s="52">
        <v>175800</v>
      </c>
      <c r="L181" s="16">
        <v>0</v>
      </c>
      <c r="M181" s="52">
        <v>36500</v>
      </c>
      <c r="N181" s="16">
        <v>0</v>
      </c>
      <c r="O181" s="16">
        <v>61</v>
      </c>
      <c r="P181" s="52">
        <v>3204</v>
      </c>
      <c r="Q181" s="16">
        <v>71</v>
      </c>
      <c r="R181" s="53">
        <v>41922</v>
      </c>
      <c r="S181" s="16" t="s">
        <v>24</v>
      </c>
      <c r="T181" s="16" t="s">
        <v>37</v>
      </c>
    </row>
    <row r="182" spans="1:20">
      <c r="A182" s="18">
        <f>Tabela1[[#This Row],[Colunas4]]</f>
        <v>177200</v>
      </c>
      <c r="B182" s="18">
        <f>Tabela1[[#This Row],[Colunas6]]</f>
        <v>23100</v>
      </c>
      <c r="C182" s="49">
        <f>Tabela1[[#This Row],[Colunas8]]</f>
        <v>54</v>
      </c>
      <c r="D182" s="17">
        <f>Tabela1[[#This Row],[Colunas9]]</f>
        <v>3905</v>
      </c>
      <c r="E182" s="18">
        <f>Tabela1[[#This Row],[Parcelas]]*Tabela1[[#This Row],[Valor]]</f>
        <v>210870</v>
      </c>
      <c r="F182" s="18">
        <f>Tabela1[[#This Row],[Saldo Devedor]]+Tabela1[[#This Row],[Entrada]]</f>
        <v>233970</v>
      </c>
      <c r="G182" s="47">
        <f>Tabela1[[#This Row],[Total]]/Tabela1[[#This Row],[Crédito]]</f>
        <v>1.3203724604966141</v>
      </c>
      <c r="H182" s="19">
        <f>Tabela1[[#This Row],[Entrada]]/Tabela1[[#This Row],[Saldo Devedor]]</f>
        <v>0.10954616588419405</v>
      </c>
      <c r="J182" s="16" t="s">
        <v>34</v>
      </c>
      <c r="K182" s="52">
        <v>177200</v>
      </c>
      <c r="L182" s="16">
        <v>0</v>
      </c>
      <c r="M182" s="52">
        <v>23100</v>
      </c>
      <c r="N182" s="16">
        <v>0</v>
      </c>
      <c r="O182" s="16">
        <v>54</v>
      </c>
      <c r="P182" s="52">
        <v>3905</v>
      </c>
      <c r="Q182" s="16">
        <v>96</v>
      </c>
      <c r="R182" s="53">
        <v>41922</v>
      </c>
      <c r="S182" s="16" t="s">
        <v>35</v>
      </c>
      <c r="T182" s="16" t="s">
        <v>36</v>
      </c>
    </row>
    <row r="183" spans="1:20">
      <c r="A183" s="18">
        <f>Tabela1[[#This Row],[Colunas4]]</f>
        <v>177700</v>
      </c>
      <c r="B183" s="18">
        <f>Tabela1[[#This Row],[Colunas6]]</f>
        <v>23300</v>
      </c>
      <c r="C183" s="49">
        <f>Tabela1[[#This Row],[Colunas8]]</f>
        <v>64</v>
      </c>
      <c r="D183" s="17">
        <f>Tabela1[[#This Row],[Colunas9]]</f>
        <v>3340</v>
      </c>
      <c r="E183" s="18">
        <f>Tabela1[[#This Row],[Parcelas]]*Tabela1[[#This Row],[Valor]]</f>
        <v>213760</v>
      </c>
      <c r="F183" s="18">
        <f>Tabela1[[#This Row],[Saldo Devedor]]+Tabela1[[#This Row],[Entrada]]</f>
        <v>237060</v>
      </c>
      <c r="G183" s="47">
        <f>Tabela1[[#This Row],[Total]]/Tabela1[[#This Row],[Crédito]]</f>
        <v>1.3340461451885199</v>
      </c>
      <c r="H183" s="19">
        <f>Tabela1[[#This Row],[Entrada]]/Tabela1[[#This Row],[Saldo Devedor]]</f>
        <v>0.10900074850299402</v>
      </c>
      <c r="J183" s="16" t="s">
        <v>34</v>
      </c>
      <c r="K183" s="52">
        <v>177700</v>
      </c>
      <c r="L183" s="16">
        <v>0</v>
      </c>
      <c r="M183" s="52">
        <v>23300</v>
      </c>
      <c r="N183" s="16">
        <v>0</v>
      </c>
      <c r="O183" s="16">
        <v>64</v>
      </c>
      <c r="P183" s="52">
        <v>3340</v>
      </c>
      <c r="Q183" s="16">
        <v>37</v>
      </c>
      <c r="R183" s="53">
        <v>41861</v>
      </c>
      <c r="S183" s="16" t="s">
        <v>35</v>
      </c>
      <c r="T183" s="16" t="s">
        <v>36</v>
      </c>
    </row>
    <row r="184" spans="1:20">
      <c r="A184" s="18">
        <f>Tabela1[[#This Row],[Colunas4]]</f>
        <v>180700</v>
      </c>
      <c r="B184" s="18">
        <f>Tabela1[[#This Row],[Colunas6]]</f>
        <v>56900</v>
      </c>
      <c r="C184" s="49">
        <f>Tabela1[[#This Row],[Colunas8]]</f>
        <v>112</v>
      </c>
      <c r="D184" s="17">
        <f>Tabela1[[#This Row],[Colunas9]]</f>
        <v>1651</v>
      </c>
      <c r="E184" s="18">
        <f>Tabela1[[#This Row],[Parcelas]]*Tabela1[[#This Row],[Valor]]</f>
        <v>184912</v>
      </c>
      <c r="F184" s="18">
        <f>Tabela1[[#This Row],[Saldo Devedor]]+Tabela1[[#This Row],[Entrada]]</f>
        <v>241812</v>
      </c>
      <c r="G184" s="47">
        <f>Tabela1[[#This Row],[Total]]/Tabela1[[#This Row],[Crédito]]</f>
        <v>1.3381959048146099</v>
      </c>
      <c r="H184" s="19">
        <f>Tabela1[[#This Row],[Entrada]]/Tabela1[[#This Row],[Saldo Devedor]]</f>
        <v>0.30771393960370336</v>
      </c>
      <c r="J184" s="16" t="s">
        <v>38</v>
      </c>
      <c r="K184" s="52">
        <v>180700</v>
      </c>
      <c r="L184" s="16">
        <v>0</v>
      </c>
      <c r="M184" s="52">
        <v>56900</v>
      </c>
      <c r="N184" s="16">
        <v>0</v>
      </c>
      <c r="O184" s="16">
        <v>112</v>
      </c>
      <c r="P184" s="52">
        <v>1651</v>
      </c>
      <c r="Q184" s="16">
        <v>0</v>
      </c>
      <c r="R184" s="53">
        <v>41922</v>
      </c>
      <c r="S184" s="16" t="s">
        <v>24</v>
      </c>
      <c r="T184" s="16" t="s">
        <v>37</v>
      </c>
    </row>
    <row r="185" spans="1:20">
      <c r="A185" s="18">
        <f>Tabela1[[#This Row],[Colunas4]]</f>
        <v>181900</v>
      </c>
      <c r="B185" s="50">
        <f>Tabela1[[#This Row],[Colunas6]]</f>
        <v>18000</v>
      </c>
      <c r="C185" s="56">
        <f>Tabela1[[#This Row],[Colunas8]]</f>
        <v>59</v>
      </c>
      <c r="D185" s="55">
        <f>Tabela1[[#This Row],[Colunas9]]</f>
        <v>3791</v>
      </c>
      <c r="E185" s="50">
        <f>Tabela1[[#This Row],[Parcelas]]*Tabela1[[#This Row],[Valor]]</f>
        <v>223669</v>
      </c>
      <c r="F185" s="50">
        <f>Tabela1[[#This Row],[Saldo Devedor]]+Tabela1[[#This Row],[Entrada]]</f>
        <v>241669</v>
      </c>
      <c r="G185" s="54">
        <f>Tabela1[[#This Row],[Total]]/Tabela1[[#This Row],[Crédito]]</f>
        <v>1.3285816382627818</v>
      </c>
      <c r="H185" s="19">
        <f>Tabela1[[#This Row],[Entrada]]/Tabela1[[#This Row],[Saldo Devedor]]</f>
        <v>8.0476060607415426E-2</v>
      </c>
      <c r="J185" s="16" t="s">
        <v>34</v>
      </c>
      <c r="K185" s="52">
        <v>181900</v>
      </c>
      <c r="L185" s="16">
        <v>0</v>
      </c>
      <c r="M185" s="52">
        <v>18000</v>
      </c>
      <c r="N185" s="16">
        <v>0</v>
      </c>
      <c r="O185" s="16">
        <v>59</v>
      </c>
      <c r="P185" s="52">
        <v>3791</v>
      </c>
      <c r="Q185" s="16">
        <v>25</v>
      </c>
      <c r="R185" s="53">
        <v>41861</v>
      </c>
      <c r="S185" s="16" t="s">
        <v>35</v>
      </c>
      <c r="T185" s="16" t="s">
        <v>36</v>
      </c>
    </row>
    <row r="186" spans="1:20">
      <c r="A186" s="18">
        <f>Tabela1[[#This Row],[Colunas4]]</f>
        <v>183800</v>
      </c>
      <c r="B186" s="18">
        <f>Tabela1[[#This Row],[Colunas6]]</f>
        <v>26200</v>
      </c>
      <c r="C186" s="49">
        <f>Tabela1[[#This Row],[Colunas8]]</f>
        <v>58</v>
      </c>
      <c r="D186" s="17">
        <f>Tabela1[[#This Row],[Colunas9]]</f>
        <v>3893</v>
      </c>
      <c r="E186" s="18">
        <f>Tabela1[[#This Row],[Parcelas]]*Tabela1[[#This Row],[Valor]]</f>
        <v>225794</v>
      </c>
      <c r="F186" s="18">
        <f>Tabela1[[#This Row],[Saldo Devedor]]+Tabela1[[#This Row],[Entrada]]</f>
        <v>251994</v>
      </c>
      <c r="G186" s="47">
        <f>Tabela1[[#This Row],[Total]]/Tabela1[[#This Row],[Crédito]]</f>
        <v>1.3710228509249185</v>
      </c>
      <c r="H186" s="19">
        <f>Tabela1[[#This Row],[Entrada]]/Tabela1[[#This Row],[Saldo Devedor]]</f>
        <v>0.11603496992834177</v>
      </c>
      <c r="J186" s="16" t="s">
        <v>34</v>
      </c>
      <c r="K186" s="52">
        <v>183800</v>
      </c>
      <c r="L186" s="16">
        <v>0</v>
      </c>
      <c r="M186" s="52">
        <v>26200</v>
      </c>
      <c r="N186" s="16">
        <v>0</v>
      </c>
      <c r="O186" s="16">
        <v>58</v>
      </c>
      <c r="P186" s="52">
        <v>3893</v>
      </c>
      <c r="Q186" s="16">
        <v>78</v>
      </c>
      <c r="R186" s="53">
        <v>41922</v>
      </c>
      <c r="S186" s="16" t="s">
        <v>35</v>
      </c>
      <c r="T186" s="16" t="s">
        <v>36</v>
      </c>
    </row>
    <row r="187" spans="1:20">
      <c r="A187" s="18">
        <f>Tabela1[[#This Row],[Colunas4]]</f>
        <v>188300</v>
      </c>
      <c r="B187" s="18">
        <f>Tabela1[[#This Row],[Colunas6]]</f>
        <v>32600</v>
      </c>
      <c r="C187" s="49">
        <f>Tabela1[[#This Row],[Colunas8]]</f>
        <v>37</v>
      </c>
      <c r="D187" s="17">
        <f>Tabela1[[#This Row],[Colunas9]]</f>
        <v>5172</v>
      </c>
      <c r="E187" s="18">
        <f>Tabela1[[#This Row],[Parcelas]]*Tabela1[[#This Row],[Valor]]</f>
        <v>191364</v>
      </c>
      <c r="F187" s="18">
        <f>Tabela1[[#This Row],[Saldo Devedor]]+Tabela1[[#This Row],[Entrada]]</f>
        <v>223964</v>
      </c>
      <c r="G187" s="47">
        <f>Tabela1[[#This Row],[Total]]/Tabela1[[#This Row],[Crédito]]</f>
        <v>1.1893998937865109</v>
      </c>
      <c r="H187" s="19">
        <f>Tabela1[[#This Row],[Entrada]]/Tabela1[[#This Row],[Saldo Devedor]]</f>
        <v>0.17035597082000795</v>
      </c>
      <c r="J187" s="16" t="s">
        <v>34</v>
      </c>
      <c r="K187" s="52">
        <v>188300</v>
      </c>
      <c r="L187" s="16">
        <v>0</v>
      </c>
      <c r="M187" s="52">
        <v>32600</v>
      </c>
      <c r="N187" s="16">
        <v>0</v>
      </c>
      <c r="O187" s="16">
        <v>37</v>
      </c>
      <c r="P187" s="52">
        <v>5172</v>
      </c>
      <c r="Q187" s="16">
        <v>58</v>
      </c>
      <c r="R187" s="53">
        <v>41922</v>
      </c>
      <c r="S187" s="16" t="s">
        <v>24</v>
      </c>
      <c r="T187" s="16" t="s">
        <v>37</v>
      </c>
    </row>
    <row r="188" spans="1:20">
      <c r="A188" s="18">
        <f>Tabela1[[#This Row],[Colunas4]]</f>
        <v>200660</v>
      </c>
      <c r="B188" s="18">
        <f>Tabela1[[#This Row],[Colunas6]]</f>
        <v>69000</v>
      </c>
      <c r="C188" s="49">
        <f>Tabela1[[#This Row],[Colunas8]]</f>
        <v>141</v>
      </c>
      <c r="D188" s="17">
        <f>Tabela1[[#This Row],[Colunas9]]</f>
        <v>1675</v>
      </c>
      <c r="E188" s="18">
        <f>Tabela1[[#This Row],[Parcelas]]*Tabela1[[#This Row],[Valor]]</f>
        <v>236175</v>
      </c>
      <c r="F188" s="18">
        <f>Tabela1[[#This Row],[Saldo Devedor]]+Tabela1[[#This Row],[Entrada]]</f>
        <v>305175</v>
      </c>
      <c r="G188" s="47">
        <f>Tabela1[[#This Row],[Total]]/Tabela1[[#This Row],[Crédito]]</f>
        <v>1.5208561746237417</v>
      </c>
      <c r="H188" s="19">
        <f>Tabela1[[#This Row],[Entrada]]/Tabela1[[#This Row],[Saldo Devedor]]</f>
        <v>0.29215624007621466</v>
      </c>
      <c r="J188" s="16" t="s">
        <v>38</v>
      </c>
      <c r="K188" s="52">
        <v>200660</v>
      </c>
      <c r="L188" s="16">
        <v>0</v>
      </c>
      <c r="M188" s="52">
        <v>69000</v>
      </c>
      <c r="N188" s="16">
        <v>0</v>
      </c>
      <c r="O188" s="16">
        <v>141</v>
      </c>
      <c r="P188" s="52">
        <v>1675</v>
      </c>
      <c r="Q188" s="16">
        <v>0</v>
      </c>
      <c r="R188" s="53">
        <v>41922</v>
      </c>
      <c r="S188" s="16" t="s">
        <v>24</v>
      </c>
      <c r="T188" s="16" t="s">
        <v>37</v>
      </c>
    </row>
    <row r="189" spans="1:20">
      <c r="A189" s="18">
        <f>Tabela1[[#This Row],[Colunas4]]</f>
        <v>202300</v>
      </c>
      <c r="B189" s="18">
        <f>Tabela1[[#This Row],[Colunas6]]</f>
        <v>31100</v>
      </c>
      <c r="C189" s="49">
        <f>Tabela1[[#This Row],[Colunas8]]</f>
        <v>57</v>
      </c>
      <c r="D189" s="17">
        <f>Tabela1[[#This Row],[Colunas9]]</f>
        <v>4170</v>
      </c>
      <c r="E189" s="18">
        <f>Tabela1[[#This Row],[Parcelas]]*Tabela1[[#This Row],[Valor]]</f>
        <v>237690</v>
      </c>
      <c r="F189" s="18">
        <f>Tabela1[[#This Row],[Saldo Devedor]]+Tabela1[[#This Row],[Entrada]]</f>
        <v>268790</v>
      </c>
      <c r="G189" s="47">
        <f>Tabela1[[#This Row],[Total]]/Tabela1[[#This Row],[Crédito]]</f>
        <v>1.3286702916460702</v>
      </c>
      <c r="H189" s="19">
        <f>Tabela1[[#This Row],[Entrada]]/Tabela1[[#This Row],[Saldo Devedor]]</f>
        <v>0.13084269426564013</v>
      </c>
      <c r="J189" s="16" t="s">
        <v>34</v>
      </c>
      <c r="K189" s="52">
        <v>202300</v>
      </c>
      <c r="L189" s="16">
        <v>0</v>
      </c>
      <c r="M189" s="52">
        <v>31100</v>
      </c>
      <c r="N189" s="16">
        <v>0</v>
      </c>
      <c r="O189" s="16">
        <v>57</v>
      </c>
      <c r="P189" s="52">
        <v>4170</v>
      </c>
      <c r="Q189" s="16">
        <v>20</v>
      </c>
      <c r="R189" s="53">
        <v>41922</v>
      </c>
      <c r="S189" s="16" t="s">
        <v>35</v>
      </c>
      <c r="T189" s="16" t="s">
        <v>36</v>
      </c>
    </row>
    <row r="190" spans="1:20">
      <c r="A190" s="18">
        <f>Tabela1[[#This Row],[Colunas4]]</f>
        <v>209200</v>
      </c>
      <c r="B190" s="18">
        <f>Tabela1[[#This Row],[Colunas6]]</f>
        <v>24000</v>
      </c>
      <c r="C190" s="49">
        <f>Tabela1[[#This Row],[Colunas8]]</f>
        <v>54</v>
      </c>
      <c r="D190" s="17">
        <f>Tabela1[[#This Row],[Colunas9]]</f>
        <v>4667</v>
      </c>
      <c r="E190" s="18">
        <f>Tabela1[[#This Row],[Parcelas]]*Tabela1[[#This Row],[Valor]]</f>
        <v>252018</v>
      </c>
      <c r="F190" s="18">
        <f>Tabela1[[#This Row],[Saldo Devedor]]+Tabela1[[#This Row],[Entrada]]</f>
        <v>276018</v>
      </c>
      <c r="G190" s="47">
        <f>Tabela1[[#This Row],[Total]]/Tabela1[[#This Row],[Crédito]]</f>
        <v>1.3193977055449331</v>
      </c>
      <c r="H190" s="19">
        <f>Tabela1[[#This Row],[Entrada]]/Tabela1[[#This Row],[Saldo Devedor]]</f>
        <v>9.5231293002880746E-2</v>
      </c>
      <c r="J190" s="16" t="s">
        <v>34</v>
      </c>
      <c r="K190" s="52">
        <v>209200</v>
      </c>
      <c r="L190" s="16">
        <v>0</v>
      </c>
      <c r="M190" s="52">
        <v>24000</v>
      </c>
      <c r="N190" s="16">
        <v>0</v>
      </c>
      <c r="O190" s="16">
        <v>54</v>
      </c>
      <c r="P190" s="52">
        <v>4667</v>
      </c>
      <c r="Q190" s="16">
        <v>37</v>
      </c>
      <c r="R190" s="53">
        <v>41922</v>
      </c>
      <c r="S190" s="16" t="s">
        <v>35</v>
      </c>
      <c r="T190" s="16" t="s">
        <v>36</v>
      </c>
    </row>
    <row r="191" spans="1:20">
      <c r="A191" s="18">
        <f>Tabela1[[#This Row],[Colunas4]]</f>
        <v>212075</v>
      </c>
      <c r="B191" s="18">
        <f>Tabela1[[#This Row],[Colunas6]]</f>
        <v>48500</v>
      </c>
      <c r="C191" s="49">
        <f>Tabela1[[#This Row],[Colunas8]]</f>
        <v>72</v>
      </c>
      <c r="D191" s="17">
        <f>Tabela1[[#This Row],[Colunas9]]</f>
        <v>3500</v>
      </c>
      <c r="E191" s="18">
        <f>Tabela1[[#This Row],[Parcelas]]*Tabela1[[#This Row],[Valor]]</f>
        <v>252000</v>
      </c>
      <c r="F191" s="18">
        <f>Tabela1[[#This Row],[Saldo Devedor]]+Tabela1[[#This Row],[Entrada]]</f>
        <v>300500</v>
      </c>
      <c r="G191" s="47">
        <f>Tabela1[[#This Row],[Total]]/Tabela1[[#This Row],[Crédito]]</f>
        <v>1.4169515501591419</v>
      </c>
      <c r="H191" s="19">
        <f>Tabela1[[#This Row],[Entrada]]/Tabela1[[#This Row],[Saldo Devedor]]</f>
        <v>0.19246031746031747</v>
      </c>
      <c r="J191" s="16" t="s">
        <v>34</v>
      </c>
      <c r="K191" s="52">
        <v>212075</v>
      </c>
      <c r="L191" s="16">
        <v>0</v>
      </c>
      <c r="M191" s="52">
        <v>48500</v>
      </c>
      <c r="N191" s="16">
        <v>0</v>
      </c>
      <c r="O191" s="16">
        <v>72</v>
      </c>
      <c r="P191" s="52">
        <v>3500</v>
      </c>
      <c r="Q191" s="16">
        <v>16</v>
      </c>
      <c r="R191" s="53">
        <v>41892</v>
      </c>
      <c r="S191" s="16" t="s">
        <v>35</v>
      </c>
      <c r="T191" s="16" t="s">
        <v>36</v>
      </c>
    </row>
    <row r="192" spans="1:20">
      <c r="A192" s="18">
        <f>Tabela1[[#This Row],[Colunas4]]</f>
        <v>214500</v>
      </c>
      <c r="B192" s="18">
        <f>Tabela1[[#This Row],[Colunas6]]</f>
        <v>47800</v>
      </c>
      <c r="C192" s="49">
        <f>Tabela1[[#This Row],[Colunas8]]</f>
        <v>32</v>
      </c>
      <c r="D192" s="17">
        <f>Tabela1[[#This Row],[Colunas9]]</f>
        <v>5614</v>
      </c>
      <c r="E192" s="18">
        <f>Tabela1[[#This Row],[Parcelas]]*Tabela1[[#This Row],[Valor]]</f>
        <v>179648</v>
      </c>
      <c r="F192" s="18">
        <f>Tabela1[[#This Row],[Saldo Devedor]]+Tabela1[[#This Row],[Entrada]]</f>
        <v>227448</v>
      </c>
      <c r="G192" s="47">
        <f>Tabela1[[#This Row],[Total]]/Tabela1[[#This Row],[Crédito]]</f>
        <v>1.0603636363636364</v>
      </c>
      <c r="H192" s="19">
        <f>Tabela1[[#This Row],[Entrada]]/Tabela1[[#This Row],[Saldo Devedor]]</f>
        <v>0.26607588172426078</v>
      </c>
      <c r="J192" s="16" t="s">
        <v>34</v>
      </c>
      <c r="K192" s="52">
        <v>214500</v>
      </c>
      <c r="L192" s="16">
        <v>0</v>
      </c>
      <c r="M192" s="52">
        <v>47800</v>
      </c>
      <c r="N192" s="16">
        <v>0</v>
      </c>
      <c r="O192" s="16">
        <v>32</v>
      </c>
      <c r="P192" s="52">
        <v>5614</v>
      </c>
      <c r="Q192" s="16">
        <v>51</v>
      </c>
      <c r="R192" s="53">
        <v>41922</v>
      </c>
      <c r="S192" s="16" t="s">
        <v>24</v>
      </c>
      <c r="T192" s="16" t="s">
        <v>37</v>
      </c>
    </row>
    <row r="193" spans="1:20">
      <c r="A193" s="18">
        <f>Tabela1[[#This Row],[Colunas4]]</f>
        <v>227000</v>
      </c>
      <c r="B193" s="18">
        <f>Tabela1[[#This Row],[Colunas6]]</f>
        <v>37800</v>
      </c>
      <c r="C193" s="49">
        <f>Tabela1[[#This Row],[Colunas8]]</f>
        <v>54</v>
      </c>
      <c r="D193" s="17">
        <f>Tabela1[[#This Row],[Colunas9]]</f>
        <v>4913</v>
      </c>
      <c r="E193" s="18">
        <f>Tabela1[[#This Row],[Parcelas]]*Tabela1[[#This Row],[Valor]]</f>
        <v>265302</v>
      </c>
      <c r="F193" s="18">
        <f>Tabela1[[#This Row],[Saldo Devedor]]+Tabela1[[#This Row],[Entrada]]</f>
        <v>303102</v>
      </c>
      <c r="G193" s="47">
        <f>Tabela1[[#This Row],[Total]]/Tabela1[[#This Row],[Crédito]]</f>
        <v>1.335251101321586</v>
      </c>
      <c r="H193" s="19">
        <f>Tabela1[[#This Row],[Entrada]]/Tabela1[[#This Row],[Saldo Devedor]]</f>
        <v>0.14247913698351314</v>
      </c>
      <c r="J193" s="16" t="s">
        <v>34</v>
      </c>
      <c r="K193" s="52">
        <v>227000</v>
      </c>
      <c r="L193" s="16">
        <v>0</v>
      </c>
      <c r="M193" s="52">
        <v>37800</v>
      </c>
      <c r="N193" s="16">
        <v>0</v>
      </c>
      <c r="O193" s="16">
        <v>54</v>
      </c>
      <c r="P193" s="52">
        <v>4913</v>
      </c>
      <c r="Q193" s="16">
        <v>48</v>
      </c>
      <c r="R193" s="53">
        <v>41922</v>
      </c>
      <c r="S193" s="16" t="s">
        <v>35</v>
      </c>
      <c r="T193" s="16" t="s">
        <v>36</v>
      </c>
    </row>
    <row r="194" spans="1:20">
      <c r="A194" s="18">
        <f>Tabela1[[#This Row],[Colunas4]]</f>
        <v>230000</v>
      </c>
      <c r="B194" s="18">
        <f>Tabela1[[#This Row],[Colunas6]]</f>
        <v>21600</v>
      </c>
      <c r="C194" s="49">
        <f>Tabela1[[#This Row],[Colunas8]]</f>
        <v>59</v>
      </c>
      <c r="D194" s="17">
        <f>Tabela1[[#This Row],[Colunas9]]</f>
        <v>4835</v>
      </c>
      <c r="E194" s="18">
        <f>Tabela1[[#This Row],[Parcelas]]*Tabela1[[#This Row],[Valor]]</f>
        <v>285265</v>
      </c>
      <c r="F194" s="18">
        <f>Tabela1[[#This Row],[Saldo Devedor]]+Tabela1[[#This Row],[Entrada]]</f>
        <v>306865</v>
      </c>
      <c r="G194" s="47">
        <f>Tabela1[[#This Row],[Total]]/Tabela1[[#This Row],[Crédito]]</f>
        <v>1.3341956521739131</v>
      </c>
      <c r="H194" s="19">
        <f>Tabela1[[#This Row],[Entrada]]/Tabela1[[#This Row],[Saldo Devedor]]</f>
        <v>7.5719068234799222E-2</v>
      </c>
      <c r="J194" s="16" t="s">
        <v>34</v>
      </c>
      <c r="K194" s="52">
        <v>230000</v>
      </c>
      <c r="L194" s="16">
        <v>0</v>
      </c>
      <c r="M194" s="52">
        <v>21600</v>
      </c>
      <c r="N194" s="16">
        <v>0</v>
      </c>
      <c r="O194" s="16">
        <v>59</v>
      </c>
      <c r="P194" s="52">
        <v>4835</v>
      </c>
      <c r="Q194" s="16">
        <v>11</v>
      </c>
      <c r="R194" s="53">
        <v>41861</v>
      </c>
      <c r="S194" s="16" t="s">
        <v>35</v>
      </c>
      <c r="T194" s="16" t="s">
        <v>36</v>
      </c>
    </row>
    <row r="195" spans="1:20">
      <c r="A195" s="18">
        <f>Tabela1[[#This Row],[Colunas4]]</f>
        <v>230800</v>
      </c>
      <c r="B195" s="18">
        <f>Tabela1[[#This Row],[Colunas6]]</f>
        <v>31900</v>
      </c>
      <c r="C195" s="49">
        <f>Tabela1[[#This Row],[Colunas8]]</f>
        <v>54</v>
      </c>
      <c r="D195" s="17">
        <f>Tabela1[[#This Row],[Colunas9]]</f>
        <v>4801</v>
      </c>
      <c r="E195" s="18">
        <f>Tabela1[[#This Row],[Parcelas]]*Tabela1[[#This Row],[Valor]]</f>
        <v>259254</v>
      </c>
      <c r="F195" s="18">
        <f>Tabela1[[#This Row],[Saldo Devedor]]+Tabela1[[#This Row],[Entrada]]</f>
        <v>291154</v>
      </c>
      <c r="G195" s="47">
        <f>Tabela1[[#This Row],[Total]]/Tabela1[[#This Row],[Crédito]]</f>
        <v>1.2614991334488734</v>
      </c>
      <c r="H195" s="19">
        <f>Tabela1[[#This Row],[Entrada]]/Tabela1[[#This Row],[Saldo Devedor]]</f>
        <v>0.12304535320573647</v>
      </c>
      <c r="J195" s="16" t="s">
        <v>34</v>
      </c>
      <c r="K195" s="52">
        <v>230800</v>
      </c>
      <c r="L195" s="16">
        <v>0</v>
      </c>
      <c r="M195" s="52">
        <v>31900</v>
      </c>
      <c r="N195" s="16">
        <v>0</v>
      </c>
      <c r="O195" s="16">
        <v>54</v>
      </c>
      <c r="P195" s="52">
        <v>4801</v>
      </c>
      <c r="Q195" s="16">
        <v>85</v>
      </c>
      <c r="R195" s="53">
        <v>41922</v>
      </c>
      <c r="S195" s="16" t="s">
        <v>24</v>
      </c>
      <c r="T195" s="16" t="s">
        <v>37</v>
      </c>
    </row>
    <row r="196" spans="1:20">
      <c r="A196" s="18">
        <f>Tabela1[[#This Row],[Colunas4]]</f>
        <v>236500</v>
      </c>
      <c r="B196" s="18">
        <f>Tabela1[[#This Row],[Colunas6]]</f>
        <v>86000</v>
      </c>
      <c r="C196" s="49">
        <f>Tabela1[[#This Row],[Colunas8]]</f>
        <v>121</v>
      </c>
      <c r="D196" s="17">
        <f>Tabela1[[#This Row],[Colunas9]]</f>
        <v>1877</v>
      </c>
      <c r="E196" s="18">
        <f>Tabela1[[#This Row],[Parcelas]]*Tabela1[[#This Row],[Valor]]</f>
        <v>227117</v>
      </c>
      <c r="F196" s="18">
        <f>Tabela1[[#This Row],[Saldo Devedor]]+Tabela1[[#This Row],[Entrada]]</f>
        <v>313117</v>
      </c>
      <c r="G196" s="47">
        <f>Tabela1[[#This Row],[Total]]/Tabela1[[#This Row],[Crédito]]</f>
        <v>1.3239619450317124</v>
      </c>
      <c r="H196" s="19">
        <f>Tabela1[[#This Row],[Entrada]]/Tabela1[[#This Row],[Saldo Devedor]]</f>
        <v>0.37865945746025176</v>
      </c>
      <c r="J196" s="16" t="s">
        <v>41</v>
      </c>
      <c r="K196" s="52">
        <v>236500</v>
      </c>
      <c r="L196" s="16">
        <v>0</v>
      </c>
      <c r="M196" s="52">
        <v>86000</v>
      </c>
      <c r="N196" s="16">
        <v>0</v>
      </c>
      <c r="O196" s="16">
        <v>121</v>
      </c>
      <c r="P196" s="52">
        <v>1877</v>
      </c>
      <c r="Q196" s="16">
        <v>0</v>
      </c>
      <c r="R196" s="53">
        <v>41927</v>
      </c>
      <c r="S196" s="16" t="s">
        <v>24</v>
      </c>
      <c r="T196" s="16" t="s">
        <v>37</v>
      </c>
    </row>
    <row r="197" spans="1:20">
      <c r="A197" s="18">
        <f>Tabela1[[#This Row],[Colunas4]]</f>
        <v>251300</v>
      </c>
      <c r="B197" s="18">
        <f>Tabela1[[#This Row],[Colunas6]]</f>
        <v>83500</v>
      </c>
      <c r="C197" s="49">
        <f>Tabela1[[#This Row],[Colunas8]]</f>
        <v>141</v>
      </c>
      <c r="D197" s="17">
        <f>Tabela1[[#This Row],[Colunas9]]</f>
        <v>2095</v>
      </c>
      <c r="E197" s="18">
        <f>Tabela1[[#This Row],[Parcelas]]*Tabela1[[#This Row],[Valor]]</f>
        <v>295395</v>
      </c>
      <c r="F197" s="18">
        <f>Tabela1[[#This Row],[Saldo Devedor]]+Tabela1[[#This Row],[Entrada]]</f>
        <v>378895</v>
      </c>
      <c r="G197" s="47">
        <f>Tabela1[[#This Row],[Total]]/Tabela1[[#This Row],[Crédito]]</f>
        <v>1.5077397532829289</v>
      </c>
      <c r="H197" s="19">
        <f>Tabela1[[#This Row],[Entrada]]/Tabela1[[#This Row],[Saldo Devedor]]</f>
        <v>0.28267235396672252</v>
      </c>
      <c r="J197" s="16" t="s">
        <v>38</v>
      </c>
      <c r="K197" s="52">
        <v>251300</v>
      </c>
      <c r="L197" s="16">
        <v>0</v>
      </c>
      <c r="M197" s="52">
        <v>83500</v>
      </c>
      <c r="N197" s="16">
        <v>0</v>
      </c>
      <c r="O197" s="16">
        <v>141</v>
      </c>
      <c r="P197" s="52">
        <v>2095</v>
      </c>
      <c r="Q197" s="16">
        <v>0</v>
      </c>
      <c r="R197" s="53">
        <v>41922</v>
      </c>
      <c r="S197" s="16" t="s">
        <v>24</v>
      </c>
      <c r="T197" s="16" t="s">
        <v>37</v>
      </c>
    </row>
    <row r="198" spans="1:20">
      <c r="A198" s="18">
        <f>Tabela1[[#This Row],[Colunas4]]</f>
        <v>252600</v>
      </c>
      <c r="B198" s="18">
        <f>Tabela1[[#This Row],[Colunas6]]</f>
        <v>101900</v>
      </c>
      <c r="C198" s="49">
        <f>Tabela1[[#This Row],[Colunas8]]</f>
        <v>74</v>
      </c>
      <c r="D198" s="17">
        <f>Tabela1[[#This Row],[Colunas9]]</f>
        <v>2590</v>
      </c>
      <c r="E198" s="18">
        <f>Tabela1[[#This Row],[Parcelas]]*Tabela1[[#This Row],[Valor]]</f>
        <v>191660</v>
      </c>
      <c r="F198" s="18">
        <f>Tabela1[[#This Row],[Saldo Devedor]]+Tabela1[[#This Row],[Entrada]]</f>
        <v>293560</v>
      </c>
      <c r="G198" s="47">
        <f>Tabela1[[#This Row],[Total]]/Tabela1[[#This Row],[Crédito]]</f>
        <v>1.1621536025336501</v>
      </c>
      <c r="H198" s="19">
        <f>Tabela1[[#This Row],[Entrada]]/Tabela1[[#This Row],[Saldo Devedor]]</f>
        <v>0.53167066680580199</v>
      </c>
      <c r="J198" s="16" t="s">
        <v>34</v>
      </c>
      <c r="K198" s="52">
        <v>252600</v>
      </c>
      <c r="L198" s="16">
        <v>0</v>
      </c>
      <c r="M198" s="52">
        <v>101900</v>
      </c>
      <c r="N198" s="16">
        <v>0</v>
      </c>
      <c r="O198" s="16">
        <v>74</v>
      </c>
      <c r="P198" s="52">
        <v>2590</v>
      </c>
      <c r="Q198" s="16">
        <v>69</v>
      </c>
      <c r="R198" s="53">
        <v>41922</v>
      </c>
      <c r="S198" s="16" t="s">
        <v>24</v>
      </c>
      <c r="T198" s="16" t="s">
        <v>37</v>
      </c>
    </row>
    <row r="199" spans="1:20">
      <c r="A199" s="18">
        <f>Tabela1[[#This Row],[Colunas4]]</f>
        <v>258600</v>
      </c>
      <c r="B199" s="18">
        <f>Tabela1[[#This Row],[Colunas6]]</f>
        <v>65200</v>
      </c>
      <c r="C199" s="49">
        <f>Tabela1[[#This Row],[Colunas8]]</f>
        <v>64</v>
      </c>
      <c r="D199" s="17">
        <f>Tabela1[[#This Row],[Colunas9]]</f>
        <v>4275</v>
      </c>
      <c r="E199" s="18">
        <f>Tabela1[[#This Row],[Parcelas]]*Tabela1[[#This Row],[Valor]]</f>
        <v>273600</v>
      </c>
      <c r="F199" s="18">
        <f>Tabela1[[#This Row],[Saldo Devedor]]+Tabela1[[#This Row],[Entrada]]</f>
        <v>338800</v>
      </c>
      <c r="G199" s="47">
        <f>Tabela1[[#This Row],[Total]]/Tabela1[[#This Row],[Crédito]]</f>
        <v>1.3101314771848414</v>
      </c>
      <c r="H199" s="19">
        <f>Tabela1[[#This Row],[Entrada]]/Tabela1[[#This Row],[Saldo Devedor]]</f>
        <v>0.23830409356725146</v>
      </c>
      <c r="J199" s="16" t="s">
        <v>34</v>
      </c>
      <c r="K199" s="52">
        <v>258600</v>
      </c>
      <c r="L199" s="16">
        <v>0</v>
      </c>
      <c r="M199" s="52">
        <v>65200</v>
      </c>
      <c r="N199" s="16">
        <v>0</v>
      </c>
      <c r="O199" s="16">
        <v>64</v>
      </c>
      <c r="P199" s="52">
        <v>4275</v>
      </c>
      <c r="Q199" s="16">
        <v>63</v>
      </c>
      <c r="R199" s="53">
        <v>41922</v>
      </c>
      <c r="S199" s="16" t="s">
        <v>24</v>
      </c>
      <c r="T199" s="16" t="s">
        <v>37</v>
      </c>
    </row>
    <row r="200" spans="1:20">
      <c r="A200" s="18">
        <f>Tabela1[[#This Row],[Colunas4]]</f>
        <v>260100</v>
      </c>
      <c r="B200" s="18">
        <f>Tabela1[[#This Row],[Colunas6]]</f>
        <v>56600</v>
      </c>
      <c r="C200" s="49">
        <f>Tabela1[[#This Row],[Colunas8]]</f>
        <v>76</v>
      </c>
      <c r="D200" s="17">
        <f>Tabela1[[#This Row],[Colunas9]]</f>
        <v>3940</v>
      </c>
      <c r="E200" s="18">
        <f>Tabela1[[#This Row],[Parcelas]]*Tabela1[[#This Row],[Valor]]</f>
        <v>299440</v>
      </c>
      <c r="F200" s="18">
        <f>Tabela1[[#This Row],[Saldo Devedor]]+Tabela1[[#This Row],[Entrada]]</f>
        <v>356040</v>
      </c>
      <c r="G200" s="47">
        <f>Tabela1[[#This Row],[Total]]/Tabela1[[#This Row],[Crédito]]</f>
        <v>1.3688581314878894</v>
      </c>
      <c r="H200" s="19">
        <f>Tabela1[[#This Row],[Entrada]]/Tabela1[[#This Row],[Saldo Devedor]]</f>
        <v>0.18901950307240181</v>
      </c>
      <c r="J200" s="16" t="s">
        <v>34</v>
      </c>
      <c r="K200" s="52">
        <v>260100</v>
      </c>
      <c r="L200" s="16">
        <v>0</v>
      </c>
      <c r="M200" s="52">
        <v>56600</v>
      </c>
      <c r="N200" s="16">
        <v>0</v>
      </c>
      <c r="O200" s="16">
        <v>76</v>
      </c>
      <c r="P200" s="52">
        <v>3940</v>
      </c>
      <c r="Q200" s="16">
        <v>63</v>
      </c>
      <c r="R200" s="53">
        <v>41922</v>
      </c>
      <c r="S200" s="16" t="s">
        <v>24</v>
      </c>
      <c r="T200" s="16" t="s">
        <v>37</v>
      </c>
    </row>
    <row r="201" spans="1:20">
      <c r="A201" s="18">
        <f>Tabela1[[#This Row],[Colunas4]]</f>
        <v>273800</v>
      </c>
      <c r="B201" s="18">
        <f>Tabela1[[#This Row],[Colunas6]]</f>
        <v>32800</v>
      </c>
      <c r="C201" s="49">
        <f>Tabela1[[#This Row],[Colunas8]]</f>
        <v>51</v>
      </c>
      <c r="D201" s="17">
        <f>Tabela1[[#This Row],[Colunas9]]</f>
        <v>6112</v>
      </c>
      <c r="E201" s="18">
        <f>Tabela1[[#This Row],[Parcelas]]*Tabela1[[#This Row],[Valor]]</f>
        <v>311712</v>
      </c>
      <c r="F201" s="18">
        <f>Tabela1[[#This Row],[Saldo Devedor]]+Tabela1[[#This Row],[Entrada]]</f>
        <v>344512</v>
      </c>
      <c r="G201" s="47">
        <f>Tabela1[[#This Row],[Total]]/Tabela1[[#This Row],[Crédito]]</f>
        <v>1.2582615047479913</v>
      </c>
      <c r="H201" s="19">
        <f>Tabela1[[#This Row],[Entrada]]/Tabela1[[#This Row],[Saldo Devedor]]</f>
        <v>0.10522533620778154</v>
      </c>
      <c r="J201" s="16" t="s">
        <v>34</v>
      </c>
      <c r="K201" s="52">
        <v>273800</v>
      </c>
      <c r="L201" s="16">
        <v>0</v>
      </c>
      <c r="M201" s="52">
        <v>32800</v>
      </c>
      <c r="N201" s="16">
        <v>0</v>
      </c>
      <c r="O201" s="16">
        <v>51</v>
      </c>
      <c r="P201" s="52">
        <v>6112</v>
      </c>
      <c r="Q201" s="16">
        <v>62</v>
      </c>
      <c r="R201" s="53">
        <v>41892</v>
      </c>
      <c r="S201" s="16" t="s">
        <v>35</v>
      </c>
      <c r="T201" s="16" t="s">
        <v>36</v>
      </c>
    </row>
    <row r="202" spans="1:20">
      <c r="A202" s="18">
        <f>Tabela1[[#This Row],[Colunas4]]</f>
        <v>294000</v>
      </c>
      <c r="B202" s="18">
        <f>Tabela1[[#This Row],[Colunas6]]</f>
        <v>48500</v>
      </c>
      <c r="C202" s="49">
        <f>Tabela1[[#This Row],[Colunas8]]</f>
        <v>97</v>
      </c>
      <c r="D202" s="17">
        <f>Tabela1[[#This Row],[Colunas9]]</f>
        <v>3786</v>
      </c>
      <c r="E202" s="18">
        <f>Tabela1[[#This Row],[Parcelas]]*Tabela1[[#This Row],[Valor]]</f>
        <v>367242</v>
      </c>
      <c r="F202" s="18">
        <f>Tabela1[[#This Row],[Saldo Devedor]]+Tabela1[[#This Row],[Entrada]]</f>
        <v>415742</v>
      </c>
      <c r="G202" s="47">
        <f>Tabela1[[#This Row],[Total]]/Tabela1[[#This Row],[Crédito]]</f>
        <v>1.4140884353741496</v>
      </c>
      <c r="H202" s="19">
        <f>Tabela1[[#This Row],[Entrada]]/Tabela1[[#This Row],[Saldo Devedor]]</f>
        <v>0.13206550449022716</v>
      </c>
      <c r="J202" s="16" t="s">
        <v>34</v>
      </c>
      <c r="K202" s="52">
        <v>294000</v>
      </c>
      <c r="L202" s="16">
        <v>0</v>
      </c>
      <c r="M202" s="52">
        <v>48500</v>
      </c>
      <c r="N202" s="16">
        <v>0</v>
      </c>
      <c r="O202" s="16">
        <v>97</v>
      </c>
      <c r="P202" s="52">
        <v>3786</v>
      </c>
      <c r="Q202" s="16">
        <v>24</v>
      </c>
      <c r="R202" s="53">
        <v>41892</v>
      </c>
      <c r="S202" s="16" t="s">
        <v>35</v>
      </c>
      <c r="T202" s="16" t="s">
        <v>36</v>
      </c>
    </row>
    <row r="203" spans="1:20">
      <c r="A203" s="18">
        <f>Tabela1[[#This Row],[Colunas4]]</f>
        <v>336500</v>
      </c>
      <c r="B203" s="18">
        <f>Tabela1[[#This Row],[Colunas6]]</f>
        <v>147100</v>
      </c>
      <c r="C203" s="49">
        <f>Tabela1[[#This Row],[Colunas8]]</f>
        <v>37</v>
      </c>
      <c r="D203" s="17">
        <f>Tabela1[[#This Row],[Colunas9]]</f>
        <v>7821</v>
      </c>
      <c r="E203" s="18">
        <f>Tabela1[[#This Row],[Parcelas]]*Tabela1[[#This Row],[Valor]]</f>
        <v>289377</v>
      </c>
      <c r="F203" s="18">
        <f>Tabela1[[#This Row],[Saldo Devedor]]+Tabela1[[#This Row],[Entrada]]</f>
        <v>436477</v>
      </c>
      <c r="G203" s="47">
        <f>Tabela1[[#This Row],[Total]]/Tabela1[[#This Row],[Crédito]]</f>
        <v>1.297108469539376</v>
      </c>
      <c r="H203" s="19">
        <f>Tabela1[[#This Row],[Entrada]]/Tabela1[[#This Row],[Saldo Devedor]]</f>
        <v>0.5083334197258248</v>
      </c>
      <c r="J203" s="16" t="s">
        <v>34</v>
      </c>
      <c r="K203" s="52">
        <v>336500</v>
      </c>
      <c r="L203" s="16">
        <v>0</v>
      </c>
      <c r="M203" s="52">
        <v>147100</v>
      </c>
      <c r="N203" s="16">
        <v>0</v>
      </c>
      <c r="O203" s="16">
        <v>37</v>
      </c>
      <c r="P203" s="52">
        <v>7821</v>
      </c>
      <c r="Q203" s="16">
        <v>92</v>
      </c>
      <c r="R203" s="53">
        <v>41922</v>
      </c>
      <c r="S203" s="16" t="s">
        <v>50</v>
      </c>
      <c r="T203" s="16" t="s">
        <v>37</v>
      </c>
    </row>
    <row r="204" spans="1:20">
      <c r="A204" s="18">
        <f>Tabela1[[#This Row],[Colunas4]]</f>
        <v>359500</v>
      </c>
      <c r="B204" s="18">
        <f>Tabela1[[#This Row],[Colunas6]]</f>
        <v>163000</v>
      </c>
      <c r="C204" s="49">
        <f>Tabela1[[#This Row],[Colunas8]]</f>
        <v>31</v>
      </c>
      <c r="D204" s="17">
        <f>Tabela1[[#This Row],[Colunas9]]</f>
        <v>9206</v>
      </c>
      <c r="E204" s="18">
        <f>Tabela1[[#This Row],[Parcelas]]*Tabela1[[#This Row],[Valor]]</f>
        <v>285386</v>
      </c>
      <c r="F204" s="18">
        <f>Tabela1[[#This Row],[Saldo Devedor]]+Tabela1[[#This Row],[Entrada]]</f>
        <v>448386</v>
      </c>
      <c r="G204" s="47">
        <f>Tabela1[[#This Row],[Total]]/Tabela1[[#This Row],[Crédito]]</f>
        <v>1.2472489568845619</v>
      </c>
      <c r="H204" s="19">
        <f>Tabela1[[#This Row],[Entrada]]/Tabela1[[#This Row],[Saldo Devedor]]</f>
        <v>0.57115625854106367</v>
      </c>
      <c r="J204" s="16" t="s">
        <v>34</v>
      </c>
      <c r="K204" s="52">
        <v>359500</v>
      </c>
      <c r="L204" s="16">
        <v>0</v>
      </c>
      <c r="M204" s="52">
        <v>163000</v>
      </c>
      <c r="N204" s="16">
        <v>0</v>
      </c>
      <c r="O204" s="16">
        <v>31</v>
      </c>
      <c r="P204" s="52">
        <v>9206</v>
      </c>
      <c r="Q204" s="16">
        <v>96</v>
      </c>
      <c r="R204" s="53">
        <v>41922</v>
      </c>
      <c r="S204" s="16" t="s">
        <v>50</v>
      </c>
      <c r="T204" s="16" t="s">
        <v>37</v>
      </c>
    </row>
    <row r="205" spans="1:20">
      <c r="A205" s="18">
        <f>Tabela1[[#This Row],[Colunas4]]</f>
        <v>373500</v>
      </c>
      <c r="B205" s="18">
        <f>Tabela1[[#This Row],[Colunas6]]</f>
        <v>99000</v>
      </c>
      <c r="C205" s="49">
        <f>Tabela1[[#This Row],[Colunas8]]</f>
        <v>122</v>
      </c>
      <c r="D205" s="17">
        <f>Tabela1[[#This Row],[Colunas9]]</f>
        <v>3385</v>
      </c>
      <c r="E205" s="18">
        <f>Tabela1[[#This Row],[Parcelas]]*Tabela1[[#This Row],[Valor]]</f>
        <v>412970</v>
      </c>
      <c r="F205" s="18">
        <f>Tabela1[[#This Row],[Saldo Devedor]]+Tabela1[[#This Row],[Entrada]]</f>
        <v>511970</v>
      </c>
      <c r="G205" s="47">
        <f>Tabela1[[#This Row],[Total]]/Tabela1[[#This Row],[Crédito]]</f>
        <v>1.3707362784471218</v>
      </c>
      <c r="H205" s="19">
        <f>Tabela1[[#This Row],[Entrada]]/Tabela1[[#This Row],[Saldo Devedor]]</f>
        <v>0.23972685667239751</v>
      </c>
      <c r="J205" s="16" t="s">
        <v>34</v>
      </c>
      <c r="K205" s="52">
        <v>373500</v>
      </c>
      <c r="L205" s="16">
        <v>0</v>
      </c>
      <c r="M205" s="52">
        <v>99000</v>
      </c>
      <c r="N205" s="16">
        <v>0</v>
      </c>
      <c r="O205" s="16">
        <v>122</v>
      </c>
      <c r="P205" s="52">
        <v>3385</v>
      </c>
      <c r="Q205" s="16">
        <v>0</v>
      </c>
      <c r="R205" s="53">
        <v>41861</v>
      </c>
      <c r="S205" s="16" t="s">
        <v>35</v>
      </c>
      <c r="T205" s="16" t="s">
        <v>36</v>
      </c>
    </row>
    <row r="206" spans="1:20">
      <c r="A206" s="18">
        <f>Tabela1[[#This Row],[Colunas4]]</f>
        <v>373700</v>
      </c>
      <c r="B206" s="18">
        <f>Tabela1[[#This Row],[Colunas6]]</f>
        <v>68000</v>
      </c>
      <c r="C206" s="49">
        <f>Tabela1[[#This Row],[Colunas8]]</f>
        <v>63</v>
      </c>
      <c r="D206" s="17">
        <f>Tabela1[[#This Row],[Colunas9]]</f>
        <v>6479</v>
      </c>
      <c r="E206" s="18">
        <f>Tabela1[[#This Row],[Parcelas]]*Tabela1[[#This Row],[Valor]]</f>
        <v>408177</v>
      </c>
      <c r="F206" s="18">
        <f>Tabela1[[#This Row],[Saldo Devedor]]+Tabela1[[#This Row],[Entrada]]</f>
        <v>476177</v>
      </c>
      <c r="G206" s="47">
        <f>Tabela1[[#This Row],[Total]]/Tabela1[[#This Row],[Crédito]]</f>
        <v>1.2742226384800641</v>
      </c>
      <c r="H206" s="19">
        <f>Tabela1[[#This Row],[Entrada]]/Tabela1[[#This Row],[Saldo Devedor]]</f>
        <v>0.16659439409863858</v>
      </c>
      <c r="J206" s="16" t="s">
        <v>34</v>
      </c>
      <c r="K206" s="52">
        <v>373700</v>
      </c>
      <c r="L206" s="16">
        <v>0</v>
      </c>
      <c r="M206" s="52">
        <v>68000</v>
      </c>
      <c r="N206" s="16">
        <v>0</v>
      </c>
      <c r="O206" s="16">
        <v>63</v>
      </c>
      <c r="P206" s="52">
        <v>6479</v>
      </c>
      <c r="Q206" s="16">
        <v>96</v>
      </c>
      <c r="R206" s="53">
        <v>41922</v>
      </c>
      <c r="S206" s="16" t="s">
        <v>24</v>
      </c>
      <c r="T206" s="16" t="s">
        <v>37</v>
      </c>
    </row>
    <row r="207" spans="1:20">
      <c r="A207" s="18">
        <f>Tabela1[[#This Row],[Colunas4]]</f>
        <v>404100</v>
      </c>
      <c r="B207" s="18">
        <f>Tabela1[[#This Row],[Colunas6]]</f>
        <v>60900</v>
      </c>
      <c r="C207" s="49">
        <f>Tabela1[[#This Row],[Colunas8]]</f>
        <v>54</v>
      </c>
      <c r="D207" s="17">
        <f>Tabela1[[#This Row],[Colunas9]]</f>
        <v>8819</v>
      </c>
      <c r="E207" s="18">
        <f>Tabela1[[#This Row],[Parcelas]]*Tabela1[[#This Row],[Valor]]</f>
        <v>476226</v>
      </c>
      <c r="F207" s="18">
        <f>Tabela1[[#This Row],[Saldo Devedor]]+Tabela1[[#This Row],[Entrada]]</f>
        <v>537126</v>
      </c>
      <c r="G207" s="47">
        <f>Tabela1[[#This Row],[Total]]/Tabela1[[#This Row],[Crédito]]</f>
        <v>1.3291907943578323</v>
      </c>
      <c r="H207" s="19">
        <f>Tabela1[[#This Row],[Entrada]]/Tabela1[[#This Row],[Saldo Devedor]]</f>
        <v>0.12788046011767523</v>
      </c>
      <c r="J207" s="16" t="s">
        <v>34</v>
      </c>
      <c r="K207" s="52">
        <v>404100</v>
      </c>
      <c r="L207" s="16">
        <v>0</v>
      </c>
      <c r="M207" s="52">
        <v>60900</v>
      </c>
      <c r="N207" s="16">
        <v>0</v>
      </c>
      <c r="O207" s="16">
        <v>54</v>
      </c>
      <c r="P207" s="52">
        <v>8819</v>
      </c>
      <c r="Q207" s="16">
        <v>44</v>
      </c>
      <c r="R207" s="53">
        <v>41922</v>
      </c>
      <c r="S207" s="16" t="s">
        <v>35</v>
      </c>
      <c r="T207" s="16" t="s">
        <v>36</v>
      </c>
    </row>
    <row r="208" spans="1:20">
      <c r="A208" s="18">
        <f>Tabela1[[#This Row],[Colunas4]]</f>
        <v>418500</v>
      </c>
      <c r="B208" s="18">
        <f>Tabela1[[#This Row],[Colunas6]]</f>
        <v>87300</v>
      </c>
      <c r="C208" s="49">
        <f>Tabela1[[#This Row],[Colunas8]]</f>
        <v>49</v>
      </c>
      <c r="D208" s="17">
        <f>Tabela1[[#This Row],[Colunas9]]</f>
        <v>9040</v>
      </c>
      <c r="E208" s="18">
        <f>Tabela1[[#This Row],[Parcelas]]*Tabela1[[#This Row],[Valor]]</f>
        <v>442960</v>
      </c>
      <c r="F208" s="18">
        <f>Tabela1[[#This Row],[Saldo Devedor]]+Tabela1[[#This Row],[Entrada]]</f>
        <v>530260</v>
      </c>
      <c r="G208" s="47">
        <f>Tabela1[[#This Row],[Total]]/Tabela1[[#This Row],[Crédito]]</f>
        <v>1.2670489844683392</v>
      </c>
      <c r="H208" s="19">
        <f>Tabela1[[#This Row],[Entrada]]/Tabela1[[#This Row],[Saldo Devedor]]</f>
        <v>0.19708325808199387</v>
      </c>
      <c r="J208" s="16" t="s">
        <v>34</v>
      </c>
      <c r="K208" s="52">
        <v>418500</v>
      </c>
      <c r="L208" s="16">
        <v>0</v>
      </c>
      <c r="M208" s="52">
        <v>87300</v>
      </c>
      <c r="N208" s="16">
        <v>0</v>
      </c>
      <c r="O208" s="16">
        <v>49</v>
      </c>
      <c r="P208" s="52">
        <v>9040</v>
      </c>
      <c r="Q208" s="16">
        <v>70</v>
      </c>
      <c r="R208" s="53">
        <v>41830</v>
      </c>
      <c r="S208" s="16" t="s">
        <v>35</v>
      </c>
      <c r="T208" s="16" t="s">
        <v>36</v>
      </c>
    </row>
    <row r="209" spans="1:21">
      <c r="A209" s="18">
        <f>Tabela1[[#This Row],[Colunas4]]</f>
        <v>426075</v>
      </c>
      <c r="B209" s="18">
        <f>Tabela1[[#This Row],[Colunas6]]</f>
        <v>89800</v>
      </c>
      <c r="C209" s="49">
        <f>Tabela1[[#This Row],[Colunas8]]</f>
        <v>72</v>
      </c>
      <c r="D209" s="17">
        <f>Tabela1[[#This Row],[Colunas9]]</f>
        <v>7250</v>
      </c>
      <c r="E209" s="18">
        <f>Tabela1[[#This Row],[Parcelas]]*Tabela1[[#This Row],[Valor]]</f>
        <v>522000</v>
      </c>
      <c r="F209" s="18">
        <f>Tabela1[[#This Row],[Saldo Devedor]]+Tabela1[[#This Row],[Entrada]]</f>
        <v>611800</v>
      </c>
      <c r="G209" s="47">
        <f>Tabela1[[#This Row],[Total]]/Tabela1[[#This Row],[Crédito]]</f>
        <v>1.4358974358974359</v>
      </c>
      <c r="H209" s="19">
        <f>Tabela1[[#This Row],[Entrada]]/Tabela1[[#This Row],[Saldo Devedor]]</f>
        <v>0.17203065134099618</v>
      </c>
      <c r="J209" s="16" t="s">
        <v>34</v>
      </c>
      <c r="K209" s="52">
        <v>426075</v>
      </c>
      <c r="L209" s="16">
        <v>0</v>
      </c>
      <c r="M209" s="52">
        <v>89800</v>
      </c>
      <c r="N209" s="16">
        <v>0</v>
      </c>
      <c r="O209" s="16">
        <v>72</v>
      </c>
      <c r="P209" s="52">
        <v>7250</v>
      </c>
      <c r="Q209" s="16">
        <v>16</v>
      </c>
      <c r="R209" s="53">
        <v>41892</v>
      </c>
      <c r="S209" s="16" t="s">
        <v>35</v>
      </c>
      <c r="T209" s="16" t="s">
        <v>36</v>
      </c>
    </row>
    <row r="210" spans="1:21">
      <c r="A210" s="18">
        <f>Tabela1[[#This Row],[Colunas4]]</f>
        <v>470000</v>
      </c>
      <c r="B210" s="18">
        <f>Tabela1[[#This Row],[Colunas6]]</f>
        <v>163000</v>
      </c>
      <c r="C210" s="49">
        <f>Tabela1[[#This Row],[Colunas8]]</f>
        <v>148</v>
      </c>
      <c r="D210" s="17">
        <f>Tabela1[[#This Row],[Colunas9]]</f>
        <v>3110</v>
      </c>
      <c r="E210" s="18">
        <f>Tabela1[[#This Row],[Parcelas]]*Tabela1[[#This Row],[Valor]]</f>
        <v>460280</v>
      </c>
      <c r="F210" s="18">
        <f>Tabela1[[#This Row],[Saldo Devedor]]+Tabela1[[#This Row],[Entrada]]</f>
        <v>623280</v>
      </c>
      <c r="G210" s="47">
        <f>Tabela1[[#This Row],[Total]]/Tabela1[[#This Row],[Crédito]]</f>
        <v>1.326127659574468</v>
      </c>
      <c r="H210" s="19">
        <f>Tabela1[[#This Row],[Entrada]]/Tabela1[[#This Row],[Saldo Devedor]]</f>
        <v>0.35413226731554703</v>
      </c>
      <c r="J210" s="16" t="s">
        <v>41</v>
      </c>
      <c r="K210" s="52">
        <v>470000</v>
      </c>
      <c r="L210" s="16">
        <v>0</v>
      </c>
      <c r="M210" s="52">
        <v>163000</v>
      </c>
      <c r="N210" s="16">
        <v>0</v>
      </c>
      <c r="O210" s="16">
        <v>148</v>
      </c>
      <c r="P210" s="52">
        <v>3110</v>
      </c>
      <c r="Q210" s="16">
        <v>0</v>
      </c>
      <c r="R210" s="53">
        <v>41927</v>
      </c>
      <c r="S210" s="16" t="s">
        <v>24</v>
      </c>
      <c r="T210" s="16" t="s">
        <v>37</v>
      </c>
    </row>
    <row r="211" spans="1:21">
      <c r="A211" s="18">
        <f>Tabela1[[#This Row],[Colunas4]]</f>
        <v>470000</v>
      </c>
      <c r="B211" s="18">
        <f>Tabela1[[#This Row],[Colunas6]]</f>
        <v>129000</v>
      </c>
      <c r="C211" s="49">
        <f>Tabela1[[#This Row],[Colunas8]]</f>
        <v>125</v>
      </c>
      <c r="D211" s="17">
        <f>Tabela1[[#This Row],[Colunas9]]</f>
        <v>4511</v>
      </c>
      <c r="E211" s="18">
        <f>Tabela1[[#This Row],[Parcelas]]*Tabela1[[#This Row],[Valor]]</f>
        <v>563875</v>
      </c>
      <c r="F211" s="18">
        <f>Tabela1[[#This Row],[Saldo Devedor]]+Tabela1[[#This Row],[Entrada]]</f>
        <v>692875</v>
      </c>
      <c r="G211" s="47">
        <f>Tabela1[[#This Row],[Total]]/Tabela1[[#This Row],[Crédito]]</f>
        <v>1.4742021276595745</v>
      </c>
      <c r="H211" s="19">
        <f>Tabela1[[#This Row],[Entrada]]/Tabela1[[#This Row],[Saldo Devedor]]</f>
        <v>0.22877410773664375</v>
      </c>
      <c r="J211" s="16" t="s">
        <v>34</v>
      </c>
      <c r="K211" s="52">
        <v>470000</v>
      </c>
      <c r="L211" s="16">
        <v>0</v>
      </c>
      <c r="M211" s="52">
        <v>129000</v>
      </c>
      <c r="N211" s="16">
        <v>0</v>
      </c>
      <c r="O211" s="16">
        <v>125</v>
      </c>
      <c r="P211" s="52">
        <v>4511</v>
      </c>
      <c r="Q211" s="16">
        <v>0</v>
      </c>
      <c r="R211" s="53">
        <v>41892</v>
      </c>
      <c r="S211" s="16" t="s">
        <v>35</v>
      </c>
      <c r="T211" s="16" t="s">
        <v>36</v>
      </c>
    </row>
    <row r="212" spans="1:21">
      <c r="A212" s="18">
        <f>Tabela1[[#This Row],[Colunas4]]</f>
        <v>487200</v>
      </c>
      <c r="B212" s="18">
        <f>Tabela1[[#This Row],[Colunas6]]</f>
        <v>104100</v>
      </c>
      <c r="C212" s="49">
        <f>Tabela1[[#This Row],[Colunas8]]</f>
        <v>64</v>
      </c>
      <c r="D212" s="17">
        <f>Tabela1[[#This Row],[Colunas9]]</f>
        <v>8415</v>
      </c>
      <c r="E212" s="18">
        <f>Tabela1[[#This Row],[Parcelas]]*Tabela1[[#This Row],[Valor]]</f>
        <v>538560</v>
      </c>
      <c r="F212" s="18">
        <f>Tabela1[[#This Row],[Saldo Devedor]]+Tabela1[[#This Row],[Entrada]]</f>
        <v>642660</v>
      </c>
      <c r="G212" s="47">
        <f>Tabela1[[#This Row],[Total]]/Tabela1[[#This Row],[Crédito]]</f>
        <v>1.3190886699507389</v>
      </c>
      <c r="H212" s="19">
        <f>Tabela1[[#This Row],[Entrada]]/Tabela1[[#This Row],[Saldo Devedor]]</f>
        <v>0.19329322638146168</v>
      </c>
      <c r="J212" s="16" t="s">
        <v>34</v>
      </c>
      <c r="K212" s="52">
        <v>487200</v>
      </c>
      <c r="L212" s="16">
        <v>0</v>
      </c>
      <c r="M212" s="52">
        <v>104100</v>
      </c>
      <c r="N212" s="16">
        <v>0</v>
      </c>
      <c r="O212" s="16">
        <v>64</v>
      </c>
      <c r="P212" s="52">
        <v>8415</v>
      </c>
      <c r="Q212" s="16">
        <v>3</v>
      </c>
      <c r="R212" s="53">
        <v>41922</v>
      </c>
      <c r="S212" s="16" t="s">
        <v>24</v>
      </c>
      <c r="T212" s="16" t="s">
        <v>37</v>
      </c>
    </row>
    <row r="213" spans="1:21">
      <c r="A213" s="18">
        <f>Tabela1[[#This Row],[Colunas4]]</f>
        <v>524800</v>
      </c>
      <c r="B213" s="18">
        <f>Tabela1[[#This Row],[Colunas6]]</f>
        <v>177500</v>
      </c>
      <c r="C213" s="49">
        <f>Tabela1[[#This Row],[Colunas8]]</f>
        <v>37</v>
      </c>
      <c r="D213" s="17">
        <f>Tabela1[[#This Row],[Colunas9]]</f>
        <v>12994</v>
      </c>
      <c r="E213" s="18">
        <f>Tabela1[[#This Row],[Parcelas]]*Tabela1[[#This Row],[Valor]]</f>
        <v>480778</v>
      </c>
      <c r="F213" s="18">
        <f>Tabela1[[#This Row],[Saldo Devedor]]+Tabela1[[#This Row],[Entrada]]</f>
        <v>658278</v>
      </c>
      <c r="G213" s="47">
        <f>Tabela1[[#This Row],[Total]]/Tabela1[[#This Row],[Crédito]]</f>
        <v>1.2543407012195122</v>
      </c>
      <c r="H213" s="19">
        <f>Tabela1[[#This Row],[Entrada]]/Tabela1[[#This Row],[Saldo Devedor]]</f>
        <v>0.3691932659148297</v>
      </c>
      <c r="J213" s="16" t="s">
        <v>34</v>
      </c>
      <c r="K213" s="52">
        <v>524800</v>
      </c>
      <c r="L213" s="16">
        <v>0</v>
      </c>
      <c r="M213" s="52">
        <v>177500</v>
      </c>
      <c r="N213" s="16">
        <v>0</v>
      </c>
      <c r="O213" s="16">
        <v>37</v>
      </c>
      <c r="P213" s="52">
        <v>12994</v>
      </c>
      <c r="Q213" s="16">
        <v>50</v>
      </c>
      <c r="R213" s="53">
        <v>41922</v>
      </c>
      <c r="S213" s="16" t="s">
        <v>51</v>
      </c>
      <c r="T213" s="16" t="s">
        <v>37</v>
      </c>
    </row>
    <row r="214" spans="1:21">
      <c r="A214" s="18">
        <f>Tabela1[[#This Row],[Colunas4]]</f>
        <v>555200</v>
      </c>
      <c r="B214" s="18">
        <f>Tabela1[[#This Row],[Colunas6]]</f>
        <v>104100</v>
      </c>
      <c r="C214" s="49">
        <f>Tabela1[[#This Row],[Colunas8]]</f>
        <v>49</v>
      </c>
      <c r="D214" s="17">
        <f>Tabela1[[#This Row],[Colunas9]]</f>
        <v>12208</v>
      </c>
      <c r="E214" s="18">
        <f>Tabela1[[#This Row],[Parcelas]]*Tabela1[[#This Row],[Valor]]</f>
        <v>598192</v>
      </c>
      <c r="F214" s="18">
        <f>Tabela1[[#This Row],[Saldo Devedor]]+Tabela1[[#This Row],[Entrada]]</f>
        <v>702292</v>
      </c>
      <c r="G214" s="47">
        <f>Tabela1[[#This Row],[Total]]/Tabela1[[#This Row],[Crédito]]</f>
        <v>1.264935158501441</v>
      </c>
      <c r="H214" s="19">
        <f>Tabela1[[#This Row],[Entrada]]/Tabela1[[#This Row],[Saldo Devedor]]</f>
        <v>0.17402439350576404</v>
      </c>
      <c r="J214" s="16" t="s">
        <v>34</v>
      </c>
      <c r="K214" s="52">
        <v>555200</v>
      </c>
      <c r="L214" s="16">
        <v>0</v>
      </c>
      <c r="M214" s="52">
        <v>104100</v>
      </c>
      <c r="N214" s="16">
        <v>0</v>
      </c>
      <c r="O214" s="16">
        <v>49</v>
      </c>
      <c r="P214" s="52">
        <v>12208</v>
      </c>
      <c r="Q214" s="16">
        <v>24</v>
      </c>
      <c r="R214" s="53">
        <v>41830</v>
      </c>
      <c r="S214" s="16" t="s">
        <v>35</v>
      </c>
      <c r="T214" s="16" t="s">
        <v>36</v>
      </c>
    </row>
    <row r="215" spans="1:21">
      <c r="A215" s="18">
        <f>Tabela1[[#This Row],[Colunas4]]</f>
        <v>588164</v>
      </c>
      <c r="B215" s="18">
        <f>Tabela1[[#This Row],[Colunas6]]</f>
        <v>115200</v>
      </c>
      <c r="C215" s="49">
        <f>Tabela1[[#This Row],[Colunas8]]</f>
        <v>49</v>
      </c>
      <c r="D215" s="17">
        <f>Tabela1[[#This Row],[Colunas9]]</f>
        <v>12961</v>
      </c>
      <c r="E215" s="18">
        <f>Tabela1[[#This Row],[Parcelas]]*Tabela1[[#This Row],[Valor]]</f>
        <v>635089</v>
      </c>
      <c r="F215" s="18">
        <f>Tabela1[[#This Row],[Saldo Devedor]]+Tabela1[[#This Row],[Entrada]]</f>
        <v>750289</v>
      </c>
      <c r="G215" s="47">
        <f>Tabela1[[#This Row],[Total]]/Tabela1[[#This Row],[Crédito]]</f>
        <v>1.2756459082840841</v>
      </c>
      <c r="H215" s="19">
        <f>Tabela1[[#This Row],[Entrada]]/Tabela1[[#This Row],[Saldo Devedor]]</f>
        <v>0.18139189940307579</v>
      </c>
      <c r="J215" s="16" t="s">
        <v>34</v>
      </c>
      <c r="K215" s="52">
        <v>588164</v>
      </c>
      <c r="L215" s="16">
        <v>0</v>
      </c>
      <c r="M215" s="52">
        <v>115200</v>
      </c>
      <c r="N215" s="16">
        <v>0</v>
      </c>
      <c r="O215" s="16">
        <v>49</v>
      </c>
      <c r="P215" s="52">
        <v>12961</v>
      </c>
      <c r="Q215" s="16">
        <v>4</v>
      </c>
      <c r="R215" s="53">
        <v>41830</v>
      </c>
      <c r="S215" s="16" t="s">
        <v>35</v>
      </c>
      <c r="T215" s="16" t="s">
        <v>36</v>
      </c>
    </row>
    <row r="216" spans="1:21">
      <c r="A216" s="18">
        <f>Tabela1[[#This Row],[Colunas4]]</f>
        <v>655000</v>
      </c>
      <c r="B216" s="18">
        <f>Tabela1[[#This Row],[Colunas6]]</f>
        <v>219000</v>
      </c>
      <c r="C216" s="49">
        <f>Tabela1[[#This Row],[Colunas8]]</f>
        <v>142</v>
      </c>
      <c r="D216" s="17">
        <f>Tabela1[[#This Row],[Colunas9]]</f>
        <v>5113</v>
      </c>
      <c r="E216" s="18">
        <f>Tabela1[[#This Row],[Parcelas]]*Tabela1[[#This Row],[Valor]]</f>
        <v>726046</v>
      </c>
      <c r="F216" s="18">
        <f>Tabela1[[#This Row],[Saldo Devedor]]+Tabela1[[#This Row],[Entrada]]</f>
        <v>945046</v>
      </c>
      <c r="G216" s="47">
        <f>Tabela1[[#This Row],[Total]]/Tabela1[[#This Row],[Crédito]]</f>
        <v>1.442818320610687</v>
      </c>
      <c r="H216" s="19">
        <f>Tabela1[[#This Row],[Entrada]]/Tabela1[[#This Row],[Saldo Devedor]]</f>
        <v>0.30163378077973019</v>
      </c>
      <c r="J216" s="16" t="s">
        <v>48</v>
      </c>
      <c r="K216" s="52">
        <v>655000</v>
      </c>
      <c r="L216" s="16">
        <v>0</v>
      </c>
      <c r="M216" s="52">
        <v>219000</v>
      </c>
      <c r="N216" s="16">
        <v>0</v>
      </c>
      <c r="O216" s="16">
        <v>142</v>
      </c>
      <c r="P216" s="52">
        <v>5113</v>
      </c>
      <c r="Q216" s="16">
        <v>0</v>
      </c>
      <c r="R216" s="53">
        <v>41922</v>
      </c>
      <c r="S216" s="16" t="s">
        <v>24</v>
      </c>
      <c r="T216" s="16" t="s">
        <v>37</v>
      </c>
    </row>
    <row r="217" spans="1:21">
      <c r="A217" s="18">
        <f>Tabela1[[#This Row],[Colunas4]]</f>
        <v>700000</v>
      </c>
      <c r="B217" s="18">
        <f>Tabela1[[#This Row],[Colunas6]]</f>
        <v>295000</v>
      </c>
      <c r="C217" s="49">
        <f>Tabela1[[#This Row],[Colunas8]]</f>
        <v>33</v>
      </c>
      <c r="D217" s="17">
        <f>Tabela1[[#This Row],[Colunas9]]</f>
        <v>17407</v>
      </c>
      <c r="E217" s="18">
        <f>Tabela1[[#This Row],[Parcelas]]*Tabela1[[#This Row],[Valor]]</f>
        <v>574431</v>
      </c>
      <c r="F217" s="18">
        <f>Tabela1[[#This Row],[Saldo Devedor]]+Tabela1[[#This Row],[Entrada]]</f>
        <v>869431</v>
      </c>
      <c r="G217" s="47">
        <f>Tabela1[[#This Row],[Total]]/Tabela1[[#This Row],[Crédito]]</f>
        <v>1.2420442857142857</v>
      </c>
      <c r="H217" s="19">
        <f>Tabela1[[#This Row],[Entrada]]/Tabela1[[#This Row],[Saldo Devedor]]</f>
        <v>0.51355167113195488</v>
      </c>
      <c r="J217" s="16" t="s">
        <v>34</v>
      </c>
      <c r="K217" s="52">
        <v>700000</v>
      </c>
      <c r="L217" s="16">
        <v>0</v>
      </c>
      <c r="M217" s="52">
        <v>295000</v>
      </c>
      <c r="N217" s="16">
        <v>0</v>
      </c>
      <c r="O217" s="16">
        <v>33</v>
      </c>
      <c r="P217" s="52">
        <v>17407</v>
      </c>
      <c r="Q217" s="16">
        <v>0</v>
      </c>
      <c r="R217" s="53">
        <v>41922</v>
      </c>
      <c r="S217" s="16" t="s">
        <v>51</v>
      </c>
      <c r="T217" s="16" t="s">
        <v>37</v>
      </c>
    </row>
    <row r="218" spans="1:21">
      <c r="A218" s="18">
        <f>Tabela1[[#This Row],[Colunas4]]</f>
        <v>791000</v>
      </c>
      <c r="B218" s="18">
        <f>Tabela1[[#This Row],[Colunas6]]</f>
        <v>219000</v>
      </c>
      <c r="C218" s="49">
        <f>Tabela1[[#This Row],[Colunas8]]</f>
        <v>129</v>
      </c>
      <c r="D218" s="17">
        <f>Tabela1[[#This Row],[Colunas9]]</f>
        <v>7146</v>
      </c>
      <c r="E218" s="18">
        <f>Tabela1[[#This Row],[Parcelas]]*Tabela1[[#This Row],[Valor]]</f>
        <v>921834</v>
      </c>
      <c r="F218" s="18">
        <f>Tabela1[[#This Row],[Saldo Devedor]]+Tabela1[[#This Row],[Entrada]]</f>
        <v>1140834</v>
      </c>
      <c r="G218" s="47">
        <f>Tabela1[[#This Row],[Total]]/Tabela1[[#This Row],[Crédito]]</f>
        <v>1.4422680151706699</v>
      </c>
      <c r="H218" s="19">
        <f>Tabela1[[#This Row],[Entrada]]/Tabela1[[#This Row],[Saldo Devedor]]</f>
        <v>0.23756988785399541</v>
      </c>
      <c r="J218" s="16" t="s">
        <v>34</v>
      </c>
      <c r="K218" s="52">
        <v>791000</v>
      </c>
      <c r="L218" s="16">
        <v>0</v>
      </c>
      <c r="M218" s="52">
        <v>219000</v>
      </c>
      <c r="N218" s="16">
        <v>0</v>
      </c>
      <c r="O218" s="16">
        <v>129</v>
      </c>
      <c r="P218" s="52">
        <v>7146</v>
      </c>
      <c r="Q218" s="16">
        <v>0</v>
      </c>
      <c r="R218" s="53">
        <v>41892</v>
      </c>
      <c r="S218" s="16" t="s">
        <v>35</v>
      </c>
      <c r="T218" s="16" t="s">
        <v>36</v>
      </c>
    </row>
    <row r="219" spans="1:21">
      <c r="A219" s="18">
        <f>Tabela1[[#This Row],[Colunas4]]</f>
        <v>1020000</v>
      </c>
      <c r="B219" s="18">
        <f>Tabela1[[#This Row],[Colunas6]]</f>
        <v>309000</v>
      </c>
      <c r="C219" s="49">
        <f>Tabela1[[#This Row],[Colunas8]]</f>
        <v>155</v>
      </c>
      <c r="D219" s="17">
        <f>Tabela1[[#This Row],[Colunas9]]</f>
        <v>7488</v>
      </c>
      <c r="E219" s="18">
        <f>Tabela1[[#This Row],[Parcelas]]*Tabela1[[#This Row],[Valor]]</f>
        <v>1160640</v>
      </c>
      <c r="F219" s="18">
        <f>Tabela1[[#This Row],[Saldo Devedor]]+Tabela1[[#This Row],[Entrada]]</f>
        <v>1469640</v>
      </c>
      <c r="G219" s="47">
        <f>Tabela1[[#This Row],[Total]]/Tabela1[[#This Row],[Crédito]]</f>
        <v>1.4408235294117646</v>
      </c>
      <c r="H219" s="19">
        <f>Tabela1[[#This Row],[Entrada]]/Tabela1[[#This Row],[Saldo Devedor]]</f>
        <v>0.26623242349048798</v>
      </c>
      <c r="J219" s="16" t="s">
        <v>34</v>
      </c>
      <c r="K219" s="52">
        <v>1020000</v>
      </c>
      <c r="L219" s="16">
        <v>0</v>
      </c>
      <c r="M219" s="52">
        <v>309000</v>
      </c>
      <c r="N219" s="16">
        <v>0</v>
      </c>
      <c r="O219" s="16">
        <v>155</v>
      </c>
      <c r="P219" s="52">
        <v>7488</v>
      </c>
      <c r="Q219" s="16">
        <v>0</v>
      </c>
      <c r="R219" s="53">
        <v>41861</v>
      </c>
      <c r="S219" s="16" t="s">
        <v>35</v>
      </c>
      <c r="T219" s="16" t="s">
        <v>36</v>
      </c>
    </row>
    <row r="220" spans="1:21">
      <c r="A220" s="18">
        <f>Tabela1[[#This Row],[Colunas4]]</f>
        <v>1567500</v>
      </c>
      <c r="B220" s="18">
        <f>Tabela1[[#This Row],[Colunas6]]</f>
        <v>479000</v>
      </c>
      <c r="C220" s="49">
        <f>Tabela1[[#This Row],[Colunas8]]</f>
        <v>119</v>
      </c>
      <c r="D220" s="17">
        <f>Tabela1[[#This Row],[Colunas9]]</f>
        <v>14089</v>
      </c>
      <c r="E220" s="18">
        <f>Tabela1[[#This Row],[Parcelas]]*Tabela1[[#This Row],[Valor]]</f>
        <v>1676591</v>
      </c>
      <c r="F220" s="18">
        <f>Tabela1[[#This Row],[Saldo Devedor]]+Tabela1[[#This Row],[Entrada]]</f>
        <v>2155591</v>
      </c>
      <c r="G220" s="47">
        <f>Tabela1[[#This Row],[Total]]/Tabela1[[#This Row],[Crédito]]</f>
        <v>1.3751776714513557</v>
      </c>
      <c r="H220" s="19">
        <f>Tabela1[[#This Row],[Entrada]]/Tabela1[[#This Row],[Saldo Devedor]]</f>
        <v>0.28569877805618665</v>
      </c>
      <c r="J220" s="16" t="s">
        <v>34</v>
      </c>
      <c r="K220" s="52">
        <v>1567500</v>
      </c>
      <c r="L220" s="16">
        <v>0</v>
      </c>
      <c r="M220" s="52">
        <v>479000</v>
      </c>
      <c r="N220" s="16">
        <v>0</v>
      </c>
      <c r="O220" s="16">
        <v>119</v>
      </c>
      <c r="P220" s="52">
        <v>14089</v>
      </c>
      <c r="Q220" s="16">
        <v>0</v>
      </c>
      <c r="R220" s="53">
        <v>41892</v>
      </c>
      <c r="S220" s="16" t="s">
        <v>35</v>
      </c>
      <c r="T220" s="16" t="s">
        <v>36</v>
      </c>
    </row>
    <row r="221" spans="1:21">
      <c r="A221" s="1" t="s">
        <v>31</v>
      </c>
      <c r="B221" s="1"/>
      <c r="C221" s="1"/>
      <c r="D221" s="57"/>
      <c r="E221" s="1"/>
      <c r="F221" s="1"/>
      <c r="G221" s="3">
        <f>SUBTOTAL(101,[%Cred])</f>
        <v>1.3333848509727584</v>
      </c>
      <c r="H221" s="60">
        <f>SUBTOTAL(101,[Colunas1])</f>
        <v>0.16099255118682335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>
        <f>SUBTOTAL(103,[Colunas14])</f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S184"/>
  <sheetViews>
    <sheetView workbookViewId="0">
      <selection activeCell="J13" sqref="J13"/>
    </sheetView>
  </sheetViews>
  <sheetFormatPr defaultRowHeight="12"/>
  <cols>
    <col min="1" max="1" width="9.42578125" style="1" bestFit="1" customWidth="1"/>
    <col min="2" max="2" width="10.42578125" style="1" bestFit="1" customWidth="1"/>
    <col min="3" max="3" width="12.140625" style="1" bestFit="1" customWidth="1"/>
    <col min="4" max="4" width="10.42578125" style="1" bestFit="1" customWidth="1"/>
    <col min="5" max="5" width="12.140625" style="1" bestFit="1" customWidth="1"/>
    <col min="6" max="6" width="13.140625" style="1" bestFit="1" customWidth="1"/>
    <col min="7" max="7" width="12.140625" style="1" bestFit="1" customWidth="1"/>
    <col min="8" max="8" width="9.140625" style="1"/>
    <col min="9" max="10" width="11.28515625" style="1" bestFit="1" customWidth="1"/>
    <col min="11" max="12" width="12.140625" style="1" bestFit="1" customWidth="1"/>
    <col min="13" max="13" width="11.85546875" style="1" bestFit="1" customWidth="1"/>
    <col min="14" max="14" width="7.85546875" style="1" bestFit="1" customWidth="1"/>
    <col min="15" max="15" width="9.5703125" style="1" bestFit="1" customWidth="1"/>
    <col min="16" max="16" width="9.140625" style="1"/>
    <col min="17" max="17" width="10.5703125" style="1" bestFit="1" customWidth="1"/>
    <col min="18" max="16384" width="9.140625" style="1"/>
  </cols>
  <sheetData>
    <row r="1" spans="1:19">
      <c r="A1" s="2" t="s">
        <v>0</v>
      </c>
      <c r="B1" s="2" t="s">
        <v>3</v>
      </c>
      <c r="C1" s="2" t="s">
        <v>9</v>
      </c>
    </row>
    <row r="2" spans="1:19">
      <c r="A2" s="3">
        <v>0.01</v>
      </c>
      <c r="B2" s="3">
        <v>7.4999999999999997E-2</v>
      </c>
      <c r="C2" s="4">
        <v>60000</v>
      </c>
    </row>
    <row r="4" spans="1:19">
      <c r="A4" s="2" t="s">
        <v>1</v>
      </c>
      <c r="B4" s="2" t="s">
        <v>2</v>
      </c>
      <c r="C4" s="2" t="s">
        <v>6</v>
      </c>
      <c r="D4" s="2" t="s">
        <v>4</v>
      </c>
      <c r="E4" s="2" t="s">
        <v>5</v>
      </c>
      <c r="F4" s="2" t="s">
        <v>7</v>
      </c>
      <c r="G4" s="2" t="s">
        <v>8</v>
      </c>
      <c r="K4" s="2" t="s">
        <v>9</v>
      </c>
      <c r="L4" s="2" t="s">
        <v>10</v>
      </c>
      <c r="M4" s="2" t="s">
        <v>11</v>
      </c>
      <c r="Q4" s="2" t="s">
        <v>12</v>
      </c>
    </row>
    <row r="5" spans="1:19">
      <c r="A5" s="1">
        <v>1</v>
      </c>
      <c r="B5" s="4">
        <v>496.01</v>
      </c>
      <c r="C5" s="5">
        <f>SUM($B$5:B5)</f>
        <v>496.01</v>
      </c>
      <c r="E5" s="5">
        <f>C5+D5</f>
        <v>496.01</v>
      </c>
      <c r="F5" s="5">
        <f>SUM(D$5:D5)</f>
        <v>0</v>
      </c>
      <c r="G5" s="5">
        <f>C5+F5</f>
        <v>496.01</v>
      </c>
      <c r="I5" s="5"/>
      <c r="J5" s="6"/>
      <c r="K5" s="5">
        <f>C2</f>
        <v>60000</v>
      </c>
      <c r="L5" s="4">
        <f t="shared" ref="L5:L36" si="0">((K5/2)+C5)/2</f>
        <v>15248.004999999999</v>
      </c>
      <c r="M5" s="5">
        <f t="shared" ref="M5:M36" si="1">L5-C5</f>
        <v>14751.994999999999</v>
      </c>
      <c r="N5" s="6">
        <f t="shared" ref="N5:N36" si="2">M5/C5</f>
        <v>29.741325779722182</v>
      </c>
      <c r="O5" s="6">
        <f>(1+N5)^(1/A5)-1</f>
        <v>29.741325779722182</v>
      </c>
      <c r="P5" s="1" t="str">
        <f t="shared" ref="P5:P36" si="3">IF(N5&gt;Q5,"ok","")</f>
        <v>ok</v>
      </c>
      <c r="Q5" s="6">
        <f>1-(C5/K5)</f>
        <v>0.99173316666666667</v>
      </c>
      <c r="R5" s="6">
        <f>1-(C5/L5)</f>
        <v>0.96747049859965284</v>
      </c>
      <c r="S5" s="6">
        <f t="shared" ref="S5:S36" si="4">(1+R5)^(1/A5)-1</f>
        <v>0.96747049859965273</v>
      </c>
    </row>
    <row r="6" spans="1:19">
      <c r="A6" s="1">
        <v>2</v>
      </c>
      <c r="B6" s="4">
        <f t="shared" ref="B6:B14" si="5">B5</f>
        <v>496.01</v>
      </c>
      <c r="C6" s="5">
        <f>SUM($B$5:B6)</f>
        <v>992.02</v>
      </c>
      <c r="D6" s="5">
        <f>ROUND(G5*$A$2,2)</f>
        <v>4.96</v>
      </c>
      <c r="E6" s="5">
        <f>C6+D6</f>
        <v>996.98</v>
      </c>
      <c r="F6" s="5">
        <f>SUM(D$5:D6)</f>
        <v>4.96</v>
      </c>
      <c r="G6" s="5">
        <f t="shared" ref="G6:G40" si="6">C6+F6</f>
        <v>996.98</v>
      </c>
      <c r="H6" s="6">
        <f>F6/C5</f>
        <v>9.9997983911614685E-3</v>
      </c>
      <c r="I6" s="5"/>
      <c r="J6" s="6"/>
      <c r="K6" s="5">
        <f>K5</f>
        <v>60000</v>
      </c>
      <c r="L6" s="4">
        <f t="shared" si="0"/>
        <v>15496.01</v>
      </c>
      <c r="M6" s="5">
        <f t="shared" si="1"/>
        <v>14503.99</v>
      </c>
      <c r="N6" s="6">
        <f t="shared" si="2"/>
        <v>14.620662889861091</v>
      </c>
      <c r="O6" s="6">
        <f t="shared" ref="O6:O69" si="7">(1+N6)^(1/A6)-1</f>
        <v>2.9522984312752865</v>
      </c>
      <c r="P6" s="1" t="str">
        <f t="shared" si="3"/>
        <v>ok</v>
      </c>
      <c r="Q6" s="6">
        <f t="shared" ref="Q6:Q69" si="8">1-(C6/K6)</f>
        <v>0.98346633333333333</v>
      </c>
      <c r="R6" s="6">
        <f t="shared" ref="R6:R69" si="9">1-(C6/L6)</f>
        <v>0.93598223026443583</v>
      </c>
      <c r="S6" s="6">
        <f t="shared" si="4"/>
        <v>0.39139578490968407</v>
      </c>
    </row>
    <row r="7" spans="1:19">
      <c r="A7" s="1">
        <v>3</v>
      </c>
      <c r="B7" s="4">
        <f t="shared" si="5"/>
        <v>496.01</v>
      </c>
      <c r="C7" s="5">
        <f>SUM($B$5:B7)</f>
        <v>1488.03</v>
      </c>
      <c r="D7" s="5">
        <f t="shared" ref="D7:D70" si="10">ROUND(G6*$A$2,2)</f>
        <v>9.9700000000000006</v>
      </c>
      <c r="E7" s="5">
        <f>C7+D7</f>
        <v>1498</v>
      </c>
      <c r="F7" s="5">
        <f>SUM(D$5:D7)</f>
        <v>14.93</v>
      </c>
      <c r="G7" s="5">
        <f t="shared" si="6"/>
        <v>1502.96</v>
      </c>
      <c r="H7" s="6">
        <f t="shared" ref="H7:H70" si="11">F7/C6</f>
        <v>1.5050099796375073E-2</v>
      </c>
      <c r="I7" s="5"/>
      <c r="J7" s="6"/>
      <c r="K7" s="5">
        <f t="shared" ref="K7:K16" si="12">K6</f>
        <v>60000</v>
      </c>
      <c r="L7" s="4">
        <f t="shared" si="0"/>
        <v>15744.014999999999</v>
      </c>
      <c r="M7" s="5">
        <f t="shared" si="1"/>
        <v>14255.984999999999</v>
      </c>
      <c r="N7" s="6">
        <f t="shared" si="2"/>
        <v>9.5804419265740606</v>
      </c>
      <c r="O7" s="6">
        <f t="shared" si="7"/>
        <v>1.1953373652109875</v>
      </c>
      <c r="P7" s="1" t="str">
        <f t="shared" si="3"/>
        <v>ok</v>
      </c>
      <c r="Q7" s="6">
        <f t="shared" si="8"/>
        <v>0.9751995</v>
      </c>
      <c r="R7" s="6">
        <f t="shared" si="9"/>
        <v>0.90548598943789116</v>
      </c>
      <c r="S7" s="6">
        <f t="shared" si="4"/>
        <v>0.23975324378841911</v>
      </c>
    </row>
    <row r="8" spans="1:19">
      <c r="A8" s="1">
        <v>4</v>
      </c>
      <c r="B8" s="4">
        <f t="shared" si="5"/>
        <v>496.01</v>
      </c>
      <c r="C8" s="5">
        <f>SUM($B$5:B8)</f>
        <v>1984.04</v>
      </c>
      <c r="D8" s="5">
        <f t="shared" si="10"/>
        <v>15.03</v>
      </c>
      <c r="E8" s="5">
        <f>C8+D8</f>
        <v>1999.07</v>
      </c>
      <c r="F8" s="5">
        <f>SUM(D$5:D8)</f>
        <v>29.96</v>
      </c>
      <c r="G8" s="5">
        <f t="shared" si="6"/>
        <v>2014</v>
      </c>
      <c r="H8" s="6">
        <f t="shared" si="11"/>
        <v>2.013400267467726E-2</v>
      </c>
      <c r="I8" s="5"/>
      <c r="J8" s="6"/>
      <c r="K8" s="5">
        <f t="shared" si="12"/>
        <v>60000</v>
      </c>
      <c r="L8" s="4">
        <f t="shared" si="0"/>
        <v>15992.02</v>
      </c>
      <c r="M8" s="5">
        <f t="shared" si="1"/>
        <v>14007.98</v>
      </c>
      <c r="N8" s="6">
        <f t="shared" si="2"/>
        <v>7.0603314449305454</v>
      </c>
      <c r="O8" s="6">
        <f t="shared" si="7"/>
        <v>0.68495468365303469</v>
      </c>
      <c r="P8" s="1" t="str">
        <f t="shared" si="3"/>
        <v>ok</v>
      </c>
      <c r="Q8" s="6">
        <f t="shared" si="8"/>
        <v>0.96693266666666666</v>
      </c>
      <c r="R8" s="6">
        <f t="shared" si="9"/>
        <v>0.87593562289191729</v>
      </c>
      <c r="S8" s="6">
        <f t="shared" si="4"/>
        <v>0.17031961118721139</v>
      </c>
    </row>
    <row r="9" spans="1:19">
      <c r="A9" s="1">
        <v>5</v>
      </c>
      <c r="B9" s="4">
        <f t="shared" si="5"/>
        <v>496.01</v>
      </c>
      <c r="C9" s="5">
        <f>SUM($B$5:B9)</f>
        <v>2480.0500000000002</v>
      </c>
      <c r="D9" s="5">
        <f t="shared" si="10"/>
        <v>20.14</v>
      </c>
      <c r="E9" s="5">
        <f>C9+D9</f>
        <v>2500.19</v>
      </c>
      <c r="F9" s="5">
        <f>SUM(D$5:D9)</f>
        <v>50.1</v>
      </c>
      <c r="G9" s="5">
        <f t="shared" si="6"/>
        <v>2530.15</v>
      </c>
      <c r="H9" s="6">
        <f t="shared" si="11"/>
        <v>2.5251507026068026E-2</v>
      </c>
      <c r="I9" s="5"/>
      <c r="J9" s="6"/>
      <c r="K9" s="5">
        <f t="shared" si="12"/>
        <v>60000</v>
      </c>
      <c r="L9" s="4">
        <f t="shared" si="0"/>
        <v>16240.025</v>
      </c>
      <c r="M9" s="5">
        <f t="shared" si="1"/>
        <v>13759.974999999999</v>
      </c>
      <c r="N9" s="6">
        <f t="shared" si="2"/>
        <v>5.5482651559444358</v>
      </c>
      <c r="O9" s="6">
        <f t="shared" si="7"/>
        <v>0.45621416539561066</v>
      </c>
      <c r="P9" s="1" t="str">
        <f t="shared" si="3"/>
        <v>ok</v>
      </c>
      <c r="Q9" s="6">
        <f t="shared" si="8"/>
        <v>0.95866583333333333</v>
      </c>
      <c r="R9" s="6">
        <f t="shared" si="9"/>
        <v>0.84728779666287457</v>
      </c>
      <c r="S9" s="6">
        <f t="shared" si="4"/>
        <v>0.13059461411157813</v>
      </c>
    </row>
    <row r="10" spans="1:19">
      <c r="A10" s="1">
        <v>6</v>
      </c>
      <c r="B10" s="4">
        <f t="shared" si="5"/>
        <v>496.01</v>
      </c>
      <c r="C10" s="5">
        <f>SUM($B$5:B10)</f>
        <v>2976.0600000000004</v>
      </c>
      <c r="D10" s="5">
        <f t="shared" si="10"/>
        <v>25.3</v>
      </c>
      <c r="E10" s="5">
        <f t="shared" ref="E10:E24" si="13">C10+D10</f>
        <v>3001.3600000000006</v>
      </c>
      <c r="F10" s="5">
        <f>SUM(D$5:D10)</f>
        <v>75.400000000000006</v>
      </c>
      <c r="G10" s="5">
        <f t="shared" si="6"/>
        <v>3051.4600000000005</v>
      </c>
      <c r="H10" s="6">
        <f t="shared" si="11"/>
        <v>3.0402612850547368E-2</v>
      </c>
      <c r="I10" s="5"/>
      <c r="J10" s="6"/>
      <c r="K10" s="5">
        <f t="shared" si="12"/>
        <v>60000</v>
      </c>
      <c r="L10" s="4">
        <f t="shared" si="0"/>
        <v>16488.03</v>
      </c>
      <c r="M10" s="5">
        <f t="shared" si="1"/>
        <v>13511.969999999998</v>
      </c>
      <c r="N10" s="6">
        <f t="shared" si="2"/>
        <v>4.5402209632870294</v>
      </c>
      <c r="O10" s="6">
        <f t="shared" si="7"/>
        <v>0.33021297922922654</v>
      </c>
      <c r="P10" s="1" t="str">
        <f t="shared" si="3"/>
        <v>ok</v>
      </c>
      <c r="Q10" s="6">
        <f t="shared" si="8"/>
        <v>0.95039899999999999</v>
      </c>
      <c r="R10" s="6">
        <f t="shared" si="9"/>
        <v>0.8195017840214992</v>
      </c>
      <c r="S10" s="6">
        <f t="shared" si="4"/>
        <v>0.10490620950915419</v>
      </c>
    </row>
    <row r="11" spans="1:19">
      <c r="A11" s="1">
        <v>7</v>
      </c>
      <c r="B11" s="4">
        <f t="shared" si="5"/>
        <v>496.01</v>
      </c>
      <c r="C11" s="5">
        <f>SUM($B$5:B11)</f>
        <v>3472.0700000000006</v>
      </c>
      <c r="D11" s="5">
        <f t="shared" si="10"/>
        <v>30.51</v>
      </c>
      <c r="E11" s="5">
        <f t="shared" si="13"/>
        <v>3502.5800000000008</v>
      </c>
      <c r="F11" s="5">
        <f>SUM(D$5:D11)</f>
        <v>105.91000000000001</v>
      </c>
      <c r="G11" s="5">
        <f t="shared" si="6"/>
        <v>3577.9800000000005</v>
      </c>
      <c r="H11" s="6">
        <f t="shared" si="11"/>
        <v>3.558732014811529E-2</v>
      </c>
      <c r="I11" s="5"/>
      <c r="J11" s="6"/>
      <c r="K11" s="5">
        <f t="shared" si="12"/>
        <v>60000</v>
      </c>
      <c r="L11" s="4">
        <f t="shared" si="0"/>
        <v>16736.035</v>
      </c>
      <c r="M11" s="5">
        <f t="shared" si="1"/>
        <v>13263.965</v>
      </c>
      <c r="N11" s="6">
        <f t="shared" si="2"/>
        <v>3.8201893971031682</v>
      </c>
      <c r="O11" s="6">
        <f t="shared" si="7"/>
        <v>0.25193155548701718</v>
      </c>
      <c r="P11" s="1" t="str">
        <f t="shared" si="3"/>
        <v>ok</v>
      </c>
      <c r="Q11" s="6">
        <f t="shared" si="8"/>
        <v>0.94213216666666666</v>
      </c>
      <c r="R11" s="6">
        <f t="shared" si="9"/>
        <v>0.79253927229478183</v>
      </c>
      <c r="S11" s="6">
        <f t="shared" si="4"/>
        <v>8.6950611803066735E-2</v>
      </c>
    </row>
    <row r="12" spans="1:19">
      <c r="A12" s="1">
        <v>8</v>
      </c>
      <c r="B12" s="4">
        <f t="shared" si="5"/>
        <v>496.01</v>
      </c>
      <c r="C12" s="5">
        <f>SUM($B$5:B12)</f>
        <v>3968.0800000000008</v>
      </c>
      <c r="D12" s="5">
        <f t="shared" si="10"/>
        <v>35.78</v>
      </c>
      <c r="E12" s="5">
        <f t="shared" si="13"/>
        <v>4003.860000000001</v>
      </c>
      <c r="F12" s="5">
        <f>SUM(D$5:D12)</f>
        <v>141.69</v>
      </c>
      <c r="G12" s="5">
        <f t="shared" si="6"/>
        <v>4109.7700000000004</v>
      </c>
      <c r="H12" s="6">
        <f t="shared" si="11"/>
        <v>4.080850904503653E-2</v>
      </c>
      <c r="I12" s="5"/>
      <c r="J12" s="6"/>
      <c r="K12" s="5">
        <f t="shared" si="12"/>
        <v>60000</v>
      </c>
      <c r="L12" s="4">
        <f t="shared" si="0"/>
        <v>16984.04</v>
      </c>
      <c r="M12" s="5">
        <f t="shared" si="1"/>
        <v>13015.96</v>
      </c>
      <c r="N12" s="6">
        <f t="shared" si="2"/>
        <v>3.2801657224652718</v>
      </c>
      <c r="O12" s="6">
        <f t="shared" si="7"/>
        <v>0.19931308788269408</v>
      </c>
      <c r="P12" s="1" t="str">
        <f t="shared" si="3"/>
        <v>ok</v>
      </c>
      <c r="Q12" s="6">
        <f t="shared" si="8"/>
        <v>0.93386533333333333</v>
      </c>
      <c r="R12" s="6">
        <f t="shared" si="9"/>
        <v>0.76636418661284356</v>
      </c>
      <c r="S12" s="6">
        <f t="shared" si="4"/>
        <v>7.3705137994614978E-2</v>
      </c>
    </row>
    <row r="13" spans="1:19">
      <c r="A13" s="1">
        <v>9</v>
      </c>
      <c r="B13" s="4">
        <f t="shared" si="5"/>
        <v>496.01</v>
      </c>
      <c r="C13" s="5">
        <f>SUM($B$5:B13)</f>
        <v>4464.0900000000011</v>
      </c>
      <c r="D13" s="5">
        <f t="shared" si="10"/>
        <v>41.1</v>
      </c>
      <c r="E13" s="5">
        <f t="shared" si="13"/>
        <v>4505.1900000000014</v>
      </c>
      <c r="F13" s="5">
        <f>SUM(D$5:D13)</f>
        <v>182.79</v>
      </c>
      <c r="G13" s="5">
        <f t="shared" si="6"/>
        <v>4646.880000000001</v>
      </c>
      <c r="H13" s="6">
        <f t="shared" si="11"/>
        <v>4.60650994939618E-2</v>
      </c>
      <c r="I13" s="5"/>
      <c r="J13" s="6"/>
      <c r="K13" s="5">
        <f t="shared" si="12"/>
        <v>60000</v>
      </c>
      <c r="L13" s="4">
        <f t="shared" si="0"/>
        <v>17232.045000000002</v>
      </c>
      <c r="M13" s="5">
        <f t="shared" si="1"/>
        <v>12767.955000000002</v>
      </c>
      <c r="N13" s="6">
        <f t="shared" si="2"/>
        <v>2.86014730885802</v>
      </c>
      <c r="O13" s="6">
        <f t="shared" si="7"/>
        <v>0.1619253012683024</v>
      </c>
      <c r="P13" s="1" t="str">
        <f t="shared" si="3"/>
        <v>ok</v>
      </c>
      <c r="Q13" s="6">
        <f t="shared" si="8"/>
        <v>0.92559849999999999</v>
      </c>
      <c r="R13" s="6">
        <f t="shared" si="9"/>
        <v>0.740942528875708</v>
      </c>
      <c r="S13" s="6">
        <f t="shared" si="4"/>
        <v>6.3539994131232902E-2</v>
      </c>
    </row>
    <row r="14" spans="1:19">
      <c r="A14" s="1">
        <v>10</v>
      </c>
      <c r="B14" s="4">
        <f t="shared" si="5"/>
        <v>496.01</v>
      </c>
      <c r="C14" s="5">
        <f>SUM($B$5:B14)</f>
        <v>4960.1000000000013</v>
      </c>
      <c r="D14" s="5">
        <f t="shared" si="10"/>
        <v>46.47</v>
      </c>
      <c r="E14" s="5">
        <f t="shared" si="13"/>
        <v>5006.5700000000015</v>
      </c>
      <c r="F14" s="5">
        <f>SUM(D$5:D14)</f>
        <v>229.26</v>
      </c>
      <c r="G14" s="5">
        <f t="shared" si="6"/>
        <v>5189.3600000000015</v>
      </c>
      <c r="H14" s="6">
        <f t="shared" si="11"/>
        <v>5.1356491468585966E-2</v>
      </c>
      <c r="I14" s="5"/>
      <c r="J14" s="6"/>
      <c r="K14" s="5">
        <f t="shared" si="12"/>
        <v>60000</v>
      </c>
      <c r="L14" s="4">
        <f t="shared" si="0"/>
        <v>17480.05</v>
      </c>
      <c r="M14" s="5">
        <f t="shared" si="1"/>
        <v>12519.949999999997</v>
      </c>
      <c r="N14" s="6">
        <f t="shared" si="2"/>
        <v>2.524132577972217</v>
      </c>
      <c r="O14" s="6">
        <f t="shared" si="7"/>
        <v>0.13424069161048813</v>
      </c>
      <c r="P14" s="1" t="str">
        <f t="shared" si="3"/>
        <v>ok</v>
      </c>
      <c r="Q14" s="6">
        <f t="shared" si="8"/>
        <v>0.91733166666666666</v>
      </c>
      <c r="R14" s="6">
        <f>1-(C14/L14)</f>
        <v>0.71624223042840263</v>
      </c>
      <c r="S14" s="6">
        <f t="shared" si="4"/>
        <v>5.5499078334063201E-2</v>
      </c>
    </row>
    <row r="15" spans="1:19">
      <c r="A15" s="1">
        <v>11</v>
      </c>
      <c r="B15" s="4">
        <v>432.47</v>
      </c>
      <c r="C15" s="5">
        <f>SUM($B$5:B15)</f>
        <v>5392.5700000000015</v>
      </c>
      <c r="D15" s="5">
        <f t="shared" si="10"/>
        <v>51.89</v>
      </c>
      <c r="E15" s="5">
        <f t="shared" si="13"/>
        <v>5444.4600000000019</v>
      </c>
      <c r="F15" s="5">
        <f>SUM(D$5:D15)</f>
        <v>281.14999999999998</v>
      </c>
      <c r="G15" s="5">
        <f t="shared" si="6"/>
        <v>5673.7200000000012</v>
      </c>
      <c r="H15" s="6">
        <f t="shared" si="11"/>
        <v>5.6682324953125925E-2</v>
      </c>
      <c r="I15" s="5"/>
      <c r="J15" s="6"/>
      <c r="K15" s="5">
        <f t="shared" si="12"/>
        <v>60000</v>
      </c>
      <c r="L15" s="4">
        <f t="shared" si="0"/>
        <v>17696.285</v>
      </c>
      <c r="M15" s="5">
        <f t="shared" si="1"/>
        <v>12303.714999999998</v>
      </c>
      <c r="N15" s="6">
        <f t="shared" si="2"/>
        <v>2.2816050602959246</v>
      </c>
      <c r="O15" s="6">
        <f t="shared" si="7"/>
        <v>0.11408143574849783</v>
      </c>
      <c r="P15" s="1" t="str">
        <f t="shared" si="3"/>
        <v>ok</v>
      </c>
      <c r="Q15" s="6">
        <f t="shared" si="8"/>
        <v>0.91012383333333335</v>
      </c>
      <c r="R15" s="6">
        <f t="shared" si="9"/>
        <v>0.69527106960585217</v>
      </c>
      <c r="S15" s="6">
        <f t="shared" si="4"/>
        <v>4.9155647629055332E-2</v>
      </c>
    </row>
    <row r="16" spans="1:19">
      <c r="A16" s="1">
        <v>12</v>
      </c>
      <c r="B16" s="4">
        <f>B15</f>
        <v>432.47</v>
      </c>
      <c r="C16" s="5">
        <f>SUM($B$5:B16)</f>
        <v>5825.0400000000018</v>
      </c>
      <c r="D16" s="5">
        <f t="shared" si="10"/>
        <v>56.74</v>
      </c>
      <c r="E16" s="5">
        <f t="shared" si="13"/>
        <v>5881.7800000000016</v>
      </c>
      <c r="F16" s="5">
        <f>SUM(D$5:D16)</f>
        <v>337.89</v>
      </c>
      <c r="G16" s="5">
        <f t="shared" si="6"/>
        <v>6162.9300000000021</v>
      </c>
      <c r="H16" s="6">
        <f t="shared" si="11"/>
        <v>6.2658435588226008E-2</v>
      </c>
      <c r="I16" s="5"/>
      <c r="J16" s="6"/>
      <c r="K16" s="5">
        <f t="shared" si="12"/>
        <v>60000</v>
      </c>
      <c r="L16" s="4">
        <f t="shared" si="0"/>
        <v>17912.52</v>
      </c>
      <c r="M16" s="5">
        <f t="shared" si="1"/>
        <v>12087.48</v>
      </c>
      <c r="N16" s="6">
        <f t="shared" si="2"/>
        <v>2.0750896131185357</v>
      </c>
      <c r="O16" s="6">
        <f t="shared" si="7"/>
        <v>9.8132676268385621E-2</v>
      </c>
      <c r="P16" s="1" t="str">
        <f t="shared" si="3"/>
        <v>ok</v>
      </c>
      <c r="Q16" s="6">
        <f t="shared" si="8"/>
        <v>0.90291599999999994</v>
      </c>
      <c r="R16" s="6">
        <f t="shared" si="9"/>
        <v>0.67480622491977671</v>
      </c>
      <c r="S16" s="6">
        <f t="shared" si="4"/>
        <v>4.3911576809443131E-2</v>
      </c>
    </row>
    <row r="17" spans="1:19">
      <c r="A17" s="1">
        <v>13</v>
      </c>
      <c r="B17" s="4">
        <f>ROUND(B16*(1+B2),2)</f>
        <v>464.91</v>
      </c>
      <c r="C17" s="5">
        <f>SUM($B$5:B17)</f>
        <v>6289.9500000000016</v>
      </c>
      <c r="D17" s="5">
        <f t="shared" si="10"/>
        <v>61.63</v>
      </c>
      <c r="E17" s="5">
        <f t="shared" si="13"/>
        <v>6351.5800000000017</v>
      </c>
      <c r="F17" s="5">
        <f>SUM(D$5:D17)</f>
        <v>399.52</v>
      </c>
      <c r="G17" s="5">
        <f t="shared" si="6"/>
        <v>6689.4700000000012</v>
      </c>
      <c r="H17" s="6">
        <f t="shared" si="11"/>
        <v>6.8586653482207827E-2</v>
      </c>
      <c r="I17" s="5"/>
      <c r="J17" s="6"/>
      <c r="K17" s="4">
        <f>K16*(1+$B$2)</f>
        <v>64500</v>
      </c>
      <c r="L17" s="4">
        <f t="shared" si="0"/>
        <v>19269.975000000002</v>
      </c>
      <c r="M17" s="5">
        <f t="shared" si="1"/>
        <v>12980.025000000001</v>
      </c>
      <c r="N17" s="6">
        <f t="shared" si="2"/>
        <v>2.0636133832542387</v>
      </c>
      <c r="O17" s="6">
        <f t="shared" si="7"/>
        <v>8.9940052686821037E-2</v>
      </c>
      <c r="P17" s="1" t="str">
        <f t="shared" si="3"/>
        <v>ok</v>
      </c>
      <c r="Q17" s="6">
        <f t="shared" si="8"/>
        <v>0.9024813953488372</v>
      </c>
      <c r="R17" s="6">
        <f t="shared" si="9"/>
        <v>0.67358805603017124</v>
      </c>
      <c r="S17" s="6">
        <f t="shared" si="4"/>
        <v>4.0408127033836116E-2</v>
      </c>
    </row>
    <row r="18" spans="1:19">
      <c r="A18" s="1">
        <v>14</v>
      </c>
      <c r="B18" s="5">
        <f>B17</f>
        <v>464.91</v>
      </c>
      <c r="C18" s="5">
        <f>SUM($B$5:B18)</f>
        <v>6754.8600000000015</v>
      </c>
      <c r="D18" s="5">
        <f t="shared" si="10"/>
        <v>66.89</v>
      </c>
      <c r="E18" s="5">
        <f t="shared" si="13"/>
        <v>6821.7500000000018</v>
      </c>
      <c r="F18" s="5">
        <f>SUM(D$5:D18)</f>
        <v>466.40999999999997</v>
      </c>
      <c r="G18" s="5">
        <f t="shared" si="6"/>
        <v>7221.2700000000013</v>
      </c>
      <c r="H18" s="6">
        <f t="shared" si="11"/>
        <v>7.4151622826890487E-2</v>
      </c>
      <c r="I18" s="5"/>
      <c r="J18" s="6"/>
      <c r="K18" s="5">
        <f>K17</f>
        <v>64500</v>
      </c>
      <c r="L18" s="4">
        <f t="shared" si="0"/>
        <v>19502.43</v>
      </c>
      <c r="M18" s="5">
        <f t="shared" si="1"/>
        <v>12747.57</v>
      </c>
      <c r="N18" s="6">
        <f t="shared" si="2"/>
        <v>1.887170126397882</v>
      </c>
      <c r="O18" s="6">
        <f t="shared" si="7"/>
        <v>7.8675672029030252E-2</v>
      </c>
      <c r="P18" s="1" t="str">
        <f t="shared" si="3"/>
        <v>ok</v>
      </c>
      <c r="Q18" s="6">
        <f t="shared" si="8"/>
        <v>0.89527348837209297</v>
      </c>
      <c r="R18" s="6">
        <f t="shared" si="9"/>
        <v>0.6536400848509647</v>
      </c>
      <c r="S18" s="6">
        <f t="shared" si="4"/>
        <v>3.6580245200231953E-2</v>
      </c>
    </row>
    <row r="19" spans="1:19">
      <c r="A19" s="1">
        <v>15</v>
      </c>
      <c r="B19" s="5">
        <f t="shared" ref="B19:B24" si="14">B18</f>
        <v>464.91</v>
      </c>
      <c r="C19" s="5">
        <f>SUM($B$5:B19)</f>
        <v>7219.7700000000013</v>
      </c>
      <c r="D19" s="5">
        <f t="shared" si="10"/>
        <v>72.209999999999994</v>
      </c>
      <c r="E19" s="5">
        <f t="shared" si="13"/>
        <v>7291.9800000000014</v>
      </c>
      <c r="F19" s="5">
        <f>SUM(D$5:D19)</f>
        <v>538.62</v>
      </c>
      <c r="G19" s="5">
        <f t="shared" si="6"/>
        <v>7758.3900000000012</v>
      </c>
      <c r="H19" s="6">
        <f t="shared" si="11"/>
        <v>7.9738144091809432E-2</v>
      </c>
      <c r="I19" s="5"/>
      <c r="J19" s="6"/>
      <c r="K19" s="5">
        <f t="shared" ref="K19:K40" si="15">K18</f>
        <v>64500</v>
      </c>
      <c r="L19" s="4">
        <f t="shared" si="0"/>
        <v>19734.885000000002</v>
      </c>
      <c r="M19" s="5">
        <f t="shared" si="1"/>
        <v>12515.115000000002</v>
      </c>
      <c r="N19" s="6">
        <f t="shared" si="2"/>
        <v>1.7334506500899611</v>
      </c>
      <c r="O19" s="6">
        <f t="shared" si="7"/>
        <v>6.9335740434124826E-2</v>
      </c>
      <c r="P19" s="1" t="str">
        <f t="shared" si="3"/>
        <v>ok</v>
      </c>
      <c r="Q19" s="6">
        <f t="shared" si="8"/>
        <v>0.88806558139534886</v>
      </c>
      <c r="R19" s="6">
        <f t="shared" si="9"/>
        <v>0.63416204350823424</v>
      </c>
      <c r="S19" s="6">
        <f t="shared" si="4"/>
        <v>3.3283928712852129E-2</v>
      </c>
    </row>
    <row r="20" spans="1:19">
      <c r="A20" s="1">
        <v>16</v>
      </c>
      <c r="B20" s="5">
        <f t="shared" si="14"/>
        <v>464.91</v>
      </c>
      <c r="C20" s="5">
        <f>SUM($B$5:B20)</f>
        <v>7684.6800000000012</v>
      </c>
      <c r="D20" s="5">
        <f t="shared" si="10"/>
        <v>77.58</v>
      </c>
      <c r="E20" s="5">
        <f t="shared" si="13"/>
        <v>7762.2600000000011</v>
      </c>
      <c r="F20" s="5">
        <f>SUM(D$5:D20)</f>
        <v>616.20000000000005</v>
      </c>
      <c r="G20" s="5">
        <f t="shared" si="6"/>
        <v>8300.880000000001</v>
      </c>
      <c r="H20" s="6">
        <f t="shared" si="11"/>
        <v>8.5348979261112193E-2</v>
      </c>
      <c r="I20" s="5"/>
      <c r="J20" s="6"/>
      <c r="K20" s="5">
        <f t="shared" si="15"/>
        <v>64500</v>
      </c>
      <c r="L20" s="4">
        <f t="shared" si="0"/>
        <v>19967.34</v>
      </c>
      <c r="M20" s="5">
        <f t="shared" si="1"/>
        <v>12282.66</v>
      </c>
      <c r="N20" s="6">
        <f t="shared" si="2"/>
        <v>1.5983307047268069</v>
      </c>
      <c r="O20" s="6">
        <f t="shared" si="7"/>
        <v>6.1496096845890413E-2</v>
      </c>
      <c r="P20" s="1" t="str">
        <f t="shared" si="3"/>
        <v>ok</v>
      </c>
      <c r="Q20" s="6">
        <f t="shared" si="8"/>
        <v>0.88085767441860463</v>
      </c>
      <c r="R20" s="6">
        <f t="shared" si="9"/>
        <v>0.61513751956945684</v>
      </c>
      <c r="S20" s="6">
        <f t="shared" si="4"/>
        <v>3.0417187382681066E-2</v>
      </c>
    </row>
    <row r="21" spans="1:19">
      <c r="A21" s="1">
        <v>17</v>
      </c>
      <c r="B21" s="5">
        <f t="shared" si="14"/>
        <v>464.91</v>
      </c>
      <c r="C21" s="5">
        <f>SUM($B$5:B21)</f>
        <v>8149.5900000000011</v>
      </c>
      <c r="D21" s="5">
        <f t="shared" si="10"/>
        <v>83.01</v>
      </c>
      <c r="E21" s="5">
        <f t="shared" si="13"/>
        <v>8232.6</v>
      </c>
      <c r="F21" s="5">
        <f>SUM(D$5:D21)</f>
        <v>699.21</v>
      </c>
      <c r="G21" s="5">
        <f t="shared" si="6"/>
        <v>8848.8000000000011</v>
      </c>
      <c r="H21" s="6">
        <f t="shared" si="11"/>
        <v>9.0987523228032913E-2</v>
      </c>
      <c r="I21" s="5"/>
      <c r="J21" s="6"/>
      <c r="K21" s="5">
        <f t="shared" si="15"/>
        <v>64500</v>
      </c>
      <c r="L21" s="4">
        <f t="shared" si="0"/>
        <v>20199.795000000002</v>
      </c>
      <c r="M21" s="5">
        <f t="shared" si="1"/>
        <v>12050.205000000002</v>
      </c>
      <c r="N21" s="6">
        <f t="shared" si="2"/>
        <v>1.4786271456600883</v>
      </c>
      <c r="O21" s="6">
        <f t="shared" si="7"/>
        <v>5.4845596462296697E-2</v>
      </c>
      <c r="P21" s="1" t="str">
        <f t="shared" si="3"/>
        <v>ok</v>
      </c>
      <c r="Q21" s="6">
        <f t="shared" si="8"/>
        <v>0.8736497674418604</v>
      </c>
      <c r="R21" s="6">
        <f t="shared" si="9"/>
        <v>0.59655085608542069</v>
      </c>
      <c r="S21" s="6">
        <f t="shared" si="4"/>
        <v>2.7902510786458556E-2</v>
      </c>
    </row>
    <row r="22" spans="1:19">
      <c r="A22" s="1">
        <v>18</v>
      </c>
      <c r="B22" s="5">
        <f t="shared" si="14"/>
        <v>464.91</v>
      </c>
      <c r="C22" s="5">
        <f>SUM($B$5:B22)</f>
        <v>8614.5000000000018</v>
      </c>
      <c r="D22" s="5">
        <f t="shared" si="10"/>
        <v>88.49</v>
      </c>
      <c r="E22" s="5">
        <f t="shared" si="13"/>
        <v>8702.9900000000016</v>
      </c>
      <c r="F22" s="5">
        <f>SUM(D$5:D22)</f>
        <v>787.7</v>
      </c>
      <c r="G22" s="5">
        <f t="shared" si="6"/>
        <v>9402.2000000000025</v>
      </c>
      <c r="H22" s="6">
        <f t="shared" si="11"/>
        <v>9.6655169155748927E-2</v>
      </c>
      <c r="I22" s="5"/>
      <c r="J22" s="6"/>
      <c r="K22" s="5">
        <f t="shared" si="15"/>
        <v>64500</v>
      </c>
      <c r="L22" s="4">
        <f t="shared" si="0"/>
        <v>20432.25</v>
      </c>
      <c r="M22" s="5">
        <f t="shared" si="1"/>
        <v>11817.749999999998</v>
      </c>
      <c r="N22" s="6">
        <f t="shared" si="2"/>
        <v>1.3718439839804975</v>
      </c>
      <c r="O22" s="6">
        <f t="shared" si="7"/>
        <v>4.9151286934778549E-2</v>
      </c>
      <c r="P22" s="1" t="str">
        <f t="shared" si="3"/>
        <v>ok</v>
      </c>
      <c r="Q22" s="6">
        <f t="shared" si="8"/>
        <v>0.86644186046511629</v>
      </c>
      <c r="R22" s="6">
        <f t="shared" si="9"/>
        <v>0.57838710861505693</v>
      </c>
      <c r="S22" s="6">
        <f t="shared" si="4"/>
        <v>2.5679941741161949E-2</v>
      </c>
    </row>
    <row r="23" spans="1:19">
      <c r="A23" s="1">
        <v>19</v>
      </c>
      <c r="B23" s="5">
        <f t="shared" si="14"/>
        <v>464.91</v>
      </c>
      <c r="C23" s="5">
        <f>SUM($B$5:B23)</f>
        <v>9079.4100000000017</v>
      </c>
      <c r="D23" s="5">
        <f t="shared" si="10"/>
        <v>94.02</v>
      </c>
      <c r="E23" s="5">
        <f t="shared" si="13"/>
        <v>9173.4300000000021</v>
      </c>
      <c r="F23" s="5">
        <f>SUM(D$5:D23)</f>
        <v>881.72</v>
      </c>
      <c r="G23" s="5">
        <f t="shared" si="6"/>
        <v>9961.130000000001</v>
      </c>
      <c r="H23" s="6">
        <f t="shared" si="11"/>
        <v>0.10235300946079283</v>
      </c>
      <c r="I23" s="5"/>
      <c r="J23" s="6"/>
      <c r="K23" s="5">
        <f t="shared" si="15"/>
        <v>64500</v>
      </c>
      <c r="L23" s="4">
        <f t="shared" si="0"/>
        <v>20664.705000000002</v>
      </c>
      <c r="M23" s="5">
        <f t="shared" si="1"/>
        <v>11585.295</v>
      </c>
      <c r="N23" s="6">
        <f t="shared" si="2"/>
        <v>1.2759964579196224</v>
      </c>
      <c r="O23" s="6">
        <f t="shared" si="7"/>
        <v>4.423562223187627E-2</v>
      </c>
      <c r="P23" s="1" t="str">
        <f t="shared" si="3"/>
        <v>ok</v>
      </c>
      <c r="Q23" s="6">
        <f t="shared" si="8"/>
        <v>0.85923395348837206</v>
      </c>
      <c r="R23" s="6">
        <f t="shared" si="9"/>
        <v>0.56063200515081146</v>
      </c>
      <c r="S23" s="6">
        <f t="shared" si="4"/>
        <v>2.3702375352949057E-2</v>
      </c>
    </row>
    <row r="24" spans="1:19">
      <c r="A24" s="1">
        <v>20</v>
      </c>
      <c r="B24" s="5">
        <f t="shared" si="14"/>
        <v>464.91</v>
      </c>
      <c r="C24" s="5">
        <f>SUM($B$5:B24)</f>
        <v>9544.3200000000015</v>
      </c>
      <c r="D24" s="5">
        <f t="shared" si="10"/>
        <v>99.61</v>
      </c>
      <c r="E24" s="5">
        <f t="shared" si="13"/>
        <v>9643.9300000000021</v>
      </c>
      <c r="F24" s="5">
        <f>SUM(D$5:D24)</f>
        <v>981.33</v>
      </c>
      <c r="G24" s="5">
        <f t="shared" si="6"/>
        <v>10525.650000000001</v>
      </c>
      <c r="H24" s="6">
        <f t="shared" si="11"/>
        <v>0.10808301420466747</v>
      </c>
      <c r="I24" s="5"/>
      <c r="J24" s="6"/>
      <c r="K24" s="5">
        <f t="shared" si="15"/>
        <v>64500</v>
      </c>
      <c r="L24" s="4">
        <f t="shared" si="0"/>
        <v>20897.16</v>
      </c>
      <c r="M24" s="5">
        <f t="shared" si="1"/>
        <v>11352.839999999998</v>
      </c>
      <c r="N24" s="6">
        <f t="shared" si="2"/>
        <v>1.189486521826594</v>
      </c>
      <c r="O24" s="6">
        <f t="shared" si="7"/>
        <v>3.9961145720129432E-2</v>
      </c>
      <c r="P24" s="1" t="str">
        <f t="shared" si="3"/>
        <v>ok</v>
      </c>
      <c r="Q24" s="6">
        <f t="shared" si="8"/>
        <v>0.85202604651162783</v>
      </c>
      <c r="R24" s="6">
        <f t="shared" si="9"/>
        <v>0.54327190871869657</v>
      </c>
      <c r="S24" s="6">
        <f t="shared" si="4"/>
        <v>2.193229183237233E-2</v>
      </c>
    </row>
    <row r="25" spans="1:19">
      <c r="A25" s="1">
        <v>21</v>
      </c>
      <c r="B25" s="5">
        <f>B24</f>
        <v>464.91</v>
      </c>
      <c r="C25" s="5">
        <f>SUM($B$5:B25)</f>
        <v>10009.230000000001</v>
      </c>
      <c r="D25" s="5">
        <f t="shared" si="10"/>
        <v>105.26</v>
      </c>
      <c r="E25" s="5">
        <f t="shared" ref="E25:E30" si="16">C25+D25</f>
        <v>10114.490000000002</v>
      </c>
      <c r="F25" s="5">
        <f>SUM(D$5:D25)</f>
        <v>1086.5900000000001</v>
      </c>
      <c r="G25" s="5">
        <f t="shared" si="6"/>
        <v>11095.820000000002</v>
      </c>
      <c r="H25" s="6">
        <f t="shared" si="11"/>
        <v>0.11384676959699591</v>
      </c>
      <c r="I25" s="5"/>
      <c r="J25" s="1" t="str">
        <f t="shared" ref="J25:J64" si="17">IF(H25&gt;N25,"ok","")</f>
        <v/>
      </c>
      <c r="K25" s="5">
        <f t="shared" si="15"/>
        <v>64500</v>
      </c>
      <c r="L25" s="4">
        <f t="shared" si="0"/>
        <v>21129.615000000002</v>
      </c>
      <c r="M25" s="5">
        <f t="shared" si="1"/>
        <v>11120.385</v>
      </c>
      <c r="N25" s="6">
        <f t="shared" si="2"/>
        <v>1.1110130349687237</v>
      </c>
      <c r="O25" s="6">
        <f t="shared" si="7"/>
        <v>3.6219947548326692E-2</v>
      </c>
      <c r="P25" s="1" t="str">
        <f t="shared" si="3"/>
        <v>ok</v>
      </c>
      <c r="Q25" s="6">
        <f t="shared" si="8"/>
        <v>0.84481813953488372</v>
      </c>
      <c r="R25" s="6">
        <f t="shared" si="9"/>
        <v>0.52629378244705349</v>
      </c>
      <c r="S25" s="6">
        <f t="shared" si="4"/>
        <v>2.0339437623099865E-2</v>
      </c>
    </row>
    <row r="26" spans="1:19">
      <c r="A26" s="1">
        <v>22</v>
      </c>
      <c r="B26" s="5">
        <f>B25</f>
        <v>464.91</v>
      </c>
      <c r="C26" s="5">
        <f>SUM($B$5:B26)</f>
        <v>10474.140000000001</v>
      </c>
      <c r="D26" s="5">
        <f t="shared" si="10"/>
        <v>110.96</v>
      </c>
      <c r="E26" s="5">
        <f t="shared" si="16"/>
        <v>10585.1</v>
      </c>
      <c r="F26" s="5">
        <f>SUM(D$5:D26)</f>
        <v>1197.5500000000002</v>
      </c>
      <c r="G26" s="5">
        <f t="shared" si="6"/>
        <v>11671.690000000002</v>
      </c>
      <c r="H26" s="6">
        <f t="shared" si="11"/>
        <v>0.11964456806367722</v>
      </c>
      <c r="I26" s="5"/>
      <c r="J26" s="1" t="str">
        <f t="shared" si="17"/>
        <v/>
      </c>
      <c r="K26" s="5">
        <f t="shared" si="15"/>
        <v>64500</v>
      </c>
      <c r="L26" s="4">
        <f t="shared" si="0"/>
        <v>21362.07</v>
      </c>
      <c r="M26" s="5">
        <f t="shared" si="1"/>
        <v>10887.929999999998</v>
      </c>
      <c r="N26" s="6">
        <f t="shared" si="2"/>
        <v>1.0395058687395813</v>
      </c>
      <c r="O26" s="6">
        <f t="shared" si="7"/>
        <v>3.2926254615908812E-2</v>
      </c>
      <c r="P26" s="1" t="str">
        <f t="shared" si="3"/>
        <v>ok</v>
      </c>
      <c r="Q26" s="6">
        <f t="shared" si="8"/>
        <v>0.83761023255813949</v>
      </c>
      <c r="R26" s="6">
        <f t="shared" si="9"/>
        <v>0.50968515691597305</v>
      </c>
      <c r="S26" s="6">
        <f t="shared" si="4"/>
        <v>1.8899148560028278E-2</v>
      </c>
    </row>
    <row r="27" spans="1:19">
      <c r="A27" s="1">
        <v>23</v>
      </c>
      <c r="B27" s="5">
        <f>B26</f>
        <v>464.91</v>
      </c>
      <c r="C27" s="5">
        <f>SUM($B$5:B27)</f>
        <v>10939.050000000001</v>
      </c>
      <c r="D27" s="5">
        <f t="shared" si="10"/>
        <v>116.72</v>
      </c>
      <c r="E27" s="5">
        <f t="shared" si="16"/>
        <v>11055.77</v>
      </c>
      <c r="F27" s="5">
        <f>SUM(D$5:D27)</f>
        <v>1314.2700000000002</v>
      </c>
      <c r="G27" s="5">
        <f t="shared" si="6"/>
        <v>12253.320000000002</v>
      </c>
      <c r="H27" s="6">
        <f t="shared" si="11"/>
        <v>0.12547760484392992</v>
      </c>
      <c r="I27" s="5"/>
      <c r="J27" s="1" t="str">
        <f t="shared" si="17"/>
        <v/>
      </c>
      <c r="K27" s="5">
        <f t="shared" si="15"/>
        <v>64500</v>
      </c>
      <c r="L27" s="4">
        <f t="shared" si="0"/>
        <v>21594.525000000001</v>
      </c>
      <c r="M27" s="5">
        <f t="shared" si="1"/>
        <v>10655.475</v>
      </c>
      <c r="N27" s="6">
        <f t="shared" si="2"/>
        <v>0.97407681654256995</v>
      </c>
      <c r="O27" s="6">
        <f t="shared" si="7"/>
        <v>3.0011124187877991E-2</v>
      </c>
      <c r="P27" s="1" t="str">
        <f t="shared" si="3"/>
        <v>ok</v>
      </c>
      <c r="Q27" s="6">
        <f t="shared" si="8"/>
        <v>0.83040232558139537</v>
      </c>
      <c r="R27" s="6">
        <f t="shared" si="9"/>
        <v>0.49343409961552753</v>
      </c>
      <c r="S27" s="6">
        <f t="shared" si="4"/>
        <v>1.759111683399639E-2</v>
      </c>
    </row>
    <row r="28" spans="1:19" s="7" customFormat="1">
      <c r="A28" s="7">
        <v>24</v>
      </c>
      <c r="B28" s="8">
        <f>B27</f>
        <v>464.91</v>
      </c>
      <c r="C28" s="8">
        <f>SUM($B$5:B28)</f>
        <v>11403.960000000001</v>
      </c>
      <c r="D28" s="8">
        <f t="shared" si="10"/>
        <v>122.53</v>
      </c>
      <c r="E28" s="8">
        <f t="shared" si="16"/>
        <v>11526.490000000002</v>
      </c>
      <c r="F28" s="8">
        <f>SUM(D$5:D28)</f>
        <v>1436.8000000000002</v>
      </c>
      <c r="G28" s="8">
        <f t="shared" si="6"/>
        <v>12840.760000000002</v>
      </c>
      <c r="H28" s="9">
        <f t="shared" si="11"/>
        <v>0.1313459578299761</v>
      </c>
      <c r="I28" s="5"/>
      <c r="J28" s="7" t="str">
        <f t="shared" si="17"/>
        <v/>
      </c>
      <c r="K28" s="8">
        <f t="shared" si="15"/>
        <v>64500</v>
      </c>
      <c r="L28" s="10">
        <f t="shared" si="0"/>
        <v>21826.98</v>
      </c>
      <c r="M28" s="8">
        <f t="shared" si="1"/>
        <v>10423.019999999999</v>
      </c>
      <c r="N28" s="9">
        <f t="shared" si="2"/>
        <v>0.91398251133816655</v>
      </c>
      <c r="O28" s="6">
        <f t="shared" si="7"/>
        <v>2.7418579778006658E-2</v>
      </c>
      <c r="P28" s="7" t="str">
        <f t="shared" si="3"/>
        <v>ok</v>
      </c>
      <c r="Q28" s="9">
        <f t="shared" si="8"/>
        <v>0.82319441860465115</v>
      </c>
      <c r="R28" s="9">
        <f t="shared" si="9"/>
        <v>0.47752918635560204</v>
      </c>
      <c r="S28" s="9">
        <f t="shared" si="4"/>
        <v>1.6398470524491726E-2</v>
      </c>
    </row>
    <row r="29" spans="1:19">
      <c r="A29" s="1">
        <v>25</v>
      </c>
      <c r="B29" s="5">
        <f>B28*(1+$B$2)</f>
        <v>499.77825000000001</v>
      </c>
      <c r="C29" s="5">
        <f>SUM($B$5:B29)</f>
        <v>11903.73825</v>
      </c>
      <c r="D29" s="5">
        <f t="shared" si="10"/>
        <v>128.41</v>
      </c>
      <c r="E29" s="5">
        <f t="shared" si="16"/>
        <v>12032.14825</v>
      </c>
      <c r="F29" s="5">
        <f>SUM(D$5:D29)</f>
        <v>1565.2100000000003</v>
      </c>
      <c r="G29" s="5">
        <f t="shared" si="6"/>
        <v>13468.948250000001</v>
      </c>
      <c r="H29" s="6">
        <f t="shared" si="11"/>
        <v>0.13725144598893718</v>
      </c>
      <c r="I29" s="6"/>
      <c r="J29" s="1" t="str">
        <f t="shared" si="17"/>
        <v/>
      </c>
      <c r="K29" s="4">
        <f>K28*(1+$B$2)</f>
        <v>69337.5</v>
      </c>
      <c r="L29" s="4">
        <f t="shared" si="0"/>
        <v>23286.244125000001</v>
      </c>
      <c r="M29" s="5">
        <f t="shared" si="1"/>
        <v>11382.505875000001</v>
      </c>
      <c r="N29" s="6">
        <f t="shared" si="2"/>
        <v>0.95621271536275598</v>
      </c>
      <c r="O29" s="6">
        <f t="shared" si="7"/>
        <v>2.7203860925250956E-2</v>
      </c>
      <c r="P29" s="1" t="str">
        <f t="shared" si="3"/>
        <v>ok</v>
      </c>
      <c r="Q29" s="6">
        <f t="shared" si="8"/>
        <v>0.8283217847485127</v>
      </c>
      <c r="R29" s="6">
        <f t="shared" si="9"/>
        <v>0.48880814844587994</v>
      </c>
      <c r="S29" s="6">
        <f t="shared" si="4"/>
        <v>1.6046418873021606E-2</v>
      </c>
    </row>
    <row r="30" spans="1:19">
      <c r="A30" s="1">
        <v>26</v>
      </c>
      <c r="B30" s="5">
        <f>B29</f>
        <v>499.77825000000001</v>
      </c>
      <c r="C30" s="5">
        <f>SUM($B$5:B30)</f>
        <v>12403.5165</v>
      </c>
      <c r="D30" s="5">
        <f t="shared" si="10"/>
        <v>134.69</v>
      </c>
      <c r="E30" s="5">
        <f t="shared" si="16"/>
        <v>12538.2065</v>
      </c>
      <c r="F30" s="5">
        <f>SUM(D$5:D30)</f>
        <v>1699.9000000000003</v>
      </c>
      <c r="G30" s="5">
        <f t="shared" si="6"/>
        <v>14103.416499999999</v>
      </c>
      <c r="H30" s="6">
        <f t="shared" si="11"/>
        <v>0.14280387927716742</v>
      </c>
      <c r="I30" s="6"/>
      <c r="J30" s="1" t="str">
        <f t="shared" si="17"/>
        <v/>
      </c>
      <c r="K30" s="5">
        <f t="shared" si="15"/>
        <v>69337.5</v>
      </c>
      <c r="L30" s="4">
        <f t="shared" si="0"/>
        <v>23536.133249999999</v>
      </c>
      <c r="M30" s="5">
        <f t="shared" si="1"/>
        <v>11132.616749999999</v>
      </c>
      <c r="N30" s="6">
        <f t="shared" si="2"/>
        <v>0.8975371419871131</v>
      </c>
      <c r="O30" s="6">
        <f t="shared" si="7"/>
        <v>2.4942793859463075E-2</v>
      </c>
      <c r="P30" s="1" t="str">
        <f t="shared" si="3"/>
        <v>ok</v>
      </c>
      <c r="Q30" s="6">
        <f t="shared" si="8"/>
        <v>0.82111387777176859</v>
      </c>
      <c r="R30" s="6">
        <f t="shared" si="9"/>
        <v>0.4730010929046724</v>
      </c>
      <c r="S30" s="6">
        <f t="shared" si="4"/>
        <v>1.5007727872498711E-2</v>
      </c>
    </row>
    <row r="31" spans="1:19">
      <c r="A31" s="1">
        <v>27</v>
      </c>
      <c r="B31" s="5">
        <f t="shared" ref="B31:B40" si="18">B30</f>
        <v>499.77825000000001</v>
      </c>
      <c r="C31" s="5">
        <f>SUM($B$5:B31)</f>
        <v>12903.294749999999</v>
      </c>
      <c r="D31" s="5">
        <f t="shared" si="10"/>
        <v>141.03</v>
      </c>
      <c r="E31" s="5">
        <f t="shared" ref="E31:E40" si="19">C31+D31</f>
        <v>13044.32475</v>
      </c>
      <c r="F31" s="5">
        <f>SUM(D$5:D31)</f>
        <v>1840.9300000000003</v>
      </c>
      <c r="G31" s="5">
        <f t="shared" si="6"/>
        <v>14744.224749999999</v>
      </c>
      <c r="H31" s="6">
        <f t="shared" si="11"/>
        <v>0.1484200065360497</v>
      </c>
      <c r="I31" s="6"/>
      <c r="J31" s="1" t="str">
        <f t="shared" si="17"/>
        <v/>
      </c>
      <c r="K31" s="5">
        <f t="shared" si="15"/>
        <v>69337.5</v>
      </c>
      <c r="L31" s="4">
        <f t="shared" si="0"/>
        <v>23786.022375</v>
      </c>
      <c r="M31" s="5">
        <f t="shared" si="1"/>
        <v>10882.727625000001</v>
      </c>
      <c r="N31" s="6">
        <f t="shared" si="2"/>
        <v>0.8434068845090904</v>
      </c>
      <c r="O31" s="6">
        <f t="shared" si="7"/>
        <v>2.2910937673140452E-2</v>
      </c>
      <c r="P31" s="1" t="str">
        <f t="shared" si="3"/>
        <v>ok</v>
      </c>
      <c r="Q31" s="6">
        <f t="shared" si="8"/>
        <v>0.81390597079502436</v>
      </c>
      <c r="R31" s="6">
        <f t="shared" si="9"/>
        <v>0.45752616614193364</v>
      </c>
      <c r="S31" s="6">
        <f t="shared" si="4"/>
        <v>1.4051157675868842E-2</v>
      </c>
    </row>
    <row r="32" spans="1:19">
      <c r="A32" s="1">
        <v>28</v>
      </c>
      <c r="B32" s="5">
        <f t="shared" si="18"/>
        <v>499.77825000000001</v>
      </c>
      <c r="C32" s="5">
        <f>SUM($B$5:B32)</f>
        <v>13403.072999999999</v>
      </c>
      <c r="D32" s="5">
        <f t="shared" si="10"/>
        <v>147.44</v>
      </c>
      <c r="E32" s="5">
        <f t="shared" si="19"/>
        <v>13550.512999999999</v>
      </c>
      <c r="F32" s="5">
        <f>SUM(D$5:D32)</f>
        <v>1988.3700000000003</v>
      </c>
      <c r="G32" s="5">
        <f t="shared" si="6"/>
        <v>15391.442999999999</v>
      </c>
      <c r="H32" s="6">
        <f t="shared" si="11"/>
        <v>0.15409785163591652</v>
      </c>
      <c r="I32" s="6"/>
      <c r="J32" s="1" t="str">
        <f t="shared" si="17"/>
        <v/>
      </c>
      <c r="K32" s="5">
        <f t="shared" si="15"/>
        <v>69337.5</v>
      </c>
      <c r="L32" s="4">
        <f t="shared" si="0"/>
        <v>24035.911499999998</v>
      </c>
      <c r="M32" s="5">
        <f t="shared" si="1"/>
        <v>10632.8385</v>
      </c>
      <c r="N32" s="6">
        <f t="shared" si="2"/>
        <v>0.79331348116957967</v>
      </c>
      <c r="O32" s="6">
        <f t="shared" si="7"/>
        <v>2.1078544115245457E-2</v>
      </c>
      <c r="P32" s="1" t="str">
        <f t="shared" si="3"/>
        <v/>
      </c>
      <c r="Q32" s="6">
        <f t="shared" si="8"/>
        <v>0.80669806381828013</v>
      </c>
      <c r="R32" s="6">
        <f t="shared" si="9"/>
        <v>0.44237300923661671</v>
      </c>
      <c r="S32" s="6">
        <f t="shared" si="4"/>
        <v>1.3167715050633078E-2</v>
      </c>
    </row>
    <row r="33" spans="1:19">
      <c r="A33" s="1">
        <v>29</v>
      </c>
      <c r="B33" s="5">
        <f t="shared" si="18"/>
        <v>499.77825000000001</v>
      </c>
      <c r="C33" s="5">
        <f>SUM($B$5:B33)</f>
        <v>13902.851249999998</v>
      </c>
      <c r="D33" s="5">
        <f t="shared" si="10"/>
        <v>153.91</v>
      </c>
      <c r="E33" s="5">
        <f t="shared" si="19"/>
        <v>14056.761249999998</v>
      </c>
      <c r="F33" s="5">
        <f>SUM(D$5:D33)</f>
        <v>2142.2800000000002</v>
      </c>
      <c r="G33" s="5">
        <f t="shared" si="6"/>
        <v>16045.131249999999</v>
      </c>
      <c r="H33" s="6">
        <f t="shared" si="11"/>
        <v>0.15983498709586977</v>
      </c>
      <c r="I33" s="6"/>
      <c r="J33" s="1" t="str">
        <f t="shared" si="17"/>
        <v/>
      </c>
      <c r="K33" s="5">
        <f t="shared" si="15"/>
        <v>69337.5</v>
      </c>
      <c r="L33" s="4">
        <f t="shared" si="0"/>
        <v>24285.800625</v>
      </c>
      <c r="M33" s="5">
        <f t="shared" si="1"/>
        <v>10382.949375000002</v>
      </c>
      <c r="N33" s="6">
        <f t="shared" si="2"/>
        <v>0.74682158273109656</v>
      </c>
      <c r="O33" s="6">
        <f t="shared" si="7"/>
        <v>1.9420583276841707E-2</v>
      </c>
      <c r="P33" s="1" t="str">
        <f t="shared" si="3"/>
        <v/>
      </c>
      <c r="Q33" s="6">
        <f t="shared" si="8"/>
        <v>0.79949015684153601</v>
      </c>
      <c r="R33" s="6">
        <f t="shared" si="9"/>
        <v>0.42753168962079469</v>
      </c>
      <c r="S33" s="6">
        <f t="shared" si="4"/>
        <v>1.2349664748116274E-2</v>
      </c>
    </row>
    <row r="34" spans="1:19">
      <c r="A34" s="1">
        <v>30</v>
      </c>
      <c r="B34" s="5">
        <f t="shared" si="18"/>
        <v>499.77825000000001</v>
      </c>
      <c r="C34" s="5">
        <f>SUM($B$5:B34)</f>
        <v>14402.629499999997</v>
      </c>
      <c r="D34" s="5">
        <f t="shared" si="10"/>
        <v>160.44999999999999</v>
      </c>
      <c r="E34" s="5">
        <f t="shared" si="19"/>
        <v>14563.079499999998</v>
      </c>
      <c r="F34" s="5">
        <f>SUM(D$5:D34)</f>
        <v>2302.73</v>
      </c>
      <c r="G34" s="5">
        <f t="shared" si="6"/>
        <v>16705.359499999999</v>
      </c>
      <c r="H34" s="6">
        <f t="shared" si="11"/>
        <v>0.16563005376325238</v>
      </c>
      <c r="I34" s="6"/>
      <c r="J34" s="1" t="str">
        <f t="shared" si="17"/>
        <v/>
      </c>
      <c r="K34" s="5">
        <f t="shared" si="15"/>
        <v>69337.5</v>
      </c>
      <c r="L34" s="4">
        <f t="shared" si="0"/>
        <v>24535.689749999998</v>
      </c>
      <c r="M34" s="5">
        <f t="shared" si="1"/>
        <v>10133.06025</v>
      </c>
      <c r="N34" s="6">
        <f t="shared" si="2"/>
        <v>0.70355626727744414</v>
      </c>
      <c r="O34" s="6">
        <f t="shared" si="7"/>
        <v>1.7915863880795913E-2</v>
      </c>
      <c r="P34" s="1" t="str">
        <f t="shared" si="3"/>
        <v/>
      </c>
      <c r="Q34" s="6">
        <f t="shared" si="8"/>
        <v>0.79228224986479179</v>
      </c>
      <c r="R34" s="6">
        <f t="shared" si="9"/>
        <v>0.41299267936822526</v>
      </c>
      <c r="S34" s="6">
        <f t="shared" si="4"/>
        <v>1.1590317293193486E-2</v>
      </c>
    </row>
    <row r="35" spans="1:19">
      <c r="A35" s="1">
        <v>31</v>
      </c>
      <c r="B35" s="5">
        <f t="shared" si="18"/>
        <v>499.77825000000001</v>
      </c>
      <c r="C35" s="5">
        <f>SUM($B$5:B35)</f>
        <v>14902.407749999997</v>
      </c>
      <c r="D35" s="5">
        <f t="shared" si="10"/>
        <v>167.05</v>
      </c>
      <c r="E35" s="5">
        <f t="shared" si="19"/>
        <v>15069.457749999996</v>
      </c>
      <c r="F35" s="5">
        <f>SUM(D$5:D35)</f>
        <v>2469.7800000000002</v>
      </c>
      <c r="G35" s="5">
        <f t="shared" si="6"/>
        <v>17372.187749999997</v>
      </c>
      <c r="H35" s="6">
        <f t="shared" si="11"/>
        <v>0.17148118682078162</v>
      </c>
      <c r="I35" s="6"/>
      <c r="J35" s="1" t="str">
        <f t="shared" si="17"/>
        <v/>
      </c>
      <c r="K35" s="5">
        <f t="shared" si="15"/>
        <v>69337.5</v>
      </c>
      <c r="L35" s="4">
        <f t="shared" si="0"/>
        <v>24785.578874999999</v>
      </c>
      <c r="M35" s="5">
        <f t="shared" si="1"/>
        <v>9883.1711250000026</v>
      </c>
      <c r="N35" s="6">
        <f t="shared" si="2"/>
        <v>0.66319290753536153</v>
      </c>
      <c r="O35" s="6">
        <f t="shared" si="7"/>
        <v>1.6546340882164445E-2</v>
      </c>
      <c r="P35" s="1" t="str">
        <f t="shared" si="3"/>
        <v/>
      </c>
      <c r="Q35" s="6">
        <f t="shared" si="8"/>
        <v>0.78507434288804767</v>
      </c>
      <c r="R35" s="6">
        <f t="shared" si="9"/>
        <v>0.39874683479628847</v>
      </c>
      <c r="S35" s="6">
        <f t="shared" si="4"/>
        <v>1.0883858313999184E-2</v>
      </c>
    </row>
    <row r="36" spans="1:19">
      <c r="A36" s="1">
        <v>32</v>
      </c>
      <c r="B36" s="5">
        <f t="shared" si="18"/>
        <v>499.77825000000001</v>
      </c>
      <c r="C36" s="5">
        <f>SUM($B$5:B36)</f>
        <v>15402.185999999996</v>
      </c>
      <c r="D36" s="5">
        <f t="shared" si="10"/>
        <v>173.72</v>
      </c>
      <c r="E36" s="5">
        <f t="shared" si="19"/>
        <v>15575.905999999995</v>
      </c>
      <c r="F36" s="5">
        <f>SUM(D$5:D36)</f>
        <v>2643.5</v>
      </c>
      <c r="G36" s="5">
        <f t="shared" si="6"/>
        <v>18045.685999999994</v>
      </c>
      <c r="H36" s="6">
        <f t="shared" si="11"/>
        <v>0.17738744264328699</v>
      </c>
      <c r="I36" s="6"/>
      <c r="J36" s="1" t="str">
        <f t="shared" si="17"/>
        <v/>
      </c>
      <c r="K36" s="5">
        <f t="shared" si="15"/>
        <v>69337.5</v>
      </c>
      <c r="L36" s="4">
        <f t="shared" si="0"/>
        <v>25035.467999999997</v>
      </c>
      <c r="M36" s="5">
        <f t="shared" si="1"/>
        <v>9633.2820000000011</v>
      </c>
      <c r="N36" s="6">
        <f t="shared" si="2"/>
        <v>0.62544901093909677</v>
      </c>
      <c r="O36" s="6">
        <f t="shared" si="7"/>
        <v>1.5296565805486884E-2</v>
      </c>
      <c r="P36" s="1" t="str">
        <f t="shared" si="3"/>
        <v/>
      </c>
      <c r="Q36" s="6">
        <f t="shared" si="8"/>
        <v>0.77786643591130344</v>
      </c>
      <c r="R36" s="6">
        <f t="shared" si="9"/>
        <v>0.38478537728953188</v>
      </c>
      <c r="S36" s="6">
        <f t="shared" si="4"/>
        <v>1.0225210225786485E-2</v>
      </c>
    </row>
    <row r="37" spans="1:19">
      <c r="A37" s="1">
        <v>33</v>
      </c>
      <c r="B37" s="5">
        <f t="shared" si="18"/>
        <v>499.77825000000001</v>
      </c>
      <c r="C37" s="5">
        <f>SUM($B$5:B37)</f>
        <v>15901.964249999995</v>
      </c>
      <c r="D37" s="5">
        <f t="shared" si="10"/>
        <v>180.46</v>
      </c>
      <c r="E37" s="5">
        <f t="shared" si="19"/>
        <v>16082.424249999995</v>
      </c>
      <c r="F37" s="5">
        <f>SUM(D$5:D37)</f>
        <v>2823.96</v>
      </c>
      <c r="G37" s="5">
        <f t="shared" si="6"/>
        <v>18725.924249999996</v>
      </c>
      <c r="H37" s="6">
        <f t="shared" si="11"/>
        <v>0.18334800008258573</v>
      </c>
      <c r="I37" s="6"/>
      <c r="J37" s="1" t="str">
        <f t="shared" si="17"/>
        <v/>
      </c>
      <c r="K37" s="5">
        <f t="shared" si="15"/>
        <v>69337.5</v>
      </c>
      <c r="L37" s="4">
        <f t="shared" ref="L37:L68" si="20">((K37/2)+C37)/2</f>
        <v>25285.357124999999</v>
      </c>
      <c r="M37" s="5">
        <f t="shared" ref="M37:M68" si="21">L37-C37</f>
        <v>9383.3928750000032</v>
      </c>
      <c r="N37" s="6">
        <f t="shared" ref="N37:N68" si="22">M37/C37</f>
        <v>0.5900775984325336</v>
      </c>
      <c r="O37" s="6">
        <f t="shared" si="7"/>
        <v>1.4153246905966643E-2</v>
      </c>
      <c r="P37" s="1" t="str">
        <f t="shared" ref="P37:P68" si="23">IF(N37&gt;Q37,"ok","")</f>
        <v/>
      </c>
      <c r="Q37" s="6">
        <f t="shared" si="8"/>
        <v>0.77065852893455933</v>
      </c>
      <c r="R37" s="6">
        <f t="shared" si="9"/>
        <v>0.37109987526031452</v>
      </c>
      <c r="S37" s="6">
        <f t="shared" ref="S37:S68" si="24">(1+R37)^(1/A37)-1</f>
        <v>9.6099193333578636E-3</v>
      </c>
    </row>
    <row r="38" spans="1:19">
      <c r="A38" s="1">
        <v>34</v>
      </c>
      <c r="B38" s="5">
        <f t="shared" si="18"/>
        <v>499.77825000000001</v>
      </c>
      <c r="C38" s="5">
        <f>SUM($B$5:B38)</f>
        <v>16401.742499999997</v>
      </c>
      <c r="D38" s="5">
        <f t="shared" si="10"/>
        <v>187.26</v>
      </c>
      <c r="E38" s="5">
        <f t="shared" si="19"/>
        <v>16589.002499999995</v>
      </c>
      <c r="F38" s="5">
        <f>SUM(D$5:D38)</f>
        <v>3011.2200000000003</v>
      </c>
      <c r="G38" s="5">
        <f t="shared" si="6"/>
        <v>19412.962499999998</v>
      </c>
      <c r="H38" s="6">
        <f t="shared" si="11"/>
        <v>0.18936151236788254</v>
      </c>
      <c r="I38" s="6"/>
      <c r="J38" s="1" t="str">
        <f t="shared" si="17"/>
        <v/>
      </c>
      <c r="K38" s="5">
        <f t="shared" si="15"/>
        <v>69337.5</v>
      </c>
      <c r="L38" s="4">
        <f t="shared" si="20"/>
        <v>25535.246249999997</v>
      </c>
      <c r="M38" s="5">
        <f t="shared" si="21"/>
        <v>9133.5037499999999</v>
      </c>
      <c r="N38" s="6">
        <f t="shared" si="22"/>
        <v>0.55686179380026246</v>
      </c>
      <c r="O38" s="6">
        <f t="shared" si="7"/>
        <v>1.3104894591682736E-2</v>
      </c>
      <c r="P38" s="1" t="str">
        <f t="shared" si="23"/>
        <v/>
      </c>
      <c r="Q38" s="6">
        <f t="shared" si="8"/>
        <v>0.7634506219578151</v>
      </c>
      <c r="R38" s="6">
        <f t="shared" si="9"/>
        <v>0.35768222716865328</v>
      </c>
      <c r="S38" s="6">
        <f t="shared" si="24"/>
        <v>9.0340630650309617E-3</v>
      </c>
    </row>
    <row r="39" spans="1:19">
      <c r="A39" s="1">
        <v>35</v>
      </c>
      <c r="B39" s="5">
        <f t="shared" si="18"/>
        <v>499.77825000000001</v>
      </c>
      <c r="C39" s="5">
        <f>SUM($B$5:B39)</f>
        <v>16901.520749999996</v>
      </c>
      <c r="D39" s="5">
        <f t="shared" si="10"/>
        <v>194.13</v>
      </c>
      <c r="E39" s="5">
        <f t="shared" si="19"/>
        <v>17095.650749999997</v>
      </c>
      <c r="F39" s="5">
        <f>SUM(D$5:D39)</f>
        <v>3205.3500000000004</v>
      </c>
      <c r="G39" s="5">
        <f t="shared" si="6"/>
        <v>20106.870749999995</v>
      </c>
      <c r="H39" s="6">
        <f t="shared" si="11"/>
        <v>0.19542740656975935</v>
      </c>
      <c r="I39" s="6"/>
      <c r="J39" s="1" t="str">
        <f t="shared" si="17"/>
        <v/>
      </c>
      <c r="K39" s="5">
        <f t="shared" si="15"/>
        <v>69337.5</v>
      </c>
      <c r="L39" s="4">
        <f t="shared" si="20"/>
        <v>25785.135374999998</v>
      </c>
      <c r="M39" s="5">
        <f t="shared" si="21"/>
        <v>8883.614625000002</v>
      </c>
      <c r="N39" s="6">
        <f t="shared" si="22"/>
        <v>0.5256103729600784</v>
      </c>
      <c r="O39" s="6">
        <f t="shared" si="7"/>
        <v>1.2141533593146292E-2</v>
      </c>
      <c r="P39" s="1" t="str">
        <f t="shared" si="23"/>
        <v/>
      </c>
      <c r="Q39" s="6">
        <f t="shared" si="8"/>
        <v>0.75624271498107087</v>
      </c>
      <c r="R39" s="6">
        <f t="shared" si="9"/>
        <v>0.34452464552942075</v>
      </c>
      <c r="S39" s="6">
        <f t="shared" si="24"/>
        <v>8.4941732715690943E-3</v>
      </c>
    </row>
    <row r="40" spans="1:19">
      <c r="A40" s="1">
        <v>36</v>
      </c>
      <c r="B40" s="5">
        <f t="shared" si="18"/>
        <v>499.77825000000001</v>
      </c>
      <c r="C40" s="5">
        <f>SUM($B$5:B40)</f>
        <v>17401.298999999995</v>
      </c>
      <c r="D40" s="5">
        <f t="shared" si="10"/>
        <v>201.07</v>
      </c>
      <c r="E40" s="5">
        <f t="shared" si="19"/>
        <v>17602.368999999995</v>
      </c>
      <c r="F40" s="5">
        <f>SUM(D$5:D40)</f>
        <v>3406.4200000000005</v>
      </c>
      <c r="G40" s="5">
        <f t="shared" si="6"/>
        <v>20807.718999999997</v>
      </c>
      <c r="H40" s="6">
        <f t="shared" si="11"/>
        <v>0.20154517752492782</v>
      </c>
      <c r="I40" s="6"/>
      <c r="J40" s="1" t="str">
        <f t="shared" si="17"/>
        <v/>
      </c>
      <c r="K40" s="5">
        <f t="shared" si="15"/>
        <v>69337.5</v>
      </c>
      <c r="L40" s="4">
        <f t="shared" si="20"/>
        <v>26035.0245</v>
      </c>
      <c r="M40" s="5">
        <f t="shared" si="21"/>
        <v>8633.7255000000041</v>
      </c>
      <c r="N40" s="6">
        <f t="shared" si="22"/>
        <v>0.49615408022125279</v>
      </c>
      <c r="O40" s="6">
        <f t="shared" si="7"/>
        <v>1.1254467796321999E-2</v>
      </c>
      <c r="P40" s="1" t="str">
        <f t="shared" si="23"/>
        <v/>
      </c>
      <c r="Q40" s="6">
        <f t="shared" si="8"/>
        <v>0.74903480800432676</v>
      </c>
      <c r="R40" s="6">
        <f t="shared" si="9"/>
        <v>0.33161964184055226</v>
      </c>
      <c r="S40" s="6">
        <f t="shared" si="24"/>
        <v>7.9871724359008578E-3</v>
      </c>
    </row>
    <row r="41" spans="1:19">
      <c r="A41" s="1">
        <v>37</v>
      </c>
      <c r="B41" s="5">
        <f>B40*(1+$B$2)</f>
        <v>537.26161875000003</v>
      </c>
      <c r="C41" s="5">
        <f>SUM($B$5:B41)</f>
        <v>17938.560618749994</v>
      </c>
      <c r="D41" s="5">
        <f t="shared" si="10"/>
        <v>208.08</v>
      </c>
      <c r="E41" s="5">
        <f>C41+D41</f>
        <v>18146.640618749996</v>
      </c>
      <c r="F41" s="5">
        <f>SUM(D$5:D41)</f>
        <v>3614.5000000000005</v>
      </c>
      <c r="G41" s="5">
        <f>C41+F41</f>
        <v>21553.060618749994</v>
      </c>
      <c r="H41" s="6">
        <f t="shared" si="11"/>
        <v>0.20771437810476112</v>
      </c>
      <c r="I41" s="6"/>
      <c r="J41" s="1" t="str">
        <f t="shared" si="17"/>
        <v/>
      </c>
      <c r="K41" s="4">
        <f>K40*(1+$B$2)</f>
        <v>74537.8125</v>
      </c>
      <c r="L41" s="4">
        <f t="shared" si="20"/>
        <v>27603.733434374997</v>
      </c>
      <c r="M41" s="5">
        <f t="shared" si="21"/>
        <v>9665.1728156250028</v>
      </c>
      <c r="N41" s="6">
        <f t="shared" si="22"/>
        <v>0.53879310726428264</v>
      </c>
      <c r="O41" s="6">
        <f t="shared" si="7"/>
        <v>1.1716714955870122E-2</v>
      </c>
      <c r="P41" s="1" t="str">
        <f t="shared" si="23"/>
        <v/>
      </c>
      <c r="Q41" s="6">
        <f t="shared" si="8"/>
        <v>0.75933610046914113</v>
      </c>
      <c r="R41" s="6">
        <f t="shared" si="9"/>
        <v>0.35014005763397715</v>
      </c>
      <c r="S41" s="6">
        <f t="shared" si="24"/>
        <v>8.146744326314348E-3</v>
      </c>
    </row>
    <row r="42" spans="1:19">
      <c r="A42" s="1">
        <v>38</v>
      </c>
      <c r="B42" s="5">
        <f>B41</f>
        <v>537.26161875000003</v>
      </c>
      <c r="C42" s="5">
        <f>SUM($B$5:B42)</f>
        <v>18475.822237499993</v>
      </c>
      <c r="D42" s="5">
        <f t="shared" si="10"/>
        <v>215.53</v>
      </c>
      <c r="E42" s="5">
        <f>C42+D42</f>
        <v>18691.352237499992</v>
      </c>
      <c r="F42" s="5">
        <f>SUM(D$5:D42)</f>
        <v>3830.0300000000007</v>
      </c>
      <c r="G42" s="5">
        <f>C42+F42</f>
        <v>22305.852237499996</v>
      </c>
      <c r="H42" s="6">
        <f t="shared" si="11"/>
        <v>0.21350821180138183</v>
      </c>
      <c r="I42" s="6"/>
      <c r="J42" s="1" t="str">
        <f t="shared" si="17"/>
        <v/>
      </c>
      <c r="K42" s="5">
        <f>K41</f>
        <v>74537.8125</v>
      </c>
      <c r="L42" s="4">
        <f t="shared" si="20"/>
        <v>27872.364243749995</v>
      </c>
      <c r="M42" s="5">
        <f t="shared" si="21"/>
        <v>9396.5420062500016</v>
      </c>
      <c r="N42" s="6">
        <f t="shared" si="22"/>
        <v>0.50858586348476742</v>
      </c>
      <c r="O42" s="6">
        <f t="shared" si="7"/>
        <v>1.0879085680062461E-2</v>
      </c>
      <c r="P42" s="1" t="str">
        <f t="shared" si="23"/>
        <v/>
      </c>
      <c r="Q42" s="6">
        <f t="shared" si="8"/>
        <v>0.75212819349239701</v>
      </c>
      <c r="R42" s="6">
        <f t="shared" si="9"/>
        <v>0.33712755488107005</v>
      </c>
      <c r="S42" s="6">
        <f t="shared" si="24"/>
        <v>7.6746608484381529E-3</v>
      </c>
    </row>
    <row r="43" spans="1:19">
      <c r="A43" s="1">
        <v>39</v>
      </c>
      <c r="B43" s="5">
        <f t="shared" ref="B43:B52" si="25">B42</f>
        <v>537.26161875000003</v>
      </c>
      <c r="C43" s="5">
        <f>SUM($B$5:B43)</f>
        <v>19013.083856249992</v>
      </c>
      <c r="D43" s="5">
        <f t="shared" si="10"/>
        <v>223.06</v>
      </c>
      <c r="E43" s="5">
        <f t="shared" ref="E43:E54" si="26">C43+D43</f>
        <v>19236.143856249993</v>
      </c>
      <c r="F43" s="5">
        <f>SUM(D$5:D43)</f>
        <v>4053.0900000000006</v>
      </c>
      <c r="G43" s="5">
        <f t="shared" ref="G43:G54" si="27">C43+F43</f>
        <v>23066.173856249992</v>
      </c>
      <c r="H43" s="6">
        <f t="shared" si="11"/>
        <v>0.21937264539022938</v>
      </c>
      <c r="I43" s="6"/>
      <c r="J43" s="1" t="str">
        <f t="shared" si="17"/>
        <v/>
      </c>
      <c r="K43" s="5">
        <f t="shared" ref="K43:K52" si="28">K42</f>
        <v>74537.8125</v>
      </c>
      <c r="L43" s="4">
        <f t="shared" si="20"/>
        <v>28140.995053124996</v>
      </c>
      <c r="M43" s="5">
        <f t="shared" si="21"/>
        <v>9127.911196875004</v>
      </c>
      <c r="N43" s="6">
        <f t="shared" si="22"/>
        <v>0.48008578018628323</v>
      </c>
      <c r="O43" s="6">
        <f t="shared" si="7"/>
        <v>1.0104557048320251E-2</v>
      </c>
      <c r="P43" s="1" t="str">
        <f t="shared" si="23"/>
        <v/>
      </c>
      <c r="Q43" s="6">
        <f t="shared" si="8"/>
        <v>0.74492028651565279</v>
      </c>
      <c r="R43" s="6">
        <f t="shared" si="9"/>
        <v>0.32436348393662684</v>
      </c>
      <c r="S43" s="6">
        <f t="shared" si="24"/>
        <v>7.2293902241964414E-3</v>
      </c>
    </row>
    <row r="44" spans="1:19">
      <c r="A44" s="1">
        <v>40</v>
      </c>
      <c r="B44" s="5">
        <f t="shared" si="25"/>
        <v>537.26161875000003</v>
      </c>
      <c r="C44" s="5">
        <f>SUM($B$5:B44)</f>
        <v>19550.345474999991</v>
      </c>
      <c r="D44" s="5">
        <f t="shared" si="10"/>
        <v>230.66</v>
      </c>
      <c r="E44" s="5">
        <f t="shared" si="26"/>
        <v>19781.005474999991</v>
      </c>
      <c r="F44" s="5">
        <f>SUM(D$5:D44)</f>
        <v>4283.7500000000009</v>
      </c>
      <c r="G44" s="5">
        <f t="shared" si="27"/>
        <v>23834.095474999991</v>
      </c>
      <c r="H44" s="6">
        <f t="shared" si="11"/>
        <v>0.22530537562384148</v>
      </c>
      <c r="I44" s="6"/>
      <c r="J44" s="1" t="str">
        <f t="shared" si="17"/>
        <v/>
      </c>
      <c r="K44" s="5">
        <f t="shared" si="28"/>
        <v>74537.8125</v>
      </c>
      <c r="L44" s="4">
        <f t="shared" si="20"/>
        <v>28409.625862499997</v>
      </c>
      <c r="M44" s="5">
        <f t="shared" si="21"/>
        <v>8859.2803875000063</v>
      </c>
      <c r="N44" s="6">
        <f t="shared" si="22"/>
        <v>0.45315211431065572</v>
      </c>
      <c r="O44" s="6">
        <f t="shared" si="7"/>
        <v>9.3871623297754336E-3</v>
      </c>
      <c r="P44" s="1" t="str">
        <f t="shared" si="23"/>
        <v/>
      </c>
      <c r="Q44" s="6">
        <f t="shared" si="8"/>
        <v>0.73771237953890867</v>
      </c>
      <c r="R44" s="6">
        <f t="shared" si="9"/>
        <v>0.31184079756551941</v>
      </c>
      <c r="S44" s="6">
        <f t="shared" si="24"/>
        <v>6.8088590906341118E-3</v>
      </c>
    </row>
    <row r="45" spans="1:19">
      <c r="A45" s="1">
        <v>41</v>
      </c>
      <c r="B45" s="5">
        <f t="shared" si="25"/>
        <v>537.26161875000003</v>
      </c>
      <c r="C45" s="5">
        <f>SUM($B$5:B45)</f>
        <v>20087.60709374999</v>
      </c>
      <c r="D45" s="5">
        <f t="shared" si="10"/>
        <v>238.34</v>
      </c>
      <c r="E45" s="5">
        <f t="shared" si="26"/>
        <v>20325.94709374999</v>
      </c>
      <c r="F45" s="5">
        <f>SUM(D$5:D45)</f>
        <v>4522.0900000000011</v>
      </c>
      <c r="G45" s="5">
        <f t="shared" si="27"/>
        <v>24609.69709374999</v>
      </c>
      <c r="H45" s="6">
        <f t="shared" si="11"/>
        <v>0.23130486393617058</v>
      </c>
      <c r="I45" s="6"/>
      <c r="J45" s="1" t="str">
        <f t="shared" si="17"/>
        <v/>
      </c>
      <c r="K45" s="5">
        <f t="shared" si="28"/>
        <v>74537.8125</v>
      </c>
      <c r="L45" s="4">
        <f t="shared" si="20"/>
        <v>28678.256671874995</v>
      </c>
      <c r="M45" s="5">
        <f t="shared" si="21"/>
        <v>8590.6495781250051</v>
      </c>
      <c r="N45" s="6">
        <f t="shared" si="22"/>
        <v>0.42765918001243064</v>
      </c>
      <c r="O45" s="6">
        <f t="shared" si="7"/>
        <v>8.7216225711206352E-3</v>
      </c>
      <c r="P45" s="1" t="str">
        <f t="shared" si="23"/>
        <v/>
      </c>
      <c r="Q45" s="6">
        <f t="shared" si="8"/>
        <v>0.73050447256216455</v>
      </c>
      <c r="R45" s="6">
        <f t="shared" si="9"/>
        <v>0.29955271257997795</v>
      </c>
      <c r="S45" s="6">
        <f t="shared" si="24"/>
        <v>6.4111993917517207E-3</v>
      </c>
    </row>
    <row r="46" spans="1:19">
      <c r="A46" s="1">
        <v>42</v>
      </c>
      <c r="B46" s="5">
        <f t="shared" si="25"/>
        <v>537.26161875000003</v>
      </c>
      <c r="C46" s="5">
        <f>SUM($B$5:B46)</f>
        <v>20624.868712499989</v>
      </c>
      <c r="D46" s="5">
        <f t="shared" si="10"/>
        <v>246.1</v>
      </c>
      <c r="E46" s="5">
        <f t="shared" si="26"/>
        <v>20870.968712499987</v>
      </c>
      <c r="F46" s="5">
        <f>SUM(D$5:D46)</f>
        <v>4768.1900000000014</v>
      </c>
      <c r="G46" s="5">
        <f t="shared" si="27"/>
        <v>25393.058712499991</v>
      </c>
      <c r="H46" s="6">
        <f t="shared" si="11"/>
        <v>0.23736973636265341</v>
      </c>
      <c r="I46" s="6"/>
      <c r="J46" s="1" t="str">
        <f t="shared" si="17"/>
        <v/>
      </c>
      <c r="K46" s="5">
        <f t="shared" si="28"/>
        <v>74537.8125</v>
      </c>
      <c r="L46" s="4">
        <f t="shared" si="20"/>
        <v>28946.887481249993</v>
      </c>
      <c r="M46" s="5">
        <f t="shared" si="21"/>
        <v>8322.0187687500038</v>
      </c>
      <c r="N46" s="6">
        <f t="shared" si="22"/>
        <v>0.40349438751609257</v>
      </c>
      <c r="O46" s="6">
        <f t="shared" si="7"/>
        <v>8.1032531109732631E-3</v>
      </c>
      <c r="P46" s="1" t="str">
        <f t="shared" si="23"/>
        <v/>
      </c>
      <c r="Q46" s="6">
        <f t="shared" si="8"/>
        <v>0.72329656558542033</v>
      </c>
      <c r="R46" s="6">
        <f t="shared" si="9"/>
        <v>0.28749269758762475</v>
      </c>
      <c r="S46" s="6">
        <f t="shared" si="24"/>
        <v>6.0347236786362224E-3</v>
      </c>
    </row>
    <row r="47" spans="1:19">
      <c r="A47" s="1">
        <v>43</v>
      </c>
      <c r="B47" s="5">
        <f t="shared" si="25"/>
        <v>537.26161875000003</v>
      </c>
      <c r="C47" s="5">
        <f>SUM($B$5:B47)</f>
        <v>21162.130331249988</v>
      </c>
      <c r="D47" s="5">
        <f t="shared" si="10"/>
        <v>253.93</v>
      </c>
      <c r="E47" s="5">
        <f t="shared" si="26"/>
        <v>21416.060331249988</v>
      </c>
      <c r="F47" s="5">
        <f>SUM(D$5:D47)</f>
        <v>5022.1200000000017</v>
      </c>
      <c r="G47" s="5">
        <f t="shared" si="27"/>
        <v>26184.25033124999</v>
      </c>
      <c r="H47" s="6">
        <f t="shared" si="11"/>
        <v>0.24349827724994322</v>
      </c>
      <c r="I47" s="6"/>
      <c r="J47" s="1" t="str">
        <f t="shared" si="17"/>
        <v/>
      </c>
      <c r="K47" s="5">
        <f t="shared" si="28"/>
        <v>74537.8125</v>
      </c>
      <c r="L47" s="4">
        <f t="shared" si="20"/>
        <v>29215.518290624994</v>
      </c>
      <c r="M47" s="5">
        <f t="shared" si="21"/>
        <v>8053.3879593750062</v>
      </c>
      <c r="N47" s="6">
        <f t="shared" si="22"/>
        <v>0.38055658070882487</v>
      </c>
      <c r="O47" s="6">
        <f t="shared" si="7"/>
        <v>7.5278846856767778E-3</v>
      </c>
      <c r="P47" s="1" t="str">
        <f t="shared" si="23"/>
        <v/>
      </c>
      <c r="Q47" s="6">
        <f t="shared" si="8"/>
        <v>0.7160886586086761</v>
      </c>
      <c r="R47" s="6">
        <f t="shared" si="9"/>
        <v>0.27565446141543448</v>
      </c>
      <c r="S47" s="6">
        <f t="shared" si="24"/>
        <v>5.6779038875787169E-3</v>
      </c>
    </row>
    <row r="48" spans="1:19">
      <c r="A48" s="1">
        <v>44</v>
      </c>
      <c r="B48" s="5">
        <f t="shared" si="25"/>
        <v>537.26161875000003</v>
      </c>
      <c r="C48" s="5">
        <f>SUM($B$5:B48)</f>
        <v>21699.391949999987</v>
      </c>
      <c r="D48" s="5">
        <f t="shared" si="10"/>
        <v>261.83999999999997</v>
      </c>
      <c r="E48" s="5">
        <f t="shared" si="26"/>
        <v>21961.231949999987</v>
      </c>
      <c r="F48" s="5">
        <f>SUM(D$5:D48)</f>
        <v>5283.9600000000019</v>
      </c>
      <c r="G48" s="5">
        <f t="shared" si="27"/>
        <v>26983.351949999989</v>
      </c>
      <c r="H48" s="6">
        <f t="shared" si="11"/>
        <v>0.2496894177141141</v>
      </c>
      <c r="I48" s="6"/>
      <c r="J48" s="1" t="str">
        <f t="shared" si="17"/>
        <v/>
      </c>
      <c r="K48" s="5">
        <f t="shared" si="28"/>
        <v>74537.8125</v>
      </c>
      <c r="L48" s="4">
        <f t="shared" si="20"/>
        <v>29484.149099999995</v>
      </c>
      <c r="M48" s="5">
        <f t="shared" si="21"/>
        <v>7784.7571500000086</v>
      </c>
      <c r="N48" s="6">
        <f t="shared" si="22"/>
        <v>0.35875462169344396</v>
      </c>
      <c r="O48" s="6">
        <f t="shared" si="7"/>
        <v>6.991796564560504E-3</v>
      </c>
      <c r="P48" s="1" t="str">
        <f t="shared" si="23"/>
        <v/>
      </c>
      <c r="Q48" s="6">
        <f t="shared" si="8"/>
        <v>0.70888075163193198</v>
      </c>
      <c r="R48" s="6">
        <f t="shared" si="9"/>
        <v>0.26403194216651171</v>
      </c>
      <c r="S48" s="6">
        <f t="shared" si="24"/>
        <v>5.3393530381316001E-3</v>
      </c>
    </row>
    <row r="49" spans="1:19">
      <c r="A49" s="1">
        <v>45</v>
      </c>
      <c r="B49" s="5">
        <f t="shared" si="25"/>
        <v>537.26161875000003</v>
      </c>
      <c r="C49" s="5">
        <f>SUM($B$5:B49)</f>
        <v>22236.653568749985</v>
      </c>
      <c r="D49" s="5">
        <f t="shared" si="10"/>
        <v>269.83</v>
      </c>
      <c r="E49" s="5">
        <f t="shared" si="26"/>
        <v>22506.483568749987</v>
      </c>
      <c r="F49" s="5">
        <f>SUM(D$5:D49)</f>
        <v>5553.7900000000018</v>
      </c>
      <c r="G49" s="5">
        <f t="shared" si="27"/>
        <v>27790.443568749986</v>
      </c>
      <c r="H49" s="6">
        <f t="shared" si="11"/>
        <v>0.25594219473048441</v>
      </c>
      <c r="I49" s="6"/>
      <c r="J49" s="1" t="str">
        <f t="shared" si="17"/>
        <v/>
      </c>
      <c r="K49" s="5">
        <f t="shared" si="28"/>
        <v>74537.8125</v>
      </c>
      <c r="L49" s="4">
        <f t="shared" si="20"/>
        <v>29752.779909374993</v>
      </c>
      <c r="M49" s="5">
        <f t="shared" si="21"/>
        <v>7516.1263406250073</v>
      </c>
      <c r="N49" s="6">
        <f t="shared" si="22"/>
        <v>0.33800618053373399</v>
      </c>
      <c r="O49" s="6">
        <f t="shared" si="7"/>
        <v>6.4916596506428004E-3</v>
      </c>
      <c r="P49" s="1" t="str">
        <f t="shared" si="23"/>
        <v/>
      </c>
      <c r="Q49" s="6">
        <f t="shared" si="8"/>
        <v>0.70167284465518787</v>
      </c>
      <c r="R49" s="6">
        <f t="shared" si="9"/>
        <v>0.25261929686969198</v>
      </c>
      <c r="S49" s="6">
        <f t="shared" si="24"/>
        <v>5.0178093930941525E-3</v>
      </c>
    </row>
    <row r="50" spans="1:19">
      <c r="A50" s="1">
        <v>46</v>
      </c>
      <c r="B50" s="5">
        <f t="shared" si="25"/>
        <v>537.26161875000003</v>
      </c>
      <c r="C50" s="5">
        <f>SUM($B$5:B50)</f>
        <v>22773.915187499984</v>
      </c>
      <c r="D50" s="5">
        <f t="shared" si="10"/>
        <v>277.89999999999998</v>
      </c>
      <c r="E50" s="5">
        <f t="shared" si="26"/>
        <v>23051.815187499986</v>
      </c>
      <c r="F50" s="5">
        <f>SUM(D$5:D50)</f>
        <v>5831.6900000000014</v>
      </c>
      <c r="G50" s="5">
        <f t="shared" si="27"/>
        <v>28605.605187499987</v>
      </c>
      <c r="H50" s="6">
        <f t="shared" si="11"/>
        <v>0.26225573834524712</v>
      </c>
      <c r="I50" s="6"/>
      <c r="J50" s="1" t="str">
        <f t="shared" si="17"/>
        <v/>
      </c>
      <c r="K50" s="5">
        <f t="shared" si="28"/>
        <v>74537.8125</v>
      </c>
      <c r="L50" s="4">
        <f t="shared" si="20"/>
        <v>30021.41071874999</v>
      </c>
      <c r="M50" s="5">
        <f t="shared" si="21"/>
        <v>7247.495531250006</v>
      </c>
      <c r="N50" s="6">
        <f t="shared" si="22"/>
        <v>0.31823669630718437</v>
      </c>
      <c r="O50" s="6">
        <f t="shared" si="7"/>
        <v>6.024487874934259E-3</v>
      </c>
      <c r="P50" s="1" t="str">
        <f t="shared" si="23"/>
        <v/>
      </c>
      <c r="Q50" s="6">
        <f t="shared" si="8"/>
        <v>0.69446493767844364</v>
      </c>
      <c r="R50" s="6">
        <f t="shared" si="9"/>
        <v>0.24141089168483187</v>
      </c>
      <c r="S50" s="6">
        <f t="shared" si="24"/>
        <v>4.712122702694721E-3</v>
      </c>
    </row>
    <row r="51" spans="1:19">
      <c r="A51" s="1">
        <v>47</v>
      </c>
      <c r="B51" s="5">
        <f t="shared" si="25"/>
        <v>537.26161875000003</v>
      </c>
      <c r="C51" s="5">
        <f>SUM($B$5:B51)</f>
        <v>23311.176806249983</v>
      </c>
      <c r="D51" s="5">
        <f t="shared" si="10"/>
        <v>286.06</v>
      </c>
      <c r="E51" s="5">
        <f t="shared" si="26"/>
        <v>23597.236806249985</v>
      </c>
      <c r="F51" s="5">
        <f>SUM(D$5:D51)</f>
        <v>6117.7500000000018</v>
      </c>
      <c r="G51" s="5">
        <f t="shared" si="27"/>
        <v>29428.926806249983</v>
      </c>
      <c r="H51" s="6">
        <f t="shared" si="11"/>
        <v>0.26862969979610168</v>
      </c>
      <c r="I51" s="6"/>
      <c r="J51" s="1" t="str">
        <f t="shared" si="17"/>
        <v/>
      </c>
      <c r="K51" s="5">
        <f t="shared" si="28"/>
        <v>74537.8125</v>
      </c>
      <c r="L51" s="4">
        <f t="shared" si="20"/>
        <v>30290.041528124992</v>
      </c>
      <c r="M51" s="5">
        <f t="shared" si="21"/>
        <v>6978.8647218750084</v>
      </c>
      <c r="N51" s="6">
        <f t="shared" si="22"/>
        <v>0.29937848182781995</v>
      </c>
      <c r="O51" s="6">
        <f t="shared" si="7"/>
        <v>5.5875965232061731E-3</v>
      </c>
      <c r="P51" s="1" t="str">
        <f t="shared" si="23"/>
        <v/>
      </c>
      <c r="Q51" s="6">
        <f t="shared" si="8"/>
        <v>0.68725703070169941</v>
      </c>
      <c r="R51" s="6">
        <f t="shared" si="9"/>
        <v>0.23040129262929443</v>
      </c>
      <c r="S51" s="6">
        <f t="shared" si="24"/>
        <v>4.4212422200544665E-3</v>
      </c>
    </row>
    <row r="52" spans="1:19">
      <c r="A52" s="1">
        <v>48</v>
      </c>
      <c r="B52" s="5">
        <f t="shared" si="25"/>
        <v>537.26161875000003</v>
      </c>
      <c r="C52" s="5">
        <f>SUM($B$5:B52)</f>
        <v>23848.438424999982</v>
      </c>
      <c r="D52" s="5">
        <f t="shared" si="10"/>
        <v>294.29000000000002</v>
      </c>
      <c r="E52" s="5">
        <f t="shared" si="26"/>
        <v>24142.728424999983</v>
      </c>
      <c r="F52" s="5">
        <f>SUM(D$5:D52)</f>
        <v>6412.0400000000018</v>
      </c>
      <c r="G52" s="5">
        <f t="shared" si="27"/>
        <v>30260.478424999983</v>
      </c>
      <c r="H52" s="6">
        <f t="shared" si="11"/>
        <v>0.27506290451543669</v>
      </c>
      <c r="I52" s="6"/>
      <c r="J52" s="1" t="str">
        <f t="shared" si="17"/>
        <v/>
      </c>
      <c r="K52" s="5">
        <f t="shared" si="28"/>
        <v>74537.8125</v>
      </c>
      <c r="L52" s="4">
        <f t="shared" si="20"/>
        <v>30558.672337499993</v>
      </c>
      <c r="M52" s="5">
        <f t="shared" si="21"/>
        <v>6710.2339125000108</v>
      </c>
      <c r="N52" s="6">
        <f t="shared" si="22"/>
        <v>0.28136994938275567</v>
      </c>
      <c r="O52" s="6">
        <f t="shared" si="7"/>
        <v>5.1785663816390493E-3</v>
      </c>
      <c r="P52" s="1" t="str">
        <f t="shared" si="23"/>
        <v/>
      </c>
      <c r="Q52" s="6">
        <f t="shared" si="8"/>
        <v>0.6800491237249553</v>
      </c>
      <c r="R52" s="6">
        <f t="shared" si="9"/>
        <v>0.21958525679355401</v>
      </c>
      <c r="S52" s="6">
        <f t="shared" si="24"/>
        <v>4.1442062275605096E-3</v>
      </c>
    </row>
    <row r="53" spans="1:19">
      <c r="A53" s="1">
        <v>49</v>
      </c>
      <c r="B53" s="5">
        <f>B52*(1+$B$2)</f>
        <v>577.55624015625006</v>
      </c>
      <c r="C53" s="5">
        <f>SUM($B$5:B53)</f>
        <v>24425.994665156231</v>
      </c>
      <c r="D53" s="5">
        <f t="shared" si="10"/>
        <v>302.60000000000002</v>
      </c>
      <c r="E53" s="5">
        <f t="shared" si="26"/>
        <v>24728.59466515623</v>
      </c>
      <c r="F53" s="5">
        <f>SUM(D$5:D53)</f>
        <v>6714.6400000000021</v>
      </c>
      <c r="G53" s="5">
        <f t="shared" si="27"/>
        <v>31140.634665156234</v>
      </c>
      <c r="H53" s="6">
        <f t="shared" si="11"/>
        <v>0.28155470309373126</v>
      </c>
      <c r="I53" s="6"/>
      <c r="J53" s="1" t="str">
        <f t="shared" si="17"/>
        <v/>
      </c>
      <c r="K53" s="4">
        <f>K52*(1+$B$2)</f>
        <v>80128.1484375</v>
      </c>
      <c r="L53" s="4">
        <f t="shared" si="20"/>
        <v>32245.034441953117</v>
      </c>
      <c r="M53" s="5">
        <f t="shared" si="21"/>
        <v>7819.0397767968861</v>
      </c>
      <c r="N53" s="6">
        <f t="shared" si="22"/>
        <v>0.32011141752809658</v>
      </c>
      <c r="O53" s="6">
        <f t="shared" si="7"/>
        <v>5.6837679956409648E-3</v>
      </c>
      <c r="P53" s="1" t="str">
        <f t="shared" si="23"/>
        <v/>
      </c>
      <c r="Q53" s="6">
        <f t="shared" si="8"/>
        <v>0.69516337090693514</v>
      </c>
      <c r="R53" s="6">
        <f t="shared" si="9"/>
        <v>0.24248818188960441</v>
      </c>
      <c r="S53" s="6">
        <f t="shared" si="24"/>
        <v>4.4407692311803082E-3</v>
      </c>
    </row>
    <row r="54" spans="1:19">
      <c r="A54" s="1">
        <v>50</v>
      </c>
      <c r="B54" s="5">
        <f>B53</f>
        <v>577.55624015625006</v>
      </c>
      <c r="C54" s="5">
        <f>SUM($B$5:B54)</f>
        <v>25003.550905312481</v>
      </c>
      <c r="D54" s="5">
        <f t="shared" si="10"/>
        <v>311.41000000000003</v>
      </c>
      <c r="E54" s="5">
        <f t="shared" si="26"/>
        <v>25314.96090531248</v>
      </c>
      <c r="F54" s="5">
        <f>SUM(D$5:D54)</f>
        <v>7026.050000000002</v>
      </c>
      <c r="G54" s="5">
        <f t="shared" si="27"/>
        <v>32029.600905312484</v>
      </c>
      <c r="H54" s="6">
        <f t="shared" si="11"/>
        <v>0.28764642325999878</v>
      </c>
      <c r="I54" s="6"/>
      <c r="J54" s="1" t="str">
        <f t="shared" si="17"/>
        <v/>
      </c>
      <c r="K54" s="5">
        <f>K53</f>
        <v>80128.1484375</v>
      </c>
      <c r="L54" s="4">
        <f t="shared" si="20"/>
        <v>32533.812562031242</v>
      </c>
      <c r="M54" s="5">
        <f t="shared" si="21"/>
        <v>7530.2616567187615</v>
      </c>
      <c r="N54" s="6">
        <f t="shared" si="22"/>
        <v>0.30116768955079953</v>
      </c>
      <c r="O54" s="6">
        <f t="shared" si="7"/>
        <v>5.2791274256471787E-3</v>
      </c>
      <c r="P54" s="1" t="str">
        <f t="shared" si="23"/>
        <v/>
      </c>
      <c r="Q54" s="6">
        <f t="shared" si="8"/>
        <v>0.68795546393019102</v>
      </c>
      <c r="R54" s="6">
        <f t="shared" si="9"/>
        <v>0.23145955127026807</v>
      </c>
      <c r="S54" s="6">
        <f t="shared" si="24"/>
        <v>4.1726833604458502E-3</v>
      </c>
    </row>
    <row r="55" spans="1:19">
      <c r="A55" s="1">
        <v>51</v>
      </c>
      <c r="B55" s="5">
        <f t="shared" ref="B55:B64" si="29">B54</f>
        <v>577.55624015625006</v>
      </c>
      <c r="C55" s="5">
        <f>SUM($B$5:B55)</f>
        <v>25581.10714546873</v>
      </c>
      <c r="D55" s="5">
        <f t="shared" si="10"/>
        <v>320.3</v>
      </c>
      <c r="E55" s="5">
        <f t="shared" ref="E55:E66" si="30">C55+D55</f>
        <v>25901.407145468729</v>
      </c>
      <c r="F55" s="5">
        <f>SUM(D$5:D55)</f>
        <v>7346.3500000000022</v>
      </c>
      <c r="G55" s="5">
        <f t="shared" ref="G55:G66" si="31">C55+F55</f>
        <v>32927.457145468732</v>
      </c>
      <c r="H55" s="6">
        <f t="shared" si="11"/>
        <v>0.29381226801826499</v>
      </c>
      <c r="I55" s="6"/>
      <c r="J55" s="1" t="str">
        <f t="shared" si="17"/>
        <v>ok</v>
      </c>
      <c r="K55" s="5">
        <f t="shared" ref="K55:K64" si="32">K54</f>
        <v>80128.1484375</v>
      </c>
      <c r="L55" s="4">
        <f t="shared" si="20"/>
        <v>32822.590682109367</v>
      </c>
      <c r="M55" s="5">
        <f t="shared" si="21"/>
        <v>7241.4835366406369</v>
      </c>
      <c r="N55" s="6">
        <f t="shared" si="22"/>
        <v>0.28307936382352183</v>
      </c>
      <c r="O55" s="6">
        <f t="shared" si="7"/>
        <v>4.899472014175954E-3</v>
      </c>
      <c r="P55" s="1" t="str">
        <f t="shared" si="23"/>
        <v/>
      </c>
      <c r="Q55" s="6">
        <f t="shared" si="8"/>
        <v>0.6807475569534468</v>
      </c>
      <c r="R55" s="6">
        <f t="shared" si="9"/>
        <v>0.22062498377337891</v>
      </c>
      <c r="S55" s="6">
        <f t="shared" si="24"/>
        <v>3.916729028055066E-3</v>
      </c>
    </row>
    <row r="56" spans="1:19">
      <c r="A56" s="1">
        <v>52</v>
      </c>
      <c r="B56" s="5">
        <f t="shared" si="29"/>
        <v>577.55624015625006</v>
      </c>
      <c r="C56" s="5">
        <f>SUM($B$5:B56)</f>
        <v>26158.663385624979</v>
      </c>
      <c r="D56" s="5">
        <f t="shared" si="10"/>
        <v>329.27</v>
      </c>
      <c r="E56" s="5">
        <f t="shared" si="30"/>
        <v>26487.93338562498</v>
      </c>
      <c r="F56" s="5">
        <f>SUM(D$5:D56)</f>
        <v>7675.6200000000026</v>
      </c>
      <c r="G56" s="5">
        <f t="shared" si="31"/>
        <v>33834.283385624978</v>
      </c>
      <c r="H56" s="6">
        <f t="shared" si="11"/>
        <v>0.30005034404304942</v>
      </c>
      <c r="I56" s="6"/>
      <c r="J56" s="1" t="str">
        <f t="shared" si="17"/>
        <v>ok</v>
      </c>
      <c r="K56" s="5">
        <f t="shared" si="32"/>
        <v>80128.1484375</v>
      </c>
      <c r="L56" s="4">
        <f t="shared" si="20"/>
        <v>33111.368802187491</v>
      </c>
      <c r="M56" s="5">
        <f t="shared" si="21"/>
        <v>6952.7054165625123</v>
      </c>
      <c r="N56" s="6">
        <f t="shared" si="22"/>
        <v>0.26578978115461532</v>
      </c>
      <c r="O56" s="6">
        <f t="shared" si="7"/>
        <v>4.5429082518413377E-3</v>
      </c>
      <c r="P56" s="1" t="str">
        <f t="shared" si="23"/>
        <v/>
      </c>
      <c r="Q56" s="6">
        <f t="shared" si="8"/>
        <v>0.67353964997670257</v>
      </c>
      <c r="R56" s="6">
        <f t="shared" si="9"/>
        <v>0.20997940188154296</v>
      </c>
      <c r="S56" s="6">
        <f t="shared" si="24"/>
        <v>3.6721747463124288E-3</v>
      </c>
    </row>
    <row r="57" spans="1:19">
      <c r="A57" s="1">
        <v>53</v>
      </c>
      <c r="B57" s="5">
        <f t="shared" si="29"/>
        <v>577.55624015625006</v>
      </c>
      <c r="C57" s="5">
        <f>SUM($B$5:B57)</f>
        <v>26736.219625781228</v>
      </c>
      <c r="D57" s="5">
        <f t="shared" si="10"/>
        <v>338.34</v>
      </c>
      <c r="E57" s="5">
        <f t="shared" si="30"/>
        <v>27074.559625781229</v>
      </c>
      <c r="F57" s="5">
        <f>SUM(D$5:D57)</f>
        <v>8013.9600000000028</v>
      </c>
      <c r="G57" s="5">
        <f t="shared" si="31"/>
        <v>34750.179625781231</v>
      </c>
      <c r="H57" s="6">
        <f t="shared" si="11"/>
        <v>0.30635968978460609</v>
      </c>
      <c r="I57" s="6"/>
      <c r="J57" s="1" t="str">
        <f t="shared" si="17"/>
        <v>ok</v>
      </c>
      <c r="K57" s="5">
        <f t="shared" si="32"/>
        <v>80128.1484375</v>
      </c>
      <c r="L57" s="4">
        <f t="shared" si="20"/>
        <v>33400.146922265616</v>
      </c>
      <c r="M57" s="5">
        <f t="shared" si="21"/>
        <v>6663.9272964843876</v>
      </c>
      <c r="N57" s="6">
        <f t="shared" si="22"/>
        <v>0.24924717816345618</v>
      </c>
      <c r="O57" s="6">
        <f t="shared" si="7"/>
        <v>4.2077165987117748E-3</v>
      </c>
      <c r="P57" s="1" t="str">
        <f t="shared" si="23"/>
        <v/>
      </c>
      <c r="Q57" s="6">
        <f t="shared" si="8"/>
        <v>0.66633174299995845</v>
      </c>
      <c r="R57" s="6">
        <f t="shared" si="9"/>
        <v>0.19951790367850142</v>
      </c>
      <c r="S57" s="6">
        <f t="shared" si="24"/>
        <v>3.4383453140460762E-3</v>
      </c>
    </row>
    <row r="58" spans="1:19">
      <c r="A58" s="1">
        <v>54</v>
      </c>
      <c r="B58" s="5">
        <f t="shared" si="29"/>
        <v>577.55624015625006</v>
      </c>
      <c r="C58" s="5">
        <f>SUM($B$5:B58)</f>
        <v>27313.775865937478</v>
      </c>
      <c r="D58" s="5">
        <f t="shared" si="10"/>
        <v>347.5</v>
      </c>
      <c r="E58" s="5">
        <f t="shared" si="30"/>
        <v>27661.275865937478</v>
      </c>
      <c r="F58" s="5">
        <f>SUM(D$5:D58)</f>
        <v>8361.4600000000028</v>
      </c>
      <c r="G58" s="5">
        <f t="shared" si="31"/>
        <v>35675.23586593748</v>
      </c>
      <c r="H58" s="6">
        <f t="shared" si="11"/>
        <v>0.31273905275438441</v>
      </c>
      <c r="I58" s="6"/>
      <c r="J58" s="1" t="str">
        <f t="shared" si="17"/>
        <v>ok</v>
      </c>
      <c r="K58" s="5">
        <f t="shared" si="32"/>
        <v>80128.1484375</v>
      </c>
      <c r="L58" s="4">
        <f t="shared" si="20"/>
        <v>33688.925042343741</v>
      </c>
      <c r="M58" s="5">
        <f t="shared" si="21"/>
        <v>6375.149176406263</v>
      </c>
      <c r="N58" s="6">
        <f t="shared" si="22"/>
        <v>0.23340416966504429</v>
      </c>
      <c r="O58" s="6">
        <f t="shared" si="7"/>
        <v>3.8923326420403637E-3</v>
      </c>
      <c r="P58" s="1" t="str">
        <f t="shared" si="23"/>
        <v/>
      </c>
      <c r="Q58" s="6">
        <f t="shared" si="8"/>
        <v>0.65912383602321434</v>
      </c>
      <c r="R58" s="6">
        <f t="shared" si="9"/>
        <v>0.189235755322953</v>
      </c>
      <c r="S58" s="6">
        <f t="shared" si="24"/>
        <v>3.2146165443409647E-3</v>
      </c>
    </row>
    <row r="59" spans="1:19">
      <c r="A59" s="1">
        <v>55</v>
      </c>
      <c r="B59" s="5">
        <f t="shared" si="29"/>
        <v>577.55624015625006</v>
      </c>
      <c r="C59" s="5">
        <f>SUM($B$5:B59)</f>
        <v>27891.332106093727</v>
      </c>
      <c r="D59" s="5">
        <f t="shared" si="10"/>
        <v>356.75</v>
      </c>
      <c r="E59" s="5">
        <f t="shared" si="30"/>
        <v>28248.082106093727</v>
      </c>
      <c r="F59" s="5">
        <f>SUM(D$5:D59)</f>
        <v>8718.2100000000028</v>
      </c>
      <c r="G59" s="5">
        <f t="shared" si="31"/>
        <v>36609.54210609373</v>
      </c>
      <c r="H59" s="6">
        <f t="shared" si="11"/>
        <v>0.31918728640049826</v>
      </c>
      <c r="I59" s="6"/>
      <c r="J59" s="1" t="str">
        <f t="shared" si="17"/>
        <v>ok</v>
      </c>
      <c r="K59" s="5">
        <f t="shared" si="32"/>
        <v>80128.1484375</v>
      </c>
      <c r="L59" s="4">
        <f t="shared" si="20"/>
        <v>33977.703162421865</v>
      </c>
      <c r="M59" s="5">
        <f t="shared" si="21"/>
        <v>6086.3710563281384</v>
      </c>
      <c r="N59" s="6">
        <f t="shared" si="22"/>
        <v>0.21821729536533616</v>
      </c>
      <c r="O59" s="6">
        <f t="shared" si="7"/>
        <v>3.5953306019866904E-3</v>
      </c>
      <c r="P59" s="1" t="str">
        <f t="shared" si="23"/>
        <v/>
      </c>
      <c r="Q59" s="6">
        <f t="shared" si="8"/>
        <v>0.65191592904647011</v>
      </c>
      <c r="R59" s="6">
        <f t="shared" si="9"/>
        <v>0.17912838390616848</v>
      </c>
      <c r="S59" s="6">
        <f t="shared" si="24"/>
        <v>3.0004105724807939E-3</v>
      </c>
    </row>
    <row r="60" spans="1:19">
      <c r="A60" s="1">
        <v>56</v>
      </c>
      <c r="B60" s="5">
        <f t="shared" si="29"/>
        <v>577.55624015625006</v>
      </c>
      <c r="C60" s="5">
        <f>SUM($B$5:B60)</f>
        <v>28468.888346249976</v>
      </c>
      <c r="D60" s="5">
        <f t="shared" si="10"/>
        <v>366.1</v>
      </c>
      <c r="E60" s="5">
        <f t="shared" si="30"/>
        <v>28834.988346249975</v>
      </c>
      <c r="F60" s="5">
        <f>SUM(D$5:D60)</f>
        <v>9084.3100000000031</v>
      </c>
      <c r="G60" s="5">
        <f t="shared" si="31"/>
        <v>37553.198346249977</v>
      </c>
      <c r="H60" s="6">
        <f t="shared" si="11"/>
        <v>0.32570369767370322</v>
      </c>
      <c r="I60" s="6"/>
      <c r="J60" s="1" t="str">
        <f t="shared" si="17"/>
        <v>ok</v>
      </c>
      <c r="K60" s="5">
        <f t="shared" si="32"/>
        <v>80128.1484375</v>
      </c>
      <c r="L60" s="4">
        <f t="shared" si="20"/>
        <v>34266.48128249999</v>
      </c>
      <c r="M60" s="5">
        <f t="shared" si="21"/>
        <v>5797.5929362500137</v>
      </c>
      <c r="N60" s="6">
        <f t="shared" si="22"/>
        <v>0.20364662173448347</v>
      </c>
      <c r="O60" s="6">
        <f t="shared" si="7"/>
        <v>3.3154088551778926E-3</v>
      </c>
      <c r="P60" s="1" t="str">
        <f t="shared" si="23"/>
        <v/>
      </c>
      <c r="Q60" s="6">
        <f t="shared" si="8"/>
        <v>0.64470802206972588</v>
      </c>
      <c r="R60" s="6">
        <f t="shared" si="9"/>
        <v>0.16919137067075707</v>
      </c>
      <c r="S60" s="6">
        <f t="shared" si="24"/>
        <v>2.7951916710171609E-3</v>
      </c>
    </row>
    <row r="61" spans="1:19">
      <c r="A61" s="1">
        <v>57</v>
      </c>
      <c r="B61" s="5">
        <f t="shared" si="29"/>
        <v>577.55624015625006</v>
      </c>
      <c r="C61" s="5">
        <f>SUM($B$5:B61)</f>
        <v>29046.444586406225</v>
      </c>
      <c r="D61" s="5">
        <f t="shared" si="10"/>
        <v>375.53</v>
      </c>
      <c r="E61" s="5">
        <f t="shared" si="30"/>
        <v>29421.974586406224</v>
      </c>
      <c r="F61" s="5">
        <f>SUM(D$5:D61)</f>
        <v>9459.8400000000038</v>
      </c>
      <c r="G61" s="5">
        <f t="shared" si="31"/>
        <v>38506.284586406226</v>
      </c>
      <c r="H61" s="6">
        <f t="shared" si="11"/>
        <v>0.3322869472438002</v>
      </c>
      <c r="I61" s="6"/>
      <c r="J61" s="1" t="str">
        <f t="shared" si="17"/>
        <v>ok</v>
      </c>
      <c r="K61" s="5">
        <f t="shared" si="32"/>
        <v>80128.1484375</v>
      </c>
      <c r="L61" s="4">
        <f t="shared" si="20"/>
        <v>34555.259402578115</v>
      </c>
      <c r="M61" s="5">
        <f t="shared" si="21"/>
        <v>5508.8148161718891</v>
      </c>
      <c r="N61" s="6">
        <f t="shared" si="22"/>
        <v>0.18965539137791831</v>
      </c>
      <c r="O61" s="6">
        <f t="shared" si="7"/>
        <v>3.0513771975331228E-3</v>
      </c>
      <c r="P61" s="1" t="str">
        <f t="shared" si="23"/>
        <v/>
      </c>
      <c r="Q61" s="6">
        <f t="shared" si="8"/>
        <v>0.63750011509298177</v>
      </c>
      <c r="R61" s="6">
        <f t="shared" si="9"/>
        <v>0.15942044456945637</v>
      </c>
      <c r="S61" s="6">
        <f t="shared" si="24"/>
        <v>2.5984625092172475E-3</v>
      </c>
    </row>
    <row r="62" spans="1:19">
      <c r="A62" s="1">
        <v>58</v>
      </c>
      <c r="B62" s="5">
        <f t="shared" si="29"/>
        <v>577.55624015625006</v>
      </c>
      <c r="C62" s="5">
        <f>SUM($B$5:B62)</f>
        <v>29624.000826562475</v>
      </c>
      <c r="D62" s="5">
        <f t="shared" si="10"/>
        <v>385.06</v>
      </c>
      <c r="E62" s="5">
        <f t="shared" si="30"/>
        <v>30009.060826562476</v>
      </c>
      <c r="F62" s="5">
        <f>SUM(D$5:D62)</f>
        <v>9844.9000000000033</v>
      </c>
      <c r="G62" s="5">
        <f t="shared" si="31"/>
        <v>39468.90082656248</v>
      </c>
      <c r="H62" s="6">
        <f t="shared" si="11"/>
        <v>0.33893649085738464</v>
      </c>
      <c r="I62" s="6"/>
      <c r="J62" s="1" t="str">
        <f t="shared" si="17"/>
        <v>ok</v>
      </c>
      <c r="K62" s="5">
        <f t="shared" si="32"/>
        <v>80128.1484375</v>
      </c>
      <c r="L62" s="4">
        <f t="shared" si="20"/>
        <v>34844.037522656239</v>
      </c>
      <c r="M62" s="5">
        <f t="shared" si="21"/>
        <v>5220.0366960937645</v>
      </c>
      <c r="N62" s="6">
        <f t="shared" si="22"/>
        <v>0.17620971342308356</v>
      </c>
      <c r="O62" s="6">
        <f t="shared" si="7"/>
        <v>2.802145610509621E-3</v>
      </c>
      <c r="P62" s="1" t="str">
        <f t="shared" si="23"/>
        <v/>
      </c>
      <c r="Q62" s="6">
        <f t="shared" si="8"/>
        <v>0.63029220811623754</v>
      </c>
      <c r="R62" s="6">
        <f t="shared" si="9"/>
        <v>0.14981147614422119</v>
      </c>
      <c r="S62" s="6">
        <f t="shared" si="24"/>
        <v>2.4097608028523787E-3</v>
      </c>
    </row>
    <row r="63" spans="1:19">
      <c r="A63" s="1">
        <v>59</v>
      </c>
      <c r="B63" s="5">
        <f t="shared" si="29"/>
        <v>577.55624015625006</v>
      </c>
      <c r="C63" s="5">
        <f>SUM($B$5:B63)</f>
        <v>30201.557066718724</v>
      </c>
      <c r="D63" s="5">
        <f t="shared" si="10"/>
        <v>394.69</v>
      </c>
      <c r="E63" s="5">
        <f t="shared" si="30"/>
        <v>30596.247066718723</v>
      </c>
      <c r="F63" s="5">
        <f>SUM(D$5:D63)</f>
        <v>10239.590000000004</v>
      </c>
      <c r="G63" s="5">
        <f t="shared" si="31"/>
        <v>40441.147066718724</v>
      </c>
      <c r="H63" s="6">
        <f t="shared" si="11"/>
        <v>0.34565182670460354</v>
      </c>
      <c r="I63" s="6"/>
      <c r="J63" s="1" t="str">
        <f t="shared" si="17"/>
        <v>ok</v>
      </c>
      <c r="K63" s="5">
        <f t="shared" si="32"/>
        <v>80128.1484375</v>
      </c>
      <c r="L63" s="4">
        <f t="shared" si="20"/>
        <v>35132.815642734364</v>
      </c>
      <c r="M63" s="5">
        <f t="shared" si="21"/>
        <v>4931.2585760156398</v>
      </c>
      <c r="N63" s="6">
        <f t="shared" si="22"/>
        <v>0.16327828943130054</v>
      </c>
      <c r="O63" s="6">
        <f t="shared" si="7"/>
        <v>2.5667143304757278E-3</v>
      </c>
      <c r="P63" s="1" t="str">
        <f t="shared" si="23"/>
        <v/>
      </c>
      <c r="Q63" s="6">
        <f t="shared" si="8"/>
        <v>0.62308430113949331</v>
      </c>
      <c r="R63" s="6">
        <f t="shared" si="9"/>
        <v>0.14036047170718147</v>
      </c>
      <c r="S63" s="6">
        <f t="shared" si="24"/>
        <v>2.2286563076727717E-3</v>
      </c>
    </row>
    <row r="64" spans="1:19">
      <c r="A64" s="1">
        <v>60</v>
      </c>
      <c r="B64" s="5">
        <f t="shared" si="29"/>
        <v>577.55624015625006</v>
      </c>
      <c r="C64" s="5">
        <f>SUM($B$5:B64)</f>
        <v>30779.113306874973</v>
      </c>
      <c r="D64" s="5">
        <f t="shared" si="10"/>
        <v>404.41</v>
      </c>
      <c r="E64" s="5">
        <f t="shared" si="30"/>
        <v>31183.523306874973</v>
      </c>
      <c r="F64" s="5">
        <f>SUM(D$5:D64)</f>
        <v>10644.000000000004</v>
      </c>
      <c r="G64" s="5">
        <f t="shared" si="31"/>
        <v>41423.113306874977</v>
      </c>
      <c r="H64" s="6">
        <f t="shared" si="11"/>
        <v>0.35243216025207508</v>
      </c>
      <c r="I64" s="6"/>
      <c r="J64" s="1" t="str">
        <f t="shared" si="17"/>
        <v>ok</v>
      </c>
      <c r="K64" s="5">
        <f t="shared" si="32"/>
        <v>80128.1484375</v>
      </c>
      <c r="L64" s="4">
        <f t="shared" si="20"/>
        <v>35421.593762812488</v>
      </c>
      <c r="M64" s="5">
        <f t="shared" si="21"/>
        <v>4642.4804559375152</v>
      </c>
      <c r="N64" s="6">
        <f t="shared" si="22"/>
        <v>0.15083217016848072</v>
      </c>
      <c r="O64" s="6">
        <f t="shared" si="7"/>
        <v>2.3441650505688916E-3</v>
      </c>
      <c r="P64" s="1" t="str">
        <f t="shared" si="23"/>
        <v/>
      </c>
      <c r="Q64" s="6">
        <f t="shared" si="8"/>
        <v>0.6158763941627492</v>
      </c>
      <c r="R64" s="6">
        <f t="shared" si="9"/>
        <v>0.13106356780624151</v>
      </c>
      <c r="S64" s="6">
        <f t="shared" si="24"/>
        <v>2.0547481161747871E-3</v>
      </c>
    </row>
    <row r="65" spans="1:19">
      <c r="A65" s="1">
        <v>61</v>
      </c>
      <c r="B65" s="5">
        <f>B64*(1+$B$2)</f>
        <v>620.87295816796882</v>
      </c>
      <c r="C65" s="5">
        <f>SUM($B$5:B65)</f>
        <v>31399.986265042942</v>
      </c>
      <c r="D65" s="5">
        <f t="shared" si="10"/>
        <v>414.23</v>
      </c>
      <c r="E65" s="5">
        <f t="shared" si="30"/>
        <v>31814.216265042942</v>
      </c>
      <c r="F65" s="5">
        <f>SUM(D$5:D65)</f>
        <v>11058.230000000003</v>
      </c>
      <c r="G65" s="5">
        <f t="shared" si="31"/>
        <v>42458.216265042945</v>
      </c>
      <c r="H65" s="6">
        <f t="shared" si="11"/>
        <v>0.35927708149831539</v>
      </c>
      <c r="I65" s="6"/>
      <c r="J65" s="1" t="str">
        <f t="shared" ref="J65:J76" si="33">IF(H65&gt;N65,"ok","")</f>
        <v>ok</v>
      </c>
      <c r="K65" s="4">
        <f>K64*(1+$B$2)</f>
        <v>86137.759570312497</v>
      </c>
      <c r="L65" s="4">
        <f t="shared" si="20"/>
        <v>37234.433025099599</v>
      </c>
      <c r="M65" s="5">
        <f t="shared" si="21"/>
        <v>5834.4467600566568</v>
      </c>
      <c r="N65" s="6">
        <f t="shared" si="22"/>
        <v>0.18581048764827152</v>
      </c>
      <c r="O65" s="6">
        <f t="shared" si="7"/>
        <v>2.7977835053103473E-3</v>
      </c>
      <c r="P65" s="1" t="str">
        <f t="shared" si="23"/>
        <v/>
      </c>
      <c r="Q65" s="6">
        <f t="shared" si="8"/>
        <v>0.63546780852348761</v>
      </c>
      <c r="R65" s="6">
        <f t="shared" si="9"/>
        <v>0.15669492687383413</v>
      </c>
      <c r="S65" s="6">
        <f t="shared" si="24"/>
        <v>2.3891895335954594E-3</v>
      </c>
    </row>
    <row r="66" spans="1:19">
      <c r="A66" s="1">
        <v>62</v>
      </c>
      <c r="B66" s="5">
        <f>B65</f>
        <v>620.87295816796882</v>
      </c>
      <c r="C66" s="5">
        <f>SUM($B$5:B66)</f>
        <v>32020.859223210911</v>
      </c>
      <c r="D66" s="5">
        <f t="shared" si="10"/>
        <v>424.58</v>
      </c>
      <c r="E66" s="5">
        <f t="shared" si="30"/>
        <v>32445.439223210913</v>
      </c>
      <c r="F66" s="5">
        <f>SUM(D$5:D66)</f>
        <v>11482.810000000003</v>
      </c>
      <c r="G66" s="5">
        <f t="shared" si="31"/>
        <v>43503.669223210913</v>
      </c>
      <c r="H66" s="6">
        <f t="shared" si="11"/>
        <v>0.36569474594909668</v>
      </c>
      <c r="I66" s="6"/>
      <c r="J66" s="1" t="str">
        <f t="shared" si="33"/>
        <v>ok</v>
      </c>
      <c r="K66" s="5">
        <f>K65</f>
        <v>86137.759570312497</v>
      </c>
      <c r="L66" s="4">
        <f t="shared" si="20"/>
        <v>37544.869504183582</v>
      </c>
      <c r="M66" s="5">
        <f t="shared" si="21"/>
        <v>5524.0102809726704</v>
      </c>
      <c r="N66" s="6">
        <f t="shared" si="22"/>
        <v>0.17251286864184112</v>
      </c>
      <c r="O66" s="6">
        <f t="shared" si="7"/>
        <v>2.5702198932511244E-3</v>
      </c>
      <c r="P66" s="1" t="str">
        <f t="shared" si="23"/>
        <v/>
      </c>
      <c r="Q66" s="6">
        <f t="shared" si="8"/>
        <v>0.62825990154674338</v>
      </c>
      <c r="R66" s="6">
        <f t="shared" si="9"/>
        <v>0.14713089575014071</v>
      </c>
      <c r="S66" s="6">
        <f t="shared" si="24"/>
        <v>2.2163872683997887E-3</v>
      </c>
    </row>
    <row r="67" spans="1:19">
      <c r="A67" s="1">
        <v>63</v>
      </c>
      <c r="B67" s="5">
        <f t="shared" ref="B67:B76" si="34">B66</f>
        <v>620.87295816796882</v>
      </c>
      <c r="C67" s="5">
        <f>SUM($B$5:B67)</f>
        <v>32641.73218137888</v>
      </c>
      <c r="D67" s="5">
        <f t="shared" si="10"/>
        <v>435.04</v>
      </c>
      <c r="E67" s="5">
        <f t="shared" ref="E67:E78" si="35">C67+D67</f>
        <v>33076.772181378881</v>
      </c>
      <c r="F67" s="5">
        <f>SUM(D$5:D67)</f>
        <v>11917.850000000004</v>
      </c>
      <c r="G67" s="5">
        <f t="shared" ref="G67:G78" si="36">C67+F67</f>
        <v>44559.582181378886</v>
      </c>
      <c r="H67" s="6">
        <f t="shared" si="11"/>
        <v>0.37219020004813397</v>
      </c>
      <c r="I67" s="6"/>
      <c r="J67" s="1" t="str">
        <f t="shared" si="33"/>
        <v>ok</v>
      </c>
      <c r="K67" s="5">
        <f t="shared" ref="K67:K76" si="37">K66</f>
        <v>86137.759570312497</v>
      </c>
      <c r="L67" s="4">
        <f t="shared" si="20"/>
        <v>37855.305983267564</v>
      </c>
      <c r="M67" s="5">
        <f t="shared" si="21"/>
        <v>5213.5738018886841</v>
      </c>
      <c r="N67" s="6">
        <f t="shared" si="22"/>
        <v>0.15972111323377838</v>
      </c>
      <c r="O67" s="6">
        <f t="shared" si="7"/>
        <v>2.3548247084776985E-3</v>
      </c>
      <c r="P67" s="1" t="str">
        <f t="shared" si="23"/>
        <v/>
      </c>
      <c r="Q67" s="6">
        <f t="shared" si="8"/>
        <v>0.62105199456999927</v>
      </c>
      <c r="R67" s="6">
        <f t="shared" si="9"/>
        <v>0.13772372634349161</v>
      </c>
      <c r="S67" s="6">
        <f t="shared" si="24"/>
        <v>2.0501866217037534E-3</v>
      </c>
    </row>
    <row r="68" spans="1:19">
      <c r="A68" s="1">
        <v>64</v>
      </c>
      <c r="B68" s="5">
        <f t="shared" si="34"/>
        <v>620.87295816796882</v>
      </c>
      <c r="C68" s="5">
        <f>SUM($B$5:B68)</f>
        <v>33262.605139546846</v>
      </c>
      <c r="D68" s="5">
        <f t="shared" si="10"/>
        <v>445.6</v>
      </c>
      <c r="E68" s="5">
        <f t="shared" si="35"/>
        <v>33708.205139546844</v>
      </c>
      <c r="F68" s="5">
        <f>SUM(D$5:D68)</f>
        <v>12363.450000000004</v>
      </c>
      <c r="G68" s="5">
        <f t="shared" si="36"/>
        <v>45626.05513954685</v>
      </c>
      <c r="H68" s="6">
        <f t="shared" si="11"/>
        <v>0.37876206848645666</v>
      </c>
      <c r="I68" s="6"/>
      <c r="J68" s="1" t="str">
        <f t="shared" si="33"/>
        <v>ok</v>
      </c>
      <c r="K68" s="5">
        <f t="shared" si="37"/>
        <v>86137.759570312497</v>
      </c>
      <c r="L68" s="4">
        <f t="shared" si="20"/>
        <v>38165.742462351547</v>
      </c>
      <c r="M68" s="5">
        <f t="shared" si="21"/>
        <v>4903.1373228047014</v>
      </c>
      <c r="N68" s="6">
        <f t="shared" si="22"/>
        <v>0.14740689438588872</v>
      </c>
      <c r="O68" s="6">
        <f t="shared" si="7"/>
        <v>2.1508178517115617E-3</v>
      </c>
      <c r="P68" s="1" t="str">
        <f t="shared" si="23"/>
        <v/>
      </c>
      <c r="Q68" s="6">
        <f t="shared" si="8"/>
        <v>0.61384408759325515</v>
      </c>
      <c r="R68" s="6">
        <f t="shared" si="9"/>
        <v>0.12846959095952037</v>
      </c>
      <c r="S68" s="6">
        <f t="shared" si="24"/>
        <v>1.8902588299285483E-3</v>
      </c>
    </row>
    <row r="69" spans="1:19">
      <c r="A69" s="1">
        <v>65</v>
      </c>
      <c r="B69" s="5">
        <f t="shared" si="34"/>
        <v>620.87295816796882</v>
      </c>
      <c r="C69" s="5">
        <f>SUM($B$5:B69)</f>
        <v>33883.478097714811</v>
      </c>
      <c r="D69" s="5">
        <f t="shared" si="10"/>
        <v>456.26</v>
      </c>
      <c r="E69" s="5">
        <f t="shared" si="35"/>
        <v>34339.738097714813</v>
      </c>
      <c r="F69" s="5">
        <f>SUM(D$5:D69)</f>
        <v>12819.710000000005</v>
      </c>
      <c r="G69" s="5">
        <f t="shared" si="36"/>
        <v>46703.188097714818</v>
      </c>
      <c r="H69" s="6">
        <f t="shared" si="11"/>
        <v>0.38540907864003388</v>
      </c>
      <c r="I69" s="6"/>
      <c r="J69" s="1" t="str">
        <f t="shared" si="33"/>
        <v>ok</v>
      </c>
      <c r="K69" s="5">
        <f t="shared" si="37"/>
        <v>86137.759570312497</v>
      </c>
      <c r="L69" s="4">
        <f t="shared" ref="L69:L100" si="38">((K69/2)+C69)/2</f>
        <v>38476.17894143553</v>
      </c>
      <c r="M69" s="5">
        <f t="shared" ref="M69:M100" si="39">L69-C69</f>
        <v>4592.7008437207187</v>
      </c>
      <c r="N69" s="6">
        <f t="shared" ref="N69:N100" si="40">M69/C69</f>
        <v>0.1355439612921692</v>
      </c>
      <c r="O69" s="6">
        <f t="shared" si="7"/>
        <v>1.9574794768231207E-3</v>
      </c>
      <c r="P69" s="1" t="str">
        <f t="shared" ref="P69:P100" si="41">IF(N69&gt;Q69,"ok","")</f>
        <v/>
      </c>
      <c r="Q69" s="6">
        <f t="shared" si="8"/>
        <v>0.60663618061651092</v>
      </c>
      <c r="R69" s="6">
        <f t="shared" si="9"/>
        <v>0.11936478543545748</v>
      </c>
      <c r="S69" s="6">
        <f t="shared" ref="S69:S100" si="42">(1+R69)^(1/A69)-1</f>
        <v>1.7362959046025583E-3</v>
      </c>
    </row>
    <row r="70" spans="1:19">
      <c r="A70" s="1">
        <v>66</v>
      </c>
      <c r="B70" s="5">
        <f t="shared" si="34"/>
        <v>620.87295816796882</v>
      </c>
      <c r="C70" s="5">
        <f>SUM($B$5:B70)</f>
        <v>34504.351055882777</v>
      </c>
      <c r="D70" s="5">
        <f t="shared" si="10"/>
        <v>467.03</v>
      </c>
      <c r="E70" s="5">
        <f t="shared" si="35"/>
        <v>34971.381055882775</v>
      </c>
      <c r="F70" s="5">
        <f>SUM(D$5:D70)</f>
        <v>13286.740000000005</v>
      </c>
      <c r="G70" s="5">
        <f t="shared" si="36"/>
        <v>47791.091055882782</v>
      </c>
      <c r="H70" s="6">
        <f t="shared" si="11"/>
        <v>0.3921303462909877</v>
      </c>
      <c r="I70" s="6"/>
      <c r="J70" s="1" t="str">
        <f t="shared" si="33"/>
        <v>ok</v>
      </c>
      <c r="K70" s="5">
        <f t="shared" si="37"/>
        <v>86137.759570312497</v>
      </c>
      <c r="L70" s="4">
        <f t="shared" si="38"/>
        <v>38786.615420519513</v>
      </c>
      <c r="M70" s="5">
        <f t="shared" si="39"/>
        <v>4282.264364636736</v>
      </c>
      <c r="N70" s="6">
        <f t="shared" si="40"/>
        <v>0.12410795257969753</v>
      </c>
      <c r="O70" s="6">
        <f t="shared" ref="O70:O133" si="43">(1+N70)^(1/A70)-1</f>
        <v>1.7741445123928834E-3</v>
      </c>
      <c r="P70" s="1" t="str">
        <f t="shared" si="41"/>
        <v/>
      </c>
      <c r="Q70" s="6">
        <f t="shared" ref="Q70:Q81" si="44">1-(C70/K70)</f>
        <v>0.59942827363976681</v>
      </c>
      <c r="R70" s="6">
        <f t="shared" ref="R70:R88" si="45">1-(C70/L70)</f>
        <v>0.11040572419658112</v>
      </c>
      <c r="S70" s="6">
        <f t="shared" si="42"/>
        <v>1.5880090353925791E-3</v>
      </c>
    </row>
    <row r="71" spans="1:19">
      <c r="A71" s="1">
        <v>67</v>
      </c>
      <c r="B71" s="5">
        <f t="shared" si="34"/>
        <v>620.87295816796882</v>
      </c>
      <c r="C71" s="5">
        <f>SUM($B$5:B71)</f>
        <v>35125.224014050742</v>
      </c>
      <c r="D71" s="5">
        <f t="shared" ref="D71:D88" si="46">ROUND(G70*$A$2,2)</f>
        <v>477.91</v>
      </c>
      <c r="E71" s="5">
        <f t="shared" si="35"/>
        <v>35603.134014050745</v>
      </c>
      <c r="F71" s="5">
        <f>SUM(D$5:D71)</f>
        <v>13764.650000000005</v>
      </c>
      <c r="G71" s="5">
        <f t="shared" si="36"/>
        <v>48889.874014050743</v>
      </c>
      <c r="H71" s="6">
        <f t="shared" ref="H71:H88" si="47">F71/C70</f>
        <v>0.39892505086407698</v>
      </c>
      <c r="I71" s="6"/>
      <c r="J71" s="1" t="str">
        <f t="shared" si="33"/>
        <v>ok</v>
      </c>
      <c r="K71" s="5">
        <f t="shared" si="37"/>
        <v>86137.759570312497</v>
      </c>
      <c r="L71" s="4">
        <f t="shared" si="38"/>
        <v>39097.051899603495</v>
      </c>
      <c r="M71" s="5">
        <f t="shared" si="39"/>
        <v>3971.8278855527533</v>
      </c>
      <c r="N71" s="6">
        <f t="shared" si="40"/>
        <v>0.11307622932067134</v>
      </c>
      <c r="O71" s="6">
        <f t="shared" si="43"/>
        <v>1.6001977567614567E-3</v>
      </c>
      <c r="P71" s="1" t="str">
        <f t="shared" si="41"/>
        <v/>
      </c>
      <c r="Q71" s="6">
        <f t="shared" si="44"/>
        <v>0.59222036666302258</v>
      </c>
      <c r="R71" s="6">
        <f t="shared" si="45"/>
        <v>0.10158893554818216</v>
      </c>
      <c r="S71" s="6">
        <f t="shared" si="42"/>
        <v>1.4451271375632846E-3</v>
      </c>
    </row>
    <row r="72" spans="1:19">
      <c r="A72" s="1">
        <v>68</v>
      </c>
      <c r="B72" s="5">
        <f t="shared" si="34"/>
        <v>620.87295816796882</v>
      </c>
      <c r="C72" s="5">
        <f>SUM($B$5:B72)</f>
        <v>35746.096972218707</v>
      </c>
      <c r="D72" s="5">
        <f t="shared" si="46"/>
        <v>488.9</v>
      </c>
      <c r="E72" s="5">
        <f t="shared" si="35"/>
        <v>36234.996972218709</v>
      </c>
      <c r="F72" s="5">
        <f>SUM(D$5:D72)</f>
        <v>14253.550000000005</v>
      </c>
      <c r="G72" s="5">
        <f t="shared" si="36"/>
        <v>49999.64697221871</v>
      </c>
      <c r="H72" s="6">
        <f t="shared" si="47"/>
        <v>0.40579242980196567</v>
      </c>
      <c r="I72" s="6"/>
      <c r="J72" s="1" t="str">
        <f t="shared" si="33"/>
        <v>ok</v>
      </c>
      <c r="K72" s="5">
        <f t="shared" si="37"/>
        <v>86137.759570312497</v>
      </c>
      <c r="L72" s="4">
        <f t="shared" si="38"/>
        <v>39407.488378687478</v>
      </c>
      <c r="M72" s="5">
        <f t="shared" si="39"/>
        <v>3661.3914064687706</v>
      </c>
      <c r="N72" s="6">
        <f t="shared" si="40"/>
        <v>0.1024277254469025</v>
      </c>
      <c r="O72" s="6">
        <f t="shared" si="43"/>
        <v>1.4350694787101936E-3</v>
      </c>
      <c r="P72" s="1" t="str">
        <f t="shared" si="41"/>
        <v/>
      </c>
      <c r="Q72" s="6">
        <f t="shared" si="44"/>
        <v>0.58501245968627846</v>
      </c>
      <c r="R72" s="6">
        <f t="shared" si="45"/>
        <v>9.2911057190057766E-2</v>
      </c>
      <c r="S72" s="6">
        <f t="shared" si="42"/>
        <v>1.3073955288729344E-3</v>
      </c>
    </row>
    <row r="73" spans="1:19">
      <c r="A73" s="1">
        <v>69</v>
      </c>
      <c r="B73" s="5">
        <f t="shared" si="34"/>
        <v>620.87295816796882</v>
      </c>
      <c r="C73" s="5">
        <f>SUM($B$5:B73)</f>
        <v>36366.969930386673</v>
      </c>
      <c r="D73" s="5">
        <f t="shared" si="46"/>
        <v>500</v>
      </c>
      <c r="E73" s="5">
        <f t="shared" si="35"/>
        <v>36866.969930386673</v>
      </c>
      <c r="F73" s="5">
        <f>SUM(D$5:D73)</f>
        <v>14753.550000000005</v>
      </c>
      <c r="G73" s="5">
        <f t="shared" si="36"/>
        <v>51120.519930386676</v>
      </c>
      <c r="H73" s="6">
        <f t="shared" si="47"/>
        <v>0.41273177352666579</v>
      </c>
      <c r="I73" s="6"/>
      <c r="J73" s="1" t="str">
        <f t="shared" si="33"/>
        <v>ok</v>
      </c>
      <c r="K73" s="5">
        <f t="shared" si="37"/>
        <v>86137.759570312497</v>
      </c>
      <c r="L73" s="4">
        <f t="shared" si="38"/>
        <v>39717.924857771461</v>
      </c>
      <c r="M73" s="5">
        <f t="shared" si="39"/>
        <v>3350.9549273847879</v>
      </c>
      <c r="N73" s="6">
        <f t="shared" si="40"/>
        <v>9.2142813487050362E-2</v>
      </c>
      <c r="O73" s="6">
        <f t="shared" si="43"/>
        <v>1.2782314648571713E-3</v>
      </c>
      <c r="P73" s="1" t="str">
        <f t="shared" si="41"/>
        <v/>
      </c>
      <c r="Q73" s="6">
        <f t="shared" si="44"/>
        <v>0.57780455270953435</v>
      </c>
      <c r="R73" s="6">
        <f t="shared" si="45"/>
        <v>8.436883194135758E-2</v>
      </c>
      <c r="S73" s="6">
        <f t="shared" si="42"/>
        <v>1.1745747226805658E-3</v>
      </c>
    </row>
    <row r="74" spans="1:19">
      <c r="A74" s="1">
        <v>70</v>
      </c>
      <c r="B74" s="5">
        <f t="shared" si="34"/>
        <v>620.87295816796882</v>
      </c>
      <c r="C74" s="5">
        <f>SUM($B$5:B74)</f>
        <v>36987.842888554638</v>
      </c>
      <c r="D74" s="5">
        <f t="shared" si="46"/>
        <v>511.21</v>
      </c>
      <c r="E74" s="5">
        <f t="shared" si="35"/>
        <v>37499.052888554637</v>
      </c>
      <c r="F74" s="5">
        <f>SUM(D$5:D74)</f>
        <v>15264.760000000004</v>
      </c>
      <c r="G74" s="5">
        <f t="shared" si="36"/>
        <v>52252.60288855464</v>
      </c>
      <c r="H74" s="6">
        <f t="shared" si="47"/>
        <v>0.41974242091710334</v>
      </c>
      <c r="I74" s="6"/>
      <c r="J74" s="1" t="str">
        <f t="shared" si="33"/>
        <v>ok</v>
      </c>
      <c r="K74" s="5">
        <f t="shared" si="37"/>
        <v>86137.759570312497</v>
      </c>
      <c r="L74" s="4">
        <f t="shared" si="38"/>
        <v>40028.361336855443</v>
      </c>
      <c r="M74" s="5">
        <f t="shared" si="39"/>
        <v>3040.5184483008052</v>
      </c>
      <c r="N74" s="6">
        <f t="shared" si="40"/>
        <v>8.2203183826155227E-2</v>
      </c>
      <c r="O74" s="6">
        <f t="shared" si="43"/>
        <v>1.1291934624988453E-3</v>
      </c>
      <c r="P74" s="1" t="str">
        <f t="shared" si="41"/>
        <v/>
      </c>
      <c r="Q74" s="6">
        <f t="shared" si="44"/>
        <v>0.57059664573279023</v>
      </c>
      <c r="R74" s="6">
        <f t="shared" si="45"/>
        <v>7.5959103664363536E-2</v>
      </c>
      <c r="S74" s="6">
        <f t="shared" si="42"/>
        <v>1.0464393255451565E-3</v>
      </c>
    </row>
    <row r="75" spans="1:19">
      <c r="A75" s="1">
        <v>71</v>
      </c>
      <c r="B75" s="5">
        <f t="shared" si="34"/>
        <v>620.87295816796882</v>
      </c>
      <c r="C75" s="5">
        <f>SUM($B$5:B75)</f>
        <v>37608.715846722604</v>
      </c>
      <c r="D75" s="5">
        <f t="shared" si="46"/>
        <v>522.53</v>
      </c>
      <c r="E75" s="5">
        <f t="shared" si="35"/>
        <v>38131.245846722602</v>
      </c>
      <c r="F75" s="5">
        <f>SUM(D$5:D75)</f>
        <v>15787.290000000005</v>
      </c>
      <c r="G75" s="5">
        <f t="shared" si="36"/>
        <v>53396.005846722604</v>
      </c>
      <c r="H75" s="6">
        <f t="shared" si="47"/>
        <v>0.42682375524216248</v>
      </c>
      <c r="I75" s="6"/>
      <c r="J75" s="1" t="str">
        <f t="shared" si="33"/>
        <v>ok</v>
      </c>
      <c r="K75" s="5">
        <f t="shared" si="37"/>
        <v>86137.759570312497</v>
      </c>
      <c r="L75" s="4">
        <f t="shared" si="38"/>
        <v>40338.797815939426</v>
      </c>
      <c r="M75" s="5">
        <f t="shared" si="39"/>
        <v>2730.0819692168225</v>
      </c>
      <c r="N75" s="6">
        <f t="shared" si="40"/>
        <v>7.2591735924818462E-2</v>
      </c>
      <c r="O75" s="6">
        <f t="shared" si="43"/>
        <v>9.8749997317804095E-4</v>
      </c>
      <c r="P75" s="1" t="str">
        <f t="shared" si="41"/>
        <v/>
      </c>
      <c r="Q75" s="6">
        <f t="shared" si="44"/>
        <v>0.56338873875604611</v>
      </c>
      <c r="R75" s="6">
        <f t="shared" si="45"/>
        <v>6.7678813376487401E-2</v>
      </c>
      <c r="S75" s="6">
        <f t="shared" si="42"/>
        <v>9.2277702893883706E-4</v>
      </c>
    </row>
    <row r="76" spans="1:19">
      <c r="A76" s="1">
        <v>72</v>
      </c>
      <c r="B76" s="5">
        <f t="shared" si="34"/>
        <v>620.87295816796882</v>
      </c>
      <c r="C76" s="5">
        <f>SUM($B$5:B76)</f>
        <v>38229.588804890569</v>
      </c>
      <c r="D76" s="5">
        <f t="shared" si="46"/>
        <v>533.96</v>
      </c>
      <c r="E76" s="5">
        <f t="shared" si="35"/>
        <v>38763.548804890568</v>
      </c>
      <c r="F76" s="5">
        <f>SUM(D$5:D76)</f>
        <v>16321.250000000004</v>
      </c>
      <c r="G76" s="5">
        <f t="shared" si="36"/>
        <v>54550.838804890576</v>
      </c>
      <c r="H76" s="6">
        <f t="shared" si="47"/>
        <v>0.43397520049657085</v>
      </c>
      <c r="I76" s="6"/>
      <c r="J76" s="1" t="str">
        <f t="shared" si="33"/>
        <v>ok</v>
      </c>
      <c r="K76" s="5">
        <f t="shared" si="37"/>
        <v>86137.759570312497</v>
      </c>
      <c r="L76" s="4">
        <f t="shared" si="38"/>
        <v>40649.234295023409</v>
      </c>
      <c r="M76" s="5">
        <f t="shared" si="39"/>
        <v>2419.6454901328398</v>
      </c>
      <c r="N76" s="6">
        <f t="shared" si="40"/>
        <v>6.3292480138402732E-2</v>
      </c>
      <c r="O76" s="6">
        <f t="shared" si="43"/>
        <v>8.5272735789310161E-4</v>
      </c>
      <c r="P76" s="1" t="str">
        <f t="shared" si="41"/>
        <v/>
      </c>
      <c r="Q76" s="6">
        <f t="shared" si="44"/>
        <v>0.55618083177930189</v>
      </c>
      <c r="R76" s="6">
        <f t="shared" si="45"/>
        <v>5.952499554042201E-2</v>
      </c>
      <c r="S76" s="6">
        <f t="shared" si="42"/>
        <v>8.033876858506428E-4</v>
      </c>
    </row>
    <row r="77" spans="1:19">
      <c r="A77" s="1">
        <v>73</v>
      </c>
      <c r="B77" s="5">
        <f>B76*(1+$B$2)</f>
        <v>667.43843003056645</v>
      </c>
      <c r="C77" s="5">
        <f>SUM($B$5:B77)</f>
        <v>38897.027234921137</v>
      </c>
      <c r="D77" s="5">
        <f t="shared" si="46"/>
        <v>545.51</v>
      </c>
      <c r="E77" s="5">
        <f t="shared" si="35"/>
        <v>39442.537234921139</v>
      </c>
      <c r="F77" s="5">
        <f>SUM(D$5:D77)</f>
        <v>16866.760000000002</v>
      </c>
      <c r="G77" s="5">
        <f t="shared" si="36"/>
        <v>55763.787234921139</v>
      </c>
      <c r="H77" s="6">
        <f t="shared" si="47"/>
        <v>0.44119647967132464</v>
      </c>
      <c r="I77" s="6"/>
      <c r="J77" s="1" t="str">
        <f t="shared" ref="J77:J88" si="48">IF(H77&gt;N77,"ok","")</f>
        <v>ok</v>
      </c>
      <c r="K77" s="4">
        <f>K76*(1+$B$2)</f>
        <v>92598.091538085937</v>
      </c>
      <c r="L77" s="4">
        <f t="shared" si="38"/>
        <v>42598.036501982053</v>
      </c>
      <c r="M77" s="5">
        <f t="shared" si="39"/>
        <v>3701.0092670609156</v>
      </c>
      <c r="N77" s="6">
        <f t="shared" si="40"/>
        <v>9.5148897747594649E-2</v>
      </c>
      <c r="O77" s="6">
        <f t="shared" si="43"/>
        <v>1.2458484896689104E-3</v>
      </c>
      <c r="P77" s="1" t="str">
        <f t="shared" si="41"/>
        <v/>
      </c>
      <c r="Q77" s="6">
        <f t="shared" si="44"/>
        <v>0.57993705281795527</v>
      </c>
      <c r="R77" s="6">
        <f t="shared" si="45"/>
        <v>8.6882156338091043E-2</v>
      </c>
      <c r="S77" s="6">
        <f t="shared" si="42"/>
        <v>1.1419280851701075E-3</v>
      </c>
    </row>
    <row r="78" spans="1:19">
      <c r="A78" s="1">
        <v>74</v>
      </c>
      <c r="B78" s="5">
        <f>B77</f>
        <v>667.43843003056645</v>
      </c>
      <c r="C78" s="5">
        <f>SUM($B$5:B78)</f>
        <v>39564.465664951706</v>
      </c>
      <c r="D78" s="5">
        <f t="shared" si="46"/>
        <v>557.64</v>
      </c>
      <c r="E78" s="5">
        <f t="shared" si="35"/>
        <v>40122.105664951705</v>
      </c>
      <c r="F78" s="5">
        <f>SUM(D$5:D78)</f>
        <v>17424.400000000001</v>
      </c>
      <c r="G78" s="5">
        <f t="shared" si="36"/>
        <v>56988.865664951707</v>
      </c>
      <c r="H78" s="6">
        <f t="shared" si="47"/>
        <v>0.44796225415284824</v>
      </c>
      <c r="I78" s="6"/>
      <c r="J78" s="1" t="str">
        <f t="shared" si="48"/>
        <v>ok</v>
      </c>
      <c r="K78" s="5">
        <f>K77</f>
        <v>92598.091538085937</v>
      </c>
      <c r="L78" s="4">
        <f t="shared" si="38"/>
        <v>42931.755716997337</v>
      </c>
      <c r="M78" s="5">
        <f t="shared" si="39"/>
        <v>3367.2900520456315</v>
      </c>
      <c r="N78" s="6">
        <f t="shared" si="40"/>
        <v>8.510894802829487E-2</v>
      </c>
      <c r="O78" s="6">
        <f t="shared" si="43"/>
        <v>1.1043985194154615E-3</v>
      </c>
      <c r="P78" s="1" t="str">
        <f t="shared" si="41"/>
        <v/>
      </c>
      <c r="Q78" s="6">
        <f t="shared" si="44"/>
        <v>0.57272914584121104</v>
      </c>
      <c r="R78" s="6">
        <f t="shared" si="45"/>
        <v>7.8433551011576008E-2</v>
      </c>
      <c r="S78" s="6">
        <f t="shared" si="42"/>
        <v>1.0209204136739647E-3</v>
      </c>
    </row>
    <row r="79" spans="1:19">
      <c r="A79" s="1">
        <v>75</v>
      </c>
      <c r="B79" s="5">
        <f t="shared" ref="B79:B88" si="49">B78</f>
        <v>667.43843003056645</v>
      </c>
      <c r="C79" s="5">
        <f>SUM($B$5:B79)</f>
        <v>40231.904094982274</v>
      </c>
      <c r="D79" s="5">
        <f t="shared" si="46"/>
        <v>569.89</v>
      </c>
      <c r="E79" s="5">
        <f t="shared" ref="E79:E90" si="50">C79+D79</f>
        <v>40801.794094982273</v>
      </c>
      <c r="F79" s="5">
        <f>SUM(D$5:D79)</f>
        <v>17994.29</v>
      </c>
      <c r="G79" s="5">
        <f t="shared" ref="G79:G90" si="51">C79+F79</f>
        <v>58226.194094982275</v>
      </c>
      <c r="H79" s="6">
        <f t="shared" si="47"/>
        <v>0.45480937749502565</v>
      </c>
      <c r="I79" s="6"/>
      <c r="J79" s="1" t="str">
        <f t="shared" si="48"/>
        <v>ok</v>
      </c>
      <c r="K79" s="5">
        <f t="shared" ref="K79:K88" si="52">K78</f>
        <v>92598.091538085937</v>
      </c>
      <c r="L79" s="4">
        <f t="shared" si="38"/>
        <v>43265.474932012621</v>
      </c>
      <c r="M79" s="5">
        <f t="shared" si="39"/>
        <v>3033.5708370303473</v>
      </c>
      <c r="N79" s="6">
        <f t="shared" si="40"/>
        <v>7.5402119419167496E-2</v>
      </c>
      <c r="O79" s="6">
        <f t="shared" si="43"/>
        <v>9.6973196910643544E-4</v>
      </c>
      <c r="P79" s="1" t="str">
        <f t="shared" si="41"/>
        <v/>
      </c>
      <c r="Q79" s="6">
        <f t="shared" si="44"/>
        <v>0.56552123886446681</v>
      </c>
      <c r="R79" s="6">
        <f t="shared" si="45"/>
        <v>7.0115278794403602E-2</v>
      </c>
      <c r="S79" s="6">
        <f t="shared" si="42"/>
        <v>9.039600573257367E-4</v>
      </c>
    </row>
    <row r="80" spans="1:19">
      <c r="A80" s="1">
        <v>76</v>
      </c>
      <c r="B80" s="5">
        <f t="shared" si="49"/>
        <v>667.43843003056645</v>
      </c>
      <c r="C80" s="5">
        <f>SUM($B$5:B80)</f>
        <v>40899.342525012842</v>
      </c>
      <c r="D80" s="5">
        <f t="shared" si="46"/>
        <v>582.26</v>
      </c>
      <c r="E80" s="5">
        <f t="shared" si="50"/>
        <v>41481.602525012844</v>
      </c>
      <c r="F80" s="5">
        <f>SUM(D$5:D80)</f>
        <v>18576.55</v>
      </c>
      <c r="G80" s="5">
        <f t="shared" si="51"/>
        <v>59475.892525012838</v>
      </c>
      <c r="H80" s="6">
        <f t="shared" si="47"/>
        <v>0.46173678372624843</v>
      </c>
      <c r="I80" s="6"/>
      <c r="J80" s="1" t="str">
        <f t="shared" si="48"/>
        <v>ok</v>
      </c>
      <c r="K80" s="5">
        <f t="shared" si="52"/>
        <v>92598.091538085937</v>
      </c>
      <c r="L80" s="4">
        <f t="shared" si="38"/>
        <v>43599.194147027905</v>
      </c>
      <c r="M80" s="5">
        <f t="shared" si="39"/>
        <v>2699.8516220150632</v>
      </c>
      <c r="N80" s="6">
        <f t="shared" si="40"/>
        <v>6.601210325970186E-2</v>
      </c>
      <c r="O80" s="6">
        <f t="shared" si="43"/>
        <v>8.4146804076934423E-4</v>
      </c>
      <c r="P80" s="1" t="str">
        <f t="shared" si="41"/>
        <v/>
      </c>
      <c r="Q80" s="6">
        <f t="shared" si="44"/>
        <v>0.5583133318877227</v>
      </c>
      <c r="R80" s="6">
        <f t="shared" si="45"/>
        <v>6.1924346879221104E-2</v>
      </c>
      <c r="S80" s="6">
        <f t="shared" si="42"/>
        <v>7.9087420544743381E-4</v>
      </c>
    </row>
    <row r="81" spans="1:19">
      <c r="A81" s="1">
        <v>77</v>
      </c>
      <c r="B81" s="5">
        <f t="shared" si="49"/>
        <v>667.43843003056645</v>
      </c>
      <c r="C81" s="5">
        <f>SUM($B$5:B81)</f>
        <v>41566.78095504341</v>
      </c>
      <c r="D81" s="5">
        <f t="shared" si="46"/>
        <v>594.76</v>
      </c>
      <c r="E81" s="5">
        <f t="shared" si="50"/>
        <v>42161.540955043412</v>
      </c>
      <c r="F81" s="5">
        <f>SUM(D$5:D81)</f>
        <v>19171.309999999998</v>
      </c>
      <c r="G81" s="5">
        <f t="shared" si="51"/>
        <v>60738.090955043408</v>
      </c>
      <c r="H81" s="6">
        <f t="shared" si="47"/>
        <v>0.46874372096019357</v>
      </c>
      <c r="I81" s="6"/>
      <c r="J81" s="1" t="str">
        <f t="shared" si="48"/>
        <v>ok</v>
      </c>
      <c r="K81" s="5">
        <f t="shared" si="52"/>
        <v>92598.091538085937</v>
      </c>
      <c r="L81" s="4">
        <f t="shared" si="38"/>
        <v>43932.913362043189</v>
      </c>
      <c r="M81" s="5">
        <f t="shared" si="39"/>
        <v>2366.1324069997791</v>
      </c>
      <c r="N81" s="6">
        <f t="shared" si="40"/>
        <v>5.6923638363020501E-2</v>
      </c>
      <c r="O81" s="6">
        <f t="shared" si="43"/>
        <v>7.1925153137963882E-4</v>
      </c>
      <c r="P81" s="1" t="str">
        <f t="shared" si="41"/>
        <v/>
      </c>
      <c r="Q81" s="6">
        <f t="shared" si="44"/>
        <v>0.55110542491097836</v>
      </c>
      <c r="R81" s="6">
        <f t="shared" si="45"/>
        <v>5.3857853393443511E-2</v>
      </c>
      <c r="S81" s="6">
        <f t="shared" si="42"/>
        <v>6.8149934992023375E-4</v>
      </c>
    </row>
    <row r="82" spans="1:19">
      <c r="A82" s="1">
        <v>78</v>
      </c>
      <c r="B82" s="5">
        <f t="shared" si="49"/>
        <v>667.43843003056645</v>
      </c>
      <c r="C82" s="5">
        <f>SUM($B$5:B82)</f>
        <v>42234.219385073979</v>
      </c>
      <c r="D82" s="5">
        <f t="shared" si="46"/>
        <v>607.38</v>
      </c>
      <c r="E82" s="5">
        <f t="shared" si="50"/>
        <v>42841.599385073976</v>
      </c>
      <c r="F82" s="5">
        <f>SUM(D$5:D82)</f>
        <v>19778.689999999999</v>
      </c>
      <c r="G82" s="5">
        <f t="shared" si="51"/>
        <v>62012.909385073974</v>
      </c>
      <c r="H82" s="6">
        <f t="shared" si="47"/>
        <v>0.47582924502601387</v>
      </c>
      <c r="I82" s="6"/>
      <c r="J82" s="1" t="str">
        <f t="shared" si="48"/>
        <v>ok</v>
      </c>
      <c r="K82" s="5">
        <f t="shared" si="52"/>
        <v>92598.091538085937</v>
      </c>
      <c r="L82" s="4">
        <f t="shared" si="38"/>
        <v>44266.632577058474</v>
      </c>
      <c r="M82" s="5">
        <f t="shared" si="39"/>
        <v>2032.4131919844949</v>
      </c>
      <c r="N82" s="6">
        <f t="shared" si="40"/>
        <v>4.8122428248378403E-2</v>
      </c>
      <c r="O82" s="6">
        <f t="shared" si="43"/>
        <v>6.0275081109684159E-4</v>
      </c>
      <c r="P82" s="1" t="str">
        <f t="shared" si="41"/>
        <v/>
      </c>
      <c r="Q82" s="6">
        <f t="shared" ref="Q82:Q93" si="53">1-(C82/K82)</f>
        <v>0.54389751793423424</v>
      </c>
      <c r="R82" s="6">
        <f t="shared" si="45"/>
        <v>4.591298397153909E-2</v>
      </c>
      <c r="S82" s="6">
        <f t="shared" si="42"/>
        <v>5.7568067725277672E-4</v>
      </c>
    </row>
    <row r="83" spans="1:19">
      <c r="A83" s="1">
        <v>79</v>
      </c>
      <c r="B83" s="5">
        <f t="shared" si="49"/>
        <v>667.43843003056645</v>
      </c>
      <c r="C83" s="5">
        <f>SUM($B$5:B83)</f>
        <v>42901.657815104547</v>
      </c>
      <c r="D83" s="5">
        <f t="shared" si="46"/>
        <v>620.13</v>
      </c>
      <c r="E83" s="5">
        <f t="shared" si="50"/>
        <v>43521.787815104544</v>
      </c>
      <c r="F83" s="5">
        <f>SUM(D$5:D83)</f>
        <v>20398.82</v>
      </c>
      <c r="G83" s="5">
        <f t="shared" si="51"/>
        <v>63300.477815104547</v>
      </c>
      <c r="H83" s="6">
        <f t="shared" si="47"/>
        <v>0.48299270821160623</v>
      </c>
      <c r="I83" s="6"/>
      <c r="J83" s="1" t="str">
        <f t="shared" si="48"/>
        <v>ok</v>
      </c>
      <c r="K83" s="5">
        <f t="shared" si="52"/>
        <v>92598.091538085937</v>
      </c>
      <c r="L83" s="4">
        <f t="shared" si="38"/>
        <v>44600.351792073758</v>
      </c>
      <c r="M83" s="5">
        <f t="shared" si="39"/>
        <v>1698.6939769692108</v>
      </c>
      <c r="N83" s="6">
        <f t="shared" si="40"/>
        <v>3.959506609954698E-2</v>
      </c>
      <c r="O83" s="6">
        <f t="shared" si="43"/>
        <v>4.9165598539979705E-4</v>
      </c>
      <c r="P83" s="1" t="str">
        <f t="shared" si="41"/>
        <v/>
      </c>
      <c r="Q83" s="6">
        <f t="shared" si="53"/>
        <v>0.53668961095749002</v>
      </c>
      <c r="R83" s="6">
        <f t="shared" si="45"/>
        <v>3.8087008481199836E-2</v>
      </c>
      <c r="S83" s="6">
        <f t="shared" si="42"/>
        <v>4.7327150738829538E-4</v>
      </c>
    </row>
    <row r="84" spans="1:19">
      <c r="A84" s="1">
        <v>80</v>
      </c>
      <c r="B84" s="5">
        <f t="shared" si="49"/>
        <v>667.43843003056645</v>
      </c>
      <c r="C84" s="5">
        <f>SUM($B$5:B84)</f>
        <v>43569.096245135115</v>
      </c>
      <c r="D84" s="5">
        <f t="shared" si="46"/>
        <v>633</v>
      </c>
      <c r="E84" s="5">
        <f t="shared" si="50"/>
        <v>44202.096245135115</v>
      </c>
      <c r="F84" s="5">
        <f>SUM(D$5:D84)</f>
        <v>21031.82</v>
      </c>
      <c r="G84" s="5">
        <f t="shared" si="51"/>
        <v>64600.916245135115</v>
      </c>
      <c r="H84" s="6">
        <f t="shared" si="47"/>
        <v>0.4902332700205177</v>
      </c>
      <c r="I84" s="6"/>
      <c r="J84" s="1" t="str">
        <f t="shared" si="48"/>
        <v>ok</v>
      </c>
      <c r="K84" s="5">
        <f t="shared" si="52"/>
        <v>92598.091538085937</v>
      </c>
      <c r="L84" s="4">
        <f t="shared" si="38"/>
        <v>44934.071007089042</v>
      </c>
      <c r="M84" s="5">
        <f t="shared" si="39"/>
        <v>1364.9747619539266</v>
      </c>
      <c r="N84" s="6">
        <f t="shared" si="40"/>
        <v>3.1328966620608717E-2</v>
      </c>
      <c r="O84" s="6">
        <f t="shared" si="43"/>
        <v>3.8567722219084999E-4</v>
      </c>
      <c r="P84" s="1" t="str">
        <f t="shared" si="41"/>
        <v/>
      </c>
      <c r="Q84" s="6">
        <f t="shared" si="53"/>
        <v>0.52948170398074579</v>
      </c>
      <c r="R84" s="6">
        <f t="shared" si="45"/>
        <v>3.0377277895398791E-2</v>
      </c>
      <c r="S84" s="6">
        <f t="shared" si="42"/>
        <v>3.7413277512587939E-4</v>
      </c>
    </row>
    <row r="85" spans="1:19">
      <c r="A85" s="1">
        <v>81</v>
      </c>
      <c r="B85" s="5">
        <f t="shared" si="49"/>
        <v>667.43843003056645</v>
      </c>
      <c r="C85" s="5">
        <f>SUM($B$5:B85)</f>
        <v>44236.534675165683</v>
      </c>
      <c r="D85" s="5">
        <f t="shared" si="46"/>
        <v>646.01</v>
      </c>
      <c r="E85" s="5">
        <f t="shared" si="50"/>
        <v>44882.544675165685</v>
      </c>
      <c r="F85" s="5">
        <f>SUM(D$5:D85)</f>
        <v>21677.829999999998</v>
      </c>
      <c r="G85" s="5">
        <f t="shared" si="51"/>
        <v>65914.364675165678</v>
      </c>
      <c r="H85" s="6">
        <f t="shared" si="47"/>
        <v>0.49755060049978717</v>
      </c>
      <c r="I85" s="6"/>
      <c r="J85" s="1" t="str">
        <f t="shared" si="48"/>
        <v>ok</v>
      </c>
      <c r="K85" s="5">
        <f t="shared" si="52"/>
        <v>92598.091538085937</v>
      </c>
      <c r="L85" s="4">
        <f t="shared" si="38"/>
        <v>45267.790222104326</v>
      </c>
      <c r="M85" s="5">
        <f t="shared" si="39"/>
        <v>1031.2555469386425</v>
      </c>
      <c r="N85" s="6">
        <f t="shared" si="40"/>
        <v>2.3312304060688273E-2</v>
      </c>
      <c r="O85" s="6">
        <f t="shared" si="43"/>
        <v>2.8454322711701785E-4</v>
      </c>
      <c r="P85" s="1" t="str">
        <f t="shared" si="41"/>
        <v/>
      </c>
      <c r="Q85" s="6">
        <f t="shared" si="53"/>
        <v>0.52227379700400167</v>
      </c>
      <c r="R85" s="6">
        <f t="shared" si="45"/>
        <v>2.2781221302803467E-2</v>
      </c>
      <c r="S85" s="6">
        <f t="shared" si="42"/>
        <v>2.7813255044217833E-4</v>
      </c>
    </row>
    <row r="86" spans="1:19">
      <c r="A86" s="1">
        <v>82</v>
      </c>
      <c r="B86" s="5">
        <f t="shared" si="49"/>
        <v>667.43843003056645</v>
      </c>
      <c r="C86" s="5">
        <f>SUM($B$5:B86)</f>
        <v>44903.973105196252</v>
      </c>
      <c r="D86" s="5">
        <f t="shared" si="46"/>
        <v>659.14</v>
      </c>
      <c r="E86" s="5">
        <f t="shared" si="50"/>
        <v>45563.113105196251</v>
      </c>
      <c r="F86" s="5">
        <f>SUM(D$5:D86)</f>
        <v>22336.969999999998</v>
      </c>
      <c r="G86" s="5">
        <f t="shared" si="51"/>
        <v>67240.943105196246</v>
      </c>
      <c r="H86" s="6">
        <f t="shared" si="47"/>
        <v>0.50494393749472277</v>
      </c>
      <c r="I86" s="6"/>
      <c r="J86" s="1" t="str">
        <f t="shared" si="48"/>
        <v>ok</v>
      </c>
      <c r="K86" s="5">
        <f t="shared" si="52"/>
        <v>92598.091538085937</v>
      </c>
      <c r="L86" s="4">
        <f t="shared" si="38"/>
        <v>45601.50943711961</v>
      </c>
      <c r="M86" s="5">
        <f t="shared" si="39"/>
        <v>697.53633192335838</v>
      </c>
      <c r="N86" s="6">
        <f t="shared" si="40"/>
        <v>1.5533955765768086E-2</v>
      </c>
      <c r="O86" s="6">
        <f t="shared" si="43"/>
        <v>1.8799985224582372E-4</v>
      </c>
      <c r="P86" s="1" t="str">
        <f t="shared" si="41"/>
        <v/>
      </c>
      <c r="Q86" s="6">
        <f t="shared" si="53"/>
        <v>0.51506589002725733</v>
      </c>
      <c r="R86" s="6">
        <f t="shared" si="45"/>
        <v>1.5296343049459815E-2</v>
      </c>
      <c r="S86" s="6">
        <f t="shared" si="42"/>
        <v>1.8514559435711675E-4</v>
      </c>
    </row>
    <row r="87" spans="1:19">
      <c r="A87" s="1">
        <v>83</v>
      </c>
      <c r="B87" s="5">
        <f t="shared" si="49"/>
        <v>667.43843003056645</v>
      </c>
      <c r="C87" s="5">
        <f>SUM($B$5:B87)</f>
        <v>45571.41153522682</v>
      </c>
      <c r="D87" s="5">
        <f t="shared" si="46"/>
        <v>672.41</v>
      </c>
      <c r="E87" s="5">
        <f t="shared" si="50"/>
        <v>46243.821535226823</v>
      </c>
      <c r="F87" s="5">
        <f>SUM(D$5:D87)</f>
        <v>23009.379999999997</v>
      </c>
      <c r="G87" s="5">
        <f t="shared" si="51"/>
        <v>68580.791535226817</v>
      </c>
      <c r="H87" s="6">
        <f t="shared" si="47"/>
        <v>0.51241300955922253</v>
      </c>
      <c r="I87" s="6"/>
      <c r="J87" s="1" t="str">
        <f t="shared" si="48"/>
        <v>ok</v>
      </c>
      <c r="K87" s="5">
        <f t="shared" si="52"/>
        <v>92598.091538085937</v>
      </c>
      <c r="L87" s="4">
        <f t="shared" si="38"/>
        <v>45935.228652134894</v>
      </c>
      <c r="M87" s="5">
        <f t="shared" si="39"/>
        <v>363.81711690807424</v>
      </c>
      <c r="N87" s="6">
        <f t="shared" si="40"/>
        <v>7.9834506909412413E-3</v>
      </c>
      <c r="O87" s="6">
        <f t="shared" si="43"/>
        <v>9.5808824903231837E-5</v>
      </c>
      <c r="P87" s="1" t="str">
        <f t="shared" si="41"/>
        <v/>
      </c>
      <c r="Q87" s="6">
        <f t="shared" si="53"/>
        <v>0.50785798305051322</v>
      </c>
      <c r="R87" s="6">
        <f t="shared" si="45"/>
        <v>7.9202200050693117E-3</v>
      </c>
      <c r="S87" s="6">
        <f t="shared" si="42"/>
        <v>9.5052947323814863E-5</v>
      </c>
    </row>
    <row r="88" spans="1:19">
      <c r="A88" s="1">
        <v>84</v>
      </c>
      <c r="B88" s="5">
        <f t="shared" si="49"/>
        <v>667.43843003056645</v>
      </c>
      <c r="C88" s="5">
        <f>SUM($B$5:B88)</f>
        <v>46238.849965257388</v>
      </c>
      <c r="D88" s="5">
        <f t="shared" si="46"/>
        <v>685.81</v>
      </c>
      <c r="E88" s="5">
        <f t="shared" si="50"/>
        <v>46924.659965257386</v>
      </c>
      <c r="F88" s="5">
        <f>SUM(D$5:D88)</f>
        <v>23695.19</v>
      </c>
      <c r="G88" s="5">
        <f t="shared" si="51"/>
        <v>69934.039965257383</v>
      </c>
      <c r="H88" s="6">
        <f t="shared" si="47"/>
        <v>0.51995734171375307</v>
      </c>
      <c r="I88" s="6"/>
      <c r="J88" s="1" t="str">
        <f t="shared" si="48"/>
        <v>ok</v>
      </c>
      <c r="K88" s="5">
        <f t="shared" si="52"/>
        <v>92598.091538085937</v>
      </c>
      <c r="L88" s="4">
        <f t="shared" si="38"/>
        <v>46268.947867150178</v>
      </c>
      <c r="M88" s="5">
        <f t="shared" si="39"/>
        <v>30.097901892790105</v>
      </c>
      <c r="N88" s="6">
        <f t="shared" si="40"/>
        <v>6.509223718886791E-4</v>
      </c>
      <c r="O88" s="6">
        <f t="shared" si="43"/>
        <v>7.7465849308566703E-6</v>
      </c>
      <c r="P88" s="1" t="str">
        <f t="shared" si="41"/>
        <v/>
      </c>
      <c r="Q88" s="6">
        <f t="shared" si="53"/>
        <v>0.50065007607376899</v>
      </c>
      <c r="R88" s="6">
        <f t="shared" si="45"/>
        <v>6.5049894757085447E-4</v>
      </c>
      <c r="S88" s="6">
        <f t="shared" si="42"/>
        <v>7.7415474042386023E-6</v>
      </c>
    </row>
    <row r="89" spans="1:19">
      <c r="A89" s="1">
        <v>85</v>
      </c>
      <c r="B89" s="5">
        <f>B88*(1+$B$2)</f>
        <v>717.49631228285887</v>
      </c>
      <c r="C89" s="5">
        <f>SUM($B$5:B89)</f>
        <v>46956.346277540244</v>
      </c>
      <c r="D89" s="5">
        <f t="shared" ref="D89:D136" si="54">ROUND(G88*$A$2,2)</f>
        <v>699.34</v>
      </c>
      <c r="E89" s="5">
        <f t="shared" si="50"/>
        <v>47655.686277540241</v>
      </c>
      <c r="F89" s="5">
        <f>SUM(D$5:D89)</f>
        <v>24394.53</v>
      </c>
      <c r="G89" s="5">
        <f t="shared" si="51"/>
        <v>71350.876277540243</v>
      </c>
      <c r="H89" s="6">
        <f t="shared" ref="H89:H136" si="55">F89/C88</f>
        <v>0.52757648640330335</v>
      </c>
      <c r="I89" s="6"/>
      <c r="J89" s="1" t="str">
        <f t="shared" ref="J89:J136" si="56">IF(H89&gt;N89,"ok","")</f>
        <v>ok</v>
      </c>
      <c r="K89" s="4">
        <f>K88*(1+$B$2)</f>
        <v>99542.94840344238</v>
      </c>
      <c r="L89" s="4">
        <f t="shared" si="38"/>
        <v>48363.910239630713</v>
      </c>
      <c r="M89" s="5">
        <f t="shared" si="39"/>
        <v>1407.5639620904694</v>
      </c>
      <c r="N89" s="6">
        <f t="shared" si="40"/>
        <v>2.9976011203489299E-2</v>
      </c>
      <c r="O89" s="6">
        <f t="shared" si="43"/>
        <v>3.4753698730360938E-4</v>
      </c>
      <c r="P89" s="1" t="str">
        <f t="shared" si="41"/>
        <v/>
      </c>
      <c r="Q89" s="6">
        <f t="shared" si="53"/>
        <v>0.52828053588257584</v>
      </c>
      <c r="R89" s="6">
        <f t="shared" ref="R89:R136" si="57">1-(C89/L89)</f>
        <v>2.9103601324135142E-2</v>
      </c>
      <c r="S89" s="6">
        <f t="shared" si="42"/>
        <v>3.3756441313959051E-4</v>
      </c>
    </row>
    <row r="90" spans="1:19">
      <c r="A90" s="1">
        <v>86</v>
      </c>
      <c r="B90" s="5">
        <f>B89</f>
        <v>717.49631228285887</v>
      </c>
      <c r="C90" s="5">
        <f>SUM($B$5:B90)</f>
        <v>47673.8425898231</v>
      </c>
      <c r="D90" s="5">
        <f t="shared" si="54"/>
        <v>713.51</v>
      </c>
      <c r="E90" s="5">
        <f t="shared" si="50"/>
        <v>48387.352589823102</v>
      </c>
      <c r="F90" s="5">
        <f>SUM(D$5:D90)</f>
        <v>25108.039999999997</v>
      </c>
      <c r="G90" s="5">
        <f t="shared" si="51"/>
        <v>72781.882589823101</v>
      </c>
      <c r="H90" s="6">
        <f t="shared" si="55"/>
        <v>0.53471025730146005</v>
      </c>
      <c r="I90" s="6"/>
      <c r="J90" s="1" t="str">
        <f t="shared" si="56"/>
        <v>ok</v>
      </c>
      <c r="K90" s="5">
        <f>K89</f>
        <v>99542.94840344238</v>
      </c>
      <c r="L90" s="4">
        <f t="shared" si="38"/>
        <v>48722.658395772145</v>
      </c>
      <c r="M90" s="5">
        <f t="shared" si="39"/>
        <v>1048.8158059490452</v>
      </c>
      <c r="N90" s="6">
        <f t="shared" si="40"/>
        <v>2.1999816859170799E-2</v>
      </c>
      <c r="O90" s="6">
        <f t="shared" si="43"/>
        <v>2.5307053535361668E-4</v>
      </c>
      <c r="P90" s="1" t="str">
        <f t="shared" si="41"/>
        <v/>
      </c>
      <c r="Q90" s="6">
        <f t="shared" si="53"/>
        <v>0.52107262890583161</v>
      </c>
      <c r="R90" s="6">
        <f t="shared" si="57"/>
        <v>2.1526243445699533E-2</v>
      </c>
      <c r="S90" s="6">
        <f t="shared" si="42"/>
        <v>2.4767980749662577E-4</v>
      </c>
    </row>
    <row r="91" spans="1:19">
      <c r="A91" s="1">
        <v>87</v>
      </c>
      <c r="B91" s="5">
        <f t="shared" ref="B91:B100" si="58">B90</f>
        <v>717.49631228285887</v>
      </c>
      <c r="C91" s="5">
        <f>SUM($B$5:B91)</f>
        <v>48391.338902105956</v>
      </c>
      <c r="D91" s="5">
        <f t="shared" si="54"/>
        <v>727.82</v>
      </c>
      <c r="E91" s="5">
        <f t="shared" ref="E91:E136" si="59">C91+D91</f>
        <v>49119.158902105955</v>
      </c>
      <c r="F91" s="5">
        <f>SUM(D$5:D91)</f>
        <v>25835.859999999997</v>
      </c>
      <c r="G91" s="5">
        <f t="shared" ref="G91:G136" si="60">C91+F91</f>
        <v>74227.198902105956</v>
      </c>
      <c r="H91" s="6">
        <f t="shared" si="55"/>
        <v>0.54192946480708393</v>
      </c>
      <c r="I91" s="6"/>
      <c r="J91" s="1" t="str">
        <f t="shared" si="56"/>
        <v>ok</v>
      </c>
      <c r="K91" s="5">
        <f t="shared" ref="K91:K100" si="61">K90</f>
        <v>99542.94840344238</v>
      </c>
      <c r="L91" s="4">
        <f t="shared" si="38"/>
        <v>49081.406551913577</v>
      </c>
      <c r="M91" s="5">
        <f t="shared" si="39"/>
        <v>690.06764980762091</v>
      </c>
      <c r="N91" s="6">
        <f t="shared" si="40"/>
        <v>1.4260147899681067E-2</v>
      </c>
      <c r="O91" s="6">
        <f t="shared" si="43"/>
        <v>1.6276529515746319E-4</v>
      </c>
      <c r="P91" s="1" t="str">
        <f t="shared" si="41"/>
        <v/>
      </c>
      <c r="Q91" s="6">
        <f t="shared" si="53"/>
        <v>0.5138647219290875</v>
      </c>
      <c r="R91" s="6">
        <f t="shared" si="57"/>
        <v>1.4059655137994787E-2</v>
      </c>
      <c r="S91" s="6">
        <f t="shared" si="42"/>
        <v>1.604925894604925E-4</v>
      </c>
    </row>
    <row r="92" spans="1:19">
      <c r="A92" s="1">
        <v>88</v>
      </c>
      <c r="B92" s="5">
        <f t="shared" si="58"/>
        <v>717.49631228285887</v>
      </c>
      <c r="C92" s="5">
        <f>SUM($B$5:B92)</f>
        <v>49108.835214388811</v>
      </c>
      <c r="D92" s="5">
        <f t="shared" si="54"/>
        <v>742.27</v>
      </c>
      <c r="E92" s="5">
        <f t="shared" si="59"/>
        <v>49851.105214388808</v>
      </c>
      <c r="F92" s="5">
        <f>SUM(D$5:D92)</f>
        <v>26578.129999999997</v>
      </c>
      <c r="G92" s="5">
        <f t="shared" si="60"/>
        <v>75686.965214388809</v>
      </c>
      <c r="H92" s="6">
        <f t="shared" si="55"/>
        <v>0.5492332017050956</v>
      </c>
      <c r="I92" s="6"/>
      <c r="J92" s="1" t="str">
        <f t="shared" si="56"/>
        <v>ok</v>
      </c>
      <c r="K92" s="5">
        <f t="shared" si="61"/>
        <v>99542.94840344238</v>
      </c>
      <c r="L92" s="4">
        <f t="shared" si="38"/>
        <v>49440.154708055001</v>
      </c>
      <c r="M92" s="5">
        <f t="shared" si="39"/>
        <v>331.31949366618937</v>
      </c>
      <c r="N92" s="6">
        <f t="shared" si="40"/>
        <v>6.7466371828976569E-3</v>
      </c>
      <c r="O92" s="6">
        <f t="shared" si="43"/>
        <v>7.6411788249908241E-5</v>
      </c>
      <c r="P92" s="1" t="str">
        <f t="shared" si="41"/>
        <v/>
      </c>
      <c r="Q92" s="6">
        <f t="shared" si="53"/>
        <v>0.50665681495234338</v>
      </c>
      <c r="R92" s="6">
        <f t="shared" si="57"/>
        <v>6.7014250991453972E-3</v>
      </c>
      <c r="S92" s="6">
        <f t="shared" si="42"/>
        <v>7.590140726110306E-5</v>
      </c>
    </row>
    <row r="93" spans="1:19">
      <c r="A93" s="1">
        <v>89</v>
      </c>
      <c r="B93" s="5">
        <f t="shared" si="58"/>
        <v>717.49631228285887</v>
      </c>
      <c r="C93" s="5">
        <f>SUM($B$5:B93)</f>
        <v>49826.331526671667</v>
      </c>
      <c r="D93" s="5">
        <f t="shared" si="54"/>
        <v>756.87</v>
      </c>
      <c r="E93" s="5">
        <f t="shared" si="59"/>
        <v>50583.20152667167</v>
      </c>
      <c r="F93" s="5">
        <f>SUM(D$5:D93)</f>
        <v>27334.999999999996</v>
      </c>
      <c r="G93" s="5">
        <f t="shared" si="60"/>
        <v>77161.331526671667</v>
      </c>
      <c r="H93" s="6">
        <f t="shared" si="55"/>
        <v>0.5566208174286098</v>
      </c>
      <c r="I93" s="6"/>
      <c r="J93" s="1" t="str">
        <f t="shared" si="56"/>
        <v>ok</v>
      </c>
      <c r="K93" s="5">
        <f t="shared" si="61"/>
        <v>99542.94840344238</v>
      </c>
      <c r="L93" s="4">
        <f t="shared" si="38"/>
        <v>49798.902864196425</v>
      </c>
      <c r="M93" s="5">
        <f t="shared" si="39"/>
        <v>-27.428662475242163</v>
      </c>
      <c r="N93" s="6">
        <f t="shared" si="40"/>
        <v>-5.504852882970082E-4</v>
      </c>
      <c r="O93" s="6">
        <f t="shared" si="43"/>
        <v>-6.1869118829216418E-6</v>
      </c>
      <c r="P93" s="1" t="str">
        <f t="shared" si="41"/>
        <v/>
      </c>
      <c r="Q93" s="6">
        <f t="shared" si="53"/>
        <v>0.49944890797559915</v>
      </c>
      <c r="R93" s="6">
        <f t="shared" si="57"/>
        <v>-5.5078848925727009E-4</v>
      </c>
      <c r="S93" s="6">
        <f t="shared" si="42"/>
        <v>-6.1903204910951359E-6</v>
      </c>
    </row>
    <row r="94" spans="1:19">
      <c r="A94" s="1">
        <v>90</v>
      </c>
      <c r="B94" s="5">
        <f t="shared" si="58"/>
        <v>717.49631228285887</v>
      </c>
      <c r="C94" s="5">
        <f>SUM($B$5:B94)</f>
        <v>50543.827838954523</v>
      </c>
      <c r="D94" s="5">
        <f t="shared" si="54"/>
        <v>771.61</v>
      </c>
      <c r="E94" s="5">
        <f t="shared" si="59"/>
        <v>51315.437838954524</v>
      </c>
      <c r="F94" s="5">
        <f>SUM(D$5:D94)</f>
        <v>28106.609999999997</v>
      </c>
      <c r="G94" s="5">
        <f t="shared" si="60"/>
        <v>78650.437838954516</v>
      </c>
      <c r="H94" s="6">
        <f t="shared" si="55"/>
        <v>0.56409149818614956</v>
      </c>
      <c r="I94" s="6"/>
      <c r="J94" s="1" t="str">
        <f t="shared" si="56"/>
        <v>ok</v>
      </c>
      <c r="K94" s="5">
        <f t="shared" si="61"/>
        <v>99542.94840344238</v>
      </c>
      <c r="L94" s="4">
        <f t="shared" si="38"/>
        <v>50157.651020337857</v>
      </c>
      <c r="M94" s="5">
        <f t="shared" si="39"/>
        <v>-386.17681861666642</v>
      </c>
      <c r="N94" s="6">
        <f t="shared" si="40"/>
        <v>-7.6404347499584692E-3</v>
      </c>
      <c r="O94" s="6">
        <f t="shared" si="43"/>
        <v>-8.5216062260862202E-5</v>
      </c>
      <c r="P94" s="1" t="str">
        <f t="shared" si="41"/>
        <v/>
      </c>
      <c r="Q94" s="6">
        <f t="shared" ref="Q94:Q136" si="62">1-(C94/K94)</f>
        <v>0.49224100099885504</v>
      </c>
      <c r="R94" s="6">
        <f t="shared" si="57"/>
        <v>-7.6992604470269566E-3</v>
      </c>
      <c r="S94" s="6">
        <f t="shared" si="42"/>
        <v>-8.5874676675534722E-5</v>
      </c>
    </row>
    <row r="95" spans="1:19">
      <c r="A95" s="1">
        <v>91</v>
      </c>
      <c r="B95" s="5">
        <f t="shared" si="58"/>
        <v>717.49631228285887</v>
      </c>
      <c r="C95" s="5">
        <f>SUM($B$5:B95)</f>
        <v>51261.324151237379</v>
      </c>
      <c r="D95" s="5">
        <f t="shared" si="54"/>
        <v>786.5</v>
      </c>
      <c r="E95" s="5">
        <f t="shared" si="59"/>
        <v>52047.824151237379</v>
      </c>
      <c r="F95" s="5">
        <f>SUM(D$5:D95)</f>
        <v>28893.109999999997</v>
      </c>
      <c r="G95" s="5">
        <f t="shared" si="60"/>
        <v>80154.434151237379</v>
      </c>
      <c r="H95" s="6">
        <f t="shared" si="55"/>
        <v>0.57164467424312981</v>
      </c>
      <c r="I95" s="6"/>
      <c r="J95" s="1" t="str">
        <f t="shared" si="56"/>
        <v>ok</v>
      </c>
      <c r="K95" s="5">
        <f t="shared" si="61"/>
        <v>99542.94840344238</v>
      </c>
      <c r="L95" s="4">
        <f t="shared" si="38"/>
        <v>50516.399176479288</v>
      </c>
      <c r="M95" s="5">
        <f t="shared" si="39"/>
        <v>-744.92497475809068</v>
      </c>
      <c r="N95" s="6">
        <f t="shared" si="40"/>
        <v>-1.453191050157664E-2</v>
      </c>
      <c r="O95" s="6">
        <f t="shared" si="43"/>
        <v>-1.6085006142119163E-4</v>
      </c>
      <c r="P95" s="1" t="str">
        <f t="shared" si="41"/>
        <v/>
      </c>
      <c r="Q95" s="6">
        <f t="shared" si="62"/>
        <v>0.48503309402211092</v>
      </c>
      <c r="R95" s="6">
        <f t="shared" si="57"/>
        <v>-1.4746200974374402E-2</v>
      </c>
      <c r="S95" s="6">
        <f t="shared" si="42"/>
        <v>-1.6323949931584814E-4</v>
      </c>
    </row>
    <row r="96" spans="1:19">
      <c r="A96" s="1">
        <v>92</v>
      </c>
      <c r="B96" s="5">
        <f t="shared" si="58"/>
        <v>717.49631228285887</v>
      </c>
      <c r="C96" s="5">
        <f>SUM($B$5:B96)</f>
        <v>51978.820463520235</v>
      </c>
      <c r="D96" s="5">
        <f t="shared" si="54"/>
        <v>801.54</v>
      </c>
      <c r="E96" s="5">
        <f t="shared" si="59"/>
        <v>52780.360463520235</v>
      </c>
      <c r="F96" s="5">
        <f>SUM(D$5:D96)</f>
        <v>29694.649999999998</v>
      </c>
      <c r="G96" s="5">
        <f t="shared" si="60"/>
        <v>81673.470463520236</v>
      </c>
      <c r="H96" s="6">
        <f t="shared" si="55"/>
        <v>0.57927980776289034</v>
      </c>
      <c r="I96" s="6"/>
      <c r="J96" s="1" t="str">
        <f t="shared" si="56"/>
        <v>ok</v>
      </c>
      <c r="K96" s="5">
        <f t="shared" si="61"/>
        <v>99542.94840344238</v>
      </c>
      <c r="L96" s="4">
        <f t="shared" si="38"/>
        <v>50875.147332620712</v>
      </c>
      <c r="M96" s="5">
        <f t="shared" si="39"/>
        <v>-1103.6731308995222</v>
      </c>
      <c r="N96" s="6">
        <f t="shared" si="40"/>
        <v>-2.1233131515058176E-2</v>
      </c>
      <c r="O96" s="6">
        <f t="shared" si="43"/>
        <v>-2.3325319553413326E-4</v>
      </c>
      <c r="P96" s="1" t="str">
        <f t="shared" si="41"/>
        <v/>
      </c>
      <c r="Q96" s="6">
        <f t="shared" si="62"/>
        <v>0.47782518704536669</v>
      </c>
      <c r="R96" s="6">
        <f t="shared" si="57"/>
        <v>-2.1693757930246971E-2</v>
      </c>
      <c r="S96" s="6">
        <f t="shared" si="42"/>
        <v>-2.3836861842363444E-4</v>
      </c>
    </row>
    <row r="97" spans="1:19">
      <c r="A97" s="1">
        <v>93</v>
      </c>
      <c r="B97" s="5">
        <f t="shared" si="58"/>
        <v>717.49631228285887</v>
      </c>
      <c r="C97" s="5">
        <f>SUM($B$5:B97)</f>
        <v>52696.31677580309</v>
      </c>
      <c r="D97" s="5">
        <f t="shared" si="54"/>
        <v>816.73</v>
      </c>
      <c r="E97" s="5">
        <f t="shared" si="59"/>
        <v>53513.046775803094</v>
      </c>
      <c r="F97" s="5">
        <f>SUM(D$5:D97)</f>
        <v>30511.379999999997</v>
      </c>
      <c r="G97" s="5">
        <f t="shared" si="60"/>
        <v>83207.696775803081</v>
      </c>
      <c r="H97" s="6">
        <f t="shared" si="55"/>
        <v>0.58699639060515985</v>
      </c>
      <c r="I97" s="6"/>
      <c r="J97" s="1" t="str">
        <f t="shared" si="56"/>
        <v>ok</v>
      </c>
      <c r="K97" s="5">
        <f t="shared" si="61"/>
        <v>99542.94840344238</v>
      </c>
      <c r="L97" s="4">
        <f t="shared" si="38"/>
        <v>51233.895488762137</v>
      </c>
      <c r="M97" s="5">
        <f t="shared" si="39"/>
        <v>-1462.4212870409538</v>
      </c>
      <c r="N97" s="6">
        <f t="shared" si="40"/>
        <v>-2.7751869134665274E-2</v>
      </c>
      <c r="O97" s="6">
        <f t="shared" si="43"/>
        <v>-3.0258032550589675E-4</v>
      </c>
      <c r="P97" s="1" t="str">
        <f t="shared" si="41"/>
        <v/>
      </c>
      <c r="Q97" s="6">
        <f t="shared" si="62"/>
        <v>0.47061728006862258</v>
      </c>
      <c r="R97" s="6">
        <f t="shared" si="57"/>
        <v>-2.8544019014945521E-2</v>
      </c>
      <c r="S97" s="6">
        <f t="shared" si="42"/>
        <v>-3.1134207730931784E-4</v>
      </c>
    </row>
    <row r="98" spans="1:19">
      <c r="A98" s="1">
        <v>94</v>
      </c>
      <c r="B98" s="5">
        <f t="shared" si="58"/>
        <v>717.49631228285887</v>
      </c>
      <c r="C98" s="5">
        <f>SUM($B$5:B98)</f>
        <v>53413.813088085946</v>
      </c>
      <c r="D98" s="5">
        <f t="shared" si="54"/>
        <v>832.08</v>
      </c>
      <c r="E98" s="5">
        <f t="shared" si="59"/>
        <v>54245.893088085948</v>
      </c>
      <c r="F98" s="5">
        <f>SUM(D$5:D98)</f>
        <v>31343.46</v>
      </c>
      <c r="G98" s="5">
        <f t="shared" si="60"/>
        <v>84757.273088085945</v>
      </c>
      <c r="H98" s="6">
        <f t="shared" si="55"/>
        <v>0.59479413207095677</v>
      </c>
      <c r="I98" s="6"/>
      <c r="J98" s="1" t="str">
        <f t="shared" si="56"/>
        <v>ok</v>
      </c>
      <c r="K98" s="5">
        <f t="shared" si="61"/>
        <v>99542.94840344238</v>
      </c>
      <c r="L98" s="4">
        <f t="shared" si="38"/>
        <v>51592.643644903568</v>
      </c>
      <c r="M98" s="5">
        <f t="shared" si="39"/>
        <v>-1821.169443182378</v>
      </c>
      <c r="N98" s="6">
        <f t="shared" si="40"/>
        <v>-3.4095477141447394E-2</v>
      </c>
      <c r="O98" s="6">
        <f t="shared" si="43"/>
        <v>-3.68977520353031E-4</v>
      </c>
      <c r="P98" s="1" t="str">
        <f t="shared" si="41"/>
        <v/>
      </c>
      <c r="Q98" s="6">
        <f t="shared" si="62"/>
        <v>0.46340937309187846</v>
      </c>
      <c r="R98" s="6">
        <f t="shared" si="57"/>
        <v>-3.5299013861683992E-2</v>
      </c>
      <c r="S98" s="6">
        <f t="shared" si="42"/>
        <v>-3.8223633953093916E-4</v>
      </c>
    </row>
    <row r="99" spans="1:19">
      <c r="A99" s="1">
        <v>95</v>
      </c>
      <c r="B99" s="5">
        <f t="shared" si="58"/>
        <v>717.49631228285887</v>
      </c>
      <c r="C99" s="5">
        <f>SUM($B$5:B99)</f>
        <v>54131.309400368802</v>
      </c>
      <c r="D99" s="5">
        <f t="shared" si="54"/>
        <v>847.57</v>
      </c>
      <c r="E99" s="5">
        <f t="shared" si="59"/>
        <v>54978.879400368802</v>
      </c>
      <c r="F99" s="5">
        <f>SUM(D$5:D99)</f>
        <v>32191.03</v>
      </c>
      <c r="G99" s="5">
        <f t="shared" si="60"/>
        <v>86322.339400368801</v>
      </c>
      <c r="H99" s="6">
        <f t="shared" si="55"/>
        <v>0.60267238264590905</v>
      </c>
      <c r="I99" s="6"/>
      <c r="J99" s="1" t="str">
        <f t="shared" si="56"/>
        <v>ok</v>
      </c>
      <c r="K99" s="5">
        <f t="shared" si="61"/>
        <v>99542.94840344238</v>
      </c>
      <c r="L99" s="4">
        <f t="shared" si="38"/>
        <v>51951.391801045</v>
      </c>
      <c r="M99" s="5">
        <f t="shared" si="39"/>
        <v>-2179.9175993238023</v>
      </c>
      <c r="N99" s="6">
        <f t="shared" si="40"/>
        <v>-4.0270919426695972E-2</v>
      </c>
      <c r="O99" s="6">
        <f t="shared" si="43"/>
        <v>-4.3258264160594972E-4</v>
      </c>
      <c r="P99" s="1" t="str">
        <f t="shared" si="41"/>
        <v/>
      </c>
      <c r="Q99" s="6">
        <f t="shared" si="62"/>
        <v>0.45620146611513424</v>
      </c>
      <c r="R99" s="6">
        <f t="shared" si="57"/>
        <v>-4.196071604148921E-2</v>
      </c>
      <c r="S99" s="6">
        <f t="shared" si="42"/>
        <v>-4.5112448255035797E-4</v>
      </c>
    </row>
    <row r="100" spans="1:19">
      <c r="A100" s="1">
        <v>96</v>
      </c>
      <c r="B100" s="5">
        <f t="shared" si="58"/>
        <v>717.49631228285887</v>
      </c>
      <c r="C100" s="5">
        <f>SUM($B$5:B100)</f>
        <v>54848.805712651658</v>
      </c>
      <c r="D100" s="5">
        <f t="shared" si="54"/>
        <v>863.22</v>
      </c>
      <c r="E100" s="5">
        <f t="shared" si="59"/>
        <v>55712.025712651659</v>
      </c>
      <c r="F100" s="5">
        <f>SUM(D$5:D100)</f>
        <v>33054.25</v>
      </c>
      <c r="G100" s="5">
        <f t="shared" si="60"/>
        <v>87903.055712651665</v>
      </c>
      <c r="H100" s="6">
        <f t="shared" si="55"/>
        <v>0.61063089672415716</v>
      </c>
      <c r="I100" s="6"/>
      <c r="J100" s="1" t="str">
        <f t="shared" si="56"/>
        <v>ok</v>
      </c>
      <c r="K100" s="5">
        <f t="shared" si="61"/>
        <v>99542.94840344238</v>
      </c>
      <c r="L100" s="4">
        <f t="shared" si="38"/>
        <v>52310.139957186424</v>
      </c>
      <c r="M100" s="5">
        <f t="shared" si="39"/>
        <v>-2538.6657554652338</v>
      </c>
      <c r="N100" s="6">
        <f t="shared" si="40"/>
        <v>-4.6284795493362119E-2</v>
      </c>
      <c r="O100" s="6">
        <f t="shared" si="43"/>
        <v>-4.9352588302753464E-4</v>
      </c>
      <c r="P100" s="1" t="str">
        <f t="shared" si="41"/>
        <v/>
      </c>
      <c r="Q100" s="6">
        <f t="shared" si="62"/>
        <v>0.44899355913839012</v>
      </c>
      <c r="R100" s="6">
        <f t="shared" si="57"/>
        <v>-4.8531044985599792E-2</v>
      </c>
      <c r="S100" s="6">
        <f t="shared" si="42"/>
        <v>-5.1807637907874682E-4</v>
      </c>
    </row>
    <row r="101" spans="1:19">
      <c r="A101" s="1">
        <v>97</v>
      </c>
      <c r="B101" s="5">
        <f>B100*(1+$B$2)</f>
        <v>771.30853570407328</v>
      </c>
      <c r="C101" s="5">
        <f>SUM($B$5:B101)</f>
        <v>55620.114248355734</v>
      </c>
      <c r="D101" s="5">
        <f t="shared" si="54"/>
        <v>879.03</v>
      </c>
      <c r="E101" s="5">
        <f t="shared" si="59"/>
        <v>56499.144248355733</v>
      </c>
      <c r="F101" s="5">
        <f>SUM(D$5:D101)</f>
        <v>33933.279999999999</v>
      </c>
      <c r="G101" s="5">
        <f t="shared" si="60"/>
        <v>89553.394248355733</v>
      </c>
      <c r="H101" s="6">
        <f t="shared" si="55"/>
        <v>0.61866944155126435</v>
      </c>
      <c r="I101" s="6"/>
      <c r="J101" s="1" t="str">
        <f t="shared" si="56"/>
        <v>ok</v>
      </c>
      <c r="K101" s="4">
        <f>K100*(1+$B$2)</f>
        <v>107008.66953370055</v>
      </c>
      <c r="L101" s="4">
        <f t="shared" ref="L101:L132" si="63">((K101/2)+C101)/2</f>
        <v>54562.224507603009</v>
      </c>
      <c r="M101" s="5">
        <f t="shared" ref="M101:M132" si="64">L101-C101</f>
        <v>-1057.8897407527256</v>
      </c>
      <c r="N101" s="6">
        <f t="shared" ref="N101:N132" si="65">M101/C101</f>
        <v>-1.9019913120440945E-2</v>
      </c>
      <c r="O101" s="6">
        <f t="shared" si="43"/>
        <v>-1.9795069816841426E-4</v>
      </c>
      <c r="P101" s="1" t="str">
        <f t="shared" ref="P101:P132" si="66">IF(N101&gt;Q101,"ok","")</f>
        <v/>
      </c>
      <c r="Q101" s="6">
        <f t="shared" si="62"/>
        <v>0.48022796198920004</v>
      </c>
      <c r="R101" s="6">
        <f t="shared" si="57"/>
        <v>-1.9388684209627804E-2</v>
      </c>
      <c r="S101" s="6">
        <f t="shared" ref="S101:S132" si="67">(1+R101)^(1/A101)-1</f>
        <v>-2.0182612698305125E-4</v>
      </c>
    </row>
    <row r="102" spans="1:19">
      <c r="A102" s="1">
        <v>98</v>
      </c>
      <c r="B102" s="5">
        <f>B101</f>
        <v>771.30853570407328</v>
      </c>
      <c r="C102" s="5">
        <f>SUM($B$5:B102)</f>
        <v>56391.422784059811</v>
      </c>
      <c r="D102" s="5">
        <f t="shared" si="54"/>
        <v>895.53</v>
      </c>
      <c r="E102" s="5">
        <f t="shared" si="59"/>
        <v>57286.952784059809</v>
      </c>
      <c r="F102" s="5">
        <f>SUM(D$5:D102)</f>
        <v>34828.81</v>
      </c>
      <c r="G102" s="5">
        <f t="shared" si="60"/>
        <v>91220.232784059801</v>
      </c>
      <c r="H102" s="6">
        <f t="shared" si="55"/>
        <v>0.62619091080039668</v>
      </c>
      <c r="I102" s="6"/>
      <c r="J102" s="1" t="str">
        <f t="shared" si="56"/>
        <v>ok</v>
      </c>
      <c r="K102" s="5">
        <f>K101</f>
        <v>107008.66953370055</v>
      </c>
      <c r="L102" s="4">
        <f t="shared" si="63"/>
        <v>54947.878775455043</v>
      </c>
      <c r="M102" s="5">
        <f t="shared" si="64"/>
        <v>-1443.5440086047674</v>
      </c>
      <c r="N102" s="6">
        <f t="shared" si="65"/>
        <v>-2.5598644923937167E-2</v>
      </c>
      <c r="O102" s="6">
        <f t="shared" si="43"/>
        <v>-2.6457714992444981E-4</v>
      </c>
      <c r="P102" s="1" t="str">
        <f t="shared" si="66"/>
        <v/>
      </c>
      <c r="Q102" s="6">
        <f t="shared" si="62"/>
        <v>0.47302005501245581</v>
      </c>
      <c r="R102" s="6">
        <f t="shared" si="57"/>
        <v>-2.6271150784615838E-2</v>
      </c>
      <c r="S102" s="6">
        <f t="shared" si="67"/>
        <v>-2.7162027792804189E-4</v>
      </c>
    </row>
    <row r="103" spans="1:19">
      <c r="A103" s="1">
        <v>99</v>
      </c>
      <c r="B103" s="5">
        <f t="shared" ref="B103:B112" si="68">B102</f>
        <v>771.30853570407328</v>
      </c>
      <c r="C103" s="5">
        <f>SUM($B$5:B103)</f>
        <v>57162.731319763887</v>
      </c>
      <c r="D103" s="5">
        <f t="shared" si="54"/>
        <v>912.2</v>
      </c>
      <c r="E103" s="5">
        <f t="shared" si="59"/>
        <v>58074.931319763884</v>
      </c>
      <c r="F103" s="5">
        <f>SUM(D$5:D103)</f>
        <v>35741.009999999995</v>
      </c>
      <c r="G103" s="5">
        <f t="shared" si="60"/>
        <v>92903.741319763882</v>
      </c>
      <c r="H103" s="6">
        <f t="shared" si="55"/>
        <v>0.63380223862879592</v>
      </c>
      <c r="I103" s="6"/>
      <c r="J103" s="1" t="str">
        <f t="shared" si="56"/>
        <v>ok</v>
      </c>
      <c r="K103" s="5">
        <f t="shared" ref="K103:K112" si="69">K102</f>
        <v>107008.66953370055</v>
      </c>
      <c r="L103" s="4">
        <f t="shared" si="63"/>
        <v>55333.533043307078</v>
      </c>
      <c r="M103" s="5">
        <f t="shared" si="64"/>
        <v>-1829.1982764568093</v>
      </c>
      <c r="N103" s="6">
        <f t="shared" si="65"/>
        <v>-3.1999840354450804E-2</v>
      </c>
      <c r="O103" s="6">
        <f t="shared" si="43"/>
        <v>-3.2846146676257515E-4</v>
      </c>
      <c r="P103" s="1" t="str">
        <f t="shared" si="66"/>
        <v/>
      </c>
      <c r="Q103" s="6">
        <f t="shared" si="62"/>
        <v>0.46581214803571158</v>
      </c>
      <c r="R103" s="6">
        <f t="shared" si="57"/>
        <v>-3.3057680864606587E-2</v>
      </c>
      <c r="S103" s="6">
        <f t="shared" si="67"/>
        <v>-3.3950230149237814E-4</v>
      </c>
    </row>
    <row r="104" spans="1:19">
      <c r="A104" s="1">
        <v>100</v>
      </c>
      <c r="B104" s="5">
        <f t="shared" si="68"/>
        <v>771.30853570407328</v>
      </c>
      <c r="C104" s="5">
        <f>SUM($B$5:B104)</f>
        <v>57934.039855467963</v>
      </c>
      <c r="D104" s="5">
        <f t="shared" si="54"/>
        <v>929.04</v>
      </c>
      <c r="E104" s="5">
        <f t="shared" si="59"/>
        <v>58863.079855467964</v>
      </c>
      <c r="F104" s="5">
        <f>SUM(D$5:D104)</f>
        <v>36670.049999999996</v>
      </c>
      <c r="G104" s="5">
        <f t="shared" si="60"/>
        <v>94604.089855467959</v>
      </c>
      <c r="H104" s="6">
        <f t="shared" si="55"/>
        <v>0.64150276156103492</v>
      </c>
      <c r="I104" s="6"/>
      <c r="J104" s="1" t="str">
        <f t="shared" si="56"/>
        <v>ok</v>
      </c>
      <c r="K104" s="5">
        <f t="shared" si="69"/>
        <v>107008.66953370055</v>
      </c>
      <c r="L104" s="4">
        <f t="shared" si="63"/>
        <v>55719.187311159119</v>
      </c>
      <c r="M104" s="5">
        <f t="shared" si="64"/>
        <v>-2214.8525443088438</v>
      </c>
      <c r="N104" s="6">
        <f t="shared" si="65"/>
        <v>-3.8230590337466348E-2</v>
      </c>
      <c r="O104" s="6">
        <f t="shared" si="43"/>
        <v>-3.8972959512661998E-4</v>
      </c>
      <c r="P104" s="1" t="str">
        <f t="shared" si="66"/>
        <v/>
      </c>
      <c r="Q104" s="6">
        <f t="shared" si="62"/>
        <v>0.45860424105896735</v>
      </c>
      <c r="R104" s="6">
        <f t="shared" si="57"/>
        <v>-3.9750266491508368E-2</v>
      </c>
      <c r="S104" s="6">
        <f t="shared" si="67"/>
        <v>-4.0553664057041416E-4</v>
      </c>
    </row>
    <row r="105" spans="1:19">
      <c r="A105" s="1">
        <v>101</v>
      </c>
      <c r="B105" s="5">
        <f t="shared" si="68"/>
        <v>771.30853570407328</v>
      </c>
      <c r="C105" s="5">
        <f>SUM($B$5:B105)</f>
        <v>58705.34839117204</v>
      </c>
      <c r="D105" s="5">
        <f t="shared" si="54"/>
        <v>946.04</v>
      </c>
      <c r="E105" s="5">
        <f t="shared" si="59"/>
        <v>59651.38839117204</v>
      </c>
      <c r="F105" s="5">
        <f>SUM(D$5:D105)</f>
        <v>37616.089999999997</v>
      </c>
      <c r="G105" s="5">
        <f t="shared" si="60"/>
        <v>96321.438391172036</v>
      </c>
      <c r="H105" s="6">
        <f t="shared" si="55"/>
        <v>0.64929167884448324</v>
      </c>
      <c r="I105" s="6"/>
      <c r="J105" s="1" t="str">
        <f t="shared" si="56"/>
        <v>ok</v>
      </c>
      <c r="K105" s="5">
        <f t="shared" si="69"/>
        <v>107008.66953370055</v>
      </c>
      <c r="L105" s="4">
        <f t="shared" si="63"/>
        <v>56104.841579011161</v>
      </c>
      <c r="M105" s="5">
        <f t="shared" si="64"/>
        <v>-2600.5068121608783</v>
      </c>
      <c r="N105" s="6">
        <f t="shared" si="65"/>
        <v>-4.4297613137952795E-2</v>
      </c>
      <c r="O105" s="6">
        <f t="shared" si="43"/>
        <v>-4.4850063322887657E-4</v>
      </c>
      <c r="P105" s="1" t="str">
        <f t="shared" si="66"/>
        <v/>
      </c>
      <c r="Q105" s="6">
        <f t="shared" si="62"/>
        <v>0.45139633408222324</v>
      </c>
      <c r="R105" s="6">
        <f t="shared" si="57"/>
        <v>-4.6350844935523883E-2</v>
      </c>
      <c r="S105" s="6">
        <f t="shared" si="67"/>
        <v>-4.6978503388206416E-4</v>
      </c>
    </row>
    <row r="106" spans="1:19">
      <c r="A106" s="1">
        <v>102</v>
      </c>
      <c r="B106" s="5">
        <f t="shared" si="68"/>
        <v>771.30853570407328</v>
      </c>
      <c r="C106" s="5">
        <f>SUM($B$5:B106)</f>
        <v>59476.656926876116</v>
      </c>
      <c r="D106" s="5">
        <f t="shared" si="54"/>
        <v>963.21</v>
      </c>
      <c r="E106" s="5">
        <f t="shared" si="59"/>
        <v>60439.866926876115</v>
      </c>
      <c r="F106" s="5">
        <f>SUM(D$5:D106)</f>
        <v>38579.299999999996</v>
      </c>
      <c r="G106" s="5">
        <f t="shared" si="60"/>
        <v>98055.956926876112</v>
      </c>
      <c r="H106" s="6">
        <f t="shared" si="55"/>
        <v>0.65716840215194861</v>
      </c>
      <c r="I106" s="6"/>
      <c r="J106" s="1" t="str">
        <f t="shared" si="56"/>
        <v>ok</v>
      </c>
      <c r="K106" s="5">
        <f t="shared" si="69"/>
        <v>107008.66953370055</v>
      </c>
      <c r="L106" s="4">
        <f t="shared" si="63"/>
        <v>56490.495846863196</v>
      </c>
      <c r="M106" s="5">
        <f t="shared" si="64"/>
        <v>-2986.1610800129201</v>
      </c>
      <c r="N106" s="6">
        <f t="shared" si="65"/>
        <v>-5.020727852414892E-2</v>
      </c>
      <c r="O106" s="6">
        <f t="shared" si="43"/>
        <v>-5.0488726733199929E-4</v>
      </c>
      <c r="P106" s="1" t="str">
        <f t="shared" si="66"/>
        <v/>
      </c>
      <c r="Q106" s="6">
        <f t="shared" si="62"/>
        <v>0.44418842710547901</v>
      </c>
      <c r="R106" s="6">
        <f t="shared" si="57"/>
        <v>-5.2861300564752245E-2</v>
      </c>
      <c r="S106" s="6">
        <f t="shared" si="67"/>
        <v>-5.3230665298487079E-4</v>
      </c>
    </row>
    <row r="107" spans="1:19">
      <c r="A107" s="1">
        <v>103</v>
      </c>
      <c r="B107" s="5">
        <f t="shared" si="68"/>
        <v>771.30853570407328</v>
      </c>
      <c r="C107" s="5">
        <f>SUM($B$5:B107)</f>
        <v>60247.965462580192</v>
      </c>
      <c r="D107" s="5">
        <f t="shared" si="54"/>
        <v>980.56</v>
      </c>
      <c r="E107" s="5">
        <f t="shared" si="59"/>
        <v>61228.52546258019</v>
      </c>
      <c r="F107" s="5">
        <f>SUM(D$5:D107)</f>
        <v>39559.859999999993</v>
      </c>
      <c r="G107" s="5">
        <f t="shared" si="60"/>
        <v>99807.825462580193</v>
      </c>
      <c r="H107" s="6">
        <f t="shared" si="55"/>
        <v>0.66513254180773929</v>
      </c>
      <c r="I107" s="6"/>
      <c r="J107" s="1" t="str">
        <f t="shared" si="56"/>
        <v>ok</v>
      </c>
      <c r="K107" s="5">
        <f t="shared" si="69"/>
        <v>107008.66953370055</v>
      </c>
      <c r="L107" s="4">
        <f t="shared" si="63"/>
        <v>56876.15011471523</v>
      </c>
      <c r="M107" s="5">
        <f t="shared" si="64"/>
        <v>-3371.815347864962</v>
      </c>
      <c r="N107" s="6">
        <f t="shared" si="65"/>
        <v>-5.5965630075246027E-2</v>
      </c>
      <c r="O107" s="6">
        <f t="shared" si="43"/>
        <v>-5.589961760181783E-4</v>
      </c>
      <c r="P107" s="1" t="str">
        <f t="shared" si="66"/>
        <v/>
      </c>
      <c r="Q107" s="6">
        <f t="shared" si="62"/>
        <v>0.43698052012873478</v>
      </c>
      <c r="R107" s="6">
        <f t="shared" si="57"/>
        <v>-5.9283466638727189E-2</v>
      </c>
      <c r="S107" s="6">
        <f t="shared" si="67"/>
        <v>-5.9315823113514909E-4</v>
      </c>
    </row>
    <row r="108" spans="1:19">
      <c r="A108" s="1">
        <v>104</v>
      </c>
      <c r="B108" s="5">
        <f t="shared" si="68"/>
        <v>771.30853570407328</v>
      </c>
      <c r="C108" s="5">
        <f>SUM($B$5:B108)</f>
        <v>61019.273998284269</v>
      </c>
      <c r="D108" s="5">
        <f t="shared" si="54"/>
        <v>998.08</v>
      </c>
      <c r="E108" s="5">
        <f t="shared" si="59"/>
        <v>62017.35399828427</v>
      </c>
      <c r="F108" s="5">
        <f>SUM(D$5:D108)</f>
        <v>40557.939999999995</v>
      </c>
      <c r="G108" s="5">
        <f t="shared" si="60"/>
        <v>101577.21399828426</v>
      </c>
      <c r="H108" s="6">
        <f t="shared" si="55"/>
        <v>0.67318356211033203</v>
      </c>
      <c r="I108" s="6"/>
      <c r="J108" s="1" t="str">
        <f t="shared" si="56"/>
        <v>ok</v>
      </c>
      <c r="K108" s="5">
        <f t="shared" si="69"/>
        <v>107008.66953370055</v>
      </c>
      <c r="L108" s="4">
        <f t="shared" si="63"/>
        <v>57261.804382567272</v>
      </c>
      <c r="M108" s="5">
        <f t="shared" si="64"/>
        <v>-3757.4696157169965</v>
      </c>
      <c r="N108" s="6">
        <f t="shared" si="65"/>
        <v>-6.1578405797201856E-2</v>
      </c>
      <c r="O108" s="6">
        <f t="shared" si="43"/>
        <v>-6.109284051101227E-4</v>
      </c>
      <c r="P108" s="1" t="str">
        <f t="shared" si="66"/>
        <v/>
      </c>
      <c r="Q108" s="6">
        <f t="shared" si="62"/>
        <v>0.42977261315199056</v>
      </c>
      <c r="R108" s="6">
        <f t="shared" si="57"/>
        <v>-6.5619127029481472E-2</v>
      </c>
      <c r="S108" s="6">
        <f t="shared" si="67"/>
        <v>-6.5239418455631526E-4</v>
      </c>
    </row>
    <row r="109" spans="1:19">
      <c r="A109" s="1">
        <v>105</v>
      </c>
      <c r="B109" s="5">
        <f t="shared" si="68"/>
        <v>771.30853570407328</v>
      </c>
      <c r="C109" s="5">
        <f>SUM($B$5:B109)</f>
        <v>61790.582533988345</v>
      </c>
      <c r="D109" s="5">
        <f t="shared" si="54"/>
        <v>1015.77</v>
      </c>
      <c r="E109" s="5">
        <f t="shared" si="59"/>
        <v>62806.352533988342</v>
      </c>
      <c r="F109" s="5">
        <f>SUM(D$5:D109)</f>
        <v>41573.709999999992</v>
      </c>
      <c r="G109" s="5">
        <f t="shared" si="60"/>
        <v>103364.29253398834</v>
      </c>
      <c r="H109" s="6">
        <f t="shared" si="55"/>
        <v>0.68132095444414753</v>
      </c>
      <c r="I109" s="6"/>
      <c r="J109" s="1" t="str">
        <f t="shared" si="56"/>
        <v>ok</v>
      </c>
      <c r="K109" s="5">
        <f t="shared" si="69"/>
        <v>107008.66953370055</v>
      </c>
      <c r="L109" s="4">
        <f t="shared" si="63"/>
        <v>57647.458650419314</v>
      </c>
      <c r="M109" s="5">
        <f t="shared" si="64"/>
        <v>-4143.123883569031</v>
      </c>
      <c r="N109" s="6">
        <f t="shared" si="65"/>
        <v>-6.7051057194517899E-2</v>
      </c>
      <c r="O109" s="6">
        <f t="shared" si="43"/>
        <v>-6.607797156577E-4</v>
      </c>
      <c r="P109" s="1" t="str">
        <f t="shared" si="66"/>
        <v/>
      </c>
      <c r="Q109" s="6">
        <f t="shared" si="62"/>
        <v>0.42256470617524633</v>
      </c>
      <c r="R109" s="6">
        <f t="shared" si="57"/>
        <v>-7.1870017873526759E-2</v>
      </c>
      <c r="S109" s="6">
        <f t="shared" si="67"/>
        <v>-7.1006672662821124E-4</v>
      </c>
    </row>
    <row r="110" spans="1:19">
      <c r="A110" s="1">
        <v>106</v>
      </c>
      <c r="B110" s="5">
        <f t="shared" si="68"/>
        <v>771.30853570407328</v>
      </c>
      <c r="C110" s="5">
        <f>SUM($B$5:B110)</f>
        <v>62561.891069692421</v>
      </c>
      <c r="D110" s="5">
        <f t="shared" si="54"/>
        <v>1033.6400000000001</v>
      </c>
      <c r="E110" s="5">
        <f t="shared" si="59"/>
        <v>63595.531069692421</v>
      </c>
      <c r="F110" s="5">
        <f>SUM(D$5:D110)</f>
        <v>42607.349999999991</v>
      </c>
      <c r="G110" s="5">
        <f t="shared" si="60"/>
        <v>105169.24106969242</v>
      </c>
      <c r="H110" s="6">
        <f t="shared" si="55"/>
        <v>0.6895443974259915</v>
      </c>
      <c r="I110" s="6"/>
      <c r="J110" s="1" t="str">
        <f t="shared" si="56"/>
        <v>ok</v>
      </c>
      <c r="K110" s="5">
        <f t="shared" si="69"/>
        <v>107008.66953370055</v>
      </c>
      <c r="L110" s="4">
        <f t="shared" si="63"/>
        <v>58033.112918271348</v>
      </c>
      <c r="M110" s="5">
        <f t="shared" si="64"/>
        <v>-4528.7781514210728</v>
      </c>
      <c r="N110" s="6">
        <f t="shared" si="65"/>
        <v>-7.2388766931231738E-2</v>
      </c>
      <c r="O110" s="6">
        <f t="shared" si="43"/>
        <v>-7.0864090718303352E-4</v>
      </c>
      <c r="P110" s="1" t="str">
        <f t="shared" si="66"/>
        <v/>
      </c>
      <c r="Q110" s="6">
        <f t="shared" si="62"/>
        <v>0.4153567991985021</v>
      </c>
      <c r="R110" s="6">
        <f t="shared" si="57"/>
        <v>-7.8037829157967087E-2</v>
      </c>
      <c r="S110" s="6">
        <f t="shared" si="67"/>
        <v>-7.6622597546993632E-4</v>
      </c>
    </row>
    <row r="111" spans="1:19">
      <c r="A111" s="1">
        <v>107</v>
      </c>
      <c r="B111" s="5">
        <f t="shared" si="68"/>
        <v>771.30853570407328</v>
      </c>
      <c r="C111" s="5">
        <f>SUM($B$5:B111)</f>
        <v>63333.199605396498</v>
      </c>
      <c r="D111" s="5">
        <f t="shared" si="54"/>
        <v>1051.69</v>
      </c>
      <c r="E111" s="5">
        <f t="shared" si="59"/>
        <v>64384.8896053965</v>
      </c>
      <c r="F111" s="5">
        <f>SUM(D$5:D111)</f>
        <v>43659.039999999994</v>
      </c>
      <c r="G111" s="5">
        <f t="shared" si="60"/>
        <v>106992.23960539649</v>
      </c>
      <c r="H111" s="6">
        <f t="shared" si="55"/>
        <v>0.69785358552165389</v>
      </c>
      <c r="I111" s="6"/>
      <c r="J111" s="1" t="str">
        <f t="shared" si="56"/>
        <v>ok</v>
      </c>
      <c r="K111" s="5">
        <f t="shared" si="69"/>
        <v>107008.66953370055</v>
      </c>
      <c r="L111" s="4">
        <f t="shared" si="63"/>
        <v>58418.767186123383</v>
      </c>
      <c r="M111" s="5">
        <f t="shared" si="64"/>
        <v>-4914.4324192731146</v>
      </c>
      <c r="N111" s="6">
        <f t="shared" si="65"/>
        <v>-7.7596465201394391E-2</v>
      </c>
      <c r="O111" s="6">
        <f t="shared" si="43"/>
        <v>-7.5459811817846223E-4</v>
      </c>
      <c r="P111" s="1" t="str">
        <f t="shared" si="66"/>
        <v/>
      </c>
      <c r="Q111" s="6">
        <f t="shared" si="62"/>
        <v>0.40814889222175788</v>
      </c>
      <c r="R111" s="6">
        <f t="shared" si="57"/>
        <v>-8.4124206243785249E-2</v>
      </c>
      <c r="S111" s="6">
        <f t="shared" si="67"/>
        <v>-8.2092005535705503E-4</v>
      </c>
    </row>
    <row r="112" spans="1:19">
      <c r="A112" s="1">
        <v>108</v>
      </c>
      <c r="B112" s="5">
        <f t="shared" si="68"/>
        <v>771.30853570407328</v>
      </c>
      <c r="C112" s="5">
        <f>SUM($B$5:B112)</f>
        <v>64104.508141100574</v>
      </c>
      <c r="D112" s="5">
        <f t="shared" si="54"/>
        <v>1069.92</v>
      </c>
      <c r="E112" s="5">
        <f t="shared" si="59"/>
        <v>65174.428141100572</v>
      </c>
      <c r="F112" s="5">
        <f>SUM(D$5:D112)</f>
        <v>44728.959999999992</v>
      </c>
      <c r="G112" s="5">
        <f t="shared" si="60"/>
        <v>108833.46814110057</v>
      </c>
      <c r="H112" s="6">
        <f t="shared" si="55"/>
        <v>0.70624822808081722</v>
      </c>
      <c r="I112" s="6"/>
      <c r="J112" s="1" t="str">
        <f t="shared" si="56"/>
        <v>ok</v>
      </c>
      <c r="K112" s="5">
        <f t="shared" si="69"/>
        <v>107008.66953370055</v>
      </c>
      <c r="L112" s="4">
        <f t="shared" si="63"/>
        <v>58804.421453975425</v>
      </c>
      <c r="M112" s="5">
        <f t="shared" si="64"/>
        <v>-5300.0866871251492</v>
      </c>
      <c r="N112" s="6">
        <f t="shared" si="65"/>
        <v>-8.2678844917725855E-2</v>
      </c>
      <c r="O112" s="6">
        <f t="shared" si="43"/>
        <v>-7.9873310566946909E-4</v>
      </c>
      <c r="P112" s="1" t="str">
        <f t="shared" si="66"/>
        <v/>
      </c>
      <c r="Q112" s="6">
        <f t="shared" si="62"/>
        <v>0.40094098524501365</v>
      </c>
      <c r="R112" s="6">
        <f t="shared" si="57"/>
        <v>-9.0130751329190018E-2</v>
      </c>
      <c r="S112" s="6">
        <f t="shared" si="67"/>
        <v>-8.741951923777469E-4</v>
      </c>
    </row>
    <row r="113" spans="1:19">
      <c r="A113" s="1">
        <v>109</v>
      </c>
      <c r="B113" s="5">
        <f>B112*(1+$B$2)</f>
        <v>829.15667588187875</v>
      </c>
      <c r="C113" s="5">
        <f>SUM($B$5:B113)</f>
        <v>64933.664816982455</v>
      </c>
      <c r="D113" s="5">
        <f t="shared" si="54"/>
        <v>1088.33</v>
      </c>
      <c r="E113" s="5">
        <f t="shared" si="59"/>
        <v>66021.994816982449</v>
      </c>
      <c r="F113" s="5">
        <f>SUM(D$5:D113)</f>
        <v>45817.289999999994</v>
      </c>
      <c r="G113" s="5">
        <f t="shared" si="60"/>
        <v>110750.95481698244</v>
      </c>
      <c r="H113" s="6">
        <f t="shared" si="55"/>
        <v>0.71472804844163929</v>
      </c>
      <c r="I113" s="6"/>
      <c r="J113" s="1" t="str">
        <f t="shared" si="56"/>
        <v>ok</v>
      </c>
      <c r="K113" s="4">
        <f>K112*(1+$B$2)</f>
        <v>115034.31974872808</v>
      </c>
      <c r="L113" s="4">
        <f t="shared" si="63"/>
        <v>61225.412345673249</v>
      </c>
      <c r="M113" s="5">
        <f t="shared" si="64"/>
        <v>-3708.2524713092062</v>
      </c>
      <c r="N113" s="6">
        <f t="shared" si="65"/>
        <v>-5.7108319417378192E-2</v>
      </c>
      <c r="O113" s="6">
        <f t="shared" si="43"/>
        <v>-5.3933954789697758E-4</v>
      </c>
      <c r="P113" s="1" t="str">
        <f t="shared" si="66"/>
        <v/>
      </c>
      <c r="Q113" s="6">
        <f t="shared" si="62"/>
        <v>0.43552789325117547</v>
      </c>
      <c r="R113" s="6">
        <f t="shared" si="57"/>
        <v>-6.0567211052377168E-2</v>
      </c>
      <c r="S113" s="6">
        <f t="shared" si="67"/>
        <v>-5.7303760312887864E-4</v>
      </c>
    </row>
    <row r="114" spans="1:19">
      <c r="A114" s="1">
        <v>110</v>
      </c>
      <c r="B114" s="5">
        <f>B113</f>
        <v>829.15667588187875</v>
      </c>
      <c r="C114" s="5">
        <f>SUM($B$5:B114)</f>
        <v>65762.821492864328</v>
      </c>
      <c r="D114" s="5">
        <f t="shared" si="54"/>
        <v>1107.51</v>
      </c>
      <c r="E114" s="5">
        <f t="shared" si="59"/>
        <v>66870.331492864323</v>
      </c>
      <c r="F114" s="5">
        <f>SUM(D$5:D114)</f>
        <v>46924.799999999996</v>
      </c>
      <c r="G114" s="5">
        <f t="shared" si="60"/>
        <v>112687.62149286433</v>
      </c>
      <c r="H114" s="6">
        <f t="shared" si="55"/>
        <v>0.7226575018098701</v>
      </c>
      <c r="I114" s="6"/>
      <c r="J114" s="1" t="str">
        <f t="shared" si="56"/>
        <v>ok</v>
      </c>
      <c r="K114" s="5">
        <f>K113</f>
        <v>115034.31974872808</v>
      </c>
      <c r="L114" s="4">
        <f t="shared" si="63"/>
        <v>61639.990683614189</v>
      </c>
      <c r="M114" s="5">
        <f t="shared" si="64"/>
        <v>-4122.8308092501393</v>
      </c>
      <c r="N114" s="6">
        <f t="shared" si="65"/>
        <v>-6.269242583664833E-2</v>
      </c>
      <c r="O114" s="6">
        <f t="shared" si="43"/>
        <v>-5.8840678834248816E-4</v>
      </c>
      <c r="P114" s="1" t="str">
        <f t="shared" si="66"/>
        <v/>
      </c>
      <c r="Q114" s="6">
        <f t="shared" si="62"/>
        <v>0.42831998627443135</v>
      </c>
      <c r="R114" s="6">
        <f t="shared" si="57"/>
        <v>-6.6885649454617946E-2</v>
      </c>
      <c r="S114" s="6">
        <f t="shared" si="67"/>
        <v>-6.2914312851547471E-4</v>
      </c>
    </row>
    <row r="115" spans="1:19">
      <c r="A115" s="1">
        <v>111</v>
      </c>
      <c r="B115" s="5">
        <f t="shared" ref="B115:B124" si="70">B114</f>
        <v>829.15667588187875</v>
      </c>
      <c r="C115" s="5">
        <f>SUM($B$5:B115)</f>
        <v>66591.978168746209</v>
      </c>
      <c r="D115" s="5">
        <f t="shared" si="54"/>
        <v>1126.8800000000001</v>
      </c>
      <c r="E115" s="5">
        <f t="shared" si="59"/>
        <v>67718.858168746214</v>
      </c>
      <c r="F115" s="5">
        <f>SUM(D$5:D115)</f>
        <v>48051.679999999993</v>
      </c>
      <c r="G115" s="5">
        <f t="shared" si="60"/>
        <v>114643.6581687462</v>
      </c>
      <c r="H115" s="6">
        <f t="shared" si="55"/>
        <v>0.73068154481805336</v>
      </c>
      <c r="I115" s="6"/>
      <c r="J115" s="1" t="str">
        <f t="shared" si="56"/>
        <v>ok</v>
      </c>
      <c r="K115" s="5">
        <f t="shared" ref="K115:K124" si="71">K114</f>
        <v>115034.31974872808</v>
      </c>
      <c r="L115" s="4">
        <f t="shared" si="63"/>
        <v>62054.569021555129</v>
      </c>
      <c r="M115" s="5">
        <f t="shared" si="64"/>
        <v>-4537.4091471910797</v>
      </c>
      <c r="N115" s="6">
        <f t="shared" si="65"/>
        <v>-6.8137473491073339E-2</v>
      </c>
      <c r="O115" s="6">
        <f t="shared" si="43"/>
        <v>-6.3556351976323811E-4</v>
      </c>
      <c r="P115" s="1" t="str">
        <f t="shared" si="66"/>
        <v/>
      </c>
      <c r="Q115" s="6">
        <f t="shared" si="62"/>
        <v>0.42111207929768713</v>
      </c>
      <c r="R115" s="6">
        <f t="shared" si="57"/>
        <v>-7.3119662560463095E-2</v>
      </c>
      <c r="S115" s="6">
        <f t="shared" si="67"/>
        <v>-6.8382741288786075E-4</v>
      </c>
    </row>
    <row r="116" spans="1:19">
      <c r="A116" s="1">
        <v>112</v>
      </c>
      <c r="B116" s="5">
        <f t="shared" si="70"/>
        <v>829.15667588187875</v>
      </c>
      <c r="C116" s="5">
        <f>SUM($B$5:B116)</f>
        <v>67421.13484462809</v>
      </c>
      <c r="D116" s="5">
        <f t="shared" si="54"/>
        <v>1146.44</v>
      </c>
      <c r="E116" s="5">
        <f t="shared" si="59"/>
        <v>68567.574844628092</v>
      </c>
      <c r="F116" s="5">
        <f>SUM(D$5:D116)</f>
        <v>49198.119999999995</v>
      </c>
      <c r="G116" s="5">
        <f t="shared" si="60"/>
        <v>116619.25484462809</v>
      </c>
      <c r="H116" s="6">
        <f t="shared" si="55"/>
        <v>0.73879949737084516</v>
      </c>
      <c r="I116" s="6"/>
      <c r="J116" s="1" t="str">
        <f t="shared" si="56"/>
        <v>ok</v>
      </c>
      <c r="K116" s="5">
        <f t="shared" si="71"/>
        <v>115034.31974872808</v>
      </c>
      <c r="L116" s="4">
        <f t="shared" si="63"/>
        <v>62469.14735949607</v>
      </c>
      <c r="M116" s="5">
        <f t="shared" si="64"/>
        <v>-4951.9874851320201</v>
      </c>
      <c r="N116" s="6">
        <f t="shared" si="65"/>
        <v>-7.3448592886249511E-2</v>
      </c>
      <c r="O116" s="6">
        <f t="shared" si="43"/>
        <v>-6.8089085206468614E-4</v>
      </c>
      <c r="P116" s="1" t="str">
        <f t="shared" si="66"/>
        <v/>
      </c>
      <c r="Q116" s="6">
        <f t="shared" si="62"/>
        <v>0.4139041723209429</v>
      </c>
      <c r="R116" s="6">
        <f t="shared" si="57"/>
        <v>-7.9270931242817033E-2</v>
      </c>
      <c r="S116" s="6">
        <f t="shared" si="67"/>
        <v>-7.3713404681019501E-4</v>
      </c>
    </row>
    <row r="117" spans="1:19">
      <c r="A117" s="1">
        <v>113</v>
      </c>
      <c r="B117" s="5">
        <f t="shared" si="70"/>
        <v>829.15667588187875</v>
      </c>
      <c r="C117" s="5">
        <f>SUM($B$5:B117)</f>
        <v>68250.291520509971</v>
      </c>
      <c r="D117" s="5">
        <f t="shared" si="54"/>
        <v>1166.19</v>
      </c>
      <c r="E117" s="5">
        <f t="shared" si="59"/>
        <v>69416.481520509973</v>
      </c>
      <c r="F117" s="5">
        <f>SUM(D$5:D117)</f>
        <v>50364.31</v>
      </c>
      <c r="G117" s="5">
        <f t="shared" si="60"/>
        <v>118614.60152050997</v>
      </c>
      <c r="H117" s="6">
        <f t="shared" si="55"/>
        <v>0.74701071282861786</v>
      </c>
      <c r="I117" s="6"/>
      <c r="J117" s="1" t="str">
        <f t="shared" si="56"/>
        <v>ok</v>
      </c>
      <c r="K117" s="5">
        <f t="shared" si="71"/>
        <v>115034.31974872808</v>
      </c>
      <c r="L117" s="4">
        <f t="shared" si="63"/>
        <v>62883.72569743701</v>
      </c>
      <c r="M117" s="5">
        <f t="shared" si="64"/>
        <v>-5366.5658230729605</v>
      </c>
      <c r="N117" s="6">
        <f t="shared" si="65"/>
        <v>-7.8630665210569065E-2</v>
      </c>
      <c r="O117" s="6">
        <f t="shared" si="43"/>
        <v>-7.2446583842611378E-4</v>
      </c>
      <c r="P117" s="1" t="str">
        <f t="shared" si="66"/>
        <v/>
      </c>
      <c r="Q117" s="6">
        <f t="shared" si="62"/>
        <v>0.40669626534419867</v>
      </c>
      <c r="R117" s="6">
        <f t="shared" si="57"/>
        <v>-8.5341092048108136E-2</v>
      </c>
      <c r="S117" s="6">
        <f t="shared" si="67"/>
        <v>-7.8910496536077623E-4</v>
      </c>
    </row>
    <row r="118" spans="1:19">
      <c r="A118" s="1">
        <v>114</v>
      </c>
      <c r="B118" s="5">
        <f t="shared" si="70"/>
        <v>829.15667588187875</v>
      </c>
      <c r="C118" s="5">
        <f>SUM($B$5:B118)</f>
        <v>69079.448196391852</v>
      </c>
      <c r="D118" s="5">
        <f t="shared" si="54"/>
        <v>1186.1500000000001</v>
      </c>
      <c r="E118" s="5">
        <f t="shared" si="59"/>
        <v>70265.598196391846</v>
      </c>
      <c r="F118" s="5">
        <f>SUM(D$5:D118)</f>
        <v>51550.46</v>
      </c>
      <c r="G118" s="5">
        <f t="shared" si="60"/>
        <v>120629.90819639186</v>
      </c>
      <c r="H118" s="6">
        <f t="shared" si="55"/>
        <v>0.75531486901427392</v>
      </c>
      <c r="I118" s="6"/>
      <c r="J118" s="1" t="str">
        <f t="shared" si="56"/>
        <v>ok</v>
      </c>
      <c r="K118" s="5">
        <f t="shared" si="71"/>
        <v>115034.31974872808</v>
      </c>
      <c r="L118" s="4">
        <f t="shared" si="63"/>
        <v>63298.304035377951</v>
      </c>
      <c r="M118" s="5">
        <f t="shared" si="64"/>
        <v>-5781.1441610139009</v>
      </c>
      <c r="N118" s="6">
        <f t="shared" si="65"/>
        <v>-8.3688337297920981E-2</v>
      </c>
      <c r="O118" s="6">
        <f t="shared" si="43"/>
        <v>-7.6636171275468179E-4</v>
      </c>
      <c r="P118" s="1" t="str">
        <f t="shared" si="66"/>
        <v/>
      </c>
      <c r="Q118" s="6">
        <f t="shared" si="62"/>
        <v>0.39948835836745444</v>
      </c>
      <c r="R118" s="6">
        <f t="shared" si="57"/>
        <v>-9.1331738647891347E-2</v>
      </c>
      <c r="S118" s="6">
        <f t="shared" si="67"/>
        <v>-8.3978052383637536E-4</v>
      </c>
    </row>
    <row r="119" spans="1:19">
      <c r="A119" s="1">
        <v>115</v>
      </c>
      <c r="B119" s="5">
        <f t="shared" si="70"/>
        <v>829.15667588187875</v>
      </c>
      <c r="C119" s="5">
        <f>SUM($B$5:B119)</f>
        <v>69908.604872273732</v>
      </c>
      <c r="D119" s="5">
        <f t="shared" si="54"/>
        <v>1206.3</v>
      </c>
      <c r="E119" s="5">
        <f t="shared" si="59"/>
        <v>71114.904872273735</v>
      </c>
      <c r="F119" s="5">
        <f>SUM(D$5:D119)</f>
        <v>52756.76</v>
      </c>
      <c r="G119" s="5">
        <f t="shared" si="60"/>
        <v>122665.36487227373</v>
      </c>
      <c r="H119" s="6">
        <f t="shared" si="55"/>
        <v>0.76371136969729858</v>
      </c>
      <c r="I119" s="6"/>
      <c r="J119" s="1" t="str">
        <f t="shared" si="56"/>
        <v>ok</v>
      </c>
      <c r="K119" s="5">
        <f t="shared" si="71"/>
        <v>115034.31974872808</v>
      </c>
      <c r="L119" s="4">
        <f t="shared" si="63"/>
        <v>63712.882373318891</v>
      </c>
      <c r="M119" s="5">
        <f t="shared" si="64"/>
        <v>-6195.7224989548413</v>
      </c>
      <c r="N119" s="6">
        <f t="shared" si="65"/>
        <v>-8.8626035525593935E-2</v>
      </c>
      <c r="O119" s="6">
        <f t="shared" si="43"/>
        <v>-8.066481111285162E-4</v>
      </c>
      <c r="P119" s="1" t="str">
        <f t="shared" si="66"/>
        <v/>
      </c>
      <c r="Q119" s="6">
        <f t="shared" si="62"/>
        <v>0.39228045139071033</v>
      </c>
      <c r="R119" s="6">
        <f t="shared" si="57"/>
        <v>-9.7244423233776578E-2</v>
      </c>
      <c r="S119" s="6">
        <f t="shared" si="67"/>
        <v>-8.8919956939836897E-4</v>
      </c>
    </row>
    <row r="120" spans="1:19">
      <c r="A120" s="1">
        <v>116</v>
      </c>
      <c r="B120" s="5">
        <f t="shared" si="70"/>
        <v>829.15667588187875</v>
      </c>
      <c r="C120" s="5">
        <f>SUM($B$5:B120)</f>
        <v>70737.761548155613</v>
      </c>
      <c r="D120" s="5">
        <f t="shared" si="54"/>
        <v>1226.6500000000001</v>
      </c>
      <c r="E120" s="5">
        <f t="shared" si="59"/>
        <v>71964.411548155607</v>
      </c>
      <c r="F120" s="5">
        <f>SUM(D$5:D120)</f>
        <v>53983.41</v>
      </c>
      <c r="G120" s="5">
        <f t="shared" si="60"/>
        <v>124721.17154815562</v>
      </c>
      <c r="H120" s="6">
        <f t="shared" si="55"/>
        <v>0.77219978997764582</v>
      </c>
      <c r="I120" s="6"/>
      <c r="J120" s="1" t="str">
        <f t="shared" si="56"/>
        <v>ok</v>
      </c>
      <c r="K120" s="5">
        <f t="shared" si="71"/>
        <v>115034.31974872808</v>
      </c>
      <c r="L120" s="4">
        <f t="shared" si="63"/>
        <v>64127.460711259831</v>
      </c>
      <c r="M120" s="5">
        <f t="shared" si="64"/>
        <v>-6610.3008368957817</v>
      </c>
      <c r="N120" s="6">
        <f t="shared" si="65"/>
        <v>-9.344797873474886E-2</v>
      </c>
      <c r="O120" s="6">
        <f t="shared" si="43"/>
        <v>-8.4539127845184581E-4</v>
      </c>
      <c r="P120" s="1" t="str">
        <f t="shared" si="66"/>
        <v/>
      </c>
      <c r="Q120" s="6">
        <f t="shared" si="62"/>
        <v>0.3850725444139661</v>
      </c>
      <c r="R120" s="6">
        <f t="shared" si="57"/>
        <v>-0.1030806578582506</v>
      </c>
      <c r="S120" s="6">
        <f t="shared" si="67"/>
        <v>-9.3739950891003065E-4</v>
      </c>
    </row>
    <row r="121" spans="1:19">
      <c r="A121" s="1">
        <v>117</v>
      </c>
      <c r="B121" s="5">
        <f t="shared" si="70"/>
        <v>829.15667588187875</v>
      </c>
      <c r="C121" s="5">
        <f>SUM($B$5:B121)</f>
        <v>71566.918224037494</v>
      </c>
      <c r="D121" s="5">
        <f t="shared" si="54"/>
        <v>1247.21</v>
      </c>
      <c r="E121" s="5">
        <f t="shared" si="59"/>
        <v>72814.1282240375</v>
      </c>
      <c r="F121" s="5">
        <f>SUM(D$5:D121)</f>
        <v>55230.62</v>
      </c>
      <c r="G121" s="5">
        <f t="shared" si="60"/>
        <v>126797.5382240375</v>
      </c>
      <c r="H121" s="6">
        <f t="shared" si="55"/>
        <v>0.78077986624443962</v>
      </c>
      <c r="I121" s="6"/>
      <c r="J121" s="1" t="str">
        <f t="shared" si="56"/>
        <v>ok</v>
      </c>
      <c r="K121" s="5">
        <f t="shared" si="71"/>
        <v>115034.31974872808</v>
      </c>
      <c r="L121" s="4">
        <f t="shared" si="63"/>
        <v>64542.039049200772</v>
      </c>
      <c r="M121" s="5">
        <f t="shared" si="64"/>
        <v>-7024.8791748367221</v>
      </c>
      <c r="N121" s="6">
        <f t="shared" si="65"/>
        <v>-9.815819025273112E-2</v>
      </c>
      <c r="O121" s="6">
        <f t="shared" si="43"/>
        <v>-8.8265426144384929E-4</v>
      </c>
      <c r="P121" s="1" t="str">
        <f t="shared" si="66"/>
        <v/>
      </c>
      <c r="Q121" s="6">
        <f t="shared" si="62"/>
        <v>0.37786463743722187</v>
      </c>
      <c r="R121" s="6">
        <f t="shared" si="57"/>
        <v>-0.10884191572382185</v>
      </c>
      <c r="S121" s="6">
        <f t="shared" si="67"/>
        <v>-9.8441637319757191E-4</v>
      </c>
    </row>
    <row r="122" spans="1:19">
      <c r="A122" s="1">
        <v>118</v>
      </c>
      <c r="B122" s="5">
        <f t="shared" si="70"/>
        <v>829.15667588187875</v>
      </c>
      <c r="C122" s="5">
        <f>SUM($B$5:B122)</f>
        <v>72396.074899919375</v>
      </c>
      <c r="D122" s="5">
        <f t="shared" si="54"/>
        <v>1267.98</v>
      </c>
      <c r="E122" s="5">
        <f t="shared" si="59"/>
        <v>73664.054899919371</v>
      </c>
      <c r="F122" s="5">
        <f>SUM(D$5:D122)</f>
        <v>56498.600000000006</v>
      </c>
      <c r="G122" s="5">
        <f t="shared" si="60"/>
        <v>128894.67489991938</v>
      </c>
      <c r="H122" s="6">
        <f t="shared" si="55"/>
        <v>0.78945134710332654</v>
      </c>
      <c r="I122" s="6"/>
      <c r="J122" s="1" t="str">
        <f t="shared" si="56"/>
        <v>ok</v>
      </c>
      <c r="K122" s="5">
        <f t="shared" si="71"/>
        <v>115034.31974872808</v>
      </c>
      <c r="L122" s="4">
        <f t="shared" si="63"/>
        <v>64956.617387141712</v>
      </c>
      <c r="M122" s="5">
        <f t="shared" si="64"/>
        <v>-7439.4575127776625</v>
      </c>
      <c r="N122" s="6">
        <f t="shared" si="65"/>
        <v>-0.10276050908922892</v>
      </c>
      <c r="O122" s="6">
        <f t="shared" si="43"/>
        <v>-9.1849708898639193E-4</v>
      </c>
      <c r="P122" s="1" t="str">
        <f t="shared" si="66"/>
        <v/>
      </c>
      <c r="Q122" s="6">
        <f t="shared" si="62"/>
        <v>0.37065673046047765</v>
      </c>
      <c r="R122" s="6">
        <f t="shared" si="57"/>
        <v>-0.11452963242279779</v>
      </c>
      <c r="S122" s="6">
        <f t="shared" si="67"/>
        <v>-1.030284877950538E-3</v>
      </c>
    </row>
    <row r="123" spans="1:19">
      <c r="A123" s="1">
        <v>119</v>
      </c>
      <c r="B123" s="5">
        <f t="shared" si="70"/>
        <v>829.15667588187875</v>
      </c>
      <c r="C123" s="5">
        <f>SUM($B$5:B123)</f>
        <v>73225.231575801256</v>
      </c>
      <c r="D123" s="5">
        <f t="shared" si="54"/>
        <v>1288.95</v>
      </c>
      <c r="E123" s="5">
        <f t="shared" si="59"/>
        <v>74514.181575801253</v>
      </c>
      <c r="F123" s="5">
        <f>SUM(D$5:D123)</f>
        <v>57787.55</v>
      </c>
      <c r="G123" s="5">
        <f t="shared" si="60"/>
        <v>131012.78157580126</v>
      </c>
      <c r="H123" s="6">
        <f t="shared" si="55"/>
        <v>0.79821385454785698</v>
      </c>
      <c r="I123" s="6"/>
      <c r="J123" s="1" t="str">
        <f t="shared" si="56"/>
        <v>ok</v>
      </c>
      <c r="K123" s="5">
        <f t="shared" si="71"/>
        <v>115034.31974872808</v>
      </c>
      <c r="L123" s="4">
        <f t="shared" si="63"/>
        <v>65371.195725082653</v>
      </c>
      <c r="M123" s="5">
        <f t="shared" si="64"/>
        <v>-7854.0358507186029</v>
      </c>
      <c r="N123" s="6">
        <f t="shared" si="65"/>
        <v>-0.1072586003717621</v>
      </c>
      <c r="O123" s="6">
        <f t="shared" si="43"/>
        <v>-9.529769407684574E-4</v>
      </c>
      <c r="P123" s="1" t="str">
        <f t="shared" si="66"/>
        <v/>
      </c>
      <c r="Q123" s="6">
        <f t="shared" si="62"/>
        <v>0.36344882348373353</v>
      </c>
      <c r="R123" s="6">
        <f t="shared" si="57"/>
        <v>-0.12014520712988941</v>
      </c>
      <c r="S123" s="6">
        <f t="shared" si="67"/>
        <v>-1.0750384814638414E-3</v>
      </c>
    </row>
    <row r="124" spans="1:19">
      <c r="A124" s="1">
        <v>120</v>
      </c>
      <c r="B124" s="5">
        <f t="shared" si="70"/>
        <v>829.15667588187875</v>
      </c>
      <c r="C124" s="5">
        <f>SUM($B$5:B124)</f>
        <v>74054.388251683136</v>
      </c>
      <c r="D124" s="5">
        <f t="shared" si="54"/>
        <v>1310.1300000000001</v>
      </c>
      <c r="E124" s="5">
        <f t="shared" si="59"/>
        <v>75364.518251683141</v>
      </c>
      <c r="F124" s="5">
        <f>SUM(D$5:D124)</f>
        <v>59097.68</v>
      </c>
      <c r="G124" s="5">
        <f t="shared" si="60"/>
        <v>133152.06825168314</v>
      </c>
      <c r="H124" s="6">
        <f t="shared" si="55"/>
        <v>0.80706716425776404</v>
      </c>
      <c r="I124" s="6"/>
      <c r="J124" s="1" t="str">
        <f t="shared" si="56"/>
        <v>ok</v>
      </c>
      <c r="K124" s="5">
        <f t="shared" si="71"/>
        <v>115034.31974872808</v>
      </c>
      <c r="L124" s="4">
        <f t="shared" si="63"/>
        <v>65785.774063023593</v>
      </c>
      <c r="M124" s="5">
        <f t="shared" si="64"/>
        <v>-8268.6141886595433</v>
      </c>
      <c r="N124" s="6">
        <f t="shared" si="65"/>
        <v>-0.11165596508011949</v>
      </c>
      <c r="O124" s="6">
        <f t="shared" si="43"/>
        <v>-9.8614830509047291E-4</v>
      </c>
      <c r="P124" s="1" t="str">
        <f t="shared" si="66"/>
        <v/>
      </c>
      <c r="Q124" s="6">
        <f t="shared" si="62"/>
        <v>0.3562409165069893</v>
      </c>
      <c r="R124" s="6">
        <f t="shared" si="57"/>
        <v>-0.12569000374971817</v>
      </c>
      <c r="S124" s="6">
        <f t="shared" si="67"/>
        <v>-1.1187094394097263E-3</v>
      </c>
    </row>
    <row r="125" spans="1:19">
      <c r="A125" s="1">
        <v>121</v>
      </c>
      <c r="B125" s="5">
        <f>B124*(1+$B$2)</f>
        <v>891.34342657301966</v>
      </c>
      <c r="C125" s="5">
        <f>SUM($B$5:B125)</f>
        <v>74945.731678256154</v>
      </c>
      <c r="D125" s="5">
        <f t="shared" si="54"/>
        <v>1331.52</v>
      </c>
      <c r="E125" s="5">
        <f t="shared" si="59"/>
        <v>76277.251678256158</v>
      </c>
      <c r="F125" s="5">
        <f>SUM(D$5:D125)</f>
        <v>60429.2</v>
      </c>
      <c r="G125" s="5">
        <f t="shared" si="60"/>
        <v>135374.93167825614</v>
      </c>
      <c r="H125" s="6">
        <f t="shared" si="55"/>
        <v>0.81601106195926931</v>
      </c>
      <c r="I125" s="6"/>
      <c r="J125" s="1" t="str">
        <f t="shared" si="56"/>
        <v>ok</v>
      </c>
      <c r="K125" s="4">
        <f>K124*(1+$B$2)</f>
        <v>123661.89372988269</v>
      </c>
      <c r="L125" s="4">
        <f t="shared" si="63"/>
        <v>68388.339271598757</v>
      </c>
      <c r="M125" s="5">
        <f t="shared" si="64"/>
        <v>-6557.3924066573964</v>
      </c>
      <c r="N125" s="6">
        <f t="shared" si="65"/>
        <v>-8.7495208330321483E-2</v>
      </c>
      <c r="O125" s="6">
        <f t="shared" si="43"/>
        <v>-7.564240347108786E-4</v>
      </c>
      <c r="P125" s="1" t="str">
        <f t="shared" si="66"/>
        <v/>
      </c>
      <c r="Q125" s="6">
        <f t="shared" si="62"/>
        <v>0.39394643395999007</v>
      </c>
      <c r="R125" s="6">
        <f t="shared" si="57"/>
        <v>-9.5884656309831451E-2</v>
      </c>
      <c r="S125" s="6">
        <f t="shared" si="67"/>
        <v>-8.3269719900469497E-4</v>
      </c>
    </row>
    <row r="126" spans="1:19">
      <c r="A126" s="1">
        <v>122</v>
      </c>
      <c r="B126" s="5">
        <f>B125</f>
        <v>891.34342657301966</v>
      </c>
      <c r="C126" s="5">
        <f>SUM($B$5:B126)</f>
        <v>75837.075104829171</v>
      </c>
      <c r="D126" s="5">
        <f t="shared" si="54"/>
        <v>1353.75</v>
      </c>
      <c r="E126" s="5">
        <f t="shared" si="59"/>
        <v>77190.825104829171</v>
      </c>
      <c r="F126" s="5">
        <f>SUM(D$5:D126)</f>
        <v>61782.95</v>
      </c>
      <c r="G126" s="5">
        <f t="shared" si="60"/>
        <v>137620.02510482917</v>
      </c>
      <c r="H126" s="6">
        <f t="shared" si="55"/>
        <v>0.82436916174540398</v>
      </c>
      <c r="I126" s="6"/>
      <c r="J126" s="1" t="str">
        <f t="shared" si="56"/>
        <v>ok</v>
      </c>
      <c r="K126" s="5">
        <f>K125</f>
        <v>123661.89372988269</v>
      </c>
      <c r="L126" s="4">
        <f t="shared" si="63"/>
        <v>68834.010984885259</v>
      </c>
      <c r="M126" s="5">
        <f t="shared" si="64"/>
        <v>-7003.0641199439124</v>
      </c>
      <c r="N126" s="6">
        <f t="shared" si="65"/>
        <v>-9.2343541866080875E-2</v>
      </c>
      <c r="O126" s="6">
        <f t="shared" si="43"/>
        <v>-7.9385949755228502E-4</v>
      </c>
      <c r="P126" s="1" t="str">
        <f t="shared" si="66"/>
        <v/>
      </c>
      <c r="Q126" s="6">
        <f t="shared" si="62"/>
        <v>0.38673852698324584</v>
      </c>
      <c r="R126" s="6">
        <f t="shared" si="57"/>
        <v>-0.10173842871776961</v>
      </c>
      <c r="S126" s="6">
        <f t="shared" si="67"/>
        <v>-8.7907216851190739E-4</v>
      </c>
    </row>
    <row r="127" spans="1:19">
      <c r="A127" s="1">
        <v>123</v>
      </c>
      <c r="B127" s="5">
        <f t="shared" ref="B127:B136" si="72">B126</f>
        <v>891.34342657301966</v>
      </c>
      <c r="C127" s="5">
        <f>SUM($B$5:B127)</f>
        <v>76728.418531402189</v>
      </c>
      <c r="D127" s="5">
        <f t="shared" si="54"/>
        <v>1376.2</v>
      </c>
      <c r="E127" s="5">
        <f t="shared" si="59"/>
        <v>78104.618531402186</v>
      </c>
      <c r="F127" s="5">
        <f>SUM(D$5:D127)</f>
        <v>63159.149999999994</v>
      </c>
      <c r="G127" s="5">
        <f t="shared" si="60"/>
        <v>139887.56853140218</v>
      </c>
      <c r="H127" s="6">
        <f t="shared" si="55"/>
        <v>0.83282681871229147</v>
      </c>
      <c r="I127" s="6"/>
      <c r="J127" s="1" t="str">
        <f t="shared" si="56"/>
        <v>ok</v>
      </c>
      <c r="K127" s="5">
        <f t="shared" ref="K127:K136" si="73">K126</f>
        <v>123661.89372988269</v>
      </c>
      <c r="L127" s="4">
        <f t="shared" si="63"/>
        <v>69279.68269817176</v>
      </c>
      <c r="M127" s="5">
        <f t="shared" si="64"/>
        <v>-7448.7358332304284</v>
      </c>
      <c r="N127" s="6">
        <f t="shared" si="65"/>
        <v>-9.7079230561515198E-2</v>
      </c>
      <c r="O127" s="6">
        <f t="shared" si="43"/>
        <v>-8.2990317061271135E-4</v>
      </c>
      <c r="P127" s="1" t="str">
        <f t="shared" si="66"/>
        <v/>
      </c>
      <c r="Q127" s="6">
        <f t="shared" si="62"/>
        <v>0.37953062000650173</v>
      </c>
      <c r="R127" s="6">
        <f t="shared" si="57"/>
        <v>-0.10751688724791175</v>
      </c>
      <c r="S127" s="6">
        <f t="shared" si="67"/>
        <v>-9.2435046607375337E-4</v>
      </c>
    </row>
    <row r="128" spans="1:19">
      <c r="A128" s="1">
        <v>124</v>
      </c>
      <c r="B128" s="5">
        <f t="shared" si="72"/>
        <v>891.34342657301966</v>
      </c>
      <c r="C128" s="5">
        <f>SUM($B$5:B128)</f>
        <v>77619.761957975206</v>
      </c>
      <c r="D128" s="5">
        <f t="shared" si="54"/>
        <v>1398.88</v>
      </c>
      <c r="E128" s="5">
        <f t="shared" si="59"/>
        <v>79018.641957975211</v>
      </c>
      <c r="F128" s="5">
        <f>SUM(D$5:D128)</f>
        <v>64558.029999999992</v>
      </c>
      <c r="G128" s="5">
        <f t="shared" si="60"/>
        <v>142177.79195797519</v>
      </c>
      <c r="H128" s="6">
        <f t="shared" si="55"/>
        <v>0.84138356081949883</v>
      </c>
      <c r="I128" s="6"/>
      <c r="J128" s="1" t="str">
        <f t="shared" si="56"/>
        <v>ok</v>
      </c>
      <c r="K128" s="5">
        <f t="shared" si="73"/>
        <v>123661.89372988269</v>
      </c>
      <c r="L128" s="4">
        <f t="shared" si="63"/>
        <v>69725.354411458276</v>
      </c>
      <c r="M128" s="5">
        <f t="shared" si="64"/>
        <v>-7894.4075465169299</v>
      </c>
      <c r="N128" s="6">
        <f t="shared" si="65"/>
        <v>-0.10170615507415637</v>
      </c>
      <c r="O128" s="6">
        <f t="shared" si="43"/>
        <v>-8.646102241890441E-4</v>
      </c>
      <c r="P128" s="1" t="str">
        <f t="shared" si="66"/>
        <v/>
      </c>
      <c r="Q128" s="6">
        <f t="shared" si="62"/>
        <v>0.3723227130297575</v>
      </c>
      <c r="R128" s="6">
        <f t="shared" si="57"/>
        <v>-0.1132214760778556</v>
      </c>
      <c r="S128" s="6">
        <f t="shared" si="67"/>
        <v>-9.6856305126125086E-4</v>
      </c>
    </row>
    <row r="129" spans="1:19">
      <c r="A129" s="1">
        <v>125</v>
      </c>
      <c r="B129" s="5">
        <f t="shared" si="72"/>
        <v>891.34342657301966</v>
      </c>
      <c r="C129" s="5">
        <f>SUM($B$5:B129)</f>
        <v>78511.105384548224</v>
      </c>
      <c r="D129" s="5">
        <f t="shared" si="54"/>
        <v>1421.78</v>
      </c>
      <c r="E129" s="5">
        <f t="shared" si="59"/>
        <v>79932.885384548223</v>
      </c>
      <c r="F129" s="5">
        <f>SUM(D$5:D129)</f>
        <v>65979.81</v>
      </c>
      <c r="G129" s="5">
        <f t="shared" si="60"/>
        <v>144490.91538454822</v>
      </c>
      <c r="H129" s="6">
        <f t="shared" si="55"/>
        <v>0.85003880887605276</v>
      </c>
      <c r="I129" s="6"/>
      <c r="J129" s="1" t="str">
        <f t="shared" si="56"/>
        <v>ok</v>
      </c>
      <c r="K129" s="5">
        <f t="shared" si="73"/>
        <v>123661.89372988269</v>
      </c>
      <c r="L129" s="4">
        <f t="shared" si="63"/>
        <v>70171.026124744792</v>
      </c>
      <c r="M129" s="5">
        <f t="shared" si="64"/>
        <v>-8340.0792598034313</v>
      </c>
      <c r="N129" s="6">
        <f t="shared" si="65"/>
        <v>-0.1062280198317631</v>
      </c>
      <c r="O129" s="6">
        <f t="shared" si="43"/>
        <v>-8.9803326320470056E-4</v>
      </c>
      <c r="P129" s="1" t="str">
        <f t="shared" si="66"/>
        <v/>
      </c>
      <c r="Q129" s="6">
        <f t="shared" si="62"/>
        <v>0.36511480605301339</v>
      </c>
      <c r="R129" s="6">
        <f t="shared" si="57"/>
        <v>-0.11885360269603384</v>
      </c>
      <c r="S129" s="6">
        <f t="shared" si="67"/>
        <v>-1.0117398066864514E-3</v>
      </c>
    </row>
    <row r="130" spans="1:19">
      <c r="A130" s="1">
        <v>126</v>
      </c>
      <c r="B130" s="5">
        <f t="shared" si="72"/>
        <v>891.34342657301966</v>
      </c>
      <c r="C130" s="5">
        <f>SUM($B$5:B130)</f>
        <v>79402.448811121241</v>
      </c>
      <c r="D130" s="5">
        <f t="shared" si="54"/>
        <v>1444.91</v>
      </c>
      <c r="E130" s="5">
        <f t="shared" si="59"/>
        <v>80847.358811121245</v>
      </c>
      <c r="F130" s="5">
        <f>SUM(D$5:D130)</f>
        <v>67424.72</v>
      </c>
      <c r="G130" s="5">
        <f t="shared" si="60"/>
        <v>146827.16881112126</v>
      </c>
      <c r="H130" s="6">
        <f t="shared" si="55"/>
        <v>0.85879213736391824</v>
      </c>
      <c r="I130" s="6"/>
      <c r="J130" s="1" t="str">
        <f t="shared" si="56"/>
        <v>ok</v>
      </c>
      <c r="K130" s="5">
        <f t="shared" si="73"/>
        <v>123661.89372988269</v>
      </c>
      <c r="L130" s="4">
        <f t="shared" si="63"/>
        <v>70616.697838031294</v>
      </c>
      <c r="M130" s="5">
        <f t="shared" si="64"/>
        <v>-8785.7509730899474</v>
      </c>
      <c r="N130" s="6">
        <f t="shared" si="65"/>
        <v>-0.11064836292378177</v>
      </c>
      <c r="O130" s="6">
        <f t="shared" si="43"/>
        <v>-9.3022246669749453E-4</v>
      </c>
      <c r="P130" s="1" t="str">
        <f t="shared" si="66"/>
        <v/>
      </c>
      <c r="Q130" s="6">
        <f t="shared" si="62"/>
        <v>0.35790689907626916</v>
      </c>
      <c r="R130" s="6">
        <f t="shared" si="57"/>
        <v>-0.1244146390594647</v>
      </c>
      <c r="S130" s="6">
        <f t="shared" si="67"/>
        <v>-1.0539095829955603E-3</v>
      </c>
    </row>
    <row r="131" spans="1:19">
      <c r="A131" s="1">
        <v>127</v>
      </c>
      <c r="B131" s="5">
        <f t="shared" si="72"/>
        <v>891.34342657301966</v>
      </c>
      <c r="C131" s="5">
        <f>SUM($B$5:B131)</f>
        <v>80293.792237694259</v>
      </c>
      <c r="D131" s="5">
        <f t="shared" si="54"/>
        <v>1468.27</v>
      </c>
      <c r="E131" s="5">
        <f t="shared" si="59"/>
        <v>81762.062237694263</v>
      </c>
      <c r="F131" s="5">
        <f>SUM(D$5:D131)</f>
        <v>68892.990000000005</v>
      </c>
      <c r="G131" s="5">
        <f t="shared" si="60"/>
        <v>149186.78223769425</v>
      </c>
      <c r="H131" s="6">
        <f t="shared" si="55"/>
        <v>0.86764313987191211</v>
      </c>
      <c r="I131" s="6"/>
      <c r="J131" s="1" t="str">
        <f t="shared" si="56"/>
        <v>ok</v>
      </c>
      <c r="K131" s="5">
        <f t="shared" si="73"/>
        <v>123661.89372988269</v>
      </c>
      <c r="L131" s="4">
        <f t="shared" si="63"/>
        <v>71062.369551317795</v>
      </c>
      <c r="M131" s="5">
        <f t="shared" si="64"/>
        <v>-9231.4226863764634</v>
      </c>
      <c r="N131" s="6">
        <f t="shared" si="65"/>
        <v>-0.11497056533397526</v>
      </c>
      <c r="O131" s="6">
        <f t="shared" si="43"/>
        <v>-9.6122571856738226E-4</v>
      </c>
      <c r="P131" s="1" t="str">
        <f t="shared" si="66"/>
        <v/>
      </c>
      <c r="Q131" s="6">
        <f t="shared" si="62"/>
        <v>0.35069899209952504</v>
      </c>
      <c r="R131" s="6">
        <f t="shared" si="57"/>
        <v>-0.12990592270793866</v>
      </c>
      <c r="S131" s="6">
        <f t="shared" si="67"/>
        <v>-1.0951002416628164E-3</v>
      </c>
    </row>
    <row r="132" spans="1:19">
      <c r="A132" s="1">
        <v>128</v>
      </c>
      <c r="B132" s="5">
        <f t="shared" si="72"/>
        <v>891.34342657301966</v>
      </c>
      <c r="C132" s="5">
        <f>SUM($B$5:B132)</f>
        <v>81185.135664267276</v>
      </c>
      <c r="D132" s="5">
        <f t="shared" si="54"/>
        <v>1491.87</v>
      </c>
      <c r="E132" s="5">
        <f t="shared" si="59"/>
        <v>82677.005664267272</v>
      </c>
      <c r="F132" s="5">
        <f>SUM(D$5:D132)</f>
        <v>70384.86</v>
      </c>
      <c r="G132" s="5">
        <f t="shared" si="60"/>
        <v>151569.99566426728</v>
      </c>
      <c r="H132" s="6">
        <f t="shared" si="55"/>
        <v>0.87659155257780352</v>
      </c>
      <c r="I132" s="6"/>
      <c r="J132" s="1" t="str">
        <f t="shared" si="56"/>
        <v>ok</v>
      </c>
      <c r="K132" s="5">
        <f t="shared" si="73"/>
        <v>123661.89372988269</v>
      </c>
      <c r="L132" s="4">
        <f t="shared" si="63"/>
        <v>71508.041264604311</v>
      </c>
      <c r="M132" s="5">
        <f t="shared" si="64"/>
        <v>-9677.0943996629649</v>
      </c>
      <c r="N132" s="6">
        <f t="shared" si="65"/>
        <v>-0.11919785956485418</v>
      </c>
      <c r="O132" s="6">
        <f t="shared" si="43"/>
        <v>-9.9108873020570254E-4</v>
      </c>
      <c r="P132" s="1" t="str">
        <f t="shared" si="66"/>
        <v/>
      </c>
      <c r="Q132" s="6">
        <f t="shared" si="62"/>
        <v>0.34349108512278081</v>
      </c>
      <c r="R132" s="6">
        <f t="shared" si="57"/>
        <v>-0.1353287578365403</v>
      </c>
      <c r="S132" s="6">
        <f t="shared" si="67"/>
        <v>-1.1353386957065892E-3</v>
      </c>
    </row>
    <row r="133" spans="1:19">
      <c r="A133" s="1">
        <v>129</v>
      </c>
      <c r="B133" s="5">
        <f t="shared" si="72"/>
        <v>891.34342657301966</v>
      </c>
      <c r="C133" s="5">
        <f>SUM($B$5:B133)</f>
        <v>82076.479090840294</v>
      </c>
      <c r="D133" s="5">
        <f t="shared" si="54"/>
        <v>1515.7</v>
      </c>
      <c r="E133" s="5">
        <f t="shared" si="59"/>
        <v>83592.179090840291</v>
      </c>
      <c r="F133" s="5">
        <f>SUM(D$5:D133)</f>
        <v>71900.56</v>
      </c>
      <c r="G133" s="5">
        <f t="shared" si="60"/>
        <v>153977.03909084029</v>
      </c>
      <c r="H133" s="6">
        <f t="shared" si="55"/>
        <v>0.88563700007027546</v>
      </c>
      <c r="I133" s="6"/>
      <c r="J133" s="1" t="str">
        <f t="shared" si="56"/>
        <v>ok</v>
      </c>
      <c r="K133" s="5">
        <f t="shared" si="73"/>
        <v>123661.89372988269</v>
      </c>
      <c r="L133" s="4">
        <f t="shared" ref="L133:L164" si="74">((K133/2)+C133)/2</f>
        <v>71953.712977890827</v>
      </c>
      <c r="M133" s="5">
        <f t="shared" ref="M133:M164" si="75">L133-C133</f>
        <v>-10122.766112949466</v>
      </c>
      <c r="N133" s="6">
        <f t="shared" ref="N133:N164" si="76">M133/C133</f>
        <v>-0.12333333770014464</v>
      </c>
      <c r="O133" s="6">
        <f t="shared" si="43"/>
        <v>-1.0198551555771207E-3</v>
      </c>
      <c r="P133" s="1" t="str">
        <f t="shared" ref="P133:P164" si="77">IF(N133&gt;Q133,"ok","")</f>
        <v/>
      </c>
      <c r="Q133" s="6">
        <f t="shared" si="62"/>
        <v>0.3362831781460367</v>
      </c>
      <c r="R133" s="6">
        <f t="shared" si="57"/>
        <v>-0.14068441632831208</v>
      </c>
      <c r="S133" s="6">
        <f t="shared" ref="S133:S164" si="78">(1+R133)^(1/A133)-1</f>
        <v>-1.174650948444711E-3</v>
      </c>
    </row>
    <row r="134" spans="1:19">
      <c r="A134" s="1">
        <v>130</v>
      </c>
      <c r="B134" s="5">
        <f t="shared" si="72"/>
        <v>891.34342657301966</v>
      </c>
      <c r="C134" s="5">
        <f>SUM($B$5:B134)</f>
        <v>82967.822517413311</v>
      </c>
      <c r="D134" s="5">
        <f t="shared" si="54"/>
        <v>1539.77</v>
      </c>
      <c r="E134" s="5">
        <f t="shared" si="59"/>
        <v>84507.592517413315</v>
      </c>
      <c r="F134" s="5">
        <f>SUM(D$5:D134)</f>
        <v>73440.33</v>
      </c>
      <c r="G134" s="5">
        <f t="shared" si="60"/>
        <v>156408.15251741331</v>
      </c>
      <c r="H134" s="6">
        <f t="shared" si="55"/>
        <v>0.89477924508333251</v>
      </c>
      <c r="I134" s="6"/>
      <c r="J134" s="1" t="str">
        <f t="shared" si="56"/>
        <v>ok</v>
      </c>
      <c r="K134" s="5">
        <f t="shared" si="73"/>
        <v>123661.89372988269</v>
      </c>
      <c r="L134" s="4">
        <f t="shared" si="74"/>
        <v>72399.384691177329</v>
      </c>
      <c r="M134" s="5">
        <f t="shared" si="75"/>
        <v>-10568.437826235982</v>
      </c>
      <c r="N134" s="6">
        <f t="shared" si="76"/>
        <v>-0.12737995894755313</v>
      </c>
      <c r="O134" s="6">
        <f t="shared" ref="O134:O184" si="79">(1+N134)^(1/A134)-1</f>
        <v>-1.0475666992829646E-3</v>
      </c>
      <c r="P134" s="1" t="str">
        <f t="shared" si="77"/>
        <v/>
      </c>
      <c r="Q134" s="6">
        <f t="shared" si="62"/>
        <v>0.32907527116929247</v>
      </c>
      <c r="R134" s="6">
        <f t="shared" si="57"/>
        <v>-0.14597413874877674</v>
      </c>
      <c r="S134" s="6">
        <f t="shared" si="78"/>
        <v>-1.2130621303962918E-3</v>
      </c>
    </row>
    <row r="135" spans="1:19">
      <c r="A135" s="1">
        <v>131</v>
      </c>
      <c r="B135" s="5">
        <f t="shared" si="72"/>
        <v>891.34342657301966</v>
      </c>
      <c r="C135" s="5">
        <f>SUM($B$5:B135)</f>
        <v>83859.165943986329</v>
      </c>
      <c r="D135" s="5">
        <f t="shared" si="54"/>
        <v>1564.08</v>
      </c>
      <c r="E135" s="5">
        <f t="shared" si="59"/>
        <v>85423.245943986331</v>
      </c>
      <c r="F135" s="5">
        <f>SUM(D$5:D135)</f>
        <v>75004.41</v>
      </c>
      <c r="G135" s="5">
        <f t="shared" si="60"/>
        <v>158863.57594398633</v>
      </c>
      <c r="H135" s="6">
        <f t="shared" si="55"/>
        <v>0.90401806054700373</v>
      </c>
      <c r="I135" s="6"/>
      <c r="J135" s="1" t="str">
        <f t="shared" si="56"/>
        <v>ok</v>
      </c>
      <c r="K135" s="5">
        <f t="shared" si="73"/>
        <v>123661.89372988269</v>
      </c>
      <c r="L135" s="4">
        <f t="shared" si="74"/>
        <v>72845.05640446383</v>
      </c>
      <c r="M135" s="5">
        <f t="shared" si="75"/>
        <v>-11014.109539522498</v>
      </c>
      <c r="N135" s="6">
        <f t="shared" si="76"/>
        <v>-0.13134055670049671</v>
      </c>
      <c r="O135" s="6">
        <f t="shared" si="79"/>
        <v>-1.0742632180916756E-3</v>
      </c>
      <c r="P135" s="1" t="str">
        <f t="shared" si="77"/>
        <v/>
      </c>
      <c r="Q135" s="6">
        <f t="shared" si="62"/>
        <v>0.32186736419254836</v>
      </c>
      <c r="R135" s="6">
        <f t="shared" si="57"/>
        <v>-0.15119913530395146</v>
      </c>
      <c r="S135" s="6">
        <f t="shared" si="78"/>
        <v>-1.2505965344319359E-3</v>
      </c>
    </row>
    <row r="136" spans="1:19">
      <c r="A136" s="1">
        <v>132</v>
      </c>
      <c r="B136" s="5">
        <f t="shared" si="72"/>
        <v>891.34342657301966</v>
      </c>
      <c r="C136" s="5">
        <f>SUM($B$5:B136)</f>
        <v>84750.509370559346</v>
      </c>
      <c r="D136" s="5">
        <f t="shared" si="54"/>
        <v>1588.64</v>
      </c>
      <c r="E136" s="5">
        <f t="shared" si="59"/>
        <v>86339.149370559346</v>
      </c>
      <c r="F136" s="5">
        <f>SUM(D$5:D136)</f>
        <v>76593.05</v>
      </c>
      <c r="G136" s="5">
        <f t="shared" si="60"/>
        <v>161343.55937055935</v>
      </c>
      <c r="H136" s="6">
        <f t="shared" si="55"/>
        <v>0.91335334829302117</v>
      </c>
      <c r="I136" s="6"/>
      <c r="J136" s="1" t="str">
        <f t="shared" si="56"/>
        <v>ok</v>
      </c>
      <c r="K136" s="5">
        <f t="shared" si="73"/>
        <v>123661.89372988269</v>
      </c>
      <c r="L136" s="4">
        <f t="shared" si="74"/>
        <v>73290.728117750346</v>
      </c>
      <c r="M136" s="5">
        <f t="shared" si="75"/>
        <v>-11459.781252809</v>
      </c>
      <c r="N136" s="6">
        <f t="shared" si="76"/>
        <v>-0.13521784515421334</v>
      </c>
      <c r="O136" s="6">
        <f t="shared" si="79"/>
        <v>-1.0999828163837932E-3</v>
      </c>
      <c r="P136" s="1" t="str">
        <f t="shared" si="77"/>
        <v/>
      </c>
      <c r="Q136" s="6">
        <f t="shared" si="62"/>
        <v>0.31465945721580413</v>
      </c>
      <c r="R136" s="6">
        <f t="shared" si="57"/>
        <v>-0.15636058676341014</v>
      </c>
      <c r="S136" s="6">
        <f t="shared" si="78"/>
        <v>-1.2872776492681703E-3</v>
      </c>
    </row>
    <row r="137" spans="1:19">
      <c r="A137" s="1">
        <v>133</v>
      </c>
      <c r="B137" s="5">
        <f>B136*(1+$B$2)</f>
        <v>958.19418356599613</v>
      </c>
      <c r="C137" s="5">
        <f>SUM($B$5:B137)</f>
        <v>85708.703554125343</v>
      </c>
      <c r="D137" s="5">
        <f t="shared" ref="D137:D160" si="80">ROUND(G136*$A$2,2)</f>
        <v>1613.44</v>
      </c>
      <c r="E137" s="5">
        <f t="shared" ref="E137:E160" si="81">C137+D137</f>
        <v>87322.143554125345</v>
      </c>
      <c r="F137" s="5">
        <f>SUM(D$5:D137)</f>
        <v>78206.490000000005</v>
      </c>
      <c r="G137" s="5">
        <f t="shared" ref="G137:G160" si="82">C137+F137</f>
        <v>163915.19355412535</v>
      </c>
      <c r="H137" s="6">
        <f t="shared" ref="H137:H160" si="83">F137/C136</f>
        <v>0.92278489628957194</v>
      </c>
      <c r="I137" s="6"/>
      <c r="J137" s="1" t="str">
        <f t="shared" ref="J137:J160" si="84">IF(H137&gt;N137,"ok","")</f>
        <v>ok</v>
      </c>
      <c r="K137" s="4">
        <f>K136*(1+$B$2)</f>
        <v>132936.53575962389</v>
      </c>
      <c r="L137" s="4">
        <f t="shared" si="74"/>
        <v>76088.485716968644</v>
      </c>
      <c r="M137" s="5">
        <f t="shared" si="75"/>
        <v>-9620.2178371566988</v>
      </c>
      <c r="N137" s="6">
        <f t="shared" si="76"/>
        <v>-0.11224318462688562</v>
      </c>
      <c r="O137" s="6">
        <f t="shared" si="79"/>
        <v>-8.9476810312127952E-4</v>
      </c>
      <c r="P137" s="1" t="str">
        <f t="shared" si="77"/>
        <v/>
      </c>
      <c r="Q137" s="6">
        <f t="shared" ref="Q137:Q160" si="85">1-(C137/K137)</f>
        <v>0.35526600671237596</v>
      </c>
      <c r="R137" s="6">
        <f t="shared" ref="R137:R160" si="86">1-(C137/L137)</f>
        <v>-0.1264346076348748</v>
      </c>
      <c r="S137" s="6">
        <f t="shared" si="78"/>
        <v>-1.0158167141190999E-3</v>
      </c>
    </row>
    <row r="138" spans="1:19">
      <c r="A138" s="1">
        <v>134</v>
      </c>
      <c r="B138" s="5">
        <f>B137</f>
        <v>958.19418356599613</v>
      </c>
      <c r="C138" s="5">
        <f>SUM($B$5:B138)</f>
        <v>86666.897737691339</v>
      </c>
      <c r="D138" s="5">
        <f t="shared" si="80"/>
        <v>1639.15</v>
      </c>
      <c r="E138" s="5">
        <f t="shared" si="81"/>
        <v>88306.047737691333</v>
      </c>
      <c r="F138" s="5">
        <f>SUM(D$5:D138)</f>
        <v>79845.64</v>
      </c>
      <c r="G138" s="5">
        <f t="shared" si="82"/>
        <v>166512.53773769134</v>
      </c>
      <c r="H138" s="6">
        <f t="shared" si="83"/>
        <v>0.93159313685776612</v>
      </c>
      <c r="I138" s="6"/>
      <c r="J138" s="1" t="str">
        <f t="shared" si="84"/>
        <v>ok</v>
      </c>
      <c r="K138" s="5">
        <f>K137</f>
        <v>132936.53575962389</v>
      </c>
      <c r="L138" s="4">
        <f t="shared" si="74"/>
        <v>76567.582808751642</v>
      </c>
      <c r="M138" s="5">
        <f t="shared" si="75"/>
        <v>-10099.314928939697</v>
      </c>
      <c r="N138" s="6">
        <f t="shared" si="76"/>
        <v>-0.11653024617895739</v>
      </c>
      <c r="O138" s="6">
        <f t="shared" si="79"/>
        <v>-9.2418627586043911E-4</v>
      </c>
      <c r="P138" s="1" t="str">
        <f t="shared" si="77"/>
        <v/>
      </c>
      <c r="Q138" s="6">
        <f t="shared" si="85"/>
        <v>0.34805809973563173</v>
      </c>
      <c r="R138" s="6">
        <f t="shared" si="86"/>
        <v>-0.13190066289758007</v>
      </c>
      <c r="S138" s="6">
        <f t="shared" si="78"/>
        <v>-1.0550335618497719E-3</v>
      </c>
    </row>
    <row r="139" spans="1:19">
      <c r="A139" s="1">
        <v>135</v>
      </c>
      <c r="B139" s="5">
        <f t="shared" ref="B139:B148" si="87">B138</f>
        <v>958.19418356599613</v>
      </c>
      <c r="C139" s="5">
        <f>SUM($B$5:B139)</f>
        <v>87625.091921257335</v>
      </c>
      <c r="D139" s="5">
        <f t="shared" si="80"/>
        <v>1665.13</v>
      </c>
      <c r="E139" s="5">
        <f t="shared" si="81"/>
        <v>89290.22192125734</v>
      </c>
      <c r="F139" s="5">
        <f>SUM(D$5:D139)</f>
        <v>81510.77</v>
      </c>
      <c r="G139" s="5">
        <f t="shared" si="82"/>
        <v>169135.86192125734</v>
      </c>
      <c r="H139" s="6">
        <f t="shared" si="83"/>
        <v>0.94050637703339712</v>
      </c>
      <c r="I139" s="6"/>
      <c r="J139" s="1" t="str">
        <f t="shared" si="84"/>
        <v>ok</v>
      </c>
      <c r="K139" s="5">
        <f t="shared" ref="K139:K148" si="88">K138</f>
        <v>132936.53575962389</v>
      </c>
      <c r="L139" s="4">
        <f t="shared" si="74"/>
        <v>77046.67990053464</v>
      </c>
      <c r="M139" s="5">
        <f t="shared" si="75"/>
        <v>-10578.412020722695</v>
      </c>
      <c r="N139" s="6">
        <f t="shared" si="76"/>
        <v>-0.12072354834422074</v>
      </c>
      <c r="O139" s="6">
        <f t="shared" si="79"/>
        <v>-9.5255287572582059E-4</v>
      </c>
      <c r="P139" s="1" t="str">
        <f t="shared" si="77"/>
        <v/>
      </c>
      <c r="Q139" s="6">
        <f t="shared" si="85"/>
        <v>0.34085019275888762</v>
      </c>
      <c r="R139" s="6">
        <f t="shared" si="86"/>
        <v>-0.1372987393406071</v>
      </c>
      <c r="S139" s="6">
        <f t="shared" si="78"/>
        <v>-1.0933782082493959E-3</v>
      </c>
    </row>
    <row r="140" spans="1:19">
      <c r="A140" s="1">
        <v>136</v>
      </c>
      <c r="B140" s="5">
        <f t="shared" si="87"/>
        <v>958.19418356599613</v>
      </c>
      <c r="C140" s="5">
        <f>SUM($B$5:B140)</f>
        <v>88583.286104823332</v>
      </c>
      <c r="D140" s="5">
        <f t="shared" si="80"/>
        <v>1691.36</v>
      </c>
      <c r="E140" s="5">
        <f t="shared" si="81"/>
        <v>90274.646104823332</v>
      </c>
      <c r="F140" s="5">
        <f>SUM(D$5:D140)</f>
        <v>83202.13</v>
      </c>
      <c r="G140" s="5">
        <f t="shared" si="82"/>
        <v>171785.41610482335</v>
      </c>
      <c r="H140" s="6">
        <f t="shared" si="83"/>
        <v>0.94952402531877578</v>
      </c>
      <c r="I140" s="6"/>
      <c r="J140" s="1" t="str">
        <f t="shared" si="84"/>
        <v>ok</v>
      </c>
      <c r="K140" s="5">
        <f t="shared" si="88"/>
        <v>132936.53575962389</v>
      </c>
      <c r="L140" s="4">
        <f t="shared" si="74"/>
        <v>77525.776992317638</v>
      </c>
      <c r="M140" s="5">
        <f t="shared" si="75"/>
        <v>-11057.509112505693</v>
      </c>
      <c r="N140" s="6">
        <f t="shared" si="76"/>
        <v>-0.12482613367290306</v>
      </c>
      <c r="O140" s="6">
        <f t="shared" si="79"/>
        <v>-9.7990713587881029E-4</v>
      </c>
      <c r="P140" s="1" t="str">
        <f t="shared" si="77"/>
        <v/>
      </c>
      <c r="Q140" s="6">
        <f t="shared" si="85"/>
        <v>0.33364228578214339</v>
      </c>
      <c r="R140" s="6">
        <f t="shared" si="86"/>
        <v>-0.14263009725915321</v>
      </c>
      <c r="S140" s="6">
        <f t="shared" si="78"/>
        <v>-1.1308735239607959E-3</v>
      </c>
    </row>
    <row r="141" spans="1:19">
      <c r="A141" s="1">
        <v>137</v>
      </c>
      <c r="B141" s="5">
        <f t="shared" si="87"/>
        <v>958.19418356599613</v>
      </c>
      <c r="C141" s="5">
        <f>SUM($B$5:B141)</f>
        <v>89541.480288389328</v>
      </c>
      <c r="D141" s="5">
        <f t="shared" si="80"/>
        <v>1717.85</v>
      </c>
      <c r="E141" s="5">
        <f t="shared" si="81"/>
        <v>91259.330288389334</v>
      </c>
      <c r="F141" s="5">
        <f>SUM(D$5:D141)</f>
        <v>84919.98000000001</v>
      </c>
      <c r="G141" s="5">
        <f t="shared" si="82"/>
        <v>174461.46028838935</v>
      </c>
      <c r="H141" s="6">
        <f t="shared" si="83"/>
        <v>0.95864562869694836</v>
      </c>
      <c r="I141" s="6"/>
      <c r="J141" s="1" t="str">
        <f t="shared" si="84"/>
        <v>ok</v>
      </c>
      <c r="K141" s="5">
        <f t="shared" si="88"/>
        <v>132936.53575962389</v>
      </c>
      <c r="L141" s="4">
        <f t="shared" si="74"/>
        <v>78004.874084100637</v>
      </c>
      <c r="M141" s="5">
        <f t="shared" si="75"/>
        <v>-11536.606204288692</v>
      </c>
      <c r="N141" s="6">
        <f t="shared" si="76"/>
        <v>-0.12884091448044355</v>
      </c>
      <c r="O141" s="6">
        <f t="shared" si="79"/>
        <v>-1.00628657876356E-3</v>
      </c>
      <c r="P141" s="1" t="str">
        <f t="shared" si="77"/>
        <v/>
      </c>
      <c r="Q141" s="6">
        <f t="shared" si="85"/>
        <v>0.32643437880539916</v>
      </c>
      <c r="R141" s="6">
        <f t="shared" si="86"/>
        <v>-0.14789596598605548</v>
      </c>
      <c r="S141" s="6">
        <f t="shared" si="78"/>
        <v>-1.1675416437877395E-3</v>
      </c>
    </row>
    <row r="142" spans="1:19">
      <c r="A142" s="1">
        <v>138</v>
      </c>
      <c r="B142" s="5">
        <f t="shared" si="87"/>
        <v>958.19418356599613</v>
      </c>
      <c r="C142" s="5">
        <f>SUM($B$5:B142)</f>
        <v>90499.674471955324</v>
      </c>
      <c r="D142" s="5">
        <f t="shared" si="80"/>
        <v>1744.61</v>
      </c>
      <c r="E142" s="5">
        <f t="shared" si="81"/>
        <v>92244.284471955325</v>
      </c>
      <c r="F142" s="5">
        <f>SUM(D$5:D142)</f>
        <v>86664.590000000011</v>
      </c>
      <c r="G142" s="5">
        <f t="shared" si="82"/>
        <v>177164.26447195534</v>
      </c>
      <c r="H142" s="6">
        <f t="shared" si="83"/>
        <v>0.96787086522220078</v>
      </c>
      <c r="I142" s="6"/>
      <c r="J142" s="1" t="str">
        <f t="shared" si="84"/>
        <v>ok</v>
      </c>
      <c r="K142" s="5">
        <f t="shared" si="88"/>
        <v>132936.53575962389</v>
      </c>
      <c r="L142" s="4">
        <f t="shared" si="74"/>
        <v>78483.971175883635</v>
      </c>
      <c r="M142" s="5">
        <f t="shared" si="75"/>
        <v>-12015.70329607169</v>
      </c>
      <c r="N142" s="6">
        <f t="shared" si="76"/>
        <v>-0.13277067974200504</v>
      </c>
      <c r="O142" s="6">
        <f t="shared" si="79"/>
        <v>-1.0317271032868058E-3</v>
      </c>
      <c r="P142" s="1" t="str">
        <f t="shared" si="77"/>
        <v/>
      </c>
      <c r="Q142" s="6">
        <f t="shared" si="85"/>
        <v>0.31922647182865505</v>
      </c>
      <c r="R142" s="6">
        <f t="shared" si="86"/>
        <v>-0.15309754483682192</v>
      </c>
      <c r="S142" s="6">
        <f t="shared" si="78"/>
        <v>-1.2034039950638009E-3</v>
      </c>
    </row>
    <row r="143" spans="1:19">
      <c r="A143" s="1">
        <v>139</v>
      </c>
      <c r="B143" s="5">
        <f t="shared" si="87"/>
        <v>958.19418356599613</v>
      </c>
      <c r="C143" s="5">
        <f>SUM($B$5:B143)</f>
        <v>91457.868655521321</v>
      </c>
      <c r="D143" s="5">
        <f t="shared" si="80"/>
        <v>1771.64</v>
      </c>
      <c r="E143" s="5">
        <f t="shared" si="81"/>
        <v>93229.50865552132</v>
      </c>
      <c r="F143" s="5">
        <f>SUM(D$5:D143)</f>
        <v>88436.23000000001</v>
      </c>
      <c r="G143" s="5">
        <f t="shared" si="82"/>
        <v>179894.09865552135</v>
      </c>
      <c r="H143" s="6">
        <f t="shared" si="83"/>
        <v>0.97719942658363101</v>
      </c>
      <c r="I143" s="6"/>
      <c r="J143" s="1" t="str">
        <f t="shared" si="84"/>
        <v>ok</v>
      </c>
      <c r="K143" s="5">
        <f t="shared" si="88"/>
        <v>132936.53575962389</v>
      </c>
      <c r="L143" s="4">
        <f t="shared" si="74"/>
        <v>78963.068267666633</v>
      </c>
      <c r="M143" s="5">
        <f t="shared" si="75"/>
        <v>-12494.800387854688</v>
      </c>
      <c r="N143" s="6">
        <f t="shared" si="76"/>
        <v>-0.13661810155358761</v>
      </c>
      <c r="O143" s="6">
        <f t="shared" si="79"/>
        <v>-1.0562630668762285E-3</v>
      </c>
      <c r="P143" s="1" t="str">
        <f t="shared" si="77"/>
        <v/>
      </c>
      <c r="Q143" s="6">
        <f t="shared" si="85"/>
        <v>0.31201856485191082</v>
      </c>
      <c r="R143" s="6">
        <f t="shared" si="86"/>
        <v>-0.1582360040202615</v>
      </c>
      <c r="S143" s="6">
        <f t="shared" si="78"/>
        <v>-1.2384813247432458E-3</v>
      </c>
    </row>
    <row r="144" spans="1:19">
      <c r="A144" s="1">
        <v>140</v>
      </c>
      <c r="B144" s="5">
        <f t="shared" si="87"/>
        <v>958.19418356599613</v>
      </c>
      <c r="C144" s="5">
        <f>SUM($B$5:B144)</f>
        <v>92416.062839087317</v>
      </c>
      <c r="D144" s="5">
        <f t="shared" si="80"/>
        <v>1798.94</v>
      </c>
      <c r="E144" s="5">
        <f t="shared" si="81"/>
        <v>94215.002839087319</v>
      </c>
      <c r="F144" s="5">
        <f>SUM(D$5:D144)</f>
        <v>90235.170000000013</v>
      </c>
      <c r="G144" s="5">
        <f t="shared" si="82"/>
        <v>182651.23283908732</v>
      </c>
      <c r="H144" s="6">
        <f t="shared" si="83"/>
        <v>0.98663101739089676</v>
      </c>
      <c r="I144" s="6"/>
      <c r="J144" s="1" t="str">
        <f t="shared" si="84"/>
        <v>ok</v>
      </c>
      <c r="K144" s="5">
        <f t="shared" si="88"/>
        <v>132936.53575962389</v>
      </c>
      <c r="L144" s="4">
        <f t="shared" si="74"/>
        <v>79442.165359449631</v>
      </c>
      <c r="M144" s="5">
        <f t="shared" si="75"/>
        <v>-12973.897479637686</v>
      </c>
      <c r="N144" s="6">
        <f t="shared" si="76"/>
        <v>-0.1403857411911989</v>
      </c>
      <c r="O144" s="6">
        <f t="shared" si="79"/>
        <v>-1.0799273627567496E-3</v>
      </c>
      <c r="P144" s="1" t="str">
        <f t="shared" si="77"/>
        <v/>
      </c>
      <c r="Q144" s="6">
        <f t="shared" si="85"/>
        <v>0.30481065787516659</v>
      </c>
      <c r="R144" s="6">
        <f t="shared" si="86"/>
        <v>-0.16331248551616229</v>
      </c>
      <c r="S144" s="6">
        <f t="shared" si="78"/>
        <v>-1.2727937252786647E-3</v>
      </c>
    </row>
    <row r="145" spans="1:19">
      <c r="A145" s="1">
        <v>141</v>
      </c>
      <c r="B145" s="5">
        <f t="shared" si="87"/>
        <v>958.19418356599613</v>
      </c>
      <c r="C145" s="5">
        <f>SUM($B$5:B145)</f>
        <v>93374.257022653313</v>
      </c>
      <c r="D145" s="5">
        <f t="shared" si="80"/>
        <v>1826.51</v>
      </c>
      <c r="E145" s="5">
        <f t="shared" si="81"/>
        <v>95200.767022653308</v>
      </c>
      <c r="F145" s="5">
        <f>SUM(D$5:D145)</f>
        <v>92061.680000000008</v>
      </c>
      <c r="G145" s="5">
        <f t="shared" si="82"/>
        <v>185435.93702265332</v>
      </c>
      <c r="H145" s="6">
        <f t="shared" si="83"/>
        <v>0.99616535450439658</v>
      </c>
      <c r="I145" s="6"/>
      <c r="J145" s="1" t="str">
        <f t="shared" si="84"/>
        <v>ok</v>
      </c>
      <c r="K145" s="5">
        <f t="shared" si="88"/>
        <v>132936.53575962389</v>
      </c>
      <c r="L145" s="4">
        <f t="shared" si="74"/>
        <v>79921.262451232629</v>
      </c>
      <c r="M145" s="5">
        <f t="shared" si="75"/>
        <v>-13452.994571420684</v>
      </c>
      <c r="N145" s="6">
        <f t="shared" si="76"/>
        <v>-0.14407605479695421</v>
      </c>
      <c r="O145" s="6">
        <f t="shared" si="79"/>
        <v>-1.1027514927626214E-3</v>
      </c>
      <c r="P145" s="1" t="str">
        <f t="shared" si="77"/>
        <v/>
      </c>
      <c r="Q145" s="6">
        <f t="shared" si="85"/>
        <v>0.29760275089842247</v>
      </c>
      <c r="R145" s="6">
        <f t="shared" si="86"/>
        <v>-0.16832810392140152</v>
      </c>
      <c r="S145" s="6">
        <f t="shared" si="78"/>
        <v>-1.3063606593497479E-3</v>
      </c>
    </row>
    <row r="146" spans="1:19">
      <c r="A146" s="1">
        <v>142</v>
      </c>
      <c r="B146" s="5">
        <f t="shared" si="87"/>
        <v>958.19418356599613</v>
      </c>
      <c r="C146" s="5">
        <f>SUM($B$5:B146)</f>
        <v>94332.45120621931</v>
      </c>
      <c r="D146" s="5">
        <f t="shared" si="80"/>
        <v>1854.36</v>
      </c>
      <c r="E146" s="5">
        <f t="shared" si="81"/>
        <v>96186.81120621931</v>
      </c>
      <c r="F146" s="5">
        <f>SUM(D$5:D146)</f>
        <v>93916.040000000008</v>
      </c>
      <c r="G146" s="5">
        <f t="shared" si="82"/>
        <v>188248.4912062193</v>
      </c>
      <c r="H146" s="6">
        <f t="shared" si="83"/>
        <v>1.0058022735025913</v>
      </c>
      <c r="I146" s="6"/>
      <c r="J146" s="1" t="str">
        <f t="shared" si="84"/>
        <v>ok</v>
      </c>
      <c r="K146" s="5">
        <f t="shared" si="88"/>
        <v>132936.53575962389</v>
      </c>
      <c r="L146" s="4">
        <f t="shared" si="74"/>
        <v>80400.359543015627</v>
      </c>
      <c r="M146" s="5">
        <f t="shared" si="75"/>
        <v>-13932.091663203682</v>
      </c>
      <c r="N146" s="6">
        <f t="shared" si="76"/>
        <v>-0.14769139871863252</v>
      </c>
      <c r="O146" s="6">
        <f t="shared" si="79"/>
        <v>-1.1247656359794078E-3</v>
      </c>
      <c r="P146" s="1" t="str">
        <f t="shared" si="77"/>
        <v/>
      </c>
      <c r="Q146" s="6">
        <f t="shared" si="85"/>
        <v>0.29039484392167825</v>
      </c>
      <c r="R146" s="6">
        <f t="shared" si="86"/>
        <v>-0.17328394726580498</v>
      </c>
      <c r="S146" s="6">
        <f t="shared" si="78"/>
        <v>-1.3392009834989338E-3</v>
      </c>
    </row>
    <row r="147" spans="1:19">
      <c r="A147" s="1">
        <v>143</v>
      </c>
      <c r="B147" s="5">
        <f t="shared" si="87"/>
        <v>958.19418356599613</v>
      </c>
      <c r="C147" s="5">
        <f>SUM($B$5:B147)</f>
        <v>95290.645389785306</v>
      </c>
      <c r="D147" s="5">
        <f t="shared" si="80"/>
        <v>1882.48</v>
      </c>
      <c r="E147" s="5">
        <f t="shared" si="81"/>
        <v>97173.125389785302</v>
      </c>
      <c r="F147" s="5">
        <f>SUM(D$5:D147)</f>
        <v>95798.52</v>
      </c>
      <c r="G147" s="5">
        <f t="shared" si="82"/>
        <v>191089.16538978531</v>
      </c>
      <c r="H147" s="6">
        <f t="shared" si="83"/>
        <v>1.0155415106364165</v>
      </c>
      <c r="I147" s="6"/>
      <c r="J147" s="1" t="str">
        <f t="shared" si="84"/>
        <v>ok</v>
      </c>
      <c r="K147" s="5">
        <f t="shared" si="88"/>
        <v>132936.53575962389</v>
      </c>
      <c r="L147" s="4">
        <f t="shared" si="74"/>
        <v>80879.456634798626</v>
      </c>
      <c r="M147" s="5">
        <f t="shared" si="75"/>
        <v>-14411.188754986681</v>
      </c>
      <c r="N147" s="6">
        <f t="shared" si="76"/>
        <v>-0.15123403452708162</v>
      </c>
      <c r="O147" s="6">
        <f t="shared" si="79"/>
        <v>-1.1459987134851968E-3</v>
      </c>
      <c r="P147" s="1" t="str">
        <f t="shared" si="77"/>
        <v/>
      </c>
      <c r="Q147" s="6">
        <f t="shared" si="85"/>
        <v>0.28318693694493402</v>
      </c>
      <c r="R147" s="6">
        <f t="shared" si="86"/>
        <v>-0.1781810777990096</v>
      </c>
      <c r="S147" s="6">
        <f t="shared" si="78"/>
        <v>-1.3713329707312205E-3</v>
      </c>
    </row>
    <row r="148" spans="1:19">
      <c r="A148" s="1">
        <v>144</v>
      </c>
      <c r="B148" s="5">
        <f t="shared" si="87"/>
        <v>958.19418356599613</v>
      </c>
      <c r="C148" s="5">
        <f>SUM($B$5:B148)</f>
        <v>96248.839573351303</v>
      </c>
      <c r="D148" s="5">
        <f t="shared" si="80"/>
        <v>1910.89</v>
      </c>
      <c r="E148" s="5">
        <f t="shared" si="81"/>
        <v>98159.729573351302</v>
      </c>
      <c r="F148" s="5">
        <f>SUM(D$5:D148)</f>
        <v>97709.41</v>
      </c>
      <c r="G148" s="5">
        <f t="shared" si="82"/>
        <v>193958.24957335129</v>
      </c>
      <c r="H148" s="6">
        <f t="shared" si="83"/>
        <v>1.0253830226495031</v>
      </c>
      <c r="I148" s="6"/>
      <c r="J148" s="1" t="str">
        <f t="shared" si="84"/>
        <v>ok</v>
      </c>
      <c r="K148" s="5">
        <f t="shared" si="88"/>
        <v>132936.53575962389</v>
      </c>
      <c r="L148" s="4">
        <f t="shared" si="74"/>
        <v>81358.553726581624</v>
      </c>
      <c r="M148" s="5">
        <f t="shared" si="75"/>
        <v>-14890.285846769679</v>
      </c>
      <c r="N148" s="6">
        <f t="shared" si="76"/>
        <v>-0.15470613373392186</v>
      </c>
      <c r="O148" s="6">
        <f t="shared" si="79"/>
        <v>-1.1664784494443969E-3</v>
      </c>
      <c r="P148" s="1" t="str">
        <f t="shared" si="77"/>
        <v/>
      </c>
      <c r="Q148" s="6">
        <f t="shared" si="85"/>
        <v>0.2759790299681899</v>
      </c>
      <c r="R148" s="6">
        <f t="shared" si="86"/>
        <v>-0.18302053274952335</v>
      </c>
      <c r="S148" s="6">
        <f t="shared" si="78"/>
        <v>-1.4027743321294306E-3</v>
      </c>
    </row>
    <row r="149" spans="1:19">
      <c r="A149" s="1">
        <v>145</v>
      </c>
      <c r="B149" s="5">
        <f>B148*(1+$B$2)</f>
        <v>1030.0587473334458</v>
      </c>
      <c r="C149" s="5">
        <f>SUM($B$5:B149)</f>
        <v>97278.898320684748</v>
      </c>
      <c r="D149" s="5">
        <f t="shared" si="80"/>
        <v>1939.58</v>
      </c>
      <c r="E149" s="5">
        <f t="shared" si="81"/>
        <v>99218.47832068475</v>
      </c>
      <c r="F149" s="5">
        <f>SUM(D$5:D149)</f>
        <v>99648.99</v>
      </c>
      <c r="G149" s="5">
        <f t="shared" si="82"/>
        <v>196927.88832068475</v>
      </c>
      <c r="H149" s="6">
        <f t="shared" si="83"/>
        <v>1.0353266641106613</v>
      </c>
      <c r="I149" s="6"/>
      <c r="J149" s="1" t="str">
        <f t="shared" si="84"/>
        <v>ok</v>
      </c>
      <c r="K149" s="4">
        <f>K148*(1+$B$2)</f>
        <v>142906.77594159567</v>
      </c>
      <c r="L149" s="4">
        <f t="shared" si="74"/>
        <v>84366.143145741284</v>
      </c>
      <c r="M149" s="5">
        <f t="shared" si="75"/>
        <v>-12912.755174943464</v>
      </c>
      <c r="N149" s="6">
        <f t="shared" si="76"/>
        <v>-0.13273952931062111</v>
      </c>
      <c r="O149" s="6">
        <f t="shared" si="79"/>
        <v>-9.8169657733249149E-4</v>
      </c>
      <c r="P149" s="1" t="str">
        <f t="shared" si="77"/>
        <v/>
      </c>
      <c r="Q149" s="6">
        <f t="shared" si="85"/>
        <v>0.3192842139238975</v>
      </c>
      <c r="R149" s="6">
        <f t="shared" si="86"/>
        <v>-0.15305612765344589</v>
      </c>
      <c r="S149" s="6">
        <f t="shared" si="78"/>
        <v>-1.145005035686486E-3</v>
      </c>
    </row>
    <row r="150" spans="1:19">
      <c r="A150" s="1">
        <v>146</v>
      </c>
      <c r="B150" s="5">
        <f>B149</f>
        <v>1030.0587473334458</v>
      </c>
      <c r="C150" s="5">
        <f>SUM($B$5:B150)</f>
        <v>98308.957068018193</v>
      </c>
      <c r="D150" s="5">
        <f t="shared" si="80"/>
        <v>1969.28</v>
      </c>
      <c r="E150" s="5">
        <f t="shared" si="81"/>
        <v>100278.23706801819</v>
      </c>
      <c r="F150" s="5">
        <f>SUM(D$5:D150)</f>
        <v>101618.27</v>
      </c>
      <c r="G150" s="5">
        <f t="shared" si="82"/>
        <v>199927.2270680182</v>
      </c>
      <c r="H150" s="6">
        <f t="shared" si="83"/>
        <v>1.0446075331261493</v>
      </c>
      <c r="I150" s="6"/>
      <c r="J150" s="1" t="str">
        <f t="shared" si="84"/>
        <v>ok</v>
      </c>
      <c r="K150" s="5">
        <f>K149</f>
        <v>142906.77594159567</v>
      </c>
      <c r="L150" s="4">
        <f t="shared" si="74"/>
        <v>84881.172519408021</v>
      </c>
      <c r="M150" s="5">
        <f t="shared" si="75"/>
        <v>-13427.784548610172</v>
      </c>
      <c r="N150" s="6">
        <f t="shared" si="76"/>
        <v>-0.13658760044946597</v>
      </c>
      <c r="O150" s="6">
        <f t="shared" si="79"/>
        <v>-1.0054040687392796E-3</v>
      </c>
      <c r="P150" s="1" t="str">
        <f t="shared" si="77"/>
        <v/>
      </c>
      <c r="Q150" s="6">
        <f t="shared" si="85"/>
        <v>0.31207630694715327</v>
      </c>
      <c r="R150" s="6">
        <f t="shared" si="86"/>
        <v>-0.15819508790998293</v>
      </c>
      <c r="S150" s="6">
        <f t="shared" si="78"/>
        <v>-1.1788045773627465E-3</v>
      </c>
    </row>
    <row r="151" spans="1:19">
      <c r="A151" s="1">
        <v>147</v>
      </c>
      <c r="B151" s="5">
        <f t="shared" ref="B151:B160" si="89">B150</f>
        <v>1030.0587473334458</v>
      </c>
      <c r="C151" s="5">
        <f>SUM($B$5:B151)</f>
        <v>99339.015815351639</v>
      </c>
      <c r="D151" s="5">
        <f t="shared" si="80"/>
        <v>1999.27</v>
      </c>
      <c r="E151" s="5">
        <f t="shared" si="81"/>
        <v>101338.28581535164</v>
      </c>
      <c r="F151" s="5">
        <f>SUM(D$5:D151)</f>
        <v>103617.54000000001</v>
      </c>
      <c r="G151" s="5">
        <f t="shared" si="82"/>
        <v>202956.55581535166</v>
      </c>
      <c r="H151" s="6">
        <f t="shared" si="83"/>
        <v>1.0539989751728207</v>
      </c>
      <c r="I151" s="6"/>
      <c r="J151" s="1" t="str">
        <f t="shared" si="84"/>
        <v>ok</v>
      </c>
      <c r="K151" s="5">
        <f t="shared" ref="K151:K160" si="90">K150</f>
        <v>142906.77594159567</v>
      </c>
      <c r="L151" s="4">
        <f t="shared" si="74"/>
        <v>85396.201893074729</v>
      </c>
      <c r="M151" s="5">
        <f t="shared" si="75"/>
        <v>-13942.81392227691</v>
      </c>
      <c r="N151" s="6">
        <f t="shared" si="76"/>
        <v>-0.140355869321208</v>
      </c>
      <c r="O151" s="6">
        <f t="shared" si="79"/>
        <v>-1.0282925561309053E-3</v>
      </c>
      <c r="P151" s="1" t="str">
        <f t="shared" si="77"/>
        <v/>
      </c>
      <c r="Q151" s="6">
        <f t="shared" si="85"/>
        <v>0.30486839997040915</v>
      </c>
      <c r="R151" s="6">
        <f t="shared" si="86"/>
        <v>-0.16327206144056405</v>
      </c>
      <c r="S151" s="6">
        <f t="shared" si="78"/>
        <v>-1.2118929881279605E-3</v>
      </c>
    </row>
    <row r="152" spans="1:19">
      <c r="A152" s="1">
        <v>148</v>
      </c>
      <c r="B152" s="5">
        <f t="shared" si="89"/>
        <v>1030.0587473334458</v>
      </c>
      <c r="C152" s="5">
        <f>SUM($B$5:B152)</f>
        <v>100369.07456268508</v>
      </c>
      <c r="D152" s="5">
        <f t="shared" si="80"/>
        <v>2029.57</v>
      </c>
      <c r="E152" s="5">
        <f t="shared" si="81"/>
        <v>102398.64456268509</v>
      </c>
      <c r="F152" s="5">
        <f>SUM(D$5:D152)</f>
        <v>105647.11000000002</v>
      </c>
      <c r="G152" s="5">
        <f t="shared" si="82"/>
        <v>206016.18456268508</v>
      </c>
      <c r="H152" s="6">
        <f t="shared" si="83"/>
        <v>1.0635006712405293</v>
      </c>
      <c r="I152" s="6"/>
      <c r="J152" s="1" t="str">
        <f t="shared" si="84"/>
        <v>ok</v>
      </c>
      <c r="K152" s="5">
        <f t="shared" si="90"/>
        <v>142906.77594159567</v>
      </c>
      <c r="L152" s="4">
        <f t="shared" si="74"/>
        <v>85911.231266741466</v>
      </c>
      <c r="M152" s="5">
        <f t="shared" si="75"/>
        <v>-14457.843295943618</v>
      </c>
      <c r="N152" s="6">
        <f t="shared" si="76"/>
        <v>-0.14404679288852099</v>
      </c>
      <c r="O152" s="6">
        <f t="shared" si="79"/>
        <v>-1.0503909860473115E-3</v>
      </c>
      <c r="P152" s="1" t="str">
        <f t="shared" si="77"/>
        <v/>
      </c>
      <c r="Q152" s="6">
        <f t="shared" si="85"/>
        <v>0.29766049299366493</v>
      </c>
      <c r="R152" s="6">
        <f t="shared" si="86"/>
        <v>-0.16828816305814764</v>
      </c>
      <c r="S152" s="6">
        <f t="shared" si="78"/>
        <v>-1.2442877176552791E-3</v>
      </c>
    </row>
    <row r="153" spans="1:19">
      <c r="A153" s="1">
        <v>149</v>
      </c>
      <c r="B153" s="5">
        <f t="shared" si="89"/>
        <v>1030.0587473334458</v>
      </c>
      <c r="C153" s="5">
        <f>SUM($B$5:B153)</f>
        <v>101399.13331001853</v>
      </c>
      <c r="D153" s="5">
        <f t="shared" si="80"/>
        <v>2060.16</v>
      </c>
      <c r="E153" s="5">
        <f t="shared" si="81"/>
        <v>103459.29331001853</v>
      </c>
      <c r="F153" s="5">
        <f>SUM(D$5:D153)</f>
        <v>107707.27000000002</v>
      </c>
      <c r="G153" s="5">
        <f t="shared" si="82"/>
        <v>209106.40331001853</v>
      </c>
      <c r="H153" s="6">
        <f t="shared" si="83"/>
        <v>1.0731121161501982</v>
      </c>
      <c r="I153" s="6"/>
      <c r="J153" s="1" t="str">
        <f t="shared" si="84"/>
        <v>ok</v>
      </c>
      <c r="K153" s="5">
        <f t="shared" si="90"/>
        <v>142906.77594159567</v>
      </c>
      <c r="L153" s="4">
        <f t="shared" si="74"/>
        <v>86426.260640408174</v>
      </c>
      <c r="M153" s="5">
        <f t="shared" si="75"/>
        <v>-14972.872669610355</v>
      </c>
      <c r="N153" s="6">
        <f t="shared" si="76"/>
        <v>-0.14766272827827998</v>
      </c>
      <c r="O153" s="6">
        <f t="shared" si="79"/>
        <v>-1.0717271130334938E-3</v>
      </c>
      <c r="P153" s="1" t="str">
        <f t="shared" si="77"/>
        <v/>
      </c>
      <c r="Q153" s="6">
        <f t="shared" si="85"/>
        <v>0.29045258601692081</v>
      </c>
      <c r="R153" s="6">
        <f t="shared" si="86"/>
        <v>-0.17324448100222289</v>
      </c>
      <c r="S153" s="6">
        <f t="shared" si="78"/>
        <v>-1.2760056921402585E-3</v>
      </c>
    </row>
    <row r="154" spans="1:19">
      <c r="A154" s="1">
        <v>150</v>
      </c>
      <c r="B154" s="5">
        <f t="shared" si="89"/>
        <v>1030.0587473334458</v>
      </c>
      <c r="C154" s="5">
        <f>SUM($B$5:B154)</f>
        <v>102429.19205735197</v>
      </c>
      <c r="D154" s="5">
        <f t="shared" si="80"/>
        <v>2091.06</v>
      </c>
      <c r="E154" s="5">
        <f t="shared" si="81"/>
        <v>104520.25205735197</v>
      </c>
      <c r="F154" s="5">
        <f>SUM(D$5:D154)</f>
        <v>109798.33000000002</v>
      </c>
      <c r="G154" s="5">
        <f t="shared" si="82"/>
        <v>212227.52205735201</v>
      </c>
      <c r="H154" s="6">
        <f t="shared" si="83"/>
        <v>1.0828330224904557</v>
      </c>
      <c r="I154" s="6"/>
      <c r="J154" s="1" t="str">
        <f t="shared" si="84"/>
        <v>ok</v>
      </c>
      <c r="K154" s="5">
        <f t="shared" si="90"/>
        <v>142906.77594159567</v>
      </c>
      <c r="L154" s="4">
        <f t="shared" si="74"/>
        <v>86941.290014074912</v>
      </c>
      <c r="M154" s="5">
        <f t="shared" si="75"/>
        <v>-15487.902043277063</v>
      </c>
      <c r="N154" s="6">
        <f t="shared" si="76"/>
        <v>-0.15120593780145317</v>
      </c>
      <c r="O154" s="6">
        <f t="shared" si="79"/>
        <v>-1.0923275569945101E-3</v>
      </c>
      <c r="P154" s="1" t="str">
        <f t="shared" si="77"/>
        <v/>
      </c>
      <c r="Q154" s="6">
        <f t="shared" si="85"/>
        <v>0.28324467904017658</v>
      </c>
      <c r="R154" s="6">
        <f t="shared" si="86"/>
        <v>-0.17814207772589663</v>
      </c>
      <c r="S154" s="6">
        <f t="shared" si="78"/>
        <v>-1.3070633330823922E-3</v>
      </c>
    </row>
    <row r="155" spans="1:19">
      <c r="A155" s="1">
        <v>151</v>
      </c>
      <c r="B155" s="5">
        <f t="shared" si="89"/>
        <v>1030.0587473334458</v>
      </c>
      <c r="C155" s="5">
        <f>SUM($B$5:B155)</f>
        <v>103459.25080468542</v>
      </c>
      <c r="D155" s="5">
        <f t="shared" si="80"/>
        <v>2122.2800000000002</v>
      </c>
      <c r="E155" s="5">
        <f t="shared" si="81"/>
        <v>105581.53080468542</v>
      </c>
      <c r="F155" s="5">
        <f>SUM(D$5:D155)</f>
        <v>111920.61000000002</v>
      </c>
      <c r="G155" s="5">
        <f t="shared" si="82"/>
        <v>215379.86080468545</v>
      </c>
      <c r="H155" s="6">
        <f t="shared" si="83"/>
        <v>1.092663212039529</v>
      </c>
      <c r="I155" s="6"/>
      <c r="J155" s="1" t="str">
        <f t="shared" si="84"/>
        <v>ok</v>
      </c>
      <c r="K155" s="5">
        <f t="shared" si="90"/>
        <v>142906.77594159567</v>
      </c>
      <c r="L155" s="4">
        <f t="shared" si="74"/>
        <v>87456.31938774162</v>
      </c>
      <c r="M155" s="5">
        <f t="shared" si="75"/>
        <v>-16002.9314169438</v>
      </c>
      <c r="N155" s="6">
        <f t="shared" si="76"/>
        <v>-0.15467859367312436</v>
      </c>
      <c r="O155" s="6">
        <f t="shared" si="79"/>
        <v>-1.112217857366149E-3</v>
      </c>
      <c r="P155" s="1" t="str">
        <f t="shared" si="77"/>
        <v/>
      </c>
      <c r="Q155" s="6">
        <f t="shared" si="85"/>
        <v>0.27603677206343236</v>
      </c>
      <c r="R155" s="6">
        <f t="shared" si="86"/>
        <v>-0.18298199065517573</v>
      </c>
      <c r="S155" s="6">
        <f t="shared" si="78"/>
        <v>-1.3374765752788287E-3</v>
      </c>
    </row>
    <row r="156" spans="1:19">
      <c r="A156" s="1">
        <v>152</v>
      </c>
      <c r="B156" s="5">
        <f t="shared" si="89"/>
        <v>1030.0587473334458</v>
      </c>
      <c r="C156" s="5">
        <f>SUM($B$5:B156)</f>
        <v>104489.30955201887</v>
      </c>
      <c r="D156" s="5">
        <f t="shared" si="80"/>
        <v>2153.8000000000002</v>
      </c>
      <c r="E156" s="5">
        <f t="shared" si="81"/>
        <v>106643.10955201887</v>
      </c>
      <c r="F156" s="5">
        <f>SUM(D$5:D156)</f>
        <v>114074.41000000002</v>
      </c>
      <c r="G156" s="5">
        <f t="shared" si="82"/>
        <v>218563.71955201888</v>
      </c>
      <c r="H156" s="6">
        <f t="shared" si="83"/>
        <v>1.1026023203604511</v>
      </c>
      <c r="I156" s="6"/>
      <c r="J156" s="1" t="str">
        <f t="shared" si="84"/>
        <v>ok</v>
      </c>
      <c r="K156" s="5">
        <f t="shared" si="90"/>
        <v>142906.77594159567</v>
      </c>
      <c r="L156" s="4">
        <f t="shared" si="74"/>
        <v>87971.348761408357</v>
      </c>
      <c r="M156" s="5">
        <f t="shared" si="75"/>
        <v>-16517.960790610508</v>
      </c>
      <c r="N156" s="6">
        <f t="shared" si="76"/>
        <v>-0.15808278245333052</v>
      </c>
      <c r="O156" s="6">
        <f t="shared" si="79"/>
        <v>-1.1314225243023168E-3</v>
      </c>
      <c r="P156" s="1" t="str">
        <f t="shared" si="77"/>
        <v/>
      </c>
      <c r="Q156" s="6">
        <f t="shared" si="85"/>
        <v>0.26882886508668824</v>
      </c>
      <c r="R156" s="6">
        <f t="shared" si="86"/>
        <v>-0.18776523292156999</v>
      </c>
      <c r="S156" s="6">
        <f t="shared" si="78"/>
        <v>-1.3672608840706868E-3</v>
      </c>
    </row>
    <row r="157" spans="1:19">
      <c r="A157" s="1">
        <v>153</v>
      </c>
      <c r="B157" s="5">
        <f t="shared" si="89"/>
        <v>1030.0587473334458</v>
      </c>
      <c r="C157" s="5">
        <f>SUM($B$5:B157)</f>
        <v>105519.36829935231</v>
      </c>
      <c r="D157" s="5">
        <f t="shared" si="80"/>
        <v>2185.64</v>
      </c>
      <c r="E157" s="5">
        <f t="shared" si="81"/>
        <v>107705.00829935231</v>
      </c>
      <c r="F157" s="5">
        <f>SUM(D$5:D157)</f>
        <v>116260.05000000002</v>
      </c>
      <c r="G157" s="5">
        <f t="shared" si="82"/>
        <v>221779.41829935234</v>
      </c>
      <c r="H157" s="6">
        <f t="shared" si="83"/>
        <v>1.1126501887939189</v>
      </c>
      <c r="I157" s="6"/>
      <c r="J157" s="1" t="str">
        <f t="shared" si="84"/>
        <v>ok</v>
      </c>
      <c r="K157" s="5">
        <f t="shared" si="90"/>
        <v>142906.77594159567</v>
      </c>
      <c r="L157" s="4">
        <f t="shared" si="74"/>
        <v>88486.378135075065</v>
      </c>
      <c r="M157" s="5">
        <f t="shared" si="75"/>
        <v>-17032.990164277246</v>
      </c>
      <c r="N157" s="6">
        <f t="shared" si="76"/>
        <v>-0.16142050922780019</v>
      </c>
      <c r="O157" s="6">
        <f t="shared" si="79"/>
        <v>-1.1499650870659961E-3</v>
      </c>
      <c r="P157" s="1" t="str">
        <f t="shared" si="77"/>
        <v/>
      </c>
      <c r="Q157" s="6">
        <f t="shared" si="85"/>
        <v>0.26162095810994401</v>
      </c>
      <c r="R157" s="6">
        <f t="shared" si="86"/>
        <v>-0.19249279406911946</v>
      </c>
      <c r="S157" s="6">
        <f t="shared" si="78"/>
        <v>-1.3964312718748317E-3</v>
      </c>
    </row>
    <row r="158" spans="1:19">
      <c r="A158" s="1">
        <v>154</v>
      </c>
      <c r="B158" s="5">
        <f t="shared" si="89"/>
        <v>1030.0587473334458</v>
      </c>
      <c r="C158" s="5">
        <f>SUM($B$5:B158)</f>
        <v>106549.42704668576</v>
      </c>
      <c r="D158" s="5">
        <f t="shared" si="80"/>
        <v>2217.79</v>
      </c>
      <c r="E158" s="5">
        <f t="shared" si="81"/>
        <v>108767.21704668575</v>
      </c>
      <c r="F158" s="5">
        <f>SUM(D$5:D158)</f>
        <v>118477.84000000001</v>
      </c>
      <c r="G158" s="5">
        <f t="shared" si="82"/>
        <v>225027.26704668577</v>
      </c>
      <c r="H158" s="6">
        <f t="shared" si="83"/>
        <v>1.1228065701064971</v>
      </c>
      <c r="I158" s="6"/>
      <c r="J158" s="1" t="str">
        <f t="shared" si="84"/>
        <v>ok</v>
      </c>
      <c r="K158" s="5">
        <f t="shared" si="90"/>
        <v>142906.77594159567</v>
      </c>
      <c r="L158" s="4">
        <f t="shared" si="74"/>
        <v>89001.407508741802</v>
      </c>
      <c r="M158" s="5">
        <f t="shared" si="75"/>
        <v>-17548.019537943954</v>
      </c>
      <c r="N158" s="6">
        <f t="shared" si="76"/>
        <v>-0.16469370154618573</v>
      </c>
      <c r="O158" s="6">
        <f t="shared" si="79"/>
        <v>-1.1678681397970792E-3</v>
      </c>
      <c r="P158" s="1" t="str">
        <f t="shared" si="77"/>
        <v/>
      </c>
      <c r="Q158" s="6">
        <f t="shared" si="85"/>
        <v>0.2544130511331999</v>
      </c>
      <c r="R158" s="6">
        <f t="shared" si="86"/>
        <v>-0.1971656407368656</v>
      </c>
      <c r="S158" s="6">
        <f t="shared" si="78"/>
        <v>-1.4250023140369716E-3</v>
      </c>
    </row>
    <row r="159" spans="1:19">
      <c r="A159" s="1">
        <v>155</v>
      </c>
      <c r="B159" s="5">
        <f t="shared" si="89"/>
        <v>1030.0587473334458</v>
      </c>
      <c r="C159" s="5">
        <f>SUM($B$5:B159)</f>
        <v>107579.4857940192</v>
      </c>
      <c r="D159" s="5">
        <f t="shared" si="80"/>
        <v>2250.27</v>
      </c>
      <c r="E159" s="5">
        <f t="shared" si="81"/>
        <v>109829.75579401921</v>
      </c>
      <c r="F159" s="5">
        <f>SUM(D$5:D159)</f>
        <v>120728.11000000002</v>
      </c>
      <c r="G159" s="5">
        <f t="shared" si="82"/>
        <v>228307.59579401923</v>
      </c>
      <c r="H159" s="6">
        <f t="shared" si="83"/>
        <v>1.1330714143315075</v>
      </c>
      <c r="I159" s="6"/>
      <c r="J159" s="1" t="str">
        <f t="shared" si="84"/>
        <v>ok</v>
      </c>
      <c r="K159" s="5">
        <f t="shared" si="90"/>
        <v>142906.77594159567</v>
      </c>
      <c r="L159" s="4">
        <f t="shared" si="74"/>
        <v>89516.43688240851</v>
      </c>
      <c r="M159" s="5">
        <f t="shared" si="75"/>
        <v>-18063.048911610691</v>
      </c>
      <c r="N159" s="6">
        <f t="shared" si="76"/>
        <v>-0.16790421313405174</v>
      </c>
      <c r="O159" s="6">
        <f t="shared" si="79"/>
        <v>-1.1851533848205031E-3</v>
      </c>
      <c r="P159" s="1" t="str">
        <f t="shared" si="77"/>
        <v/>
      </c>
      <c r="Q159" s="6">
        <f t="shared" si="85"/>
        <v>0.24720514415645567</v>
      </c>
      <c r="R159" s="6">
        <f t="shared" si="86"/>
        <v>-0.2017847173177687</v>
      </c>
      <c r="S159" s="6">
        <f t="shared" si="78"/>
        <v>-1.452988164036384E-3</v>
      </c>
    </row>
    <row r="160" spans="1:19">
      <c r="A160" s="1">
        <v>156</v>
      </c>
      <c r="B160" s="5">
        <f t="shared" si="89"/>
        <v>1030.0587473334458</v>
      </c>
      <c r="C160" s="5">
        <f>SUM($B$5:B160)</f>
        <v>108609.54454135265</v>
      </c>
      <c r="D160" s="5">
        <f t="shared" si="80"/>
        <v>2283.08</v>
      </c>
      <c r="E160" s="5">
        <f t="shared" si="81"/>
        <v>110892.62454135265</v>
      </c>
      <c r="F160" s="5">
        <f>SUM(D$5:D160)</f>
        <v>123011.19000000002</v>
      </c>
      <c r="G160" s="5">
        <f t="shared" si="82"/>
        <v>231620.73454135266</v>
      </c>
      <c r="H160" s="6">
        <f t="shared" si="83"/>
        <v>1.1434446734159676</v>
      </c>
      <c r="I160" s="6"/>
      <c r="J160" s="1" t="str">
        <f t="shared" si="84"/>
        <v>ok</v>
      </c>
      <c r="K160" s="5">
        <f t="shared" si="90"/>
        <v>142906.77594159567</v>
      </c>
      <c r="L160" s="4">
        <f t="shared" si="74"/>
        <v>90031.466256075248</v>
      </c>
      <c r="M160" s="5">
        <f t="shared" si="75"/>
        <v>-18578.078285277399</v>
      </c>
      <c r="N160" s="6">
        <f t="shared" si="76"/>
        <v>-0.17105382739363087</v>
      </c>
      <c r="O160" s="6">
        <f t="shared" si="79"/>
        <v>-1.2018416736427895E-3</v>
      </c>
      <c r="P160" s="1" t="str">
        <f t="shared" si="77"/>
        <v/>
      </c>
      <c r="Q160" s="6">
        <f t="shared" si="85"/>
        <v>0.23999723717971144</v>
      </c>
      <c r="R160" s="6">
        <f t="shared" si="86"/>
        <v>-0.2063509465950053</v>
      </c>
      <c r="S160" s="6">
        <f t="shared" si="78"/>
        <v>-1.4804025680744681E-3</v>
      </c>
    </row>
    <row r="161" spans="1:19">
      <c r="A161" s="1">
        <v>157</v>
      </c>
      <c r="B161" s="5">
        <f>B160*(1+$B$2)</f>
        <v>1107.3131533834542</v>
      </c>
      <c r="C161" s="5">
        <f>SUM($B$5:B161)</f>
        <v>109716.8576947361</v>
      </c>
      <c r="D161" s="5">
        <f t="shared" ref="D161:D172" si="91">ROUND(G160*$A$2,2)</f>
        <v>2316.21</v>
      </c>
      <c r="E161" s="5">
        <f t="shared" ref="E161:E172" si="92">C161+D161</f>
        <v>112033.06769473611</v>
      </c>
      <c r="F161" s="5">
        <f>SUM(D$5:D161)</f>
        <v>125327.40000000002</v>
      </c>
      <c r="G161" s="5">
        <f t="shared" ref="G161:G172" si="93">C161+F161</f>
        <v>235044.25769473612</v>
      </c>
      <c r="H161" s="6">
        <f t="shared" ref="H161:H172" si="94">F161/C160</f>
        <v>1.153926209056904</v>
      </c>
      <c r="I161" s="6"/>
      <c r="J161" s="1" t="str">
        <f t="shared" ref="J161:J172" si="95">IF(H161&gt;N161,"ok","")</f>
        <v>ok</v>
      </c>
      <c r="K161" s="4">
        <f>K160*(1+$B$2)</f>
        <v>153624.78413721535</v>
      </c>
      <c r="L161" s="4">
        <f t="shared" si="74"/>
        <v>93264.624881671887</v>
      </c>
      <c r="M161" s="5">
        <f t="shared" si="75"/>
        <v>-16452.232813064213</v>
      </c>
      <c r="N161" s="6">
        <f t="shared" si="76"/>
        <v>-0.14995173174608284</v>
      </c>
      <c r="O161" s="6">
        <f t="shared" si="79"/>
        <v>-1.0342555207285553E-3</v>
      </c>
      <c r="P161" s="1" t="str">
        <f t="shared" si="77"/>
        <v/>
      </c>
      <c r="Q161" s="6">
        <f t="shared" ref="Q161:Q172" si="96">1-(C161/K161)</f>
        <v>0.28581277877182465</v>
      </c>
      <c r="R161" s="6">
        <f t="shared" ref="R161:R172" si="97">1-(C161/L161)</f>
        <v>-0.17640378475695084</v>
      </c>
      <c r="S161" s="6">
        <f t="shared" si="78"/>
        <v>-1.2353821413459976E-3</v>
      </c>
    </row>
    <row r="162" spans="1:19">
      <c r="A162" s="1">
        <v>158</v>
      </c>
      <c r="B162" s="5">
        <f>B161</f>
        <v>1107.3131533834542</v>
      </c>
      <c r="C162" s="5">
        <f>SUM($B$5:B162)</f>
        <v>110824.17084811955</v>
      </c>
      <c r="D162" s="5">
        <f t="shared" si="91"/>
        <v>2350.44</v>
      </c>
      <c r="E162" s="5">
        <f t="shared" si="92"/>
        <v>113174.61084811956</v>
      </c>
      <c r="F162" s="5">
        <f>SUM(D$5:D162)</f>
        <v>127677.84000000003</v>
      </c>
      <c r="G162" s="5">
        <f t="shared" si="93"/>
        <v>238502.01084811956</v>
      </c>
      <c r="H162" s="6">
        <f t="shared" si="94"/>
        <v>1.1637030323565825</v>
      </c>
      <c r="I162" s="6"/>
      <c r="J162" s="1" t="str">
        <f t="shared" si="95"/>
        <v>ok</v>
      </c>
      <c r="K162" s="5">
        <f>K161</f>
        <v>153624.78413721535</v>
      </c>
      <c r="L162" s="4">
        <f t="shared" si="74"/>
        <v>93818.281458363606</v>
      </c>
      <c r="M162" s="5">
        <f t="shared" si="75"/>
        <v>-17005.889389755946</v>
      </c>
      <c r="N162" s="6">
        <f t="shared" si="76"/>
        <v>-0.1534492815025153</v>
      </c>
      <c r="O162" s="6">
        <f t="shared" si="79"/>
        <v>-1.0537808615190825E-3</v>
      </c>
      <c r="P162" s="1" t="str">
        <f t="shared" si="77"/>
        <v/>
      </c>
      <c r="Q162" s="6">
        <f t="shared" si="96"/>
        <v>0.27860487179508053</v>
      </c>
      <c r="R162" s="6">
        <f t="shared" si="97"/>
        <v>-0.18126413237811367</v>
      </c>
      <c r="S162" s="6">
        <f t="shared" si="78"/>
        <v>-1.2649824817638766E-3</v>
      </c>
    </row>
    <row r="163" spans="1:19">
      <c r="A163" s="1">
        <v>159</v>
      </c>
      <c r="B163" s="5">
        <f t="shared" ref="B163:B172" si="98">B162</f>
        <v>1107.3131533834542</v>
      </c>
      <c r="C163" s="5">
        <f>SUM($B$5:B163)</f>
        <v>111931.48400150301</v>
      </c>
      <c r="D163" s="5">
        <f t="shared" si="91"/>
        <v>2385.02</v>
      </c>
      <c r="E163" s="5">
        <f t="shared" si="92"/>
        <v>114316.50400150301</v>
      </c>
      <c r="F163" s="5">
        <f>SUM(D$5:D163)</f>
        <v>130062.86000000003</v>
      </c>
      <c r="G163" s="5">
        <f t="shared" si="93"/>
        <v>241994.34400150302</v>
      </c>
      <c r="H163" s="6">
        <f t="shared" si="94"/>
        <v>1.1735965088179761</v>
      </c>
      <c r="I163" s="6"/>
      <c r="J163" s="1" t="str">
        <f t="shared" si="95"/>
        <v>ok</v>
      </c>
      <c r="K163" s="5">
        <f t="shared" ref="K163:K172" si="99">K162</f>
        <v>153624.78413721535</v>
      </c>
      <c r="L163" s="4">
        <f t="shared" si="74"/>
        <v>94371.93803505534</v>
      </c>
      <c r="M163" s="5">
        <f t="shared" si="75"/>
        <v>-17559.545966447666</v>
      </c>
      <c r="N163" s="6">
        <f t="shared" si="76"/>
        <v>-0.15687763030294388</v>
      </c>
      <c r="O163" s="6">
        <f t="shared" si="79"/>
        <v>-1.0726517925130352E-3</v>
      </c>
      <c r="P163" s="1" t="str">
        <f t="shared" si="77"/>
        <v/>
      </c>
      <c r="Q163" s="6">
        <f t="shared" si="96"/>
        <v>0.27139696481833631</v>
      </c>
      <c r="R163" s="6">
        <f t="shared" si="97"/>
        <v>-0.18606745110951306</v>
      </c>
      <c r="S163" s="6">
        <f t="shared" si="78"/>
        <v>-1.2939908770666086E-3</v>
      </c>
    </row>
    <row r="164" spans="1:19">
      <c r="A164" s="1">
        <v>160</v>
      </c>
      <c r="B164" s="5">
        <f t="shared" si="98"/>
        <v>1107.3131533834542</v>
      </c>
      <c r="C164" s="5">
        <f>SUM($B$5:B164)</f>
        <v>113038.79715488646</v>
      </c>
      <c r="D164" s="5">
        <f t="shared" si="91"/>
        <v>2419.94</v>
      </c>
      <c r="E164" s="5">
        <f t="shared" si="92"/>
        <v>115458.73715488646</v>
      </c>
      <c r="F164" s="5">
        <f>SUM(D$5:D164)</f>
        <v>132482.80000000002</v>
      </c>
      <c r="G164" s="5">
        <f t="shared" si="93"/>
        <v>245521.59715488646</v>
      </c>
      <c r="H164" s="6">
        <f t="shared" si="94"/>
        <v>1.1836062139426389</v>
      </c>
      <c r="I164" s="6"/>
      <c r="J164" s="1" t="str">
        <f t="shared" si="95"/>
        <v>ok</v>
      </c>
      <c r="K164" s="5">
        <f t="shared" si="99"/>
        <v>153624.78413721535</v>
      </c>
      <c r="L164" s="4">
        <f t="shared" si="74"/>
        <v>94925.594611747074</v>
      </c>
      <c r="M164" s="5">
        <f t="shared" si="75"/>
        <v>-18113.202543139385</v>
      </c>
      <c r="N164" s="6">
        <f t="shared" si="76"/>
        <v>-0.16023881179769245</v>
      </c>
      <c r="O164" s="6">
        <f t="shared" si="79"/>
        <v>-1.0908903418215266E-3</v>
      </c>
      <c r="P164" s="1" t="str">
        <f t="shared" si="77"/>
        <v/>
      </c>
      <c r="Q164" s="6">
        <f t="shared" si="96"/>
        <v>0.26418905784159208</v>
      </c>
      <c r="R164" s="6">
        <f t="shared" si="97"/>
        <v>-0.1908147388196384</v>
      </c>
      <c r="S164" s="6">
        <f t="shared" si="78"/>
        <v>-1.3224210041792306E-3</v>
      </c>
    </row>
    <row r="165" spans="1:19">
      <c r="A165" s="1">
        <v>161</v>
      </c>
      <c r="B165" s="5">
        <f t="shared" si="98"/>
        <v>1107.3131533834542</v>
      </c>
      <c r="C165" s="5">
        <f>SUM($B$5:B165)</f>
        <v>114146.11030826991</v>
      </c>
      <c r="D165" s="5">
        <f t="shared" si="91"/>
        <v>2455.2199999999998</v>
      </c>
      <c r="E165" s="5">
        <f t="shared" si="92"/>
        <v>116601.33030826991</v>
      </c>
      <c r="F165" s="5">
        <f>SUM(D$5:D165)</f>
        <v>134938.02000000002</v>
      </c>
      <c r="G165" s="5">
        <f t="shared" si="93"/>
        <v>249084.13030826993</v>
      </c>
      <c r="H165" s="6">
        <f t="shared" si="94"/>
        <v>1.1937319167958511</v>
      </c>
      <c r="I165" s="6"/>
      <c r="J165" s="1" t="str">
        <f t="shared" si="95"/>
        <v>ok</v>
      </c>
      <c r="K165" s="5">
        <f t="shared" si="99"/>
        <v>153624.78413721535</v>
      </c>
      <c r="L165" s="4">
        <f t="shared" ref="L165:L184" si="100">((K165/2)+C165)/2</f>
        <v>95479.251188438793</v>
      </c>
      <c r="M165" s="5">
        <f t="shared" ref="M165:M184" si="101">L165-C165</f>
        <v>-18666.859119831119</v>
      </c>
      <c r="N165" s="6">
        <f t="shared" ref="N165:N184" si="102">M165/C165</f>
        <v>-0.16353478072461922</v>
      </c>
      <c r="O165" s="6">
        <f t="shared" si="79"/>
        <v>-1.1085176758101056E-3</v>
      </c>
      <c r="P165" s="1" t="str">
        <f t="shared" ref="P165:P184" si="103">IF(N165&gt;Q165,"ok","")</f>
        <v/>
      </c>
      <c r="Q165" s="6">
        <f t="shared" si="96"/>
        <v>0.25698115086484796</v>
      </c>
      <c r="R165" s="6">
        <f t="shared" si="97"/>
        <v>-0.19550697023157437</v>
      </c>
      <c r="S165" s="6">
        <f t="shared" ref="S165:S184" si="104">(1+R165)^(1/A165)-1</f>
        <v>-1.3502861548508882E-3</v>
      </c>
    </row>
    <row r="166" spans="1:19">
      <c r="A166" s="1">
        <v>162</v>
      </c>
      <c r="B166" s="5">
        <f t="shared" si="98"/>
        <v>1107.3131533834542</v>
      </c>
      <c r="C166" s="5">
        <f>SUM($B$5:B166)</f>
        <v>115253.42346165336</v>
      </c>
      <c r="D166" s="5">
        <f t="shared" si="91"/>
        <v>2490.84</v>
      </c>
      <c r="E166" s="5">
        <f t="shared" si="92"/>
        <v>117744.26346165336</v>
      </c>
      <c r="F166" s="5">
        <f>SUM(D$5:D166)</f>
        <v>137428.86000000002</v>
      </c>
      <c r="G166" s="5">
        <f t="shared" si="93"/>
        <v>252682.28346165339</v>
      </c>
      <c r="H166" s="6">
        <f t="shared" si="94"/>
        <v>1.2039732201899065</v>
      </c>
      <c r="I166" s="6"/>
      <c r="J166" s="1" t="str">
        <f t="shared" si="95"/>
        <v>ok</v>
      </c>
      <c r="K166" s="5">
        <f t="shared" si="99"/>
        <v>153624.78413721535</v>
      </c>
      <c r="L166" s="4">
        <f t="shared" si="100"/>
        <v>96032.907765130512</v>
      </c>
      <c r="M166" s="5">
        <f t="shared" si="101"/>
        <v>-19220.515696522853</v>
      </c>
      <c r="N166" s="6">
        <f t="shared" si="102"/>
        <v>-0.16676741669992842</v>
      </c>
      <c r="O166" s="6">
        <f t="shared" si="79"/>
        <v>-1.1255541384925793E-3</v>
      </c>
      <c r="P166" s="1" t="str">
        <f t="shared" si="103"/>
        <v/>
      </c>
      <c r="Q166" s="6">
        <f t="shared" si="96"/>
        <v>0.24977324388810374</v>
      </c>
      <c r="R166" s="6">
        <f t="shared" si="97"/>
        <v>-0.20014509759020127</v>
      </c>
      <c r="S166" s="6">
        <f t="shared" si="104"/>
        <v>-1.3775992486076971E-3</v>
      </c>
    </row>
    <row r="167" spans="1:19">
      <c r="A167" s="1">
        <v>163</v>
      </c>
      <c r="B167" s="5">
        <f t="shared" si="98"/>
        <v>1107.3131533834542</v>
      </c>
      <c r="C167" s="5">
        <f>SUM($B$5:B167)</f>
        <v>116360.73661503682</v>
      </c>
      <c r="D167" s="5">
        <f t="shared" si="91"/>
        <v>2526.8200000000002</v>
      </c>
      <c r="E167" s="5">
        <f t="shared" si="92"/>
        <v>118887.55661503682</v>
      </c>
      <c r="F167" s="5">
        <f>SUM(D$5:D167)</f>
        <v>139955.68000000002</v>
      </c>
      <c r="G167" s="5">
        <f t="shared" si="93"/>
        <v>256316.41661503684</v>
      </c>
      <c r="H167" s="6">
        <f t="shared" si="94"/>
        <v>1.2143299157318783</v>
      </c>
      <c r="I167" s="6"/>
      <c r="J167" s="1" t="str">
        <f t="shared" si="95"/>
        <v>ok</v>
      </c>
      <c r="K167" s="5">
        <f t="shared" si="99"/>
        <v>153624.78413721535</v>
      </c>
      <c r="L167" s="4">
        <f t="shared" si="100"/>
        <v>96586.564341822246</v>
      </c>
      <c r="M167" s="5">
        <f t="shared" si="101"/>
        <v>-19774.172273214572</v>
      </c>
      <c r="N167" s="6">
        <f t="shared" si="102"/>
        <v>-0.16993852779253751</v>
      </c>
      <c r="O167" s="6">
        <f t="shared" si="79"/>
        <v>-1.1420192888451641E-3</v>
      </c>
      <c r="P167" s="1" t="str">
        <f t="shared" si="103"/>
        <v/>
      </c>
      <c r="Q167" s="6">
        <f t="shared" si="96"/>
        <v>0.24256533691135962</v>
      </c>
      <c r="R167" s="6">
        <f t="shared" si="97"/>
        <v>-0.20473005130644562</v>
      </c>
      <c r="S167" s="6">
        <f t="shared" si="104"/>
        <v>-1.4043728451966775E-3</v>
      </c>
    </row>
    <row r="168" spans="1:19">
      <c r="A168" s="1">
        <v>164</v>
      </c>
      <c r="B168" s="5">
        <f t="shared" si="98"/>
        <v>1107.3131533834542</v>
      </c>
      <c r="C168" s="5">
        <f>SUM($B$5:B168)</f>
        <v>117468.04976842027</v>
      </c>
      <c r="D168" s="5">
        <f t="shared" si="91"/>
        <v>2563.16</v>
      </c>
      <c r="E168" s="5">
        <f t="shared" si="92"/>
        <v>120031.20976842027</v>
      </c>
      <c r="F168" s="5">
        <f>SUM(D$5:D168)</f>
        <v>142518.84000000003</v>
      </c>
      <c r="G168" s="5">
        <f t="shared" si="93"/>
        <v>259986.88976842031</v>
      </c>
      <c r="H168" s="6">
        <f t="shared" si="94"/>
        <v>1.2248018029612826</v>
      </c>
      <c r="I168" s="6"/>
      <c r="J168" s="1" t="str">
        <f t="shared" si="95"/>
        <v>ok</v>
      </c>
      <c r="K168" s="5">
        <f t="shared" si="99"/>
        <v>153624.78413721535</v>
      </c>
      <c r="L168" s="4">
        <f t="shared" si="100"/>
        <v>97140.22091851398</v>
      </c>
      <c r="M168" s="5">
        <f t="shared" si="101"/>
        <v>-20327.828849906291</v>
      </c>
      <c r="N168" s="6">
        <f t="shared" si="102"/>
        <v>-0.17304985389628183</v>
      </c>
      <c r="O168" s="6">
        <f t="shared" si="79"/>
        <v>-1.1579319361652018E-3</v>
      </c>
      <c r="P168" s="1" t="str">
        <f t="shared" si="103"/>
        <v/>
      </c>
      <c r="Q168" s="6">
        <f t="shared" si="96"/>
        <v>0.23535742993461539</v>
      </c>
      <c r="R168" s="6">
        <f t="shared" si="97"/>
        <v>-0.20926274057949978</v>
      </c>
      <c r="S168" s="6">
        <f t="shared" si="104"/>
        <v>-1.4306191565452986E-3</v>
      </c>
    </row>
    <row r="169" spans="1:19">
      <c r="A169" s="1">
        <v>165</v>
      </c>
      <c r="B169" s="5">
        <f t="shared" si="98"/>
        <v>1107.3131533834542</v>
      </c>
      <c r="C169" s="5">
        <f>SUM($B$5:B169)</f>
        <v>118575.36292180372</v>
      </c>
      <c r="D169" s="5">
        <f t="shared" si="91"/>
        <v>2599.87</v>
      </c>
      <c r="E169" s="5">
        <f t="shared" si="92"/>
        <v>121175.23292180372</v>
      </c>
      <c r="F169" s="5">
        <f>SUM(D$5:D169)</f>
        <v>145118.71000000002</v>
      </c>
      <c r="G169" s="5">
        <f t="shared" si="93"/>
        <v>263694.07292180374</v>
      </c>
      <c r="H169" s="6">
        <f t="shared" si="94"/>
        <v>1.2353887741057337</v>
      </c>
      <c r="I169" s="6"/>
      <c r="J169" s="1" t="str">
        <f t="shared" si="95"/>
        <v>ok</v>
      </c>
      <c r="K169" s="5">
        <f t="shared" si="99"/>
        <v>153624.78413721535</v>
      </c>
      <c r="L169" s="4">
        <f t="shared" si="100"/>
        <v>97693.877495205699</v>
      </c>
      <c r="M169" s="5">
        <f t="shared" si="101"/>
        <v>-20881.485426598025</v>
      </c>
      <c r="N169" s="6">
        <f t="shared" si="102"/>
        <v>-0.17610306991317098</v>
      </c>
      <c r="O169" s="6">
        <f t="shared" si="79"/>
        <v>-1.1733101735925677E-3</v>
      </c>
      <c r="P169" s="1" t="str">
        <f t="shared" si="103"/>
        <v/>
      </c>
      <c r="Q169" s="6">
        <f t="shared" si="96"/>
        <v>0.22814952295787128</v>
      </c>
      <c r="R169" s="6">
        <f t="shared" si="97"/>
        <v>-0.21374405399788521</v>
      </c>
      <c r="S169" s="6">
        <f t="shared" si="104"/>
        <v>-1.456350058257172E-3</v>
      </c>
    </row>
    <row r="170" spans="1:19">
      <c r="A170" s="1">
        <v>166</v>
      </c>
      <c r="B170" s="5">
        <f t="shared" si="98"/>
        <v>1107.3131533834542</v>
      </c>
      <c r="C170" s="5">
        <f>SUM($B$5:B170)</f>
        <v>119682.67607518718</v>
      </c>
      <c r="D170" s="5">
        <f t="shared" si="91"/>
        <v>2636.94</v>
      </c>
      <c r="E170" s="5">
        <f t="shared" si="92"/>
        <v>122319.61607518718</v>
      </c>
      <c r="F170" s="5">
        <f>SUM(D$5:D170)</f>
        <v>147755.65000000002</v>
      </c>
      <c r="G170" s="5">
        <f t="shared" si="93"/>
        <v>267438.32607518719</v>
      </c>
      <c r="H170" s="6">
        <f t="shared" si="94"/>
        <v>1.246090641084014</v>
      </c>
      <c r="I170" s="6"/>
      <c r="J170" s="1" t="str">
        <f t="shared" si="95"/>
        <v>ok</v>
      </c>
      <c r="K170" s="5">
        <f t="shared" si="99"/>
        <v>153624.78413721535</v>
      </c>
      <c r="L170" s="4">
        <f t="shared" si="100"/>
        <v>98247.534071897418</v>
      </c>
      <c r="M170" s="5">
        <f t="shared" si="101"/>
        <v>-21435.142003289759</v>
      </c>
      <c r="N170" s="6">
        <f t="shared" si="102"/>
        <v>-0.17909978875993507</v>
      </c>
      <c r="O170" s="6">
        <f t="shared" si="79"/>
        <v>-1.1881714099014618E-3</v>
      </c>
      <c r="P170" s="1" t="str">
        <f t="shared" si="103"/>
        <v/>
      </c>
      <c r="Q170" s="6">
        <f t="shared" si="96"/>
        <v>0.22094161598112705</v>
      </c>
      <c r="R170" s="6">
        <f t="shared" si="97"/>
        <v>-0.21817486012018938</v>
      </c>
      <c r="S170" s="6">
        <f t="shared" si="104"/>
        <v>-1.4815771006644329E-3</v>
      </c>
    </row>
    <row r="171" spans="1:19">
      <c r="A171" s="1">
        <v>167</v>
      </c>
      <c r="B171" s="5">
        <f t="shared" si="98"/>
        <v>1107.3131533834542</v>
      </c>
      <c r="C171" s="5">
        <f>SUM($B$5:B171)</f>
        <v>120789.98922857063</v>
      </c>
      <c r="D171" s="5">
        <f t="shared" si="91"/>
        <v>2674.38</v>
      </c>
      <c r="E171" s="5">
        <f t="shared" si="92"/>
        <v>123464.36922857063</v>
      </c>
      <c r="F171" s="5">
        <f>SUM(D$5:D171)</f>
        <v>150430.03000000003</v>
      </c>
      <c r="G171" s="5">
        <f t="shared" si="93"/>
        <v>271220.01922857063</v>
      </c>
      <c r="H171" s="6">
        <f t="shared" si="94"/>
        <v>1.2569073063297542</v>
      </c>
      <c r="I171" s="6"/>
      <c r="J171" s="1" t="str">
        <f t="shared" si="95"/>
        <v>ok</v>
      </c>
      <c r="K171" s="5">
        <f t="shared" si="99"/>
        <v>153624.78413721535</v>
      </c>
      <c r="L171" s="4">
        <f t="shared" si="100"/>
        <v>98801.190648589152</v>
      </c>
      <c r="M171" s="5">
        <f t="shared" si="101"/>
        <v>-21988.798579981478</v>
      </c>
      <c r="N171" s="6">
        <f t="shared" si="102"/>
        <v>-0.18204156420920051</v>
      </c>
      <c r="O171" s="6">
        <f t="shared" si="79"/>
        <v>-1.2025323996647241E-3</v>
      </c>
      <c r="P171" s="1" t="str">
        <f t="shared" si="103"/>
        <v/>
      </c>
      <c r="Q171" s="6">
        <f t="shared" si="96"/>
        <v>0.21373370900438282</v>
      </c>
      <c r="R171" s="6">
        <f t="shared" si="97"/>
        <v>-0.22255600803628028</v>
      </c>
      <c r="S171" s="6">
        <f t="shared" si="104"/>
        <v>-1.5063115194573484E-3</v>
      </c>
    </row>
    <row r="172" spans="1:19">
      <c r="A172" s="1">
        <v>168</v>
      </c>
      <c r="B172" s="5">
        <f t="shared" si="98"/>
        <v>1107.3131533834542</v>
      </c>
      <c r="C172" s="5">
        <f>SUM($B$5:B172)</f>
        <v>121897.30238195408</v>
      </c>
      <c r="D172" s="5">
        <f t="shared" si="91"/>
        <v>2712.2</v>
      </c>
      <c r="E172" s="5">
        <f t="shared" si="92"/>
        <v>124609.50238195408</v>
      </c>
      <c r="F172" s="5">
        <f>SUM(D$5:D172)</f>
        <v>153142.23000000004</v>
      </c>
      <c r="G172" s="5">
        <f t="shared" si="93"/>
        <v>275039.53238195414</v>
      </c>
      <c r="H172" s="6">
        <f t="shared" si="94"/>
        <v>1.267838758642567</v>
      </c>
      <c r="I172" s="6"/>
      <c r="J172" s="1" t="str">
        <f t="shared" si="95"/>
        <v>ok</v>
      </c>
      <c r="K172" s="5">
        <f t="shared" si="99"/>
        <v>153624.78413721535</v>
      </c>
      <c r="L172" s="4">
        <f t="shared" si="100"/>
        <v>99354.847225280886</v>
      </c>
      <c r="M172" s="5">
        <f t="shared" si="101"/>
        <v>-22542.455156673197</v>
      </c>
      <c r="N172" s="6">
        <f t="shared" si="102"/>
        <v>-0.1849298935758108</v>
      </c>
      <c r="O172" s="6">
        <f t="shared" si="79"/>
        <v>-1.2164092718851549E-3</v>
      </c>
      <c r="P172" s="1" t="str">
        <f t="shared" si="103"/>
        <v/>
      </c>
      <c r="Q172" s="6">
        <f t="shared" si="96"/>
        <v>0.20652580202763871</v>
      </c>
      <c r="R172" s="6">
        <f t="shared" si="97"/>
        <v>-0.22688832790975555</v>
      </c>
      <c r="S172" s="6">
        <f t="shared" si="104"/>
        <v>-1.5305642459082502E-3</v>
      </c>
    </row>
    <row r="173" spans="1:19">
      <c r="A173" s="1">
        <v>169</v>
      </c>
      <c r="B173" s="5">
        <f>B172*(1+$B$2)</f>
        <v>1190.3616398872132</v>
      </c>
      <c r="C173" s="5">
        <f>SUM($B$5:B173)</f>
        <v>123087.66402184129</v>
      </c>
      <c r="D173" s="5">
        <f t="shared" ref="D173:D184" si="105">ROUND(G172*$A$2,2)</f>
        <v>2750.4</v>
      </c>
      <c r="E173" s="5">
        <f t="shared" ref="E173:E184" si="106">C173+D173</f>
        <v>125838.06402184129</v>
      </c>
      <c r="F173" s="5">
        <f>SUM(D$5:D173)</f>
        <v>155892.63000000003</v>
      </c>
      <c r="G173" s="5">
        <f t="shared" ref="G173:G184" si="107">C173+F173</f>
        <v>278980.29402184131</v>
      </c>
      <c r="H173" s="6">
        <f t="shared" ref="H173:H184" si="108">F173/C172</f>
        <v>1.2788849872290422</v>
      </c>
      <c r="I173" s="6"/>
      <c r="J173" s="1" t="str">
        <f t="shared" ref="J173:J184" si="109">IF(H173&gt;N173,"ok","")</f>
        <v>ok</v>
      </c>
      <c r="K173" s="4">
        <f>K172*(1+$B$2)</f>
        <v>165146.64294750648</v>
      </c>
      <c r="L173" s="4">
        <f t="shared" si="100"/>
        <v>102830.49274779727</v>
      </c>
      <c r="M173" s="5">
        <f t="shared" si="101"/>
        <v>-20257.171274044027</v>
      </c>
      <c r="N173" s="6">
        <f t="shared" si="102"/>
        <v>-0.16457515409870394</v>
      </c>
      <c r="O173" s="6">
        <f t="shared" si="79"/>
        <v>-1.0634275682249728E-3</v>
      </c>
      <c r="P173" s="1" t="str">
        <f t="shared" si="103"/>
        <v/>
      </c>
      <c r="Q173" s="6">
        <f t="shared" ref="Q173:Q184" si="110">1-(C173/K173)</f>
        <v>0.25467656002571037</v>
      </c>
      <c r="R173" s="6">
        <f t="shared" ref="R173:R184" si="111">1-(C173/L173)</f>
        <v>-0.19699576198401481</v>
      </c>
      <c r="S173" s="6">
        <f t="shared" si="104"/>
        <v>-1.2973546732404362E-3</v>
      </c>
    </row>
    <row r="174" spans="1:19">
      <c r="A174" s="1">
        <v>170</v>
      </c>
      <c r="B174" s="5">
        <f>B173</f>
        <v>1190.3616398872132</v>
      </c>
      <c r="C174" s="5">
        <f>SUM($B$5:B174)</f>
        <v>124278.0256617285</v>
      </c>
      <c r="D174" s="5">
        <f t="shared" si="105"/>
        <v>2789.8</v>
      </c>
      <c r="E174" s="5">
        <f t="shared" si="106"/>
        <v>127067.82566172851</v>
      </c>
      <c r="F174" s="5">
        <f>SUM(D$5:D174)</f>
        <v>158682.43000000002</v>
      </c>
      <c r="G174" s="5">
        <f t="shared" si="107"/>
        <v>282960.45566172851</v>
      </c>
      <c r="H174" s="6">
        <f t="shared" si="108"/>
        <v>1.2891822365874344</v>
      </c>
      <c r="I174" s="6"/>
      <c r="J174" s="1" t="str">
        <f t="shared" si="109"/>
        <v>ok</v>
      </c>
      <c r="K174" s="5">
        <f>K173</f>
        <v>165146.64294750648</v>
      </c>
      <c r="L174" s="4">
        <f t="shared" si="100"/>
        <v>103425.67356774087</v>
      </c>
      <c r="M174" s="5">
        <f t="shared" si="101"/>
        <v>-20852.352093987633</v>
      </c>
      <c r="N174" s="6">
        <f t="shared" si="102"/>
        <v>-0.1677879253629721</v>
      </c>
      <c r="O174" s="6">
        <f t="shared" si="79"/>
        <v>-1.0798164208154493E-3</v>
      </c>
      <c r="P174" s="1" t="str">
        <f t="shared" si="103"/>
        <v/>
      </c>
      <c r="Q174" s="6">
        <f t="shared" si="110"/>
        <v>0.24746865304896615</v>
      </c>
      <c r="R174" s="6">
        <f t="shared" si="111"/>
        <v>-0.20161678792770865</v>
      </c>
      <c r="S174" s="6">
        <f t="shared" si="104"/>
        <v>-1.3236325256946735E-3</v>
      </c>
    </row>
    <row r="175" spans="1:19">
      <c r="A175" s="1">
        <v>171</v>
      </c>
      <c r="B175" s="5">
        <f t="shared" ref="B175:B184" si="112">B174</f>
        <v>1190.3616398872132</v>
      </c>
      <c r="C175" s="5">
        <f>SUM($B$5:B175)</f>
        <v>125468.38730161572</v>
      </c>
      <c r="D175" s="5">
        <f t="shared" si="105"/>
        <v>2829.6</v>
      </c>
      <c r="E175" s="5">
        <f t="shared" si="106"/>
        <v>128297.98730161572</v>
      </c>
      <c r="F175" s="5">
        <f>SUM(D$5:D175)</f>
        <v>161512.03000000003</v>
      </c>
      <c r="G175" s="5">
        <f t="shared" si="107"/>
        <v>286980.41730161576</v>
      </c>
      <c r="H175" s="6">
        <f t="shared" si="108"/>
        <v>1.2996024771074051</v>
      </c>
      <c r="I175" s="6"/>
      <c r="J175" s="1" t="str">
        <f t="shared" si="109"/>
        <v>ok</v>
      </c>
      <c r="K175" s="5">
        <f t="shared" ref="K175:K184" si="113">K174</f>
        <v>165146.64294750648</v>
      </c>
      <c r="L175" s="4">
        <f t="shared" si="100"/>
        <v>104020.85438768448</v>
      </c>
      <c r="M175" s="5">
        <f t="shared" si="101"/>
        <v>-21447.532913931238</v>
      </c>
      <c r="N175" s="6">
        <f t="shared" si="102"/>
        <v>-0.17093973530059908</v>
      </c>
      <c r="O175" s="6">
        <f t="shared" si="79"/>
        <v>-1.0956708392317882E-3</v>
      </c>
      <c r="P175" s="1" t="str">
        <f t="shared" si="103"/>
        <v/>
      </c>
      <c r="Q175" s="6">
        <f t="shared" si="110"/>
        <v>0.24026074607222203</v>
      </c>
      <c r="R175" s="6">
        <f t="shared" si="111"/>
        <v>-0.20618493320576414</v>
      </c>
      <c r="S175" s="6">
        <f t="shared" si="104"/>
        <v>-1.3494089513770291E-3</v>
      </c>
    </row>
    <row r="176" spans="1:19">
      <c r="A176" s="1">
        <v>172</v>
      </c>
      <c r="B176" s="5">
        <f t="shared" si="112"/>
        <v>1190.3616398872132</v>
      </c>
      <c r="C176" s="5">
        <f>SUM($B$5:B176)</f>
        <v>126658.74894150293</v>
      </c>
      <c r="D176" s="5">
        <f t="shared" si="105"/>
        <v>2869.8</v>
      </c>
      <c r="E176" s="5">
        <f t="shared" si="106"/>
        <v>129528.54894150293</v>
      </c>
      <c r="F176" s="5">
        <f>SUM(D$5:D176)</f>
        <v>164381.83000000002</v>
      </c>
      <c r="G176" s="5">
        <f t="shared" si="107"/>
        <v>291040.57894150296</v>
      </c>
      <c r="H176" s="6">
        <f t="shared" si="108"/>
        <v>1.3101453962649539</v>
      </c>
      <c r="I176" s="6"/>
      <c r="J176" s="1" t="str">
        <f t="shared" si="109"/>
        <v>ok</v>
      </c>
      <c r="K176" s="5">
        <f t="shared" si="113"/>
        <v>165146.64294750648</v>
      </c>
      <c r="L176" s="4">
        <f t="shared" si="100"/>
        <v>104616.03520762808</v>
      </c>
      <c r="M176" s="5">
        <f t="shared" si="101"/>
        <v>-22042.713733874843</v>
      </c>
      <c r="N176" s="6">
        <f t="shared" si="102"/>
        <v>-0.17403230268803005</v>
      </c>
      <c r="O176" s="6">
        <f t="shared" si="79"/>
        <v>-1.11100803351738E-3</v>
      </c>
      <c r="P176" s="1" t="str">
        <f t="shared" si="103"/>
        <v/>
      </c>
      <c r="Q176" s="6">
        <f t="shared" si="110"/>
        <v>0.2330528390954778</v>
      </c>
      <c r="R176" s="6">
        <f t="shared" si="111"/>
        <v>-0.21070110036312673</v>
      </c>
      <c r="S176" s="6">
        <f t="shared" si="104"/>
        <v>-1.3746949166519862E-3</v>
      </c>
    </row>
    <row r="177" spans="1:19">
      <c r="A177" s="1">
        <v>173</v>
      </c>
      <c r="B177" s="5">
        <f t="shared" si="112"/>
        <v>1190.3616398872132</v>
      </c>
      <c r="C177" s="5">
        <f>SUM($B$5:B177)</f>
        <v>127849.11058139014</v>
      </c>
      <c r="D177" s="5">
        <f t="shared" si="105"/>
        <v>2910.41</v>
      </c>
      <c r="E177" s="5">
        <f t="shared" si="106"/>
        <v>130759.52058139014</v>
      </c>
      <c r="F177" s="5">
        <f>SUM(D$5:D177)</f>
        <v>167292.24000000002</v>
      </c>
      <c r="G177" s="5">
        <f t="shared" si="107"/>
        <v>295141.35058139014</v>
      </c>
      <c r="H177" s="6">
        <f t="shared" si="108"/>
        <v>1.3208107722370097</v>
      </c>
      <c r="I177" s="6"/>
      <c r="J177" s="1" t="str">
        <f t="shared" si="109"/>
        <v>ok</v>
      </c>
      <c r="K177" s="5">
        <f t="shared" si="113"/>
        <v>165146.64294750648</v>
      </c>
      <c r="L177" s="4">
        <f t="shared" si="100"/>
        <v>105211.21602757169</v>
      </c>
      <c r="M177" s="5">
        <f t="shared" si="101"/>
        <v>-22637.894553818449</v>
      </c>
      <c r="N177" s="6">
        <f t="shared" si="102"/>
        <v>-0.17706728228982804</v>
      </c>
      <c r="O177" s="6">
        <f t="shared" si="79"/>
        <v>-1.1258445708940412E-3</v>
      </c>
      <c r="P177" s="1" t="str">
        <f t="shared" si="103"/>
        <v/>
      </c>
      <c r="Q177" s="6">
        <f t="shared" si="110"/>
        <v>0.22584493211873369</v>
      </c>
      <c r="R177" s="6">
        <f t="shared" si="111"/>
        <v>-0.21516617152192175</v>
      </c>
      <c r="S177" s="6">
        <f t="shared" si="104"/>
        <v>-1.3995010962651877E-3</v>
      </c>
    </row>
    <row r="178" spans="1:19">
      <c r="A178" s="1">
        <v>174</v>
      </c>
      <c r="B178" s="5">
        <f t="shared" si="112"/>
        <v>1190.3616398872132</v>
      </c>
      <c r="C178" s="5">
        <f>SUM($B$5:B178)</f>
        <v>129039.47222127735</v>
      </c>
      <c r="D178" s="5">
        <f t="shared" si="105"/>
        <v>2951.41</v>
      </c>
      <c r="E178" s="5">
        <f t="shared" si="106"/>
        <v>131990.88222127734</v>
      </c>
      <c r="F178" s="5">
        <f>SUM(D$5:D178)</f>
        <v>170243.65000000002</v>
      </c>
      <c r="G178" s="5">
        <f t="shared" si="107"/>
        <v>299283.12222127739</v>
      </c>
      <c r="H178" s="6">
        <f t="shared" si="108"/>
        <v>1.3315982350273845</v>
      </c>
      <c r="I178" s="6"/>
      <c r="J178" s="1" t="str">
        <f t="shared" si="109"/>
        <v>ok</v>
      </c>
      <c r="K178" s="5">
        <f t="shared" si="113"/>
        <v>165146.64294750648</v>
      </c>
      <c r="L178" s="4">
        <f t="shared" si="100"/>
        <v>105806.39684751529</v>
      </c>
      <c r="M178" s="5">
        <f t="shared" si="101"/>
        <v>-23233.075373762054</v>
      </c>
      <c r="N178" s="6">
        <f t="shared" si="102"/>
        <v>-0.18004626781115388</v>
      </c>
      <c r="O178" s="6">
        <f t="shared" si="79"/>
        <v>-1.1401964038282308E-3</v>
      </c>
      <c r="P178" s="1" t="str">
        <f t="shared" si="103"/>
        <v/>
      </c>
      <c r="Q178" s="6">
        <f t="shared" si="110"/>
        <v>0.21863702514198946</v>
      </c>
      <c r="R178" s="6">
        <f t="shared" si="111"/>
        <v>-0.21958100895586496</v>
      </c>
      <c r="S178" s="6">
        <f t="shared" si="104"/>
        <v>-1.4238378825915943E-3</v>
      </c>
    </row>
    <row r="179" spans="1:19">
      <c r="A179" s="1">
        <v>175</v>
      </c>
      <c r="B179" s="5">
        <f t="shared" si="112"/>
        <v>1190.3616398872132</v>
      </c>
      <c r="C179" s="5">
        <f>SUM($B$5:B179)</f>
        <v>130229.83386116456</v>
      </c>
      <c r="D179" s="5">
        <f t="shared" si="105"/>
        <v>2992.83</v>
      </c>
      <c r="E179" s="5">
        <f t="shared" si="106"/>
        <v>133222.66386116456</v>
      </c>
      <c r="F179" s="5">
        <f>SUM(D$5:D179)</f>
        <v>173236.48000000001</v>
      </c>
      <c r="G179" s="5">
        <f t="shared" si="107"/>
        <v>303466.31386116456</v>
      </c>
      <c r="H179" s="6">
        <f t="shared" si="108"/>
        <v>1.3425076607794355</v>
      </c>
      <c r="I179" s="6"/>
      <c r="J179" s="1" t="str">
        <f t="shared" si="109"/>
        <v>ok</v>
      </c>
      <c r="K179" s="5">
        <f t="shared" si="113"/>
        <v>165146.64294750648</v>
      </c>
      <c r="L179" s="4">
        <f t="shared" si="100"/>
        <v>106401.5776674589</v>
      </c>
      <c r="M179" s="5">
        <f t="shared" si="101"/>
        <v>-23828.25619370566</v>
      </c>
      <c r="N179" s="6">
        <f t="shared" si="102"/>
        <v>-0.18297079468832381</v>
      </c>
      <c r="O179" s="6">
        <f t="shared" si="79"/>
        <v>-1.1540788966802884E-3</v>
      </c>
      <c r="P179" s="1" t="str">
        <f t="shared" si="103"/>
        <v/>
      </c>
      <c r="Q179" s="6">
        <f t="shared" si="110"/>
        <v>0.21142911816524534</v>
      </c>
      <c r="R179" s="6">
        <f t="shared" si="111"/>
        <v>-0.22394645564539517</v>
      </c>
      <c r="S179" s="6">
        <f t="shared" si="104"/>
        <v>-1.4477153945412491E-3</v>
      </c>
    </row>
    <row r="180" spans="1:19">
      <c r="A180" s="1">
        <v>176</v>
      </c>
      <c r="B180" s="5">
        <f t="shared" si="112"/>
        <v>1190.3616398872132</v>
      </c>
      <c r="C180" s="5">
        <f>SUM($B$5:B180)</f>
        <v>131420.19550105178</v>
      </c>
      <c r="D180" s="5">
        <f t="shared" si="105"/>
        <v>3034.66</v>
      </c>
      <c r="E180" s="5">
        <f t="shared" si="106"/>
        <v>134454.85550105179</v>
      </c>
      <c r="F180" s="5">
        <f>SUM(D$5:D180)</f>
        <v>176271.14</v>
      </c>
      <c r="G180" s="5">
        <f t="shared" si="107"/>
        <v>307691.3355010518</v>
      </c>
      <c r="H180" s="6">
        <f t="shared" si="108"/>
        <v>1.3535388533776307</v>
      </c>
      <c r="I180" s="6"/>
      <c r="J180" s="1" t="str">
        <f t="shared" si="109"/>
        <v>ok</v>
      </c>
      <c r="K180" s="5">
        <f t="shared" si="113"/>
        <v>165146.64294750648</v>
      </c>
      <c r="L180" s="4">
        <f t="shared" si="100"/>
        <v>106996.75848740252</v>
      </c>
      <c r="M180" s="5">
        <f t="shared" si="101"/>
        <v>-24423.437013649265</v>
      </c>
      <c r="N180" s="6">
        <f t="shared" si="102"/>
        <v>-0.18584234272771114</v>
      </c>
      <c r="O180" s="6">
        <f t="shared" si="79"/>
        <v>-1.1675068510192954E-3</v>
      </c>
      <c r="P180" s="1" t="str">
        <f t="shared" si="103"/>
        <v/>
      </c>
      <c r="Q180" s="6">
        <f t="shared" si="110"/>
        <v>0.20422121118850101</v>
      </c>
      <c r="R180" s="6">
        <f t="shared" si="111"/>
        <v>-0.22826333581427893</v>
      </c>
      <c r="S180" s="6">
        <f t="shared" si="104"/>
        <v>-1.4711434861389705E-3</v>
      </c>
    </row>
    <row r="181" spans="1:19">
      <c r="A181" s="1">
        <v>177</v>
      </c>
      <c r="B181" s="5">
        <f t="shared" si="112"/>
        <v>1190.3616398872132</v>
      </c>
      <c r="C181" s="5">
        <f>SUM($B$5:B181)</f>
        <v>132610.557140939</v>
      </c>
      <c r="D181" s="5">
        <f t="shared" si="105"/>
        <v>3076.91</v>
      </c>
      <c r="E181" s="5">
        <f t="shared" si="106"/>
        <v>135687.467140939</v>
      </c>
      <c r="F181" s="5">
        <f>SUM(D$5:D181)</f>
        <v>179348.05000000002</v>
      </c>
      <c r="G181" s="5">
        <f t="shared" si="107"/>
        <v>311958.60714093898</v>
      </c>
      <c r="H181" s="6">
        <f t="shared" si="108"/>
        <v>1.3646916999036474</v>
      </c>
      <c r="I181" s="6"/>
      <c r="J181" s="1" t="str">
        <f t="shared" si="109"/>
        <v>ok</v>
      </c>
      <c r="K181" s="5">
        <f t="shared" si="113"/>
        <v>165146.64294750648</v>
      </c>
      <c r="L181" s="4">
        <f t="shared" si="100"/>
        <v>107591.93930734613</v>
      </c>
      <c r="M181" s="5">
        <f t="shared" si="101"/>
        <v>-25018.617833592871</v>
      </c>
      <c r="N181" s="6">
        <f t="shared" si="102"/>
        <v>-0.1886623386025216</v>
      </c>
      <c r="O181" s="6">
        <f t="shared" si="79"/>
        <v>-1.1804945296783886E-3</v>
      </c>
      <c r="P181" s="1" t="str">
        <f t="shared" si="103"/>
        <v/>
      </c>
      <c r="Q181" s="6">
        <f t="shared" si="110"/>
        <v>0.19701330421175689</v>
      </c>
      <c r="R181" s="6">
        <f t="shared" si="111"/>
        <v>-0.23253245544840428</v>
      </c>
      <c r="S181" s="6">
        <f t="shared" si="104"/>
        <v>-1.4941317547892963E-3</v>
      </c>
    </row>
    <row r="182" spans="1:19">
      <c r="A182" s="1">
        <v>178</v>
      </c>
      <c r="B182" s="5">
        <f t="shared" si="112"/>
        <v>1190.3616398872132</v>
      </c>
      <c r="C182" s="5">
        <f>SUM($B$5:B182)</f>
        <v>133800.91878082621</v>
      </c>
      <c r="D182" s="5">
        <f t="shared" si="105"/>
        <v>3119.59</v>
      </c>
      <c r="E182" s="5">
        <f t="shared" si="106"/>
        <v>136920.5087808262</v>
      </c>
      <c r="F182" s="5">
        <f>SUM(D$5:D182)</f>
        <v>182467.64</v>
      </c>
      <c r="G182" s="5">
        <f t="shared" si="107"/>
        <v>316268.55878082622</v>
      </c>
      <c r="H182" s="6">
        <f t="shared" si="108"/>
        <v>1.3759661669023284</v>
      </c>
      <c r="I182" s="6"/>
      <c r="J182" s="1" t="str">
        <f t="shared" si="109"/>
        <v>ok</v>
      </c>
      <c r="K182" s="5">
        <f t="shared" si="113"/>
        <v>165146.64294750648</v>
      </c>
      <c r="L182" s="4">
        <f t="shared" si="100"/>
        <v>108187.12012728973</v>
      </c>
      <c r="M182" s="5">
        <f t="shared" si="101"/>
        <v>-25613.798653536476</v>
      </c>
      <c r="N182" s="6">
        <f t="shared" si="102"/>
        <v>-0.19143215821629289</v>
      </c>
      <c r="O182" s="6">
        <f t="shared" si="79"/>
        <v>-1.193055679623467E-3</v>
      </c>
      <c r="P182" s="1" t="str">
        <f t="shared" si="103"/>
        <v/>
      </c>
      <c r="Q182" s="6">
        <f t="shared" si="110"/>
        <v>0.18980539723501266</v>
      </c>
      <c r="R182" s="6">
        <f t="shared" si="111"/>
        <v>-0.23675460279744986</v>
      </c>
      <c r="S182" s="6">
        <f t="shared" si="104"/>
        <v>-1.5166895492414456E-3</v>
      </c>
    </row>
    <row r="183" spans="1:19">
      <c r="A183" s="1">
        <v>179</v>
      </c>
      <c r="B183" s="5">
        <f t="shared" si="112"/>
        <v>1190.3616398872132</v>
      </c>
      <c r="C183" s="5">
        <f>SUM($B$5:B183)</f>
        <v>134991.28042071342</v>
      </c>
      <c r="D183" s="5">
        <f t="shared" si="105"/>
        <v>3162.69</v>
      </c>
      <c r="E183" s="5">
        <f t="shared" si="106"/>
        <v>138153.97042071342</v>
      </c>
      <c r="F183" s="5">
        <f>SUM(D$5:D183)</f>
        <v>185630.33000000002</v>
      </c>
      <c r="G183" s="5">
        <f t="shared" si="107"/>
        <v>320621.61042071343</v>
      </c>
      <c r="H183" s="6">
        <f t="shared" si="108"/>
        <v>1.387362147371151</v>
      </c>
      <c r="I183" s="6"/>
      <c r="J183" s="1" t="str">
        <f t="shared" si="109"/>
        <v>ok</v>
      </c>
      <c r="K183" s="5">
        <f t="shared" si="113"/>
        <v>165146.64294750648</v>
      </c>
      <c r="L183" s="4">
        <f t="shared" si="100"/>
        <v>108782.30094723334</v>
      </c>
      <c r="M183" s="5">
        <f t="shared" si="101"/>
        <v>-26208.979473480082</v>
      </c>
      <c r="N183" s="6">
        <f t="shared" si="102"/>
        <v>-0.19415312894134537</v>
      </c>
      <c r="O183" s="6">
        <f t="shared" si="79"/>
        <v>-1.2052035537007955E-3</v>
      </c>
      <c r="P183" s="1" t="str">
        <f t="shared" si="103"/>
        <v/>
      </c>
      <c r="Q183" s="6">
        <f t="shared" si="110"/>
        <v>0.18259749025826855</v>
      </c>
      <c r="R183" s="6">
        <f t="shared" si="111"/>
        <v>-0.24093054886008702</v>
      </c>
      <c r="S183" s="6">
        <f t="shared" si="104"/>
        <v>-1.5388259772661783E-3</v>
      </c>
    </row>
    <row r="184" spans="1:19">
      <c r="A184" s="1">
        <v>180</v>
      </c>
      <c r="B184" s="5">
        <f t="shared" si="112"/>
        <v>1190.3616398872132</v>
      </c>
      <c r="C184" s="21">
        <f>SUM($B$5:B184)</f>
        <v>136181.64206060063</v>
      </c>
      <c r="D184" s="5">
        <f t="shared" si="105"/>
        <v>3206.22</v>
      </c>
      <c r="E184" s="5">
        <f t="shared" si="106"/>
        <v>139387.86206060063</v>
      </c>
      <c r="F184" s="5">
        <f>SUM(D$5:D184)</f>
        <v>188836.55000000002</v>
      </c>
      <c r="G184" s="5">
        <f t="shared" si="107"/>
        <v>325018.19206060062</v>
      </c>
      <c r="H184" s="6">
        <f t="shared" si="108"/>
        <v>1.3988796121606715</v>
      </c>
      <c r="I184" s="6"/>
      <c r="J184" s="1" t="str">
        <f t="shared" si="109"/>
        <v>ok</v>
      </c>
      <c r="K184" s="21">
        <f t="shared" si="113"/>
        <v>165146.64294750648</v>
      </c>
      <c r="L184" s="4">
        <f t="shared" si="100"/>
        <v>109377.48176717694</v>
      </c>
      <c r="M184" s="5">
        <f t="shared" si="101"/>
        <v>-26804.160293423687</v>
      </c>
      <c r="N184" s="6">
        <f t="shared" si="102"/>
        <v>-0.19682653173983522</v>
      </c>
      <c r="O184" s="6">
        <f t="shared" si="79"/>
        <v>-1.2169509313266769E-3</v>
      </c>
      <c r="P184" s="1" t="str">
        <f t="shared" si="103"/>
        <v/>
      </c>
      <c r="Q184" s="6">
        <f t="shared" si="110"/>
        <v>0.17538958328152432</v>
      </c>
      <c r="R184" s="6">
        <f t="shared" si="111"/>
        <v>-0.24506104785333749</v>
      </c>
      <c r="S184" s="6">
        <f t="shared" si="104"/>
        <v>-1.5605499130568745E-3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>
      <selection activeCell="B6" sqref="B6"/>
    </sheetView>
  </sheetViews>
  <sheetFormatPr defaultRowHeight="12"/>
  <cols>
    <col min="1" max="1" width="9.42578125" style="1" bestFit="1" customWidth="1"/>
    <col min="2" max="3" width="13.5703125" style="1" bestFit="1" customWidth="1"/>
    <col min="4" max="4" width="11.28515625" style="1" bestFit="1" customWidth="1"/>
    <col min="5" max="7" width="11.28515625" style="1" customWidth="1"/>
    <col min="8" max="10" width="13.5703125" style="1" bestFit="1" customWidth="1"/>
    <col min="11" max="12" width="12.140625" style="1" bestFit="1" customWidth="1"/>
    <col min="13" max="14" width="11.28515625" style="1" bestFit="1" customWidth="1"/>
    <col min="15" max="15" width="10.42578125" style="1" bestFit="1" customWidth="1"/>
    <col min="16" max="16" width="11.28515625" style="1" bestFit="1" customWidth="1"/>
    <col min="17" max="17" width="9.140625" style="1"/>
    <col min="18" max="18" width="10.5703125" style="1" bestFit="1" customWidth="1"/>
    <col min="19" max="16384" width="9.140625" style="1"/>
  </cols>
  <sheetData>
    <row r="1" spans="1:20">
      <c r="A1" s="2" t="s">
        <v>0</v>
      </c>
      <c r="B1" s="2" t="s">
        <v>3</v>
      </c>
      <c r="C1" s="2" t="s">
        <v>9</v>
      </c>
      <c r="D1" s="1" t="s">
        <v>73</v>
      </c>
      <c r="E1" s="1" t="s">
        <v>70</v>
      </c>
      <c r="K1" s="4"/>
      <c r="L1" s="5"/>
      <c r="M1" s="68"/>
    </row>
    <row r="2" spans="1:20">
      <c r="A2" s="3">
        <v>8.0999999999999996E-3</v>
      </c>
      <c r="B2" s="3">
        <v>7.4999999999999997E-2</v>
      </c>
      <c r="C2" s="4">
        <v>60000</v>
      </c>
      <c r="D2" s="3">
        <v>0</v>
      </c>
      <c r="E2" s="68">
        <v>0.6</v>
      </c>
      <c r="K2" s="5"/>
    </row>
    <row r="4" spans="1:20">
      <c r="A4" s="2" t="s">
        <v>1</v>
      </c>
      <c r="B4" s="2" t="s">
        <v>2</v>
      </c>
      <c r="C4" s="2" t="s">
        <v>6</v>
      </c>
      <c r="D4" s="2" t="s">
        <v>4</v>
      </c>
      <c r="E4" s="2" t="s">
        <v>70</v>
      </c>
      <c r="F4" s="62">
        <v>0.4</v>
      </c>
      <c r="G4" s="62"/>
      <c r="H4" s="2" t="s">
        <v>5</v>
      </c>
      <c r="I4" s="2" t="s">
        <v>7</v>
      </c>
      <c r="J4" s="2" t="s">
        <v>8</v>
      </c>
      <c r="L4" s="2"/>
      <c r="M4" s="2"/>
      <c r="N4" s="2"/>
      <c r="R4" s="2"/>
    </row>
    <row r="5" spans="1:20">
      <c r="A5" s="1">
        <v>1</v>
      </c>
      <c r="B5" s="4">
        <v>1139732</v>
      </c>
      <c r="C5" s="5">
        <f>SUM($B$5:B5)</f>
        <v>1139732</v>
      </c>
      <c r="H5" s="5">
        <f>C5+D5</f>
        <v>1139732</v>
      </c>
      <c r="I5" s="5">
        <f>SUM(E$5:E5)</f>
        <v>0</v>
      </c>
      <c r="J5" s="5">
        <f>C5+I5</f>
        <v>1139732</v>
      </c>
      <c r="L5" s="5">
        <v>500</v>
      </c>
      <c r="M5" s="4"/>
      <c r="N5" s="5"/>
      <c r="O5" s="6"/>
      <c r="P5" s="6"/>
      <c r="R5" s="6"/>
      <c r="S5" s="6"/>
      <c r="T5" s="6"/>
    </row>
    <row r="6" spans="1:20">
      <c r="A6" s="1">
        <v>2</v>
      </c>
      <c r="B6" s="4">
        <v>0</v>
      </c>
      <c r="C6" s="5">
        <f>SUM($B$5:B6)</f>
        <v>1139732</v>
      </c>
      <c r="D6" s="5">
        <f>ROUND(J5*$A$2,2)*(1-$D$2)</f>
        <v>9231.83</v>
      </c>
      <c r="E6" s="5">
        <f>D6*$E$2</f>
        <v>5539.098</v>
      </c>
      <c r="F6" s="5">
        <f>D6-E6</f>
        <v>3692.732</v>
      </c>
      <c r="G6" s="5">
        <v>0</v>
      </c>
      <c r="H6" s="5">
        <f>C6+D6</f>
        <v>1148963.83</v>
      </c>
      <c r="I6" s="5">
        <f>SUM(E$5:E6)</f>
        <v>5539.098</v>
      </c>
      <c r="J6" s="5">
        <f t="shared" ref="J6:J69" si="0">C6+I6</f>
        <v>1145271.098</v>
      </c>
      <c r="K6" s="6">
        <f>I6/C5</f>
        <v>4.8600004211516393E-3</v>
      </c>
      <c r="L6" s="6">
        <f>I6/$J$5</f>
        <v>4.8600004211516393E-3</v>
      </c>
      <c r="M6" s="4"/>
      <c r="N6" s="5"/>
      <c r="O6" s="6"/>
      <c r="P6" s="6"/>
      <c r="R6" s="6"/>
      <c r="S6" s="6"/>
      <c r="T6" s="6"/>
    </row>
    <row r="7" spans="1:20">
      <c r="A7" s="1">
        <v>3</v>
      </c>
      <c r="B7" s="4">
        <f t="shared" ref="B7:B14" si="1">B6</f>
        <v>0</v>
      </c>
      <c r="C7" s="5">
        <f>SUM($B$5:B7)</f>
        <v>1139732</v>
      </c>
      <c r="D7" s="5">
        <f t="shared" ref="D7:D70" si="2">ROUND(J6*$A$2,2)*(1-$D$2)</f>
        <v>9276.7000000000007</v>
      </c>
      <c r="E7" s="5">
        <f t="shared" ref="E7:E70" si="3">D7*$E$2</f>
        <v>5566.02</v>
      </c>
      <c r="F7" s="5">
        <f t="shared" ref="F7:F70" si="4">D7-E7</f>
        <v>3710.6800000000003</v>
      </c>
      <c r="G7" s="5">
        <v>0</v>
      </c>
      <c r="H7" s="5">
        <f>C7+D7</f>
        <v>1149008.7</v>
      </c>
      <c r="I7" s="5">
        <f>SUM(E$5:E7)</f>
        <v>11105.118</v>
      </c>
      <c r="J7" s="5">
        <f t="shared" si="0"/>
        <v>1150837.118</v>
      </c>
      <c r="K7" s="6">
        <f t="shared" ref="K7:K70" si="5">I7/C6</f>
        <v>9.743622184864513E-3</v>
      </c>
      <c r="L7" s="6">
        <f t="shared" ref="L7:L70" si="6">I7/$J$5</f>
        <v>9.743622184864513E-3</v>
      </c>
      <c r="M7" s="4"/>
      <c r="N7" s="5"/>
      <c r="O7" s="6"/>
      <c r="P7" s="6"/>
      <c r="R7" s="6"/>
      <c r="S7" s="6"/>
      <c r="T7" s="6"/>
    </row>
    <row r="8" spans="1:20">
      <c r="A8" s="1">
        <v>4</v>
      </c>
      <c r="B8" s="4">
        <f t="shared" si="1"/>
        <v>0</v>
      </c>
      <c r="C8" s="5">
        <f>SUM($B$5:B8)</f>
        <v>1139732</v>
      </c>
      <c r="D8" s="5">
        <f t="shared" si="2"/>
        <v>9321.7800000000007</v>
      </c>
      <c r="E8" s="5">
        <f t="shared" si="3"/>
        <v>5593.0680000000002</v>
      </c>
      <c r="F8" s="5">
        <f t="shared" si="4"/>
        <v>3728.7120000000004</v>
      </c>
      <c r="G8" s="5">
        <v>0</v>
      </c>
      <c r="H8" s="5">
        <f>C8+D8</f>
        <v>1149053.78</v>
      </c>
      <c r="I8" s="5">
        <f>SUM(E$5:E8)</f>
        <v>16698.186000000002</v>
      </c>
      <c r="J8" s="5">
        <f t="shared" si="0"/>
        <v>1156430.186</v>
      </c>
      <c r="K8" s="6">
        <f t="shared" si="5"/>
        <v>1.4650975843443898E-2</v>
      </c>
      <c r="L8" s="6">
        <f t="shared" si="6"/>
        <v>1.4650975843443898E-2</v>
      </c>
      <c r="M8" s="4"/>
      <c r="N8" s="5"/>
      <c r="O8" s="6"/>
      <c r="P8" s="6"/>
      <c r="R8" s="6"/>
      <c r="S8" s="6"/>
      <c r="T8" s="6"/>
    </row>
    <row r="9" spans="1:20">
      <c r="A9" s="1">
        <v>5</v>
      </c>
      <c r="B9" s="4">
        <f t="shared" si="1"/>
        <v>0</v>
      </c>
      <c r="C9" s="5">
        <f>SUM($B$5:B9)</f>
        <v>1139732</v>
      </c>
      <c r="D9" s="5">
        <f t="shared" si="2"/>
        <v>9367.08</v>
      </c>
      <c r="E9" s="5">
        <f t="shared" si="3"/>
        <v>5620.2479999999996</v>
      </c>
      <c r="F9" s="5">
        <f t="shared" si="4"/>
        <v>3746.8320000000003</v>
      </c>
      <c r="G9" s="5">
        <f t="shared" ref="G7:G70" si="7">(F9-2000)/2</f>
        <v>873.41600000000017</v>
      </c>
      <c r="H9" s="5">
        <f>C9+D9</f>
        <v>1149099.08</v>
      </c>
      <c r="I9" s="5">
        <f>SUM(E$5:E9)</f>
        <v>22318.434000000001</v>
      </c>
      <c r="J9" s="5">
        <f t="shared" si="0"/>
        <v>1162050.4339999999</v>
      </c>
      <c r="K9" s="6">
        <f t="shared" si="5"/>
        <v>1.9582177213590565E-2</v>
      </c>
      <c r="L9" s="6">
        <f t="shared" si="6"/>
        <v>1.9582177213590565E-2</v>
      </c>
      <c r="M9" s="4"/>
      <c r="N9" s="5"/>
      <c r="O9" s="6"/>
      <c r="P9" s="6"/>
      <c r="R9" s="6"/>
      <c r="S9" s="6"/>
      <c r="T9" s="6"/>
    </row>
    <row r="10" spans="1:20">
      <c r="A10" s="1">
        <v>6</v>
      </c>
      <c r="B10" s="4">
        <f t="shared" si="1"/>
        <v>0</v>
      </c>
      <c r="C10" s="5">
        <f>SUM($B$5:B10)</f>
        <v>1139732</v>
      </c>
      <c r="D10" s="5">
        <f t="shared" si="2"/>
        <v>9412.61</v>
      </c>
      <c r="E10" s="5">
        <f t="shared" si="3"/>
        <v>5647.5659999999998</v>
      </c>
      <c r="F10" s="5">
        <f t="shared" si="4"/>
        <v>3765.0440000000008</v>
      </c>
      <c r="G10" s="5">
        <f t="shared" si="7"/>
        <v>882.52200000000039</v>
      </c>
      <c r="H10" s="5">
        <f t="shared" ref="H10:H73" si="8">C10+D10</f>
        <v>1149144.6100000001</v>
      </c>
      <c r="I10" s="5">
        <f>SUM(E$5:E10)</f>
        <v>27966</v>
      </c>
      <c r="J10" s="5">
        <f t="shared" si="0"/>
        <v>1167698</v>
      </c>
      <c r="K10" s="6">
        <f t="shared" si="5"/>
        <v>2.4537347376400769E-2</v>
      </c>
      <c r="L10" s="6">
        <f t="shared" si="6"/>
        <v>2.4537347376400769E-2</v>
      </c>
      <c r="M10" s="4"/>
      <c r="N10" s="5"/>
      <c r="O10" s="6"/>
      <c r="P10" s="6"/>
      <c r="R10" s="6"/>
      <c r="S10" s="6"/>
      <c r="T10" s="6"/>
    </row>
    <row r="11" spans="1:20">
      <c r="A11" s="1">
        <v>7</v>
      </c>
      <c r="B11" s="4">
        <f t="shared" si="1"/>
        <v>0</v>
      </c>
      <c r="C11" s="5">
        <f>SUM($B$5:B11)</f>
        <v>1139732</v>
      </c>
      <c r="D11" s="5">
        <f t="shared" si="2"/>
        <v>9458.35</v>
      </c>
      <c r="E11" s="5">
        <f t="shared" si="3"/>
        <v>5675.01</v>
      </c>
      <c r="F11" s="5">
        <f t="shared" si="4"/>
        <v>3783.34</v>
      </c>
      <c r="G11" s="5">
        <f t="shared" si="7"/>
        <v>891.67000000000007</v>
      </c>
      <c r="H11" s="5">
        <f t="shared" si="8"/>
        <v>1149190.3500000001</v>
      </c>
      <c r="I11" s="5">
        <f>SUM(E$5:E11)</f>
        <v>33641.01</v>
      </c>
      <c r="J11" s="5">
        <f t="shared" si="0"/>
        <v>1173373.01</v>
      </c>
      <c r="K11" s="6">
        <f t="shared" si="5"/>
        <v>2.9516596884179791E-2</v>
      </c>
      <c r="L11" s="6">
        <f t="shared" si="6"/>
        <v>2.9516596884179791E-2</v>
      </c>
      <c r="M11" s="4"/>
      <c r="N11" s="5"/>
      <c r="O11" s="6"/>
      <c r="P11" s="6"/>
      <c r="R11" s="6"/>
      <c r="S11" s="6"/>
      <c r="T11" s="6"/>
    </row>
    <row r="12" spans="1:20">
      <c r="A12" s="1">
        <v>8</v>
      </c>
      <c r="B12" s="4">
        <f t="shared" si="1"/>
        <v>0</v>
      </c>
      <c r="C12" s="5">
        <f>SUM($B$5:B12)</f>
        <v>1139732</v>
      </c>
      <c r="D12" s="5">
        <f t="shared" si="2"/>
        <v>9504.32</v>
      </c>
      <c r="E12" s="5">
        <f t="shared" si="3"/>
        <v>5702.5919999999996</v>
      </c>
      <c r="F12" s="5">
        <f t="shared" si="4"/>
        <v>3801.7280000000001</v>
      </c>
      <c r="G12" s="5">
        <f t="shared" si="7"/>
        <v>900.86400000000003</v>
      </c>
      <c r="H12" s="5">
        <f t="shared" si="8"/>
        <v>1149236.32</v>
      </c>
      <c r="I12" s="5">
        <f>SUM(E$5:E12)</f>
        <v>39343.601999999999</v>
      </c>
      <c r="J12" s="5">
        <f t="shared" si="0"/>
        <v>1179075.602</v>
      </c>
      <c r="K12" s="6">
        <f t="shared" si="5"/>
        <v>3.4520046818023883E-2</v>
      </c>
      <c r="L12" s="6">
        <f t="shared" si="6"/>
        <v>3.4520046818023883E-2</v>
      </c>
      <c r="M12" s="4"/>
      <c r="N12" s="5"/>
      <c r="O12" s="6"/>
      <c r="P12" s="6"/>
      <c r="R12" s="6"/>
      <c r="S12" s="6"/>
      <c r="T12" s="6"/>
    </row>
    <row r="13" spans="1:20">
      <c r="A13" s="1">
        <v>9</v>
      </c>
      <c r="B13" s="4">
        <f t="shared" si="1"/>
        <v>0</v>
      </c>
      <c r="C13" s="5">
        <f>SUM($B$5:B13)</f>
        <v>1139732</v>
      </c>
      <c r="D13" s="5">
        <f t="shared" si="2"/>
        <v>9550.51</v>
      </c>
      <c r="E13" s="5">
        <f t="shared" si="3"/>
        <v>5730.3059999999996</v>
      </c>
      <c r="F13" s="5">
        <f t="shared" si="4"/>
        <v>3820.2040000000006</v>
      </c>
      <c r="G13" s="5">
        <f t="shared" si="7"/>
        <v>910.10200000000032</v>
      </c>
      <c r="H13" s="5">
        <f t="shared" si="8"/>
        <v>1149282.51</v>
      </c>
      <c r="I13" s="5">
        <f>SUM(E$5:E13)</f>
        <v>45073.907999999996</v>
      </c>
      <c r="J13" s="5">
        <f t="shared" si="0"/>
        <v>1184805.9080000001</v>
      </c>
      <c r="K13" s="6">
        <f t="shared" si="5"/>
        <v>3.9547812994633821E-2</v>
      </c>
      <c r="L13" s="6">
        <f t="shared" si="6"/>
        <v>3.9547812994633821E-2</v>
      </c>
      <c r="M13" s="4"/>
      <c r="N13" s="5"/>
      <c r="O13" s="6"/>
      <c r="P13" s="6"/>
      <c r="R13" s="6"/>
      <c r="S13" s="6"/>
      <c r="T13" s="6"/>
    </row>
    <row r="14" spans="1:20">
      <c r="A14" s="1">
        <v>10</v>
      </c>
      <c r="B14" s="4">
        <f t="shared" si="1"/>
        <v>0</v>
      </c>
      <c r="C14" s="5">
        <f>SUM($B$5:B14)</f>
        <v>1139732</v>
      </c>
      <c r="D14" s="5">
        <f t="shared" si="2"/>
        <v>9596.93</v>
      </c>
      <c r="E14" s="5">
        <f t="shared" si="3"/>
        <v>5758.1580000000004</v>
      </c>
      <c r="F14" s="5">
        <f t="shared" si="4"/>
        <v>3838.7719999999999</v>
      </c>
      <c r="G14" s="5">
        <f t="shared" si="7"/>
        <v>919.38599999999997</v>
      </c>
      <c r="H14" s="5">
        <f t="shared" si="8"/>
        <v>1149328.93</v>
      </c>
      <c r="I14" s="5">
        <f>SUM(E$5:E14)</f>
        <v>50832.065999999999</v>
      </c>
      <c r="J14" s="5">
        <f t="shared" si="0"/>
        <v>1190564.0660000001</v>
      </c>
      <c r="K14" s="6">
        <f t="shared" si="5"/>
        <v>4.4600016495105865E-2</v>
      </c>
      <c r="L14" s="6">
        <f t="shared" si="6"/>
        <v>4.4600016495105865E-2</v>
      </c>
      <c r="M14" s="4"/>
      <c r="N14" s="5"/>
      <c r="O14" s="6"/>
      <c r="P14" s="6"/>
      <c r="R14" s="6"/>
      <c r="S14" s="6"/>
      <c r="T14" s="6"/>
    </row>
    <row r="15" spans="1:20">
      <c r="A15" s="1">
        <v>11</v>
      </c>
      <c r="B15" s="4">
        <f>B14</f>
        <v>0</v>
      </c>
      <c r="C15" s="5">
        <f>SUM($B$5:B15)</f>
        <v>1139732</v>
      </c>
      <c r="D15" s="5">
        <f t="shared" si="2"/>
        <v>9643.57</v>
      </c>
      <c r="E15" s="5">
        <f t="shared" si="3"/>
        <v>5786.1419999999998</v>
      </c>
      <c r="F15" s="5">
        <f t="shared" si="4"/>
        <v>3857.4279999999999</v>
      </c>
      <c r="G15" s="5">
        <f t="shared" si="7"/>
        <v>928.71399999999994</v>
      </c>
      <c r="H15" s="5">
        <f t="shared" si="8"/>
        <v>1149375.57</v>
      </c>
      <c r="I15" s="5">
        <f>SUM(E$5:E15)</f>
        <v>56618.207999999999</v>
      </c>
      <c r="J15" s="5">
        <f t="shared" si="0"/>
        <v>1196350.2080000001</v>
      </c>
      <c r="K15" s="6">
        <f t="shared" si="5"/>
        <v>4.9676773136140773E-2</v>
      </c>
      <c r="L15" s="6">
        <f t="shared" si="6"/>
        <v>4.9676773136140773E-2</v>
      </c>
      <c r="M15" s="4">
        <v>2350</v>
      </c>
      <c r="N15" s="5"/>
      <c r="O15" s="6"/>
      <c r="P15" s="6"/>
      <c r="R15" s="6"/>
      <c r="S15" s="6"/>
      <c r="T15" s="6"/>
    </row>
    <row r="16" spans="1:20" s="7" customFormat="1">
      <c r="A16" s="7">
        <v>12</v>
      </c>
      <c r="B16" s="10">
        <f>B15</f>
        <v>0</v>
      </c>
      <c r="C16" s="8">
        <f>SUM($B$5:B16)</f>
        <v>1139732</v>
      </c>
      <c r="D16" s="8">
        <f t="shared" si="2"/>
        <v>9690.44</v>
      </c>
      <c r="E16" s="8">
        <f t="shared" si="3"/>
        <v>5814.2640000000001</v>
      </c>
      <c r="F16" s="8">
        <f t="shared" si="4"/>
        <v>3876.1760000000004</v>
      </c>
      <c r="G16" s="8">
        <f t="shared" si="7"/>
        <v>938.08800000000019</v>
      </c>
      <c r="H16" s="8">
        <f t="shared" si="8"/>
        <v>1149422.44</v>
      </c>
      <c r="I16" s="8">
        <f>SUM(E$5:E16)</f>
        <v>62432.472000000002</v>
      </c>
      <c r="J16" s="8">
        <f t="shared" si="0"/>
        <v>1202164.4720000001</v>
      </c>
      <c r="K16" s="9">
        <f>I16/C15</f>
        <v>5.4778203998834818E-2</v>
      </c>
      <c r="L16" s="9">
        <f t="shared" si="6"/>
        <v>5.4778203998834818E-2</v>
      </c>
      <c r="M16" s="69">
        <f>M15/I28</f>
        <v>1.7478948354601721E-2</v>
      </c>
      <c r="N16" s="8"/>
      <c r="O16" s="9"/>
      <c r="P16" s="9"/>
      <c r="R16" s="9"/>
      <c r="S16" s="9"/>
      <c r="T16" s="9"/>
    </row>
    <row r="17" spans="1:20">
      <c r="A17" s="1">
        <v>13</v>
      </c>
      <c r="B17" s="4">
        <f>ROUND(B16*(1+B2),2)</f>
        <v>0</v>
      </c>
      <c r="C17" s="5">
        <f>SUM($B$5:B17)</f>
        <v>1139732</v>
      </c>
      <c r="D17" s="5">
        <f t="shared" si="2"/>
        <v>9737.5300000000007</v>
      </c>
      <c r="E17" s="5">
        <f t="shared" si="3"/>
        <v>5842.518</v>
      </c>
      <c r="F17" s="5">
        <f t="shared" si="4"/>
        <v>3895.0120000000006</v>
      </c>
      <c r="G17" s="5">
        <f t="shared" si="7"/>
        <v>947.50600000000031</v>
      </c>
      <c r="H17" s="5">
        <f t="shared" si="8"/>
        <v>1149469.53</v>
      </c>
      <c r="I17" s="5">
        <f>SUM(E$5:E17)</f>
        <v>68274.990000000005</v>
      </c>
      <c r="J17" s="5">
        <f t="shared" si="0"/>
        <v>1208006.99</v>
      </c>
      <c r="K17" s="6">
        <f t="shared" si="5"/>
        <v>5.9904424899888752E-2</v>
      </c>
      <c r="L17" s="6">
        <f t="shared" si="6"/>
        <v>5.9904424899888752E-2</v>
      </c>
      <c r="M17" s="4"/>
      <c r="N17" s="5"/>
      <c r="O17" s="6"/>
      <c r="P17" s="6"/>
      <c r="R17" s="6"/>
      <c r="S17" s="6"/>
      <c r="T17" s="6"/>
    </row>
    <row r="18" spans="1:20">
      <c r="A18" s="1">
        <v>14</v>
      </c>
      <c r="B18" s="5">
        <f>B17</f>
        <v>0</v>
      </c>
      <c r="C18" s="5">
        <f>SUM($B$5:B18)</f>
        <v>1139732</v>
      </c>
      <c r="D18" s="5">
        <f t="shared" si="2"/>
        <v>9784.86</v>
      </c>
      <c r="E18" s="5">
        <f t="shared" si="3"/>
        <v>5870.9160000000002</v>
      </c>
      <c r="F18" s="5">
        <f t="shared" si="4"/>
        <v>3913.9440000000004</v>
      </c>
      <c r="G18" s="5">
        <f t="shared" si="7"/>
        <v>956.97200000000021</v>
      </c>
      <c r="H18" s="5">
        <f t="shared" si="8"/>
        <v>1149516.8600000001</v>
      </c>
      <c r="I18" s="5">
        <f>SUM(E$5:E18)</f>
        <v>74145.906000000003</v>
      </c>
      <c r="J18" s="5">
        <f t="shared" si="0"/>
        <v>1213877.906</v>
      </c>
      <c r="K18" s="6">
        <f t="shared" si="5"/>
        <v>6.5055562184794316E-2</v>
      </c>
      <c r="L18" s="6">
        <f t="shared" si="6"/>
        <v>6.5055562184794316E-2</v>
      </c>
      <c r="M18" s="4"/>
      <c r="N18" s="5"/>
      <c r="O18" s="6"/>
      <c r="P18" s="6"/>
      <c r="R18" s="6"/>
      <c r="S18" s="6"/>
      <c r="T18" s="6"/>
    </row>
    <row r="19" spans="1:20">
      <c r="A19" s="1">
        <v>15</v>
      </c>
      <c r="B19" s="5">
        <f t="shared" ref="B19:B28" si="9">B18</f>
        <v>0</v>
      </c>
      <c r="C19" s="5">
        <f>SUM($B$5:B19)</f>
        <v>1139732</v>
      </c>
      <c r="D19" s="5">
        <f t="shared" si="2"/>
        <v>9832.41</v>
      </c>
      <c r="E19" s="5">
        <f t="shared" si="3"/>
        <v>5899.4459999999999</v>
      </c>
      <c r="F19" s="5">
        <f t="shared" si="4"/>
        <v>3932.9639999999999</v>
      </c>
      <c r="G19" s="5">
        <f t="shared" si="7"/>
        <v>966.48199999999997</v>
      </c>
      <c r="H19" s="5">
        <f t="shared" si="8"/>
        <v>1149564.4099999999</v>
      </c>
      <c r="I19" s="5">
        <f>SUM(E$5:E19)</f>
        <v>80045.351999999999</v>
      </c>
      <c r="J19" s="5">
        <f t="shared" si="0"/>
        <v>1219777.352</v>
      </c>
      <c r="K19" s="6">
        <f t="shared" si="5"/>
        <v>7.0231731670252304E-2</v>
      </c>
      <c r="L19" s="6">
        <f t="shared" si="6"/>
        <v>7.0231731670252304E-2</v>
      </c>
      <c r="M19" s="4"/>
      <c r="N19" s="5"/>
      <c r="O19" s="6"/>
      <c r="P19" s="6"/>
      <c r="R19" s="6"/>
      <c r="S19" s="6"/>
      <c r="T19" s="6"/>
    </row>
    <row r="20" spans="1:20">
      <c r="A20" s="1">
        <v>16</v>
      </c>
      <c r="B20" s="5">
        <f t="shared" si="9"/>
        <v>0</v>
      </c>
      <c r="C20" s="5">
        <f>SUM($B$5:B20)</f>
        <v>1139732</v>
      </c>
      <c r="D20" s="5">
        <f t="shared" si="2"/>
        <v>9880.2000000000007</v>
      </c>
      <c r="E20" s="5">
        <f t="shared" si="3"/>
        <v>5928.12</v>
      </c>
      <c r="F20" s="5">
        <f t="shared" si="4"/>
        <v>3952.0800000000008</v>
      </c>
      <c r="G20" s="5">
        <f t="shared" si="7"/>
        <v>976.04000000000042</v>
      </c>
      <c r="H20" s="5">
        <f t="shared" si="8"/>
        <v>1149612.2</v>
      </c>
      <c r="I20" s="5">
        <f>SUM(E$5:E20)</f>
        <v>85973.471999999994</v>
      </c>
      <c r="J20" s="5">
        <f t="shared" si="0"/>
        <v>1225705.4720000001</v>
      </c>
      <c r="K20" s="6">
        <f t="shared" si="5"/>
        <v>7.5433059701754443E-2</v>
      </c>
      <c r="L20" s="6">
        <f t="shared" si="6"/>
        <v>7.5433059701754443E-2</v>
      </c>
      <c r="M20" s="4"/>
      <c r="N20" s="5"/>
      <c r="O20" s="6"/>
      <c r="P20" s="6"/>
      <c r="R20" s="6"/>
      <c r="S20" s="6"/>
      <c r="T20" s="6"/>
    </row>
    <row r="21" spans="1:20">
      <c r="A21" s="1">
        <v>17</v>
      </c>
      <c r="B21" s="5">
        <f t="shared" si="9"/>
        <v>0</v>
      </c>
      <c r="C21" s="5">
        <f>SUM($B$5:B21)</f>
        <v>1139732</v>
      </c>
      <c r="D21" s="5">
        <f t="shared" si="2"/>
        <v>9928.2099999999991</v>
      </c>
      <c r="E21" s="5">
        <f t="shared" si="3"/>
        <v>5956.9259999999995</v>
      </c>
      <c r="F21" s="5">
        <f t="shared" si="4"/>
        <v>3971.2839999999997</v>
      </c>
      <c r="G21" s="5">
        <f t="shared" si="7"/>
        <v>985.64199999999983</v>
      </c>
      <c r="H21" s="5">
        <f t="shared" si="8"/>
        <v>1149660.21</v>
      </c>
      <c r="I21" s="5">
        <f>SUM(E$5:E21)</f>
        <v>91930.397999999986</v>
      </c>
      <c r="J21" s="5">
        <f t="shared" si="0"/>
        <v>1231662.398</v>
      </c>
      <c r="K21" s="6">
        <f t="shared" si="5"/>
        <v>8.0659662096001505E-2</v>
      </c>
      <c r="L21" s="6">
        <f t="shared" si="6"/>
        <v>8.0659662096001505E-2</v>
      </c>
      <c r="M21" s="4"/>
      <c r="N21" s="5"/>
      <c r="O21" s="6"/>
      <c r="P21" s="6"/>
      <c r="R21" s="6"/>
      <c r="S21" s="6"/>
      <c r="T21" s="6"/>
    </row>
    <row r="22" spans="1:20">
      <c r="A22" s="1">
        <v>18</v>
      </c>
      <c r="B22" s="5">
        <f t="shared" si="9"/>
        <v>0</v>
      </c>
      <c r="C22" s="5">
        <f>SUM($B$5:B22)</f>
        <v>1139732</v>
      </c>
      <c r="D22" s="5">
        <f t="shared" si="2"/>
        <v>9976.4699999999993</v>
      </c>
      <c r="E22" s="5">
        <f t="shared" si="3"/>
        <v>5985.8819999999996</v>
      </c>
      <c r="F22" s="5">
        <f t="shared" si="4"/>
        <v>3990.5879999999997</v>
      </c>
      <c r="G22" s="5">
        <f t="shared" si="7"/>
        <v>995.29399999999987</v>
      </c>
      <c r="H22" s="5">
        <f t="shared" si="8"/>
        <v>1149708.47</v>
      </c>
      <c r="I22" s="5">
        <f>SUM(E$5:E22)</f>
        <v>97916.279999999984</v>
      </c>
      <c r="J22" s="5">
        <f t="shared" si="0"/>
        <v>1237648.28</v>
      </c>
      <c r="K22" s="6">
        <f t="shared" si="5"/>
        <v>8.5911670462880729E-2</v>
      </c>
      <c r="L22" s="6">
        <f t="shared" si="6"/>
        <v>8.5911670462880729E-2</v>
      </c>
      <c r="M22" s="4"/>
      <c r="N22" s="5"/>
      <c r="O22" s="6"/>
      <c r="P22" s="6"/>
      <c r="R22" s="6"/>
      <c r="S22" s="6"/>
      <c r="T22" s="6"/>
    </row>
    <row r="23" spans="1:20">
      <c r="A23" s="1">
        <v>19</v>
      </c>
      <c r="B23" s="5">
        <f t="shared" si="9"/>
        <v>0</v>
      </c>
      <c r="C23" s="5">
        <f>SUM($B$5:B23)</f>
        <v>1139732</v>
      </c>
      <c r="D23" s="5">
        <f t="shared" si="2"/>
        <v>10024.950000000001</v>
      </c>
      <c r="E23" s="5">
        <f t="shared" si="3"/>
        <v>6014.97</v>
      </c>
      <c r="F23" s="5">
        <f t="shared" si="4"/>
        <v>4009.9800000000005</v>
      </c>
      <c r="G23" s="5">
        <f t="shared" si="7"/>
        <v>1004.9900000000002</v>
      </c>
      <c r="H23" s="5">
        <f t="shared" si="8"/>
        <v>1149756.95</v>
      </c>
      <c r="I23" s="5">
        <f>SUM(E$5:E23)</f>
        <v>103931.24999999999</v>
      </c>
      <c r="J23" s="5">
        <f t="shared" si="0"/>
        <v>1243663.25</v>
      </c>
      <c r="K23" s="6">
        <f t="shared" si="5"/>
        <v>9.11892006190929E-2</v>
      </c>
      <c r="L23" s="6">
        <f t="shared" si="6"/>
        <v>9.11892006190929E-2</v>
      </c>
      <c r="M23" s="4"/>
      <c r="N23" s="5"/>
      <c r="O23" s="6"/>
      <c r="P23" s="6"/>
      <c r="R23" s="6"/>
      <c r="S23" s="6"/>
      <c r="T23" s="6"/>
    </row>
    <row r="24" spans="1:20">
      <c r="A24" s="1">
        <v>20</v>
      </c>
      <c r="B24" s="5">
        <f t="shared" si="9"/>
        <v>0</v>
      </c>
      <c r="C24" s="5">
        <f>SUM($B$5:B24)</f>
        <v>1139732</v>
      </c>
      <c r="D24" s="5">
        <f t="shared" si="2"/>
        <v>10073.67</v>
      </c>
      <c r="E24" s="5">
        <f t="shared" si="3"/>
        <v>6044.2020000000002</v>
      </c>
      <c r="F24" s="5">
        <f t="shared" si="4"/>
        <v>4029.4679999999998</v>
      </c>
      <c r="G24" s="5">
        <f t="shared" si="7"/>
        <v>1014.7339999999999</v>
      </c>
      <c r="H24" s="5">
        <f t="shared" si="8"/>
        <v>1149805.67</v>
      </c>
      <c r="I24" s="5">
        <f>SUM(E$5:E24)</f>
        <v>109975.45199999999</v>
      </c>
      <c r="J24" s="5">
        <f t="shared" si="0"/>
        <v>1249707.452</v>
      </c>
      <c r="K24" s="6">
        <f t="shared" si="5"/>
        <v>9.6492378910129739E-2</v>
      </c>
      <c r="L24" s="6">
        <f t="shared" si="6"/>
        <v>9.6492378910129739E-2</v>
      </c>
      <c r="M24" s="4"/>
      <c r="N24" s="5"/>
      <c r="O24" s="6"/>
      <c r="P24" s="6"/>
      <c r="R24" s="6"/>
      <c r="S24" s="6"/>
      <c r="T24" s="6"/>
    </row>
    <row r="25" spans="1:20">
      <c r="A25" s="1">
        <v>21</v>
      </c>
      <c r="B25" s="5">
        <f t="shared" si="9"/>
        <v>0</v>
      </c>
      <c r="C25" s="5">
        <f>SUM($B$5:B25)</f>
        <v>1139732</v>
      </c>
      <c r="D25" s="5">
        <f t="shared" si="2"/>
        <v>10122.629999999999</v>
      </c>
      <c r="E25" s="5">
        <f t="shared" si="3"/>
        <v>6073.5779999999995</v>
      </c>
      <c r="F25" s="5">
        <f t="shared" si="4"/>
        <v>4049.0519999999997</v>
      </c>
      <c r="G25" s="5">
        <f t="shared" si="7"/>
        <v>1024.5259999999998</v>
      </c>
      <c r="H25" s="5">
        <f t="shared" si="8"/>
        <v>1149854.6299999999</v>
      </c>
      <c r="I25" s="5">
        <f>SUM(E$5:E25)</f>
        <v>116049.02999999998</v>
      </c>
      <c r="J25" s="5">
        <f t="shared" si="0"/>
        <v>1255781.03</v>
      </c>
      <c r="K25" s="6">
        <f t="shared" si="5"/>
        <v>0.101821331681483</v>
      </c>
      <c r="L25" s="6">
        <f t="shared" si="6"/>
        <v>0.101821331681483</v>
      </c>
      <c r="M25" s="4"/>
      <c r="N25" s="5"/>
      <c r="O25" s="6"/>
      <c r="P25" s="6"/>
      <c r="R25" s="6"/>
      <c r="S25" s="6"/>
      <c r="T25" s="6"/>
    </row>
    <row r="26" spans="1:20">
      <c r="A26" s="1">
        <v>22</v>
      </c>
      <c r="B26" s="5">
        <f t="shared" si="9"/>
        <v>0</v>
      </c>
      <c r="C26" s="5">
        <f>SUM($B$5:B26)</f>
        <v>1139732</v>
      </c>
      <c r="D26" s="5">
        <f t="shared" si="2"/>
        <v>10171.83</v>
      </c>
      <c r="E26" s="5">
        <f t="shared" si="3"/>
        <v>6103.098</v>
      </c>
      <c r="F26" s="5">
        <f t="shared" si="4"/>
        <v>4068.732</v>
      </c>
      <c r="G26" s="5">
        <f t="shared" si="7"/>
        <v>1034.366</v>
      </c>
      <c r="H26" s="5">
        <f t="shared" si="8"/>
        <v>1149903.83</v>
      </c>
      <c r="I26" s="5">
        <f>SUM(E$5:E26)</f>
        <v>122152.12799999998</v>
      </c>
      <c r="J26" s="5">
        <f t="shared" si="0"/>
        <v>1261884.128</v>
      </c>
      <c r="K26" s="6">
        <f t="shared" si="5"/>
        <v>0.10717618527864443</v>
      </c>
      <c r="L26" s="6">
        <f t="shared" si="6"/>
        <v>0.10717618527864443</v>
      </c>
      <c r="M26" s="4"/>
      <c r="N26" s="20">
        <f>N27/M27</f>
        <v>1.4437801188611334</v>
      </c>
      <c r="O26" s="20">
        <f>O27/M27</f>
        <v>1.7181053965824435</v>
      </c>
      <c r="P26" s="20">
        <f>P27/M27</f>
        <v>12.467289272603347</v>
      </c>
      <c r="R26" s="6"/>
      <c r="S26" s="6"/>
      <c r="T26" s="6"/>
    </row>
    <row r="27" spans="1:20">
      <c r="A27" s="1">
        <v>23</v>
      </c>
      <c r="B27" s="5">
        <f t="shared" si="9"/>
        <v>0</v>
      </c>
      <c r="C27" s="5">
        <f>SUM($B$5:B27)</f>
        <v>1139732</v>
      </c>
      <c r="D27" s="5">
        <f t="shared" si="2"/>
        <v>10221.26</v>
      </c>
      <c r="E27" s="5">
        <f t="shared" si="3"/>
        <v>6132.7560000000003</v>
      </c>
      <c r="F27" s="5">
        <f t="shared" si="4"/>
        <v>4088.5039999999999</v>
      </c>
      <c r="G27" s="5">
        <f t="shared" si="7"/>
        <v>1044.252</v>
      </c>
      <c r="H27" s="5">
        <f t="shared" si="8"/>
        <v>1149953.26</v>
      </c>
      <c r="I27" s="5">
        <f>SUM(E$5:E27)</f>
        <v>128284.88399999998</v>
      </c>
      <c r="J27" s="5">
        <f t="shared" si="0"/>
        <v>1268016.8840000001</v>
      </c>
      <c r="K27" s="6">
        <f t="shared" si="5"/>
        <v>0.1125570607827103</v>
      </c>
      <c r="L27" s="6">
        <f t="shared" si="6"/>
        <v>0.1125570607827103</v>
      </c>
      <c r="M27" s="4">
        <v>836.27</v>
      </c>
      <c r="N27" s="5">
        <v>1207.3900000000001</v>
      </c>
      <c r="O27" s="4">
        <v>1436.8</v>
      </c>
      <c r="P27" s="4">
        <v>10426.02</v>
      </c>
      <c r="R27" s="6"/>
      <c r="S27" s="6"/>
      <c r="T27" s="6"/>
    </row>
    <row r="28" spans="1:20" s="7" customFormat="1">
      <c r="A28" s="7">
        <v>24</v>
      </c>
      <c r="B28" s="8">
        <f t="shared" si="9"/>
        <v>0</v>
      </c>
      <c r="C28" s="8">
        <f>SUM($B$5:B28)</f>
        <v>1139732</v>
      </c>
      <c r="D28" s="5">
        <f t="shared" si="2"/>
        <v>10270.94</v>
      </c>
      <c r="E28" s="5">
        <f t="shared" si="3"/>
        <v>6162.5640000000003</v>
      </c>
      <c r="F28" s="5">
        <f t="shared" si="4"/>
        <v>4108.3760000000002</v>
      </c>
      <c r="G28" s="5">
        <f t="shared" si="7"/>
        <v>1054.1880000000001</v>
      </c>
      <c r="H28" s="8">
        <f t="shared" si="8"/>
        <v>1150002.94</v>
      </c>
      <c r="I28" s="5">
        <f>SUM(E$5:E28)</f>
        <v>134447.44799999997</v>
      </c>
      <c r="J28" s="8">
        <f t="shared" si="0"/>
        <v>1274179.4479999999</v>
      </c>
      <c r="K28" s="9">
        <f t="shared" si="5"/>
        <v>0.11796408980356783</v>
      </c>
      <c r="L28" s="6">
        <f t="shared" si="6"/>
        <v>0.11796408980356783</v>
      </c>
      <c r="M28" s="10"/>
      <c r="N28" s="8"/>
      <c r="O28" s="9"/>
      <c r="P28" s="9"/>
      <c r="R28" s="9"/>
      <c r="S28" s="9"/>
      <c r="T28" s="9"/>
    </row>
    <row r="29" spans="1:20">
      <c r="A29" s="1">
        <v>25</v>
      </c>
      <c r="B29" s="5">
        <f>B28*(1+$B$2)</f>
        <v>0</v>
      </c>
      <c r="C29" s="5">
        <f>SUM($B$5:B29)</f>
        <v>1139732</v>
      </c>
      <c r="D29" s="5">
        <f t="shared" si="2"/>
        <v>10320.85</v>
      </c>
      <c r="E29" s="5">
        <f t="shared" si="3"/>
        <v>6192.51</v>
      </c>
      <c r="F29" s="5">
        <f t="shared" si="4"/>
        <v>4128.34</v>
      </c>
      <c r="G29" s="5">
        <f t="shared" si="7"/>
        <v>1064.17</v>
      </c>
      <c r="H29" s="5">
        <f t="shared" si="8"/>
        <v>1150052.8500000001</v>
      </c>
      <c r="I29" s="5">
        <f>SUM(E$5:E29)</f>
        <v>140639.95799999998</v>
      </c>
      <c r="J29" s="5">
        <f t="shared" si="0"/>
        <v>1280371.9580000001</v>
      </c>
      <c r="K29" s="6">
        <f t="shared" si="5"/>
        <v>0.1233973934223133</v>
      </c>
      <c r="L29" s="6">
        <f t="shared" si="6"/>
        <v>0.1233973934223133</v>
      </c>
      <c r="M29" s="4"/>
      <c r="N29" s="5"/>
      <c r="O29" s="6"/>
      <c r="P29" s="6"/>
      <c r="R29" s="6"/>
      <c r="S29" s="6"/>
      <c r="T29" s="6"/>
    </row>
    <row r="30" spans="1:20">
      <c r="A30" s="1">
        <v>26</v>
      </c>
      <c r="B30" s="5">
        <f>B29</f>
        <v>0</v>
      </c>
      <c r="C30" s="5">
        <f>SUM($B$5:B30)</f>
        <v>1139732</v>
      </c>
      <c r="D30" s="5">
        <f t="shared" si="2"/>
        <v>10371.01</v>
      </c>
      <c r="E30" s="5">
        <f t="shared" si="3"/>
        <v>6222.6059999999998</v>
      </c>
      <c r="F30" s="5">
        <f t="shared" si="4"/>
        <v>4148.4040000000005</v>
      </c>
      <c r="G30" s="5">
        <f t="shared" si="7"/>
        <v>1074.2020000000002</v>
      </c>
      <c r="H30" s="5">
        <f t="shared" si="8"/>
        <v>1150103.01</v>
      </c>
      <c r="I30" s="5">
        <f>SUM(E$5:E30)</f>
        <v>146862.56399999998</v>
      </c>
      <c r="J30" s="5">
        <f t="shared" si="0"/>
        <v>1286594.564</v>
      </c>
      <c r="K30" s="6">
        <f t="shared" si="5"/>
        <v>0.12885710324883393</v>
      </c>
      <c r="L30" s="6">
        <f t="shared" si="6"/>
        <v>0.12885710324883393</v>
      </c>
      <c r="M30" s="4"/>
      <c r="N30" s="5"/>
      <c r="O30" s="6"/>
      <c r="P30" s="6"/>
      <c r="R30" s="6"/>
      <c r="S30" s="6"/>
      <c r="T30" s="6"/>
    </row>
    <row r="31" spans="1:20">
      <c r="A31" s="1">
        <v>27</v>
      </c>
      <c r="B31" s="5">
        <f t="shared" ref="B31:B40" si="10">B30</f>
        <v>0</v>
      </c>
      <c r="C31" s="5">
        <f>SUM($B$5:B31)</f>
        <v>1139732</v>
      </c>
      <c r="D31" s="5">
        <f t="shared" si="2"/>
        <v>10421.42</v>
      </c>
      <c r="E31" s="5">
        <f t="shared" si="3"/>
        <v>6252.8519999999999</v>
      </c>
      <c r="F31" s="5">
        <f t="shared" si="4"/>
        <v>4168.5680000000002</v>
      </c>
      <c r="G31" s="5">
        <f t="shared" si="7"/>
        <v>1084.2840000000001</v>
      </c>
      <c r="H31" s="5">
        <f t="shared" si="8"/>
        <v>1150153.42</v>
      </c>
      <c r="I31" s="5">
        <f>SUM(E$5:E31)</f>
        <v>153115.416</v>
      </c>
      <c r="J31" s="5">
        <f t="shared" si="0"/>
        <v>1292847.416</v>
      </c>
      <c r="K31" s="6">
        <f t="shared" si="5"/>
        <v>0.13434335089301697</v>
      </c>
      <c r="L31" s="6">
        <f t="shared" si="6"/>
        <v>0.13434335089301697</v>
      </c>
      <c r="M31" s="4"/>
      <c r="N31" s="5"/>
      <c r="O31" s="6"/>
      <c r="P31" s="6"/>
      <c r="R31" s="6"/>
      <c r="S31" s="6"/>
      <c r="T31" s="6"/>
    </row>
    <row r="32" spans="1:20">
      <c r="A32" s="1">
        <v>28</v>
      </c>
      <c r="B32" s="5">
        <f t="shared" si="10"/>
        <v>0</v>
      </c>
      <c r="C32" s="5">
        <f>SUM($B$5:B32)</f>
        <v>1139732</v>
      </c>
      <c r="D32" s="5">
        <f t="shared" si="2"/>
        <v>10472.06</v>
      </c>
      <c r="E32" s="5">
        <f t="shared" si="3"/>
        <v>6283.2359999999999</v>
      </c>
      <c r="F32" s="5">
        <f t="shared" si="4"/>
        <v>4188.8239999999996</v>
      </c>
      <c r="G32" s="5">
        <f t="shared" si="7"/>
        <v>1094.4119999999998</v>
      </c>
      <c r="H32" s="5">
        <f t="shared" si="8"/>
        <v>1150204.06</v>
      </c>
      <c r="I32" s="5">
        <f>SUM(E$5:E32)</f>
        <v>159398.652</v>
      </c>
      <c r="J32" s="5">
        <f t="shared" si="0"/>
        <v>1299130.652</v>
      </c>
      <c r="K32" s="6">
        <f t="shared" si="5"/>
        <v>0.13985625743595864</v>
      </c>
      <c r="L32" s="6">
        <f t="shared" si="6"/>
        <v>0.13985625743595864</v>
      </c>
      <c r="M32" s="4"/>
      <c r="N32" s="5"/>
      <c r="O32" s="6"/>
      <c r="P32" s="6"/>
      <c r="R32" s="6"/>
      <c r="S32" s="6"/>
      <c r="T32" s="6"/>
    </row>
    <row r="33" spans="1:20">
      <c r="A33" s="1">
        <v>29</v>
      </c>
      <c r="B33" s="5">
        <f t="shared" si="10"/>
        <v>0</v>
      </c>
      <c r="C33" s="5">
        <f>SUM($B$5:B33)</f>
        <v>1139732</v>
      </c>
      <c r="D33" s="5">
        <f t="shared" si="2"/>
        <v>10522.96</v>
      </c>
      <c r="E33" s="5">
        <f t="shared" si="3"/>
        <v>6313.7759999999989</v>
      </c>
      <c r="F33" s="5">
        <f t="shared" si="4"/>
        <v>4209.1840000000002</v>
      </c>
      <c r="G33" s="5">
        <f t="shared" si="7"/>
        <v>1104.5920000000001</v>
      </c>
      <c r="H33" s="5">
        <f t="shared" si="8"/>
        <v>1150254.96</v>
      </c>
      <c r="I33" s="5">
        <f>SUM(E$5:E33)</f>
        <v>165712.42800000001</v>
      </c>
      <c r="J33" s="5">
        <f t="shared" si="0"/>
        <v>1305444.4280000001</v>
      </c>
      <c r="K33" s="6">
        <f t="shared" si="5"/>
        <v>0.14539595975194169</v>
      </c>
      <c r="L33" s="6">
        <f t="shared" si="6"/>
        <v>0.14539595975194169</v>
      </c>
      <c r="M33" s="4"/>
      <c r="N33" s="5"/>
      <c r="O33" s="6"/>
      <c r="P33" s="6"/>
      <c r="R33" s="6"/>
      <c r="S33" s="6"/>
      <c r="T33" s="6"/>
    </row>
    <row r="34" spans="1:20">
      <c r="A34" s="1">
        <v>30</v>
      </c>
      <c r="B34" s="5">
        <f t="shared" si="10"/>
        <v>0</v>
      </c>
      <c r="C34" s="5">
        <f>SUM($B$5:B34)</f>
        <v>1139732</v>
      </c>
      <c r="D34" s="5">
        <f t="shared" si="2"/>
        <v>10574.1</v>
      </c>
      <c r="E34" s="5">
        <f t="shared" si="3"/>
        <v>6344.46</v>
      </c>
      <c r="F34" s="5">
        <f t="shared" si="4"/>
        <v>4229.6400000000003</v>
      </c>
      <c r="G34" s="5">
        <f t="shared" si="7"/>
        <v>1114.8200000000002</v>
      </c>
      <c r="H34" s="5">
        <f t="shared" si="8"/>
        <v>1150306.1000000001</v>
      </c>
      <c r="I34" s="5">
        <f>SUM(E$5:E34)</f>
        <v>172056.88800000001</v>
      </c>
      <c r="J34" s="5">
        <f t="shared" si="0"/>
        <v>1311788.888</v>
      </c>
      <c r="K34" s="6">
        <f t="shared" si="5"/>
        <v>0.15096258418645789</v>
      </c>
      <c r="L34" s="6">
        <f t="shared" si="6"/>
        <v>0.15096258418645789</v>
      </c>
      <c r="M34" s="4"/>
      <c r="N34" s="5"/>
      <c r="O34" s="6"/>
      <c r="P34" s="6"/>
      <c r="R34" s="6"/>
      <c r="S34" s="6"/>
      <c r="T34" s="6"/>
    </row>
    <row r="35" spans="1:20">
      <c r="A35" s="1">
        <v>31</v>
      </c>
      <c r="B35" s="5">
        <f t="shared" si="10"/>
        <v>0</v>
      </c>
      <c r="C35" s="5">
        <f>SUM($B$5:B35)</f>
        <v>1139732</v>
      </c>
      <c r="D35" s="5">
        <f t="shared" si="2"/>
        <v>10625.49</v>
      </c>
      <c r="E35" s="5">
        <f t="shared" si="3"/>
        <v>6375.2939999999999</v>
      </c>
      <c r="F35" s="5">
        <f t="shared" si="4"/>
        <v>4250.1959999999999</v>
      </c>
      <c r="G35" s="5">
        <f t="shared" si="7"/>
        <v>1125.098</v>
      </c>
      <c r="H35" s="5">
        <f t="shared" si="8"/>
        <v>1150357.49</v>
      </c>
      <c r="I35" s="5">
        <f>SUM(E$5:E35)</f>
        <v>178432.182</v>
      </c>
      <c r="J35" s="5">
        <f t="shared" si="0"/>
        <v>1318164.182</v>
      </c>
      <c r="K35" s="6">
        <f t="shared" si="5"/>
        <v>0.15655626234939443</v>
      </c>
      <c r="L35" s="6">
        <f t="shared" si="6"/>
        <v>0.15655626234939443</v>
      </c>
      <c r="M35" s="4"/>
      <c r="N35" s="5"/>
      <c r="O35" s="6"/>
      <c r="P35" s="6"/>
      <c r="R35" s="6"/>
      <c r="S35" s="6"/>
      <c r="T35" s="6"/>
    </row>
    <row r="36" spans="1:20">
      <c r="A36" s="1">
        <v>32</v>
      </c>
      <c r="B36" s="5">
        <f t="shared" si="10"/>
        <v>0</v>
      </c>
      <c r="C36" s="5">
        <f>SUM($B$5:B36)</f>
        <v>1139732</v>
      </c>
      <c r="D36" s="5">
        <f t="shared" si="2"/>
        <v>10677.13</v>
      </c>
      <c r="E36" s="5">
        <f t="shared" si="3"/>
        <v>6406.2779999999993</v>
      </c>
      <c r="F36" s="5">
        <f t="shared" si="4"/>
        <v>4270.8519999999999</v>
      </c>
      <c r="G36" s="5">
        <f t="shared" si="7"/>
        <v>1135.4259999999999</v>
      </c>
      <c r="H36" s="5">
        <f t="shared" si="8"/>
        <v>1150409.1299999999</v>
      </c>
      <c r="I36" s="5">
        <f>SUM(E$5:E36)</f>
        <v>184838.46</v>
      </c>
      <c r="J36" s="5">
        <f t="shared" si="0"/>
        <v>1324570.46</v>
      </c>
      <c r="K36" s="6">
        <f t="shared" si="5"/>
        <v>0.16217712585063856</v>
      </c>
      <c r="L36" s="6">
        <f t="shared" si="6"/>
        <v>0.16217712585063856</v>
      </c>
      <c r="M36" s="4"/>
      <c r="N36" s="5"/>
      <c r="O36" s="6"/>
      <c r="P36" s="6"/>
      <c r="R36" s="6"/>
      <c r="S36" s="6"/>
      <c r="T36" s="6"/>
    </row>
    <row r="37" spans="1:20">
      <c r="A37" s="1">
        <v>33</v>
      </c>
      <c r="B37" s="5">
        <f t="shared" si="10"/>
        <v>0</v>
      </c>
      <c r="C37" s="5">
        <f>SUM($B$5:B37)</f>
        <v>1139732</v>
      </c>
      <c r="D37" s="5">
        <f t="shared" si="2"/>
        <v>10729.02</v>
      </c>
      <c r="E37" s="5">
        <f t="shared" si="3"/>
        <v>6437.4120000000003</v>
      </c>
      <c r="F37" s="5">
        <f t="shared" si="4"/>
        <v>4291.6080000000002</v>
      </c>
      <c r="G37" s="5">
        <f t="shared" si="7"/>
        <v>1145.8040000000001</v>
      </c>
      <c r="H37" s="5">
        <f t="shared" si="8"/>
        <v>1150461.02</v>
      </c>
      <c r="I37" s="5">
        <f>SUM(E$5:E37)</f>
        <v>191275.872</v>
      </c>
      <c r="J37" s="5">
        <f t="shared" si="0"/>
        <v>1331007.872</v>
      </c>
      <c r="K37" s="6">
        <f t="shared" si="5"/>
        <v>0.16782530630007755</v>
      </c>
      <c r="L37" s="6">
        <f t="shared" si="6"/>
        <v>0.16782530630007755</v>
      </c>
      <c r="M37" s="4"/>
      <c r="N37" s="5"/>
      <c r="O37" s="6"/>
      <c r="P37" s="6"/>
      <c r="R37" s="6"/>
      <c r="S37" s="6"/>
      <c r="T37" s="6"/>
    </row>
    <row r="38" spans="1:20">
      <c r="A38" s="1">
        <v>34</v>
      </c>
      <c r="B38" s="5">
        <f t="shared" si="10"/>
        <v>0</v>
      </c>
      <c r="C38" s="5">
        <f>SUM($B$5:B38)</f>
        <v>1139732</v>
      </c>
      <c r="D38" s="5">
        <f t="shared" si="2"/>
        <v>10781.16</v>
      </c>
      <c r="E38" s="5">
        <f t="shared" si="3"/>
        <v>6468.6959999999999</v>
      </c>
      <c r="F38" s="5">
        <f t="shared" si="4"/>
        <v>4312.4639999999999</v>
      </c>
      <c r="G38" s="5">
        <f t="shared" si="7"/>
        <v>1156.232</v>
      </c>
      <c r="H38" s="5">
        <f t="shared" si="8"/>
        <v>1150513.1599999999</v>
      </c>
      <c r="I38" s="5">
        <f>SUM(E$5:E38)</f>
        <v>197744.568</v>
      </c>
      <c r="J38" s="5">
        <f t="shared" si="0"/>
        <v>1337476.568</v>
      </c>
      <c r="K38" s="6">
        <f t="shared" si="5"/>
        <v>0.17350093530759864</v>
      </c>
      <c r="L38" s="6">
        <f t="shared" si="6"/>
        <v>0.17350093530759864</v>
      </c>
      <c r="M38" s="4"/>
      <c r="N38" s="5"/>
      <c r="O38" s="6"/>
      <c r="P38" s="6"/>
      <c r="R38" s="6"/>
      <c r="S38" s="6"/>
      <c r="T38" s="6"/>
    </row>
    <row r="39" spans="1:20">
      <c r="A39" s="1">
        <v>35</v>
      </c>
      <c r="B39" s="5">
        <f t="shared" si="10"/>
        <v>0</v>
      </c>
      <c r="C39" s="5">
        <f>SUM($B$5:B39)</f>
        <v>1139732</v>
      </c>
      <c r="D39" s="5">
        <f t="shared" si="2"/>
        <v>10833.56</v>
      </c>
      <c r="E39" s="5">
        <f t="shared" si="3"/>
        <v>6500.1359999999995</v>
      </c>
      <c r="F39" s="5">
        <f t="shared" si="4"/>
        <v>4333.424</v>
      </c>
      <c r="G39" s="5">
        <f t="shared" si="7"/>
        <v>1166.712</v>
      </c>
      <c r="H39" s="5">
        <f t="shared" si="8"/>
        <v>1150565.56</v>
      </c>
      <c r="I39" s="5">
        <f>SUM(E$5:E39)</f>
        <v>204244.704</v>
      </c>
      <c r="J39" s="5">
        <f t="shared" si="0"/>
        <v>1343976.7039999999</v>
      </c>
      <c r="K39" s="6">
        <f t="shared" si="5"/>
        <v>0.1792041497474845</v>
      </c>
      <c r="L39" s="6">
        <f t="shared" si="6"/>
        <v>0.1792041497474845</v>
      </c>
      <c r="M39" s="4"/>
      <c r="N39" s="5"/>
      <c r="O39" s="6"/>
      <c r="P39" s="6"/>
      <c r="R39" s="6"/>
      <c r="S39" s="6"/>
      <c r="T39" s="6"/>
    </row>
    <row r="40" spans="1:20">
      <c r="A40" s="1">
        <v>36</v>
      </c>
      <c r="B40" s="5">
        <f t="shared" si="10"/>
        <v>0</v>
      </c>
      <c r="C40" s="5">
        <f>SUM($B$5:B40)</f>
        <v>1139732</v>
      </c>
      <c r="D40" s="5">
        <f t="shared" si="2"/>
        <v>10886.21</v>
      </c>
      <c r="E40" s="5">
        <f t="shared" si="3"/>
        <v>6531.7259999999997</v>
      </c>
      <c r="F40" s="5">
        <f t="shared" si="4"/>
        <v>4354.4839999999995</v>
      </c>
      <c r="G40" s="5">
        <f t="shared" si="7"/>
        <v>1177.2419999999997</v>
      </c>
      <c r="H40" s="5">
        <f t="shared" si="8"/>
        <v>1150618.21</v>
      </c>
      <c r="I40" s="5">
        <f>SUM(E$5:E40)</f>
        <v>210776.43</v>
      </c>
      <c r="J40" s="5">
        <f t="shared" si="0"/>
        <v>1350508.43</v>
      </c>
      <c r="K40" s="6">
        <f t="shared" si="5"/>
        <v>0.18493508122962241</v>
      </c>
      <c r="L40" s="6">
        <f t="shared" si="6"/>
        <v>0.18493508122962241</v>
      </c>
      <c r="M40" s="4"/>
      <c r="N40" s="5"/>
      <c r="O40" s="6"/>
      <c r="P40" s="6"/>
      <c r="R40" s="6"/>
      <c r="S40" s="6"/>
      <c r="T40" s="6"/>
    </row>
    <row r="41" spans="1:20">
      <c r="A41" s="1">
        <v>37</v>
      </c>
      <c r="B41" s="5">
        <f>B40*(1+$B$2)</f>
        <v>0</v>
      </c>
      <c r="C41" s="5">
        <f>SUM($B$5:B41)</f>
        <v>1139732</v>
      </c>
      <c r="D41" s="5">
        <f t="shared" si="2"/>
        <v>10939.12</v>
      </c>
      <c r="E41" s="5">
        <f t="shared" si="3"/>
        <v>6563.4720000000007</v>
      </c>
      <c r="F41" s="5">
        <f t="shared" si="4"/>
        <v>4375.6480000000001</v>
      </c>
      <c r="G41" s="5">
        <f t="shared" si="7"/>
        <v>1187.8240000000001</v>
      </c>
      <c r="H41" s="5">
        <f t="shared" si="8"/>
        <v>1150671.1200000001</v>
      </c>
      <c r="I41" s="5">
        <f>SUM(E$5:E41)</f>
        <v>217339.902</v>
      </c>
      <c r="J41" s="5">
        <f t="shared" si="0"/>
        <v>1357071.902</v>
      </c>
      <c r="K41" s="6">
        <f t="shared" si="5"/>
        <v>0.19069386662829507</v>
      </c>
      <c r="L41" s="6">
        <f t="shared" si="6"/>
        <v>0.19069386662829507</v>
      </c>
      <c r="M41" s="4"/>
      <c r="N41" s="5"/>
      <c r="O41" s="6"/>
      <c r="P41" s="6"/>
      <c r="R41" s="6"/>
      <c r="S41" s="6"/>
      <c r="T41" s="6"/>
    </row>
    <row r="42" spans="1:20">
      <c r="A42" s="1">
        <v>38</v>
      </c>
      <c r="B42" s="5">
        <f>B41</f>
        <v>0</v>
      </c>
      <c r="C42" s="5">
        <f>SUM($B$5:B42)</f>
        <v>1139732</v>
      </c>
      <c r="D42" s="5">
        <f t="shared" si="2"/>
        <v>10992.28</v>
      </c>
      <c r="E42" s="5">
        <f t="shared" si="3"/>
        <v>6595.3680000000004</v>
      </c>
      <c r="F42" s="5">
        <f t="shared" si="4"/>
        <v>4396.9120000000003</v>
      </c>
      <c r="G42" s="5">
        <f t="shared" si="7"/>
        <v>1198.4560000000001</v>
      </c>
      <c r="H42" s="5">
        <f t="shared" si="8"/>
        <v>1150724.28</v>
      </c>
      <c r="I42" s="5">
        <f>SUM(E$5:E42)</f>
        <v>223935.27</v>
      </c>
      <c r="J42" s="5">
        <f t="shared" si="0"/>
        <v>1363667.27</v>
      </c>
      <c r="K42" s="6">
        <f t="shared" si="5"/>
        <v>0.19648063755338974</v>
      </c>
      <c r="L42" s="6">
        <f t="shared" si="6"/>
        <v>0.19648063755338974</v>
      </c>
      <c r="M42" s="4"/>
      <c r="N42" s="5"/>
      <c r="O42" s="6"/>
      <c r="P42" s="6"/>
      <c r="R42" s="6"/>
      <c r="S42" s="6"/>
      <c r="T42" s="6"/>
    </row>
    <row r="43" spans="1:20">
      <c r="A43" s="1">
        <v>39</v>
      </c>
      <c r="B43" s="5">
        <f t="shared" ref="B43:B52" si="11">B42</f>
        <v>0</v>
      </c>
      <c r="C43" s="5">
        <f>SUM($B$5:B43)</f>
        <v>1139732</v>
      </c>
      <c r="D43" s="5">
        <f t="shared" si="2"/>
        <v>11045.7</v>
      </c>
      <c r="E43" s="5">
        <f t="shared" si="3"/>
        <v>6627.42</v>
      </c>
      <c r="F43" s="5">
        <f t="shared" si="4"/>
        <v>4418.2800000000007</v>
      </c>
      <c r="G43" s="5">
        <f t="shared" si="7"/>
        <v>1209.1400000000003</v>
      </c>
      <c r="H43" s="5">
        <f t="shared" si="8"/>
        <v>1150777.7</v>
      </c>
      <c r="I43" s="5">
        <f>SUM(E$5:E43)</f>
        <v>230562.69</v>
      </c>
      <c r="J43" s="5">
        <f t="shared" si="0"/>
        <v>1370294.69</v>
      </c>
      <c r="K43" s="6">
        <f t="shared" si="5"/>
        <v>0.20229553087918914</v>
      </c>
      <c r="L43" s="6">
        <f t="shared" si="6"/>
        <v>0.20229553087918914</v>
      </c>
      <c r="M43" s="4"/>
      <c r="N43" s="5"/>
      <c r="O43" s="6"/>
      <c r="P43" s="6"/>
      <c r="R43" s="6"/>
      <c r="S43" s="6"/>
      <c r="T43" s="6"/>
    </row>
    <row r="44" spans="1:20">
      <c r="A44" s="1">
        <v>40</v>
      </c>
      <c r="B44" s="5">
        <f t="shared" si="11"/>
        <v>0</v>
      </c>
      <c r="C44" s="5">
        <f>SUM($B$5:B44)</f>
        <v>1139732</v>
      </c>
      <c r="D44" s="5">
        <f t="shared" si="2"/>
        <v>11099.39</v>
      </c>
      <c r="E44" s="5">
        <f t="shared" si="3"/>
        <v>6659.6339999999991</v>
      </c>
      <c r="F44" s="5">
        <f t="shared" si="4"/>
        <v>4439.7560000000003</v>
      </c>
      <c r="G44" s="5">
        <f t="shared" si="7"/>
        <v>1219.8780000000002</v>
      </c>
      <c r="H44" s="5">
        <f t="shared" si="8"/>
        <v>1150831.3899999999</v>
      </c>
      <c r="I44" s="5">
        <f>SUM(E$5:E44)</f>
        <v>237222.32399999999</v>
      </c>
      <c r="J44" s="5">
        <f t="shared" si="0"/>
        <v>1376954.324</v>
      </c>
      <c r="K44" s="6">
        <f t="shared" si="5"/>
        <v>0.20813868874437147</v>
      </c>
      <c r="L44" s="6">
        <f t="shared" si="6"/>
        <v>0.20813868874437147</v>
      </c>
      <c r="M44" s="4"/>
      <c r="N44" s="5"/>
      <c r="O44" s="6"/>
      <c r="P44" s="6"/>
      <c r="R44" s="6"/>
      <c r="S44" s="6"/>
      <c r="T44" s="6"/>
    </row>
    <row r="45" spans="1:20">
      <c r="A45" s="1">
        <v>41</v>
      </c>
      <c r="B45" s="5">
        <f t="shared" si="11"/>
        <v>0</v>
      </c>
      <c r="C45" s="5">
        <f>SUM($B$5:B45)</f>
        <v>1139732</v>
      </c>
      <c r="D45" s="5">
        <f t="shared" si="2"/>
        <v>11153.33</v>
      </c>
      <c r="E45" s="5">
        <f t="shared" si="3"/>
        <v>6691.9979999999996</v>
      </c>
      <c r="F45" s="5">
        <f t="shared" si="4"/>
        <v>4461.3320000000003</v>
      </c>
      <c r="G45" s="5">
        <f t="shared" si="7"/>
        <v>1230.6660000000002</v>
      </c>
      <c r="H45" s="5">
        <f t="shared" si="8"/>
        <v>1150885.33</v>
      </c>
      <c r="I45" s="5">
        <f>SUM(E$5:E45)</f>
        <v>243914.32199999999</v>
      </c>
      <c r="J45" s="5">
        <f t="shared" si="0"/>
        <v>1383646.3219999999</v>
      </c>
      <c r="K45" s="6">
        <f t="shared" si="5"/>
        <v>0.21401024275882399</v>
      </c>
      <c r="L45" s="6">
        <f t="shared" si="6"/>
        <v>0.21401024275882399</v>
      </c>
      <c r="M45" s="4"/>
      <c r="N45" s="5"/>
      <c r="O45" s="6"/>
      <c r="P45" s="6"/>
      <c r="R45" s="6"/>
      <c r="S45" s="6"/>
      <c r="T45" s="6"/>
    </row>
    <row r="46" spans="1:20">
      <c r="A46" s="1">
        <v>42</v>
      </c>
      <c r="B46" s="5">
        <f t="shared" si="11"/>
        <v>0</v>
      </c>
      <c r="C46" s="5">
        <f>SUM($B$5:B46)</f>
        <v>1139732</v>
      </c>
      <c r="D46" s="5">
        <f t="shared" si="2"/>
        <v>11207.54</v>
      </c>
      <c r="E46" s="5">
        <f t="shared" si="3"/>
        <v>6724.5240000000003</v>
      </c>
      <c r="F46" s="5">
        <f t="shared" si="4"/>
        <v>4483.0160000000005</v>
      </c>
      <c r="G46" s="5">
        <f t="shared" si="7"/>
        <v>1241.5080000000003</v>
      </c>
      <c r="H46" s="5">
        <f t="shared" si="8"/>
        <v>1150939.54</v>
      </c>
      <c r="I46" s="5">
        <f>SUM(E$5:E46)</f>
        <v>250638.84599999999</v>
      </c>
      <c r="J46" s="5">
        <f t="shared" si="0"/>
        <v>1390370.8459999999</v>
      </c>
      <c r="K46" s="6">
        <f t="shared" si="5"/>
        <v>0.2199103350612249</v>
      </c>
      <c r="L46" s="6">
        <f t="shared" si="6"/>
        <v>0.2199103350612249</v>
      </c>
      <c r="M46" s="4"/>
      <c r="N46" s="5"/>
      <c r="O46" s="6"/>
      <c r="P46" s="6"/>
      <c r="R46" s="6"/>
      <c r="S46" s="6"/>
      <c r="T46" s="6"/>
    </row>
    <row r="47" spans="1:20">
      <c r="A47" s="1">
        <v>43</v>
      </c>
      <c r="B47" s="5">
        <f t="shared" si="11"/>
        <v>0</v>
      </c>
      <c r="C47" s="5">
        <f>SUM($B$5:B47)</f>
        <v>1139732</v>
      </c>
      <c r="D47" s="5">
        <f t="shared" si="2"/>
        <v>11262</v>
      </c>
      <c r="E47" s="5">
        <f t="shared" si="3"/>
        <v>6757.2</v>
      </c>
      <c r="F47" s="5">
        <f t="shared" si="4"/>
        <v>4504.8</v>
      </c>
      <c r="G47" s="5">
        <f t="shared" si="7"/>
        <v>1252.4000000000001</v>
      </c>
      <c r="H47" s="5">
        <f t="shared" si="8"/>
        <v>1150994</v>
      </c>
      <c r="I47" s="5">
        <f>SUM(E$5:E47)</f>
        <v>257396.046</v>
      </c>
      <c r="J47" s="5">
        <f t="shared" si="0"/>
        <v>1397128.0460000001</v>
      </c>
      <c r="K47" s="6">
        <f t="shared" si="5"/>
        <v>0.22583909726146148</v>
      </c>
      <c r="L47" s="6">
        <f t="shared" si="6"/>
        <v>0.22583909726146148</v>
      </c>
      <c r="M47" s="4"/>
      <c r="N47" s="5"/>
      <c r="O47" s="6"/>
      <c r="P47" s="6"/>
      <c r="R47" s="6"/>
      <c r="S47" s="6"/>
      <c r="T47" s="6"/>
    </row>
    <row r="48" spans="1:20">
      <c r="A48" s="1">
        <v>44</v>
      </c>
      <c r="B48" s="5">
        <f t="shared" si="11"/>
        <v>0</v>
      </c>
      <c r="C48" s="5">
        <f>SUM($B$5:B48)</f>
        <v>1139732</v>
      </c>
      <c r="D48" s="5">
        <f t="shared" si="2"/>
        <v>11316.74</v>
      </c>
      <c r="E48" s="5">
        <f t="shared" si="3"/>
        <v>6790.0439999999999</v>
      </c>
      <c r="F48" s="5">
        <f t="shared" si="4"/>
        <v>4526.6959999999999</v>
      </c>
      <c r="G48" s="5">
        <f t="shared" si="7"/>
        <v>1263.348</v>
      </c>
      <c r="H48" s="5">
        <f t="shared" si="8"/>
        <v>1151048.74</v>
      </c>
      <c r="I48" s="5">
        <f>SUM(E$5:E48)</f>
        <v>264186.09000000003</v>
      </c>
      <c r="J48" s="5">
        <f t="shared" si="0"/>
        <v>1403918.09</v>
      </c>
      <c r="K48" s="6">
        <f t="shared" si="5"/>
        <v>0.23179667676260737</v>
      </c>
      <c r="L48" s="6">
        <f t="shared" si="6"/>
        <v>0.23179667676260737</v>
      </c>
      <c r="M48" s="4"/>
      <c r="N48" s="5"/>
      <c r="O48" s="6"/>
      <c r="P48" s="6"/>
      <c r="R48" s="6"/>
      <c r="S48" s="6"/>
      <c r="T48" s="6"/>
    </row>
    <row r="49" spans="1:20">
      <c r="A49" s="1">
        <v>45</v>
      </c>
      <c r="B49" s="5">
        <f t="shared" si="11"/>
        <v>0</v>
      </c>
      <c r="C49" s="5">
        <f>SUM($B$5:B49)</f>
        <v>1139732</v>
      </c>
      <c r="D49" s="5">
        <f t="shared" si="2"/>
        <v>11371.74</v>
      </c>
      <c r="E49" s="5">
        <f t="shared" si="3"/>
        <v>6823.0439999999999</v>
      </c>
      <c r="F49" s="5">
        <f t="shared" si="4"/>
        <v>4548.6959999999999</v>
      </c>
      <c r="G49" s="5">
        <f t="shared" si="7"/>
        <v>1274.348</v>
      </c>
      <c r="H49" s="5">
        <f t="shared" si="8"/>
        <v>1151103.74</v>
      </c>
      <c r="I49" s="5">
        <f>SUM(E$5:E49)</f>
        <v>271009.13400000002</v>
      </c>
      <c r="J49" s="5">
        <f t="shared" si="0"/>
        <v>1410741.1340000001</v>
      </c>
      <c r="K49" s="6">
        <f t="shared" si="5"/>
        <v>0.23778321043894532</v>
      </c>
      <c r="L49" s="6">
        <f t="shared" si="6"/>
        <v>0.23778321043894532</v>
      </c>
      <c r="M49" s="4"/>
      <c r="N49" s="5"/>
      <c r="O49" s="6"/>
      <c r="P49" s="6"/>
      <c r="R49" s="6"/>
      <c r="S49" s="6"/>
      <c r="T49" s="6"/>
    </row>
    <row r="50" spans="1:20">
      <c r="A50" s="1">
        <v>46</v>
      </c>
      <c r="B50" s="5">
        <f t="shared" si="11"/>
        <v>0</v>
      </c>
      <c r="C50" s="5">
        <f>SUM($B$5:B50)</f>
        <v>1139732</v>
      </c>
      <c r="D50" s="5">
        <f t="shared" si="2"/>
        <v>11427</v>
      </c>
      <c r="E50" s="5">
        <f t="shared" si="3"/>
        <v>6856.2</v>
      </c>
      <c r="F50" s="5">
        <f t="shared" si="4"/>
        <v>4570.8</v>
      </c>
      <c r="G50" s="5">
        <f t="shared" si="7"/>
        <v>1285.4000000000001</v>
      </c>
      <c r="H50" s="5">
        <f t="shared" si="8"/>
        <v>1151159</v>
      </c>
      <c r="I50" s="5">
        <f>SUM(E$5:E50)</f>
        <v>277865.33400000003</v>
      </c>
      <c r="J50" s="5">
        <f t="shared" si="0"/>
        <v>1417597.334</v>
      </c>
      <c r="K50" s="6">
        <f t="shared" si="5"/>
        <v>0.24379883516475806</v>
      </c>
      <c r="L50" s="6">
        <f t="shared" si="6"/>
        <v>0.24379883516475806</v>
      </c>
      <c r="M50" s="4"/>
      <c r="N50" s="5"/>
      <c r="O50" s="6"/>
      <c r="P50" s="6"/>
      <c r="R50" s="6"/>
      <c r="S50" s="6"/>
      <c r="T50" s="6"/>
    </row>
    <row r="51" spans="1:20">
      <c r="A51" s="1">
        <v>47</v>
      </c>
      <c r="B51" s="5">
        <f t="shared" si="11"/>
        <v>0</v>
      </c>
      <c r="C51" s="5">
        <f>SUM($B$5:B51)</f>
        <v>1139732</v>
      </c>
      <c r="D51" s="5">
        <f t="shared" si="2"/>
        <v>11482.54</v>
      </c>
      <c r="E51" s="5">
        <f t="shared" si="3"/>
        <v>6889.5240000000003</v>
      </c>
      <c r="F51" s="5">
        <f t="shared" si="4"/>
        <v>4593.0160000000005</v>
      </c>
      <c r="G51" s="5">
        <f t="shared" si="7"/>
        <v>1296.5080000000003</v>
      </c>
      <c r="H51" s="5">
        <f t="shared" si="8"/>
        <v>1151214.54</v>
      </c>
      <c r="I51" s="5">
        <f>SUM(E$5:E51)</f>
        <v>284754.85800000001</v>
      </c>
      <c r="J51" s="5">
        <f t="shared" si="0"/>
        <v>1424486.858</v>
      </c>
      <c r="K51" s="6">
        <f t="shared" si="5"/>
        <v>0.24984369834311926</v>
      </c>
      <c r="L51" s="6">
        <f t="shared" si="6"/>
        <v>0.24984369834311926</v>
      </c>
      <c r="M51" s="4"/>
      <c r="N51" s="5"/>
      <c r="O51" s="6"/>
      <c r="P51" s="6"/>
      <c r="R51" s="6"/>
      <c r="S51" s="6"/>
      <c r="T51" s="6"/>
    </row>
    <row r="52" spans="1:20" s="7" customFormat="1">
      <c r="A52" s="7">
        <v>48</v>
      </c>
      <c r="B52" s="8">
        <f t="shared" si="11"/>
        <v>0</v>
      </c>
      <c r="C52" s="8">
        <f>SUM($B$5:B52)</f>
        <v>1139732</v>
      </c>
      <c r="D52" s="5">
        <f t="shared" si="2"/>
        <v>11538.34</v>
      </c>
      <c r="E52" s="5">
        <f t="shared" si="3"/>
        <v>6923.0039999999999</v>
      </c>
      <c r="F52" s="5">
        <f t="shared" si="4"/>
        <v>4615.3360000000002</v>
      </c>
      <c r="G52" s="5">
        <f t="shared" si="7"/>
        <v>1307.6680000000001</v>
      </c>
      <c r="H52" s="8">
        <f t="shared" si="8"/>
        <v>1151270.3400000001</v>
      </c>
      <c r="I52" s="5">
        <f>SUM(E$5:E52)</f>
        <v>291677.86200000002</v>
      </c>
      <c r="J52" s="8">
        <f t="shared" si="0"/>
        <v>1431409.862</v>
      </c>
      <c r="K52" s="9">
        <f t="shared" si="5"/>
        <v>0.25591793684831171</v>
      </c>
      <c r="L52" s="6">
        <f t="shared" si="6"/>
        <v>0.25591793684831171</v>
      </c>
      <c r="M52" s="10"/>
      <c r="N52" s="8"/>
      <c r="O52" s="9"/>
      <c r="P52" s="9"/>
      <c r="R52" s="9"/>
      <c r="S52" s="9"/>
      <c r="T52" s="9"/>
    </row>
    <row r="53" spans="1:20">
      <c r="A53" s="1">
        <v>49</v>
      </c>
      <c r="B53" s="5">
        <f>B52*(1+$B$2)</f>
        <v>0</v>
      </c>
      <c r="C53" s="5">
        <f>SUM($B$5:B53)</f>
        <v>1139732</v>
      </c>
      <c r="D53" s="5">
        <f t="shared" si="2"/>
        <v>11594.42</v>
      </c>
      <c r="E53" s="5">
        <f t="shared" si="3"/>
        <v>6956.652</v>
      </c>
      <c r="F53" s="5">
        <f t="shared" si="4"/>
        <v>4637.768</v>
      </c>
      <c r="G53" s="5">
        <f t="shared" si="7"/>
        <v>1318.884</v>
      </c>
      <c r="H53" s="5">
        <f t="shared" si="8"/>
        <v>1151326.42</v>
      </c>
      <c r="I53" s="5">
        <f>SUM(E$5:E53)</f>
        <v>298634.51400000002</v>
      </c>
      <c r="J53" s="5">
        <f t="shared" si="0"/>
        <v>1438366.514</v>
      </c>
      <c r="K53" s="6">
        <f t="shared" si="5"/>
        <v>0.26202169808340908</v>
      </c>
      <c r="L53" s="6">
        <f t="shared" si="6"/>
        <v>0.26202169808340908</v>
      </c>
      <c r="M53" s="4"/>
      <c r="N53" s="5"/>
      <c r="O53" s="6"/>
      <c r="P53" s="6"/>
      <c r="R53" s="6"/>
      <c r="S53" s="6"/>
      <c r="T53" s="6"/>
    </row>
    <row r="54" spans="1:20">
      <c r="A54" s="1">
        <v>50</v>
      </c>
      <c r="B54" s="5">
        <f>B53</f>
        <v>0</v>
      </c>
      <c r="C54" s="5">
        <f>SUM($B$5:B54)</f>
        <v>1139732</v>
      </c>
      <c r="D54" s="5">
        <f t="shared" si="2"/>
        <v>11650.77</v>
      </c>
      <c r="E54" s="5">
        <f t="shared" si="3"/>
        <v>6990.4620000000004</v>
      </c>
      <c r="F54" s="5">
        <f t="shared" si="4"/>
        <v>4660.308</v>
      </c>
      <c r="G54" s="5">
        <f t="shared" si="7"/>
        <v>1330.154</v>
      </c>
      <c r="H54" s="5">
        <f t="shared" si="8"/>
        <v>1151382.77</v>
      </c>
      <c r="I54" s="5">
        <f>SUM(E$5:E54)</f>
        <v>305624.97600000002</v>
      </c>
      <c r="J54" s="5">
        <f t="shared" si="0"/>
        <v>1445356.976</v>
      </c>
      <c r="K54" s="6">
        <f t="shared" si="5"/>
        <v>0.26815512418708964</v>
      </c>
      <c r="L54" s="6">
        <f t="shared" si="6"/>
        <v>0.26815512418708964</v>
      </c>
      <c r="M54" s="4"/>
      <c r="N54" s="5"/>
      <c r="O54" s="6"/>
      <c r="P54" s="6"/>
      <c r="R54" s="6"/>
      <c r="S54" s="6"/>
      <c r="T54" s="6"/>
    </row>
    <row r="55" spans="1:20">
      <c r="A55" s="1">
        <v>51</v>
      </c>
      <c r="B55" s="5">
        <f t="shared" ref="B55:B64" si="12">B54</f>
        <v>0</v>
      </c>
      <c r="C55" s="5">
        <f>SUM($B$5:B55)</f>
        <v>1139732</v>
      </c>
      <c r="D55" s="5">
        <f t="shared" si="2"/>
        <v>11707.39</v>
      </c>
      <c r="E55" s="5">
        <f t="shared" si="3"/>
        <v>7024.4339999999993</v>
      </c>
      <c r="F55" s="5">
        <f t="shared" si="4"/>
        <v>4682.9560000000001</v>
      </c>
      <c r="G55" s="5">
        <f t="shared" si="7"/>
        <v>1341.4780000000001</v>
      </c>
      <c r="H55" s="5">
        <f t="shared" si="8"/>
        <v>1151439.3899999999</v>
      </c>
      <c r="I55" s="5">
        <f>SUM(E$5:E55)</f>
        <v>312649.41000000003</v>
      </c>
      <c r="J55" s="5">
        <f t="shared" si="0"/>
        <v>1452381.4100000001</v>
      </c>
      <c r="K55" s="6">
        <f t="shared" si="5"/>
        <v>0.2743183572980315</v>
      </c>
      <c r="L55" s="6">
        <f t="shared" si="6"/>
        <v>0.2743183572980315</v>
      </c>
      <c r="M55" s="4"/>
      <c r="N55" s="5"/>
      <c r="O55" s="6"/>
      <c r="P55" s="6"/>
      <c r="R55" s="6"/>
      <c r="S55" s="6"/>
      <c r="T55" s="6"/>
    </row>
    <row r="56" spans="1:20">
      <c r="A56" s="1">
        <v>52</v>
      </c>
      <c r="B56" s="5">
        <f t="shared" si="12"/>
        <v>0</v>
      </c>
      <c r="C56" s="5">
        <f>SUM($B$5:B56)</f>
        <v>1139732</v>
      </c>
      <c r="D56" s="5">
        <f t="shared" si="2"/>
        <v>11764.29</v>
      </c>
      <c r="E56" s="5">
        <f t="shared" si="3"/>
        <v>7058.5740000000005</v>
      </c>
      <c r="F56" s="5">
        <f t="shared" si="4"/>
        <v>4705.7160000000003</v>
      </c>
      <c r="G56" s="5">
        <f t="shared" si="7"/>
        <v>1352.8580000000002</v>
      </c>
      <c r="H56" s="5">
        <f t="shared" si="8"/>
        <v>1151496.29</v>
      </c>
      <c r="I56" s="5">
        <f>SUM(E$5:E56)</f>
        <v>319707.98400000005</v>
      </c>
      <c r="J56" s="5">
        <f t="shared" si="0"/>
        <v>1459439.9840000002</v>
      </c>
      <c r="K56" s="6">
        <f t="shared" si="5"/>
        <v>0.28051154481930846</v>
      </c>
      <c r="L56" s="6">
        <f t="shared" si="6"/>
        <v>0.28051154481930846</v>
      </c>
      <c r="M56" s="4"/>
      <c r="N56" s="5"/>
      <c r="O56" s="6"/>
      <c r="P56" s="6"/>
      <c r="R56" s="6"/>
      <c r="S56" s="6"/>
      <c r="T56" s="6"/>
    </row>
    <row r="57" spans="1:20">
      <c r="A57" s="1">
        <v>53</v>
      </c>
      <c r="B57" s="5">
        <f t="shared" si="12"/>
        <v>0</v>
      </c>
      <c r="C57" s="5">
        <f>SUM($B$5:B57)</f>
        <v>1139732</v>
      </c>
      <c r="D57" s="5">
        <f t="shared" si="2"/>
        <v>11821.46</v>
      </c>
      <c r="E57" s="5">
        <f t="shared" si="3"/>
        <v>7092.8759999999993</v>
      </c>
      <c r="F57" s="5">
        <f t="shared" si="4"/>
        <v>4728.5839999999998</v>
      </c>
      <c r="G57" s="5">
        <f t="shared" si="7"/>
        <v>1364.2919999999999</v>
      </c>
      <c r="H57" s="5">
        <f t="shared" si="8"/>
        <v>1151553.46</v>
      </c>
      <c r="I57" s="5">
        <f>SUM(E$5:E57)</f>
        <v>326800.86000000004</v>
      </c>
      <c r="J57" s="5">
        <f t="shared" si="0"/>
        <v>1466532.86</v>
      </c>
      <c r="K57" s="6">
        <f t="shared" si="5"/>
        <v>0.28673482888959867</v>
      </c>
      <c r="L57" s="6">
        <f t="shared" si="6"/>
        <v>0.28673482888959867</v>
      </c>
      <c r="M57" s="4"/>
      <c r="N57" s="5"/>
      <c r="O57" s="6"/>
      <c r="P57" s="6"/>
      <c r="R57" s="6"/>
      <c r="S57" s="6"/>
      <c r="T57" s="6"/>
    </row>
    <row r="58" spans="1:20">
      <c r="A58" s="1">
        <v>54</v>
      </c>
      <c r="B58" s="5">
        <f t="shared" si="12"/>
        <v>0</v>
      </c>
      <c r="C58" s="5">
        <f>SUM($B$5:B58)</f>
        <v>1139732</v>
      </c>
      <c r="D58" s="5">
        <f t="shared" si="2"/>
        <v>11878.92</v>
      </c>
      <c r="E58" s="5">
        <f t="shared" si="3"/>
        <v>7127.3519999999999</v>
      </c>
      <c r="F58" s="5">
        <f t="shared" si="4"/>
        <v>4751.5680000000002</v>
      </c>
      <c r="G58" s="5">
        <f t="shared" si="7"/>
        <v>1375.7840000000001</v>
      </c>
      <c r="H58" s="5">
        <f t="shared" si="8"/>
        <v>1151610.92</v>
      </c>
      <c r="I58" s="5">
        <f>SUM(E$5:E58)</f>
        <v>333928.21200000006</v>
      </c>
      <c r="J58" s="5">
        <f t="shared" si="0"/>
        <v>1473660.2120000001</v>
      </c>
      <c r="K58" s="6">
        <f t="shared" si="5"/>
        <v>0.29298836217637136</v>
      </c>
      <c r="L58" s="6">
        <f t="shared" si="6"/>
        <v>0.29298836217637136</v>
      </c>
      <c r="M58" s="4"/>
      <c r="N58" s="5"/>
      <c r="O58" s="6"/>
      <c r="P58" s="6"/>
      <c r="R58" s="6"/>
      <c r="S58" s="6"/>
      <c r="T58" s="6"/>
    </row>
    <row r="59" spans="1:20">
      <c r="A59" s="1">
        <v>55</v>
      </c>
      <c r="B59" s="5">
        <f t="shared" si="12"/>
        <v>0</v>
      </c>
      <c r="C59" s="5">
        <f>SUM($B$5:B59)</f>
        <v>1139732</v>
      </c>
      <c r="D59" s="5">
        <f t="shared" si="2"/>
        <v>11936.65</v>
      </c>
      <c r="E59" s="5">
        <f t="shared" si="3"/>
        <v>7161.99</v>
      </c>
      <c r="F59" s="5">
        <f t="shared" si="4"/>
        <v>4774.66</v>
      </c>
      <c r="G59" s="5">
        <f t="shared" si="7"/>
        <v>1387.33</v>
      </c>
      <c r="H59" s="5">
        <f t="shared" si="8"/>
        <v>1151668.6499999999</v>
      </c>
      <c r="I59" s="5">
        <f>SUM(E$5:E59)</f>
        <v>341090.20200000005</v>
      </c>
      <c r="J59" s="5">
        <f t="shared" si="0"/>
        <v>1480822.202</v>
      </c>
      <c r="K59" s="6">
        <f t="shared" si="5"/>
        <v>0.2992722868183047</v>
      </c>
      <c r="L59" s="6">
        <f t="shared" si="6"/>
        <v>0.2992722868183047</v>
      </c>
      <c r="M59" s="4"/>
      <c r="N59" s="5"/>
      <c r="O59" s="6"/>
      <c r="P59" s="6"/>
      <c r="R59" s="6"/>
      <c r="S59" s="6"/>
      <c r="T59" s="6"/>
    </row>
    <row r="60" spans="1:20">
      <c r="A60" s="1">
        <v>56</v>
      </c>
      <c r="B60" s="5">
        <f t="shared" si="12"/>
        <v>0</v>
      </c>
      <c r="C60" s="5">
        <f>SUM($B$5:B60)</f>
        <v>1139732</v>
      </c>
      <c r="D60" s="5">
        <f t="shared" si="2"/>
        <v>11994.66</v>
      </c>
      <c r="E60" s="5">
        <f t="shared" si="3"/>
        <v>7196.7959999999994</v>
      </c>
      <c r="F60" s="5">
        <f t="shared" si="4"/>
        <v>4797.8640000000005</v>
      </c>
      <c r="G60" s="5">
        <f t="shared" si="7"/>
        <v>1398.9320000000002</v>
      </c>
      <c r="H60" s="5">
        <f t="shared" si="8"/>
        <v>1151726.6599999999</v>
      </c>
      <c r="I60" s="5">
        <f>SUM(E$5:E60)</f>
        <v>348286.99800000002</v>
      </c>
      <c r="J60" s="5">
        <f t="shared" si="0"/>
        <v>1488018.9980000001</v>
      </c>
      <c r="K60" s="6">
        <f t="shared" si="5"/>
        <v>0.30558675021847242</v>
      </c>
      <c r="L60" s="6">
        <f t="shared" si="6"/>
        <v>0.30558675021847242</v>
      </c>
      <c r="M60" s="4"/>
      <c r="N60" s="5"/>
      <c r="O60" s="6"/>
      <c r="P60" s="6"/>
      <c r="R60" s="6"/>
      <c r="S60" s="6"/>
      <c r="T60" s="6"/>
    </row>
    <row r="61" spans="1:20">
      <c r="A61" s="1">
        <v>57</v>
      </c>
      <c r="B61" s="5">
        <f t="shared" si="12"/>
        <v>0</v>
      </c>
      <c r="C61" s="5">
        <f>SUM($B$5:B61)</f>
        <v>1139732</v>
      </c>
      <c r="D61" s="5">
        <f t="shared" si="2"/>
        <v>12052.95</v>
      </c>
      <c r="E61" s="5">
        <f t="shared" si="3"/>
        <v>7231.77</v>
      </c>
      <c r="F61" s="5">
        <f t="shared" si="4"/>
        <v>4821.18</v>
      </c>
      <c r="G61" s="5">
        <f t="shared" si="7"/>
        <v>1410.5900000000001</v>
      </c>
      <c r="H61" s="5">
        <f t="shared" si="8"/>
        <v>1151784.95</v>
      </c>
      <c r="I61" s="5">
        <f>SUM(E$5:E61)</f>
        <v>355518.76800000004</v>
      </c>
      <c r="J61" s="5">
        <f t="shared" si="0"/>
        <v>1495250.7680000002</v>
      </c>
      <c r="K61" s="6">
        <f t="shared" si="5"/>
        <v>0.31193189977994829</v>
      </c>
      <c r="L61" s="6">
        <f t="shared" si="6"/>
        <v>0.31193189977994829</v>
      </c>
      <c r="M61" s="4"/>
      <c r="N61" s="5"/>
      <c r="O61" s="6"/>
      <c r="P61" s="6"/>
      <c r="R61" s="6"/>
      <c r="S61" s="6"/>
      <c r="T61" s="6"/>
    </row>
    <row r="62" spans="1:20">
      <c r="A62" s="1">
        <v>58</v>
      </c>
      <c r="B62" s="5">
        <f t="shared" si="12"/>
        <v>0</v>
      </c>
      <c r="C62" s="5">
        <f>SUM($B$5:B62)</f>
        <v>1139732</v>
      </c>
      <c r="D62" s="5">
        <f t="shared" si="2"/>
        <v>12111.53</v>
      </c>
      <c r="E62" s="5">
        <f t="shared" si="3"/>
        <v>7266.9180000000006</v>
      </c>
      <c r="F62" s="5">
        <f t="shared" si="4"/>
        <v>4844.6120000000001</v>
      </c>
      <c r="G62" s="5">
        <f t="shared" si="7"/>
        <v>1422.306</v>
      </c>
      <c r="H62" s="5">
        <f t="shared" si="8"/>
        <v>1151843.53</v>
      </c>
      <c r="I62" s="5">
        <f>SUM(E$5:E62)</f>
        <v>362785.68600000005</v>
      </c>
      <c r="J62" s="5">
        <f t="shared" si="0"/>
        <v>1502517.686</v>
      </c>
      <c r="K62" s="6">
        <f t="shared" si="5"/>
        <v>0.31830788817020145</v>
      </c>
      <c r="L62" s="6">
        <f t="shared" si="6"/>
        <v>0.31830788817020145</v>
      </c>
      <c r="M62" s="4"/>
      <c r="N62" s="5"/>
      <c r="O62" s="6"/>
      <c r="P62" s="6"/>
      <c r="R62" s="6"/>
      <c r="S62" s="6"/>
      <c r="T62" s="6"/>
    </row>
    <row r="63" spans="1:20">
      <c r="A63" s="1">
        <v>59</v>
      </c>
      <c r="B63" s="5">
        <f t="shared" si="12"/>
        <v>0</v>
      </c>
      <c r="C63" s="5">
        <f>SUM($B$5:B63)</f>
        <v>1139732</v>
      </c>
      <c r="D63" s="5">
        <f t="shared" si="2"/>
        <v>12170.39</v>
      </c>
      <c r="E63" s="5">
        <f t="shared" si="3"/>
        <v>7302.2339999999995</v>
      </c>
      <c r="F63" s="5">
        <f t="shared" si="4"/>
        <v>4868.1559999999999</v>
      </c>
      <c r="G63" s="5">
        <f t="shared" si="7"/>
        <v>1434.078</v>
      </c>
      <c r="H63" s="5">
        <f t="shared" si="8"/>
        <v>1151902.3899999999</v>
      </c>
      <c r="I63" s="5">
        <f>SUM(E$5:E63)</f>
        <v>370087.92000000004</v>
      </c>
      <c r="J63" s="5">
        <f t="shared" si="0"/>
        <v>1509819.92</v>
      </c>
      <c r="K63" s="6">
        <f t="shared" si="5"/>
        <v>0.3247148627923056</v>
      </c>
      <c r="L63" s="6">
        <f t="shared" si="6"/>
        <v>0.3247148627923056</v>
      </c>
      <c r="M63" s="4"/>
      <c r="N63" s="5"/>
      <c r="O63" s="6"/>
      <c r="P63" s="6"/>
      <c r="R63" s="6"/>
      <c r="S63" s="6"/>
      <c r="T63" s="6"/>
    </row>
    <row r="64" spans="1:20">
      <c r="A64" s="1">
        <v>60</v>
      </c>
      <c r="B64" s="5">
        <f t="shared" si="12"/>
        <v>0</v>
      </c>
      <c r="C64" s="5">
        <f>SUM($B$5:B64)</f>
        <v>1139732</v>
      </c>
      <c r="D64" s="5">
        <f t="shared" si="2"/>
        <v>12229.54</v>
      </c>
      <c r="E64" s="5">
        <f t="shared" si="3"/>
        <v>7337.7240000000002</v>
      </c>
      <c r="F64" s="5">
        <f t="shared" si="4"/>
        <v>4891.8160000000007</v>
      </c>
      <c r="G64" s="5">
        <f t="shared" si="7"/>
        <v>1445.9080000000004</v>
      </c>
      <c r="H64" s="5">
        <f t="shared" si="8"/>
        <v>1151961.54</v>
      </c>
      <c r="I64" s="5">
        <f>SUM(E$5:E64)</f>
        <v>377425.64400000003</v>
      </c>
      <c r="J64" s="5">
        <f t="shared" si="0"/>
        <v>1517157.6440000001</v>
      </c>
      <c r="K64" s="6">
        <f t="shared" si="5"/>
        <v>0.33115297631372992</v>
      </c>
      <c r="L64" s="6">
        <f t="shared" si="6"/>
        <v>0.33115297631372992</v>
      </c>
      <c r="M64" s="4"/>
      <c r="N64" s="5"/>
      <c r="O64" s="6"/>
      <c r="P64" s="6"/>
      <c r="R64" s="6"/>
      <c r="S64" s="6"/>
      <c r="T64" s="6"/>
    </row>
    <row r="65" spans="1:20">
      <c r="A65" s="1">
        <v>61</v>
      </c>
      <c r="B65" s="5">
        <f>B64*(1+$B$2)</f>
        <v>0</v>
      </c>
      <c r="C65" s="5">
        <f>SUM($B$5:B65)</f>
        <v>1139732</v>
      </c>
      <c r="D65" s="5">
        <f t="shared" si="2"/>
        <v>12288.98</v>
      </c>
      <c r="E65" s="5">
        <f t="shared" si="3"/>
        <v>7373.387999999999</v>
      </c>
      <c r="F65" s="5">
        <f t="shared" si="4"/>
        <v>4915.5920000000006</v>
      </c>
      <c r="G65" s="5">
        <f t="shared" si="7"/>
        <v>1457.7960000000003</v>
      </c>
      <c r="H65" s="5">
        <f t="shared" si="8"/>
        <v>1152020.98</v>
      </c>
      <c r="I65" s="5">
        <f>SUM(E$5:E65)</f>
        <v>384799.03200000001</v>
      </c>
      <c r="J65" s="5">
        <f t="shared" si="0"/>
        <v>1524531.0320000001</v>
      </c>
      <c r="K65" s="6">
        <f t="shared" si="5"/>
        <v>0.33762238140194362</v>
      </c>
      <c r="L65" s="6">
        <f t="shared" si="6"/>
        <v>0.33762238140194362</v>
      </c>
      <c r="M65" s="4"/>
      <c r="N65" s="5"/>
      <c r="O65" s="6"/>
      <c r="P65" s="6"/>
      <c r="R65" s="6"/>
      <c r="S65" s="6"/>
      <c r="T65" s="6"/>
    </row>
    <row r="66" spans="1:20">
      <c r="A66" s="1">
        <v>62</v>
      </c>
      <c r="B66" s="5">
        <f>B65</f>
        <v>0</v>
      </c>
      <c r="C66" s="5">
        <f>SUM($B$5:B66)</f>
        <v>1139732</v>
      </c>
      <c r="D66" s="5">
        <f t="shared" si="2"/>
        <v>12348.7</v>
      </c>
      <c r="E66" s="5">
        <f t="shared" si="3"/>
        <v>7409.22</v>
      </c>
      <c r="F66" s="5">
        <f t="shared" si="4"/>
        <v>4939.4800000000005</v>
      </c>
      <c r="G66" s="5">
        <f t="shared" si="7"/>
        <v>1469.7400000000002</v>
      </c>
      <c r="H66" s="5">
        <f t="shared" si="8"/>
        <v>1152080.7</v>
      </c>
      <c r="I66" s="5">
        <f>SUM(E$5:E66)</f>
        <v>392208.25199999998</v>
      </c>
      <c r="J66" s="5">
        <f t="shared" si="0"/>
        <v>1531940.2519999999</v>
      </c>
      <c r="K66" s="6">
        <f t="shared" si="5"/>
        <v>0.34412322546002039</v>
      </c>
      <c r="L66" s="6">
        <f t="shared" si="6"/>
        <v>0.34412322546002039</v>
      </c>
      <c r="M66" s="4"/>
      <c r="N66" s="5"/>
      <c r="O66" s="6"/>
      <c r="P66" s="6"/>
      <c r="R66" s="6"/>
      <c r="S66" s="6"/>
      <c r="T66" s="6"/>
    </row>
    <row r="67" spans="1:20">
      <c r="A67" s="1">
        <v>63</v>
      </c>
      <c r="B67" s="5">
        <f t="shared" ref="B67:B76" si="13">B66</f>
        <v>0</v>
      </c>
      <c r="C67" s="5">
        <f>SUM($B$5:B67)</f>
        <v>1139732</v>
      </c>
      <c r="D67" s="5">
        <f t="shared" si="2"/>
        <v>12408.72</v>
      </c>
      <c r="E67" s="5">
        <f t="shared" si="3"/>
        <v>7445.2319999999991</v>
      </c>
      <c r="F67" s="5">
        <f t="shared" si="4"/>
        <v>4963.4880000000003</v>
      </c>
      <c r="G67" s="5">
        <f t="shared" si="7"/>
        <v>1481.7440000000001</v>
      </c>
      <c r="H67" s="5">
        <f t="shared" si="8"/>
        <v>1152140.72</v>
      </c>
      <c r="I67" s="5">
        <f>SUM(E$5:E67)</f>
        <v>399653.484</v>
      </c>
      <c r="J67" s="5">
        <f t="shared" si="0"/>
        <v>1539385.4839999999</v>
      </c>
      <c r="K67" s="6">
        <f t="shared" si="5"/>
        <v>0.35065566641982499</v>
      </c>
      <c r="L67" s="6">
        <f t="shared" si="6"/>
        <v>0.35065566641982499</v>
      </c>
      <c r="M67" s="4"/>
      <c r="N67" s="5"/>
      <c r="O67" s="6"/>
      <c r="P67" s="6"/>
      <c r="R67" s="6"/>
      <c r="S67" s="6"/>
      <c r="T67" s="6"/>
    </row>
    <row r="68" spans="1:20">
      <c r="A68" s="1">
        <v>64</v>
      </c>
      <c r="B68" s="5">
        <f t="shared" si="13"/>
        <v>0</v>
      </c>
      <c r="C68" s="5">
        <f>SUM($B$5:B68)</f>
        <v>1139732</v>
      </c>
      <c r="D68" s="5">
        <f t="shared" si="2"/>
        <v>12469.02</v>
      </c>
      <c r="E68" s="5">
        <f t="shared" si="3"/>
        <v>7481.4120000000003</v>
      </c>
      <c r="F68" s="5">
        <f t="shared" si="4"/>
        <v>4987.6080000000002</v>
      </c>
      <c r="G68" s="5">
        <f t="shared" si="7"/>
        <v>1493.8040000000001</v>
      </c>
      <c r="H68" s="5">
        <f t="shared" si="8"/>
        <v>1152201.02</v>
      </c>
      <c r="I68" s="5">
        <f>SUM(E$5:E68)</f>
        <v>407134.89600000001</v>
      </c>
      <c r="J68" s="5">
        <f t="shared" si="0"/>
        <v>1546866.8959999999</v>
      </c>
      <c r="K68" s="6">
        <f t="shared" si="5"/>
        <v>0.3572198516844311</v>
      </c>
      <c r="L68" s="6">
        <f t="shared" si="6"/>
        <v>0.3572198516844311</v>
      </c>
      <c r="M68" s="4"/>
      <c r="N68" s="5"/>
      <c r="O68" s="6"/>
      <c r="P68" s="6"/>
      <c r="R68" s="6"/>
      <c r="S68" s="6"/>
      <c r="T68" s="6"/>
    </row>
    <row r="69" spans="1:20">
      <c r="A69" s="1">
        <v>65</v>
      </c>
      <c r="B69" s="5">
        <f t="shared" si="13"/>
        <v>0</v>
      </c>
      <c r="C69" s="5">
        <f>SUM($B$5:B69)</f>
        <v>1139732</v>
      </c>
      <c r="D69" s="5">
        <f t="shared" si="2"/>
        <v>12529.62</v>
      </c>
      <c r="E69" s="5">
        <f t="shared" si="3"/>
        <v>7517.7719999999999</v>
      </c>
      <c r="F69" s="5">
        <f t="shared" si="4"/>
        <v>5011.8480000000009</v>
      </c>
      <c r="G69" s="5">
        <f t="shared" si="7"/>
        <v>1505.9240000000004</v>
      </c>
      <c r="H69" s="5">
        <f t="shared" si="8"/>
        <v>1152261.6200000001</v>
      </c>
      <c r="I69" s="5">
        <f>SUM(E$5:E69)</f>
        <v>414652.66800000001</v>
      </c>
      <c r="J69" s="5">
        <f t="shared" si="0"/>
        <v>1554384.6680000001</v>
      </c>
      <c r="K69" s="6">
        <f t="shared" si="5"/>
        <v>0.36381593918570332</v>
      </c>
      <c r="L69" s="6">
        <f t="shared" si="6"/>
        <v>0.36381593918570332</v>
      </c>
      <c r="M69" s="4"/>
      <c r="N69" s="5"/>
      <c r="O69" s="6"/>
      <c r="P69" s="6"/>
      <c r="R69" s="6"/>
      <c r="S69" s="6"/>
      <c r="T69" s="6"/>
    </row>
    <row r="70" spans="1:20">
      <c r="A70" s="1">
        <v>66</v>
      </c>
      <c r="B70" s="5">
        <f t="shared" si="13"/>
        <v>0</v>
      </c>
      <c r="C70" s="5">
        <f>SUM($B$5:B70)</f>
        <v>1139732</v>
      </c>
      <c r="D70" s="5">
        <f t="shared" si="2"/>
        <v>12590.52</v>
      </c>
      <c r="E70" s="5">
        <f t="shared" si="3"/>
        <v>7554.3119999999999</v>
      </c>
      <c r="F70" s="5">
        <f t="shared" si="4"/>
        <v>5036.2080000000005</v>
      </c>
      <c r="G70" s="5">
        <f t="shared" si="7"/>
        <v>1518.1040000000003</v>
      </c>
      <c r="H70" s="5">
        <f t="shared" si="8"/>
        <v>1152322.52</v>
      </c>
      <c r="I70" s="5">
        <f>SUM(E$5:E70)</f>
        <v>422206.98</v>
      </c>
      <c r="J70" s="5">
        <f t="shared" ref="J70:J93" si="14">C70+I70</f>
        <v>1561938.98</v>
      </c>
      <c r="K70" s="6">
        <f t="shared" si="5"/>
        <v>0.37044408685550634</v>
      </c>
      <c r="L70" s="6">
        <f t="shared" si="6"/>
        <v>0.37044408685550634</v>
      </c>
      <c r="M70" s="4"/>
      <c r="N70" s="5"/>
      <c r="O70" s="6"/>
      <c r="P70" s="6"/>
      <c r="R70" s="6"/>
      <c r="S70" s="6"/>
      <c r="T70" s="6"/>
    </row>
    <row r="71" spans="1:20">
      <c r="A71" s="1">
        <v>67</v>
      </c>
      <c r="B71" s="5">
        <f t="shared" si="13"/>
        <v>0</v>
      </c>
      <c r="C71" s="5">
        <f>SUM($B$5:B71)</f>
        <v>1139732</v>
      </c>
      <c r="D71" s="5">
        <f t="shared" ref="D71:D100" si="15">ROUND(J70*$A$2,2)*(1-$D$2)</f>
        <v>12651.71</v>
      </c>
      <c r="E71" s="5">
        <f t="shared" ref="E71:E100" si="16">D71*$E$2</f>
        <v>7591.0259999999989</v>
      </c>
      <c r="F71" s="5">
        <f t="shared" ref="F71:F100" si="17">D71-E71</f>
        <v>5060.6840000000002</v>
      </c>
      <c r="G71" s="5">
        <f t="shared" ref="G71:G100" si="18">(F71-2000)/2</f>
        <v>1530.3420000000001</v>
      </c>
      <c r="H71" s="5">
        <f t="shared" si="8"/>
        <v>1152383.71</v>
      </c>
      <c r="I71" s="5">
        <f>SUM(E$5:E71)</f>
        <v>429798.00599999999</v>
      </c>
      <c r="J71" s="5">
        <f t="shared" si="14"/>
        <v>1569530.0060000001</v>
      </c>
      <c r="K71" s="6">
        <f t="shared" ref="K71:K94" si="19">I71/C70</f>
        <v>0.37710444736130949</v>
      </c>
      <c r="L71" s="6">
        <f t="shared" ref="L71:L100" si="20">I71/$J$5</f>
        <v>0.37710444736130949</v>
      </c>
      <c r="M71" s="4"/>
      <c r="N71" s="5"/>
      <c r="O71" s="6"/>
      <c r="P71" s="6"/>
      <c r="R71" s="6"/>
      <c r="S71" s="6"/>
      <c r="T71" s="6"/>
    </row>
    <row r="72" spans="1:20">
      <c r="A72" s="1">
        <v>68</v>
      </c>
      <c r="B72" s="5">
        <f t="shared" si="13"/>
        <v>0</v>
      </c>
      <c r="C72" s="5">
        <f>SUM($B$5:B72)</f>
        <v>1139732</v>
      </c>
      <c r="D72" s="5">
        <f t="shared" si="15"/>
        <v>12713.19</v>
      </c>
      <c r="E72" s="5">
        <f t="shared" si="16"/>
        <v>7627.9139999999998</v>
      </c>
      <c r="F72" s="5">
        <f t="shared" si="17"/>
        <v>5085.2760000000007</v>
      </c>
      <c r="G72" s="5">
        <f t="shared" si="18"/>
        <v>1542.6380000000004</v>
      </c>
      <c r="H72" s="5">
        <f t="shared" si="8"/>
        <v>1152445.19</v>
      </c>
      <c r="I72" s="5">
        <f>SUM(E$5:E72)</f>
        <v>437425.91999999998</v>
      </c>
      <c r="J72" s="5">
        <f t="shared" si="14"/>
        <v>1577157.92</v>
      </c>
      <c r="K72" s="6">
        <f t="shared" si="19"/>
        <v>0.38379717337058183</v>
      </c>
      <c r="L72" s="6">
        <f t="shared" si="20"/>
        <v>0.38379717337058183</v>
      </c>
      <c r="M72" s="4"/>
      <c r="N72" s="5"/>
      <c r="O72" s="6"/>
      <c r="P72" s="6"/>
      <c r="R72" s="6"/>
      <c r="S72" s="6"/>
      <c r="T72" s="6"/>
    </row>
    <row r="73" spans="1:20">
      <c r="A73" s="1">
        <v>69</v>
      </c>
      <c r="B73" s="5">
        <f t="shared" si="13"/>
        <v>0</v>
      </c>
      <c r="C73" s="5">
        <f>SUM($B$5:B73)</f>
        <v>1139732</v>
      </c>
      <c r="D73" s="5">
        <f t="shared" si="15"/>
        <v>12774.98</v>
      </c>
      <c r="E73" s="5">
        <f t="shared" si="16"/>
        <v>7664.9879999999994</v>
      </c>
      <c r="F73" s="5">
        <f t="shared" si="17"/>
        <v>5109.9920000000002</v>
      </c>
      <c r="G73" s="5">
        <f t="shared" si="18"/>
        <v>1554.9960000000001</v>
      </c>
      <c r="H73" s="5">
        <f t="shared" si="8"/>
        <v>1152506.98</v>
      </c>
      <c r="I73" s="5">
        <f>SUM(E$5:E73)</f>
        <v>445090.908</v>
      </c>
      <c r="J73" s="5">
        <f t="shared" si="14"/>
        <v>1584822.9080000001</v>
      </c>
      <c r="K73" s="6">
        <f t="shared" si="19"/>
        <v>0.39052242807958359</v>
      </c>
      <c r="L73" s="6">
        <f t="shared" si="20"/>
        <v>0.39052242807958359</v>
      </c>
      <c r="M73" s="4"/>
      <c r="N73" s="5"/>
      <c r="O73" s="6"/>
      <c r="P73" s="6"/>
      <c r="R73" s="6"/>
      <c r="S73" s="6"/>
      <c r="T73" s="6"/>
    </row>
    <row r="74" spans="1:20">
      <c r="A74" s="1">
        <v>70</v>
      </c>
      <c r="B74" s="5">
        <f t="shared" si="13"/>
        <v>0</v>
      </c>
      <c r="C74" s="5">
        <f>SUM($B$5:B74)</f>
        <v>1139732</v>
      </c>
      <c r="D74" s="5">
        <f t="shared" si="15"/>
        <v>12837.07</v>
      </c>
      <c r="E74" s="5">
        <f t="shared" si="16"/>
        <v>7702.2419999999993</v>
      </c>
      <c r="F74" s="5">
        <f t="shared" si="17"/>
        <v>5134.8280000000004</v>
      </c>
      <c r="G74" s="5">
        <f t="shared" si="18"/>
        <v>1567.4140000000002</v>
      </c>
      <c r="H74" s="5">
        <f t="shared" ref="H74:H97" si="21">C74+D74</f>
        <v>1152569.07</v>
      </c>
      <c r="I74" s="5">
        <f>SUM(E$5:E74)</f>
        <v>452793.15</v>
      </c>
      <c r="J74" s="5">
        <f t="shared" si="14"/>
        <v>1592525.15</v>
      </c>
      <c r="K74" s="6">
        <f t="shared" si="19"/>
        <v>0.39728036942017952</v>
      </c>
      <c r="L74" s="6">
        <f t="shared" si="20"/>
        <v>0.39728036942017952</v>
      </c>
      <c r="M74" s="4"/>
      <c r="N74" s="5"/>
      <c r="O74" s="6"/>
      <c r="P74" s="6"/>
      <c r="R74" s="6"/>
      <c r="S74" s="6"/>
      <c r="T74" s="6"/>
    </row>
    <row r="75" spans="1:20">
      <c r="A75" s="1">
        <v>71</v>
      </c>
      <c r="B75" s="5">
        <f t="shared" si="13"/>
        <v>0</v>
      </c>
      <c r="C75" s="5">
        <f>SUM($B$5:B75)</f>
        <v>1139732</v>
      </c>
      <c r="D75" s="5">
        <f t="shared" si="15"/>
        <v>12899.45</v>
      </c>
      <c r="E75" s="5">
        <f t="shared" si="16"/>
        <v>7739.67</v>
      </c>
      <c r="F75" s="5">
        <f t="shared" si="17"/>
        <v>5159.7800000000007</v>
      </c>
      <c r="G75" s="5">
        <f t="shared" si="18"/>
        <v>1579.8900000000003</v>
      </c>
      <c r="H75" s="5">
        <f t="shared" si="21"/>
        <v>1152631.45</v>
      </c>
      <c r="I75" s="5">
        <f>SUM(E$5:E75)</f>
        <v>460532.82</v>
      </c>
      <c r="J75" s="5">
        <f t="shared" si="14"/>
        <v>1600264.82</v>
      </c>
      <c r="K75" s="6">
        <f t="shared" si="19"/>
        <v>0.40407115005983862</v>
      </c>
      <c r="L75" s="6">
        <f t="shared" si="20"/>
        <v>0.40407115005983862</v>
      </c>
      <c r="M75" s="4"/>
      <c r="N75" s="5"/>
      <c r="O75" s="6"/>
      <c r="P75" s="6"/>
      <c r="R75" s="6"/>
      <c r="S75" s="6"/>
      <c r="T75" s="6"/>
    </row>
    <row r="76" spans="1:20" s="7" customFormat="1">
      <c r="A76" s="7">
        <v>72</v>
      </c>
      <c r="B76" s="8">
        <f t="shared" si="13"/>
        <v>0</v>
      </c>
      <c r="C76" s="8">
        <f>SUM($B$5:B76)</f>
        <v>1139732</v>
      </c>
      <c r="D76" s="5">
        <f t="shared" si="15"/>
        <v>12962.15</v>
      </c>
      <c r="E76" s="5">
        <f t="shared" si="16"/>
        <v>7777.2899999999991</v>
      </c>
      <c r="F76" s="5">
        <f t="shared" si="17"/>
        <v>5184.8600000000006</v>
      </c>
      <c r="G76" s="5">
        <f t="shared" si="18"/>
        <v>1592.4300000000003</v>
      </c>
      <c r="H76" s="8">
        <f t="shared" si="21"/>
        <v>1152694.1499999999</v>
      </c>
      <c r="I76" s="5">
        <f>SUM(E$5:E76)</f>
        <v>468310.11</v>
      </c>
      <c r="J76" s="8">
        <f t="shared" si="14"/>
        <v>1608042.1099999999</v>
      </c>
      <c r="K76" s="9">
        <f t="shared" si="19"/>
        <v>0.41089493845921671</v>
      </c>
      <c r="L76" s="6">
        <f t="shared" si="20"/>
        <v>0.41089493845921671</v>
      </c>
      <c r="M76" s="10"/>
      <c r="N76" s="8"/>
      <c r="O76" s="9"/>
      <c r="P76" s="9"/>
      <c r="R76" s="9"/>
      <c r="S76" s="9"/>
      <c r="T76" s="9"/>
    </row>
    <row r="77" spans="1:20">
      <c r="A77" s="1">
        <v>73</v>
      </c>
      <c r="B77" s="5">
        <f>B76*(1+$B$2)</f>
        <v>0</v>
      </c>
      <c r="C77" s="5">
        <f>SUM($B$5:B77)</f>
        <v>1139732</v>
      </c>
      <c r="D77" s="5">
        <f t="shared" si="15"/>
        <v>13025.14</v>
      </c>
      <c r="E77" s="5">
        <f t="shared" si="16"/>
        <v>7815.0839999999989</v>
      </c>
      <c r="F77" s="5">
        <f t="shared" si="17"/>
        <v>5210.0560000000005</v>
      </c>
      <c r="G77" s="5">
        <f t="shared" si="18"/>
        <v>1605.0280000000002</v>
      </c>
      <c r="H77" s="5">
        <f t="shared" si="21"/>
        <v>1152757.1399999999</v>
      </c>
      <c r="I77" s="5">
        <f>SUM(E$5:E77)</f>
        <v>476125.19399999996</v>
      </c>
      <c r="J77" s="5">
        <f t="shared" si="14"/>
        <v>1615857.1939999999</v>
      </c>
      <c r="K77" s="6">
        <f t="shared" si="19"/>
        <v>0.41775188728578294</v>
      </c>
      <c r="L77" s="6">
        <f t="shared" si="20"/>
        <v>0.41775188728578294</v>
      </c>
      <c r="M77" s="4"/>
      <c r="N77" s="5"/>
      <c r="O77" s="6"/>
      <c r="P77" s="6"/>
      <c r="R77" s="6"/>
      <c r="S77" s="6"/>
      <c r="T77" s="6"/>
    </row>
    <row r="78" spans="1:20">
      <c r="A78" s="1">
        <v>74</v>
      </c>
      <c r="B78" s="5">
        <f>B77</f>
        <v>0</v>
      </c>
      <c r="C78" s="5">
        <f>SUM($B$5:B78)</f>
        <v>1139732</v>
      </c>
      <c r="D78" s="5">
        <f t="shared" si="15"/>
        <v>13088.44</v>
      </c>
      <c r="E78" s="5">
        <f t="shared" si="16"/>
        <v>7853.0640000000003</v>
      </c>
      <c r="F78" s="5">
        <f t="shared" si="17"/>
        <v>5235.3760000000002</v>
      </c>
      <c r="G78" s="5">
        <f t="shared" si="18"/>
        <v>1617.6880000000001</v>
      </c>
      <c r="H78" s="5">
        <f t="shared" si="21"/>
        <v>1152820.44</v>
      </c>
      <c r="I78" s="5">
        <f>SUM(E$5:E78)</f>
        <v>483978.25799999997</v>
      </c>
      <c r="J78" s="5">
        <f t="shared" si="14"/>
        <v>1623710.2579999999</v>
      </c>
      <c r="K78" s="6">
        <f t="shared" si="19"/>
        <v>0.4246421597357975</v>
      </c>
      <c r="L78" s="6">
        <f t="shared" si="20"/>
        <v>0.4246421597357975</v>
      </c>
      <c r="M78" s="4"/>
      <c r="N78" s="5"/>
      <c r="O78" s="6"/>
      <c r="P78" s="6"/>
      <c r="R78" s="6"/>
      <c r="S78" s="6"/>
      <c r="T78" s="6"/>
    </row>
    <row r="79" spans="1:20">
      <c r="A79" s="1">
        <v>75</v>
      </c>
      <c r="B79" s="5">
        <f t="shared" ref="B79:B88" si="22">B78</f>
        <v>0</v>
      </c>
      <c r="C79" s="5">
        <f>SUM($B$5:B79)</f>
        <v>1139732</v>
      </c>
      <c r="D79" s="5">
        <f t="shared" si="15"/>
        <v>13152.05</v>
      </c>
      <c r="E79" s="5">
        <f t="shared" si="16"/>
        <v>7891.23</v>
      </c>
      <c r="F79" s="5">
        <f t="shared" si="17"/>
        <v>5260.82</v>
      </c>
      <c r="G79" s="5">
        <f t="shared" si="18"/>
        <v>1630.4099999999999</v>
      </c>
      <c r="H79" s="5">
        <f t="shared" si="21"/>
        <v>1152884.05</v>
      </c>
      <c r="I79" s="5">
        <f>SUM(E$5:E79)</f>
        <v>491869.48799999995</v>
      </c>
      <c r="J79" s="5">
        <f t="shared" si="14"/>
        <v>1631601.4879999999</v>
      </c>
      <c r="K79" s="6">
        <f t="shared" si="19"/>
        <v>0.43156591900552055</v>
      </c>
      <c r="L79" s="6">
        <f t="shared" si="20"/>
        <v>0.43156591900552055</v>
      </c>
      <c r="M79" s="4"/>
      <c r="N79" s="5"/>
      <c r="O79" s="6"/>
      <c r="P79" s="6"/>
      <c r="R79" s="6"/>
      <c r="S79" s="6"/>
      <c r="T79" s="6"/>
    </row>
    <row r="80" spans="1:20">
      <c r="A80" s="1">
        <v>76</v>
      </c>
      <c r="B80" s="5">
        <f t="shared" si="22"/>
        <v>0</v>
      </c>
      <c r="C80" s="5">
        <f>SUM($B$5:B80)</f>
        <v>1139732</v>
      </c>
      <c r="D80" s="5">
        <f t="shared" si="15"/>
        <v>13215.97</v>
      </c>
      <c r="E80" s="5">
        <f t="shared" si="16"/>
        <v>7929.5819999999994</v>
      </c>
      <c r="F80" s="5">
        <f t="shared" si="17"/>
        <v>5286.3879999999999</v>
      </c>
      <c r="G80" s="5">
        <f t="shared" si="18"/>
        <v>1643.194</v>
      </c>
      <c r="H80" s="5">
        <f t="shared" si="21"/>
        <v>1152947.97</v>
      </c>
      <c r="I80" s="5">
        <f>SUM(E$5:E80)</f>
        <v>499799.06999999995</v>
      </c>
      <c r="J80" s="5">
        <f t="shared" si="14"/>
        <v>1639531.0699999998</v>
      </c>
      <c r="K80" s="6">
        <f t="shared" si="19"/>
        <v>0.43852332829121227</v>
      </c>
      <c r="L80" s="6">
        <f t="shared" si="20"/>
        <v>0.43852332829121227</v>
      </c>
      <c r="M80" s="4"/>
      <c r="N80" s="5"/>
      <c r="O80" s="6"/>
      <c r="P80" s="6"/>
      <c r="R80" s="6"/>
      <c r="S80" s="6"/>
      <c r="T80" s="6"/>
    </row>
    <row r="81" spans="1:20">
      <c r="A81" s="1">
        <v>77</v>
      </c>
      <c r="B81" s="5">
        <f t="shared" si="22"/>
        <v>0</v>
      </c>
      <c r="C81" s="5">
        <f>SUM($B$5:B81)</f>
        <v>1139732</v>
      </c>
      <c r="D81" s="5">
        <f t="shared" si="15"/>
        <v>13280.2</v>
      </c>
      <c r="E81" s="5">
        <f t="shared" si="16"/>
        <v>7968.12</v>
      </c>
      <c r="F81" s="5">
        <f t="shared" si="17"/>
        <v>5312.0800000000008</v>
      </c>
      <c r="G81" s="5">
        <f t="shared" si="18"/>
        <v>1656.0400000000004</v>
      </c>
      <c r="H81" s="5">
        <f t="shared" si="21"/>
        <v>1153012.2</v>
      </c>
      <c r="I81" s="5">
        <f>SUM(E$5:E81)</f>
        <v>507767.18999999994</v>
      </c>
      <c r="J81" s="5">
        <f t="shared" si="14"/>
        <v>1647499.19</v>
      </c>
      <c r="K81" s="6">
        <f t="shared" si="19"/>
        <v>0.44551455078913282</v>
      </c>
      <c r="L81" s="6">
        <f t="shared" si="20"/>
        <v>0.44551455078913282</v>
      </c>
      <c r="M81" s="4"/>
      <c r="N81" s="5"/>
      <c r="O81" s="6"/>
      <c r="P81" s="6"/>
      <c r="R81" s="6"/>
      <c r="S81" s="6"/>
      <c r="T81" s="6"/>
    </row>
    <row r="82" spans="1:20">
      <c r="A82" s="1">
        <v>78</v>
      </c>
      <c r="B82" s="5">
        <f t="shared" si="22"/>
        <v>0</v>
      </c>
      <c r="C82" s="5">
        <f>SUM($B$5:B82)</f>
        <v>1139732</v>
      </c>
      <c r="D82" s="5">
        <f t="shared" si="15"/>
        <v>13344.74</v>
      </c>
      <c r="E82" s="5">
        <f t="shared" si="16"/>
        <v>8006.8439999999991</v>
      </c>
      <c r="F82" s="5">
        <f t="shared" si="17"/>
        <v>5337.8960000000006</v>
      </c>
      <c r="G82" s="5">
        <f t="shared" si="18"/>
        <v>1668.9480000000003</v>
      </c>
      <c r="H82" s="5">
        <f t="shared" si="21"/>
        <v>1153076.74</v>
      </c>
      <c r="I82" s="5">
        <f>SUM(E$5:E82)</f>
        <v>515774.03399999993</v>
      </c>
      <c r="J82" s="5">
        <f t="shared" si="14"/>
        <v>1655506.034</v>
      </c>
      <c r="K82" s="6">
        <f t="shared" si="19"/>
        <v>0.45253974969554239</v>
      </c>
      <c r="L82" s="6">
        <f t="shared" si="20"/>
        <v>0.45253974969554239</v>
      </c>
      <c r="M82" s="4"/>
      <c r="N82" s="5"/>
      <c r="O82" s="6"/>
      <c r="P82" s="6"/>
      <c r="R82" s="6"/>
      <c r="S82" s="6"/>
      <c r="T82" s="6"/>
    </row>
    <row r="83" spans="1:20">
      <c r="A83" s="1">
        <v>79</v>
      </c>
      <c r="B83" s="5">
        <f t="shared" si="22"/>
        <v>0</v>
      </c>
      <c r="C83" s="5">
        <f>SUM($B$5:B83)</f>
        <v>1139732</v>
      </c>
      <c r="D83" s="5">
        <f t="shared" si="15"/>
        <v>13409.6</v>
      </c>
      <c r="E83" s="5">
        <f t="shared" si="16"/>
        <v>8045.76</v>
      </c>
      <c r="F83" s="5">
        <f t="shared" si="17"/>
        <v>5363.84</v>
      </c>
      <c r="G83" s="5">
        <f t="shared" si="18"/>
        <v>1681.92</v>
      </c>
      <c r="H83" s="5">
        <f t="shared" si="21"/>
        <v>1153141.6000000001</v>
      </c>
      <c r="I83" s="5">
        <f>SUM(E$5:E83)</f>
        <v>523819.79399999994</v>
      </c>
      <c r="J83" s="5">
        <f t="shared" si="14"/>
        <v>1663551.794</v>
      </c>
      <c r="K83" s="6">
        <f t="shared" si="19"/>
        <v>0.45959909347109668</v>
      </c>
      <c r="L83" s="6">
        <f t="shared" si="20"/>
        <v>0.45959909347109668</v>
      </c>
      <c r="M83" s="4"/>
      <c r="N83" s="5"/>
      <c r="O83" s="6"/>
      <c r="P83" s="6"/>
      <c r="R83" s="6"/>
      <c r="S83" s="6"/>
      <c r="T83" s="6"/>
    </row>
    <row r="84" spans="1:20">
      <c r="A84" s="1">
        <v>80</v>
      </c>
      <c r="B84" s="5">
        <f t="shared" si="22"/>
        <v>0</v>
      </c>
      <c r="C84" s="5">
        <f>SUM($B$5:B84)</f>
        <v>1139732</v>
      </c>
      <c r="D84" s="5">
        <f t="shared" si="15"/>
        <v>13474.77</v>
      </c>
      <c r="E84" s="5">
        <f t="shared" si="16"/>
        <v>8084.8620000000001</v>
      </c>
      <c r="F84" s="5">
        <f t="shared" si="17"/>
        <v>5389.9080000000004</v>
      </c>
      <c r="G84" s="5">
        <f t="shared" si="18"/>
        <v>1694.9540000000002</v>
      </c>
      <c r="H84" s="5">
        <f t="shared" si="21"/>
        <v>1153206.77</v>
      </c>
      <c r="I84" s="5">
        <f>SUM(E$5:E84)</f>
        <v>531904.65599999996</v>
      </c>
      <c r="J84" s="5">
        <f t="shared" si="14"/>
        <v>1671636.656</v>
      </c>
      <c r="K84" s="6">
        <f t="shared" si="19"/>
        <v>0.46669274531205579</v>
      </c>
      <c r="L84" s="6">
        <f t="shared" si="20"/>
        <v>0.46669274531205579</v>
      </c>
      <c r="M84" s="4"/>
      <c r="N84" s="5"/>
      <c r="O84" s="6"/>
      <c r="P84" s="6"/>
      <c r="R84" s="6"/>
      <c r="S84" s="6"/>
      <c r="T84" s="6"/>
    </row>
    <row r="85" spans="1:20">
      <c r="A85" s="1">
        <v>81</v>
      </c>
      <c r="B85" s="5">
        <f t="shared" si="22"/>
        <v>0</v>
      </c>
      <c r="C85" s="5">
        <f>SUM($B$5:B85)</f>
        <v>1139732</v>
      </c>
      <c r="D85" s="5">
        <f t="shared" si="15"/>
        <v>13540.26</v>
      </c>
      <c r="E85" s="5">
        <f t="shared" si="16"/>
        <v>8124.1559999999999</v>
      </c>
      <c r="F85" s="5">
        <f t="shared" si="17"/>
        <v>5416.1040000000003</v>
      </c>
      <c r="G85" s="5">
        <f t="shared" si="18"/>
        <v>1708.0520000000001</v>
      </c>
      <c r="H85" s="5">
        <f t="shared" si="21"/>
        <v>1153272.26</v>
      </c>
      <c r="I85" s="5">
        <f>SUM(E$5:E85)</f>
        <v>540028.81199999992</v>
      </c>
      <c r="J85" s="5">
        <f t="shared" si="14"/>
        <v>1679760.8119999999</v>
      </c>
      <c r="K85" s="6">
        <f t="shared" si="19"/>
        <v>0.47382087367907538</v>
      </c>
      <c r="L85" s="6">
        <f t="shared" si="20"/>
        <v>0.47382087367907538</v>
      </c>
      <c r="M85" s="4"/>
      <c r="N85" s="5"/>
      <c r="O85" s="6"/>
      <c r="P85" s="6"/>
      <c r="R85" s="6"/>
      <c r="S85" s="6"/>
      <c r="T85" s="6"/>
    </row>
    <row r="86" spans="1:20">
      <c r="A86" s="1">
        <v>82</v>
      </c>
      <c r="B86" s="5">
        <f t="shared" si="22"/>
        <v>0</v>
      </c>
      <c r="C86" s="5">
        <f>SUM($B$5:B86)</f>
        <v>1139732</v>
      </c>
      <c r="D86" s="5">
        <f t="shared" si="15"/>
        <v>13606.06</v>
      </c>
      <c r="E86" s="5">
        <f t="shared" si="16"/>
        <v>8163.6359999999995</v>
      </c>
      <c r="F86" s="5">
        <f t="shared" si="17"/>
        <v>5442.424</v>
      </c>
      <c r="G86" s="5">
        <f t="shared" si="18"/>
        <v>1721.212</v>
      </c>
      <c r="H86" s="5">
        <f t="shared" si="21"/>
        <v>1153338.06</v>
      </c>
      <c r="I86" s="5">
        <f>SUM(E$5:E86)</f>
        <v>548192.44799999997</v>
      </c>
      <c r="J86" s="5">
        <f t="shared" si="14"/>
        <v>1687924.4479999999</v>
      </c>
      <c r="K86" s="6">
        <f t="shared" si="19"/>
        <v>0.48098364176841574</v>
      </c>
      <c r="L86" s="6">
        <f t="shared" si="20"/>
        <v>0.48098364176841574</v>
      </c>
      <c r="M86" s="4"/>
      <c r="N86" s="5"/>
      <c r="O86" s="6"/>
      <c r="P86" s="6"/>
      <c r="R86" s="6"/>
      <c r="S86" s="6"/>
      <c r="T86" s="6"/>
    </row>
    <row r="87" spans="1:20">
      <c r="A87" s="1">
        <v>83</v>
      </c>
      <c r="B87" s="5">
        <f t="shared" si="22"/>
        <v>0</v>
      </c>
      <c r="C87" s="5">
        <f>SUM($B$5:B87)</f>
        <v>1139732</v>
      </c>
      <c r="D87" s="5">
        <f t="shared" si="15"/>
        <v>13672.19</v>
      </c>
      <c r="E87" s="5">
        <f t="shared" si="16"/>
        <v>8203.3140000000003</v>
      </c>
      <c r="F87" s="5">
        <f t="shared" si="17"/>
        <v>5468.8760000000002</v>
      </c>
      <c r="G87" s="5">
        <f t="shared" si="18"/>
        <v>1734.4380000000001</v>
      </c>
      <c r="H87" s="5">
        <f t="shared" si="21"/>
        <v>1153404.19</v>
      </c>
      <c r="I87" s="5">
        <f>SUM(E$5:E87)</f>
        <v>556395.76199999999</v>
      </c>
      <c r="J87" s="5">
        <f t="shared" si="14"/>
        <v>1696127.7620000001</v>
      </c>
      <c r="K87" s="6">
        <f t="shared" si="19"/>
        <v>0.48818122330512786</v>
      </c>
      <c r="L87" s="6">
        <f t="shared" si="20"/>
        <v>0.48818122330512786</v>
      </c>
      <c r="M87" s="4"/>
      <c r="N87" s="5"/>
      <c r="O87" s="6"/>
      <c r="P87" s="6"/>
      <c r="R87" s="6"/>
      <c r="S87" s="6"/>
      <c r="T87" s="6"/>
    </row>
    <row r="88" spans="1:20">
      <c r="A88" s="1">
        <v>84</v>
      </c>
      <c r="B88" s="5">
        <f t="shared" si="22"/>
        <v>0</v>
      </c>
      <c r="C88" s="5">
        <f>SUM($B$5:B88)</f>
        <v>1139732</v>
      </c>
      <c r="D88" s="5">
        <f t="shared" si="15"/>
        <v>13738.63</v>
      </c>
      <c r="E88" s="5">
        <f t="shared" si="16"/>
        <v>8243.1779999999999</v>
      </c>
      <c r="F88" s="5">
        <f t="shared" si="17"/>
        <v>5495.4519999999993</v>
      </c>
      <c r="G88" s="5">
        <f t="shared" si="18"/>
        <v>1747.7259999999997</v>
      </c>
      <c r="H88" s="5">
        <f t="shared" si="21"/>
        <v>1153470.6299999999</v>
      </c>
      <c r="I88" s="5">
        <f>SUM(E$5:E88)</f>
        <v>564638.93999999994</v>
      </c>
      <c r="J88" s="5">
        <f t="shared" si="14"/>
        <v>1704370.94</v>
      </c>
      <c r="K88" s="6">
        <f t="shared" si="19"/>
        <v>0.49541378148547199</v>
      </c>
      <c r="L88" s="6">
        <f t="shared" si="20"/>
        <v>0.49541378148547199</v>
      </c>
      <c r="M88" s="4"/>
      <c r="N88" s="5"/>
      <c r="O88" s="6"/>
      <c r="P88" s="6"/>
      <c r="R88" s="6"/>
      <c r="S88" s="6"/>
      <c r="T88" s="6"/>
    </row>
    <row r="89" spans="1:20">
      <c r="A89" s="1">
        <v>85</v>
      </c>
      <c r="B89" s="5">
        <f>B88*(1+$B$2)</f>
        <v>0</v>
      </c>
      <c r="C89" s="5">
        <f>SUM($B$5:B89)</f>
        <v>1139732</v>
      </c>
      <c r="D89" s="5">
        <f t="shared" si="15"/>
        <v>13805.4</v>
      </c>
      <c r="E89" s="5">
        <f t="shared" si="16"/>
        <v>8283.24</v>
      </c>
      <c r="F89" s="5">
        <f t="shared" si="17"/>
        <v>5522.16</v>
      </c>
      <c r="G89" s="5">
        <f t="shared" si="18"/>
        <v>1761.08</v>
      </c>
      <c r="H89" s="5">
        <f t="shared" si="21"/>
        <v>1153537.3999999999</v>
      </c>
      <c r="I89" s="5">
        <f>SUM(E$5:E89)</f>
        <v>572922.17999999993</v>
      </c>
      <c r="J89" s="5">
        <f t="shared" si="14"/>
        <v>1712654.18</v>
      </c>
      <c r="K89" s="6">
        <f t="shared" si="19"/>
        <v>0.50268149003449925</v>
      </c>
      <c r="L89" s="6">
        <f t="shared" si="20"/>
        <v>0.50268149003449925</v>
      </c>
    </row>
    <row r="90" spans="1:20">
      <c r="A90" s="1">
        <v>86</v>
      </c>
      <c r="B90" s="5">
        <f>B89</f>
        <v>0</v>
      </c>
      <c r="C90" s="5">
        <f>SUM($B$5:B90)</f>
        <v>1139732</v>
      </c>
      <c r="D90" s="5">
        <f t="shared" si="15"/>
        <v>13872.5</v>
      </c>
      <c r="E90" s="5">
        <f t="shared" si="16"/>
        <v>8323.5</v>
      </c>
      <c r="F90" s="5">
        <f t="shared" si="17"/>
        <v>5549</v>
      </c>
      <c r="G90" s="5">
        <f t="shared" si="18"/>
        <v>1774.5</v>
      </c>
      <c r="H90" s="5">
        <f t="shared" si="21"/>
        <v>1153604.5</v>
      </c>
      <c r="I90" s="5">
        <f>SUM(E$5:E90)</f>
        <v>581245.67999999993</v>
      </c>
      <c r="J90" s="5">
        <f t="shared" si="14"/>
        <v>1720977.68</v>
      </c>
      <c r="K90" s="6">
        <f t="shared" si="19"/>
        <v>0.50998452267726091</v>
      </c>
      <c r="L90" s="6">
        <f t="shared" si="20"/>
        <v>0.50998452267726091</v>
      </c>
    </row>
    <row r="91" spans="1:20">
      <c r="A91" s="1">
        <v>87</v>
      </c>
      <c r="B91" s="5">
        <f t="shared" ref="B91:B100" si="23">B90</f>
        <v>0</v>
      </c>
      <c r="C91" s="5">
        <f>SUM($B$5:B91)</f>
        <v>1139732</v>
      </c>
      <c r="D91" s="5">
        <f t="shared" si="15"/>
        <v>13939.92</v>
      </c>
      <c r="E91" s="5">
        <f t="shared" si="16"/>
        <v>8363.9519999999993</v>
      </c>
      <c r="F91" s="5">
        <f t="shared" si="17"/>
        <v>5575.9680000000008</v>
      </c>
      <c r="G91" s="5">
        <f t="shared" si="18"/>
        <v>1787.9840000000004</v>
      </c>
      <c r="H91" s="5">
        <f t="shared" si="21"/>
        <v>1153671.92</v>
      </c>
      <c r="I91" s="5">
        <f>SUM(E$5:E91)</f>
        <v>589609.63199999998</v>
      </c>
      <c r="J91" s="5">
        <f t="shared" si="14"/>
        <v>1729341.632</v>
      </c>
      <c r="K91" s="6">
        <f t="shared" si="19"/>
        <v>0.51732304787441252</v>
      </c>
      <c r="L91" s="6">
        <f t="shared" si="20"/>
        <v>0.51732304787441252</v>
      </c>
    </row>
    <row r="92" spans="1:20">
      <c r="A92" s="1">
        <v>88</v>
      </c>
      <c r="B92" s="5">
        <f t="shared" si="23"/>
        <v>0</v>
      </c>
      <c r="C92" s="5">
        <f>SUM($B$5:B92)</f>
        <v>1139732</v>
      </c>
      <c r="D92" s="5">
        <f t="shared" si="15"/>
        <v>14007.67</v>
      </c>
      <c r="E92" s="5">
        <f t="shared" si="16"/>
        <v>8404.601999999999</v>
      </c>
      <c r="F92" s="5">
        <f t="shared" si="17"/>
        <v>5603.0680000000011</v>
      </c>
      <c r="G92" s="5">
        <f t="shared" si="18"/>
        <v>1801.5340000000006</v>
      </c>
      <c r="H92" s="5">
        <f t="shared" si="21"/>
        <v>1153739.67</v>
      </c>
      <c r="I92" s="5">
        <f>SUM(E$5:E92)</f>
        <v>598014.23399999994</v>
      </c>
      <c r="J92" s="5">
        <f t="shared" si="14"/>
        <v>1737746.2339999999</v>
      </c>
      <c r="K92" s="6">
        <f t="shared" si="19"/>
        <v>0.52469723935100532</v>
      </c>
      <c r="L92" s="6">
        <f t="shared" si="20"/>
        <v>0.52469723935100532</v>
      </c>
    </row>
    <row r="93" spans="1:20">
      <c r="A93" s="1">
        <v>89</v>
      </c>
      <c r="B93" s="5">
        <f t="shared" si="23"/>
        <v>0</v>
      </c>
      <c r="C93" s="5">
        <f>SUM($B$5:B93)</f>
        <v>1139732</v>
      </c>
      <c r="D93" s="5">
        <f t="shared" si="15"/>
        <v>14075.74</v>
      </c>
      <c r="E93" s="5">
        <f t="shared" si="16"/>
        <v>8445.4439999999995</v>
      </c>
      <c r="F93" s="5">
        <f t="shared" si="17"/>
        <v>5630.2960000000003</v>
      </c>
      <c r="G93" s="5">
        <f t="shared" si="18"/>
        <v>1815.1480000000001</v>
      </c>
      <c r="H93" s="5">
        <f t="shared" si="21"/>
        <v>1153807.74</v>
      </c>
      <c r="I93" s="5">
        <f>SUM(E$5:E93)</f>
        <v>606459.67799999996</v>
      </c>
      <c r="J93" s="5">
        <f t="shared" si="14"/>
        <v>1746191.6779999998</v>
      </c>
      <c r="K93" s="6">
        <f t="shared" si="19"/>
        <v>0.53210726556769483</v>
      </c>
      <c r="L93" s="6">
        <f t="shared" si="20"/>
        <v>0.53210726556769483</v>
      </c>
    </row>
    <row r="94" spans="1:20">
      <c r="A94" s="1">
        <v>90</v>
      </c>
      <c r="B94" s="5">
        <f t="shared" si="23"/>
        <v>0</v>
      </c>
      <c r="C94" s="5">
        <f>SUM($B$5:B94)</f>
        <v>1139732</v>
      </c>
      <c r="D94" s="5">
        <f t="shared" si="15"/>
        <v>14144.15</v>
      </c>
      <c r="E94" s="5">
        <f t="shared" si="16"/>
        <v>8486.49</v>
      </c>
      <c r="F94" s="5">
        <f t="shared" si="17"/>
        <v>5657.66</v>
      </c>
      <c r="G94" s="5">
        <f t="shared" si="18"/>
        <v>1828.83</v>
      </c>
      <c r="H94" s="5">
        <f t="shared" si="21"/>
        <v>1153876.1499999999</v>
      </c>
      <c r="I94" s="5">
        <f>SUM(E$5:E94)</f>
        <v>614946.16799999995</v>
      </c>
      <c r="J94" s="5">
        <f t="shared" ref="J94:J100" si="24">C94+I94</f>
        <v>1754678.1680000001</v>
      </c>
      <c r="K94" s="6">
        <f t="shared" si="19"/>
        <v>0.53955330551392777</v>
      </c>
      <c r="L94" s="6">
        <f t="shared" si="20"/>
        <v>0.53955330551392777</v>
      </c>
    </row>
    <row r="95" spans="1:20">
      <c r="A95" s="1">
        <v>91</v>
      </c>
      <c r="B95" s="5">
        <f t="shared" si="23"/>
        <v>0</v>
      </c>
      <c r="C95" s="5">
        <f>SUM($B$5:B95)</f>
        <v>1139732</v>
      </c>
      <c r="D95" s="5">
        <f t="shared" si="15"/>
        <v>14212.89</v>
      </c>
      <c r="E95" s="5">
        <f t="shared" si="16"/>
        <v>8527.7339999999986</v>
      </c>
      <c r="F95" s="5">
        <f t="shared" si="17"/>
        <v>5685.1560000000009</v>
      </c>
      <c r="G95" s="5">
        <f t="shared" si="18"/>
        <v>1842.5780000000004</v>
      </c>
      <c r="H95" s="5">
        <f t="shared" si="21"/>
        <v>1153944.8899999999</v>
      </c>
      <c r="I95" s="5">
        <f>SUM(E$5:E95)</f>
        <v>623473.902</v>
      </c>
      <c r="J95" s="5">
        <f t="shared" si="24"/>
        <v>1763205.902</v>
      </c>
      <c r="K95" s="6">
        <f t="shared" ref="K95:K100" si="25">I95/C94</f>
        <v>0.54703553291475537</v>
      </c>
      <c r="L95" s="6">
        <f t="shared" si="20"/>
        <v>0.54703553291475537</v>
      </c>
    </row>
    <row r="96" spans="1:20">
      <c r="A96" s="1">
        <v>92</v>
      </c>
      <c r="B96" s="5">
        <f t="shared" si="23"/>
        <v>0</v>
      </c>
      <c r="C96" s="5">
        <f>SUM($B$5:B96)</f>
        <v>1139732</v>
      </c>
      <c r="D96" s="5">
        <f t="shared" si="15"/>
        <v>14281.97</v>
      </c>
      <c r="E96" s="5">
        <f t="shared" si="16"/>
        <v>8569.1819999999989</v>
      </c>
      <c r="F96" s="5">
        <f t="shared" si="17"/>
        <v>5712.7880000000005</v>
      </c>
      <c r="G96" s="5">
        <f t="shared" si="18"/>
        <v>1856.3940000000002</v>
      </c>
      <c r="H96" s="5">
        <f t="shared" si="21"/>
        <v>1154013.97</v>
      </c>
      <c r="I96" s="5">
        <f>SUM(E$5:E96)</f>
        <v>632043.08400000003</v>
      </c>
      <c r="J96" s="5">
        <f t="shared" si="24"/>
        <v>1771775.084</v>
      </c>
      <c r="K96" s="6">
        <f t="shared" si="25"/>
        <v>0.55455412675962423</v>
      </c>
      <c r="L96" s="6">
        <f t="shared" si="20"/>
        <v>0.55455412675962423</v>
      </c>
    </row>
    <row r="97" spans="1:12">
      <c r="A97" s="1">
        <v>93</v>
      </c>
      <c r="B97" s="5">
        <f t="shared" si="23"/>
        <v>0</v>
      </c>
      <c r="C97" s="5">
        <f>SUM($B$5:B97)</f>
        <v>1139732</v>
      </c>
      <c r="D97" s="5">
        <f t="shared" si="15"/>
        <v>14351.38</v>
      </c>
      <c r="E97" s="5">
        <f t="shared" si="16"/>
        <v>8610.8279999999995</v>
      </c>
      <c r="F97" s="5">
        <f t="shared" si="17"/>
        <v>5740.5519999999997</v>
      </c>
      <c r="G97" s="5">
        <f t="shared" si="18"/>
        <v>1870.2759999999998</v>
      </c>
      <c r="H97" s="5">
        <f t="shared" si="21"/>
        <v>1154083.3799999999</v>
      </c>
      <c r="I97" s="5">
        <f>SUM(E$5:E97)</f>
        <v>640653.91200000001</v>
      </c>
      <c r="J97" s="5">
        <f t="shared" si="24"/>
        <v>1780385.912</v>
      </c>
      <c r="K97" s="6">
        <f t="shared" si="25"/>
        <v>0.56210926077358536</v>
      </c>
      <c r="L97" s="6">
        <f t="shared" si="20"/>
        <v>0.56210926077358536</v>
      </c>
    </row>
    <row r="98" spans="1:12">
      <c r="A98" s="1">
        <v>94</v>
      </c>
      <c r="B98" s="5">
        <f t="shared" si="23"/>
        <v>0</v>
      </c>
      <c r="C98" s="5">
        <f>SUM($B$5:B98)</f>
        <v>1139732</v>
      </c>
      <c r="D98" s="5">
        <f t="shared" si="15"/>
        <v>14421.13</v>
      </c>
      <c r="E98" s="5">
        <f t="shared" si="16"/>
        <v>8652.6779999999999</v>
      </c>
      <c r="F98" s="5">
        <f t="shared" si="17"/>
        <v>5768.4519999999993</v>
      </c>
      <c r="G98" s="5">
        <f t="shared" si="18"/>
        <v>1884.2259999999997</v>
      </c>
      <c r="H98" s="5">
        <f>C98+D98</f>
        <v>1154153.1299999999</v>
      </c>
      <c r="I98" s="5">
        <f>SUM(E$5:E98)</f>
        <v>649306.59</v>
      </c>
      <c r="J98" s="5">
        <f t="shared" si="24"/>
        <v>1789038.5899999999</v>
      </c>
      <c r="K98" s="6">
        <f t="shared" si="25"/>
        <v>0.56970111394608558</v>
      </c>
      <c r="L98" s="6">
        <f t="shared" si="20"/>
        <v>0.56970111394608558</v>
      </c>
    </row>
    <row r="99" spans="1:12">
      <c r="A99" s="1">
        <v>95</v>
      </c>
      <c r="B99" s="5">
        <f t="shared" si="23"/>
        <v>0</v>
      </c>
      <c r="C99" s="5">
        <f>SUM($B$5:B99)</f>
        <v>1139732</v>
      </c>
      <c r="D99" s="5">
        <f t="shared" si="15"/>
        <v>14491.21</v>
      </c>
      <c r="E99" s="5">
        <f t="shared" si="16"/>
        <v>8694.7259999999987</v>
      </c>
      <c r="F99" s="5">
        <f t="shared" si="17"/>
        <v>5796.4840000000004</v>
      </c>
      <c r="G99" s="5">
        <f t="shared" si="18"/>
        <v>1898.2420000000002</v>
      </c>
      <c r="H99" s="5">
        <f>C99+D99</f>
        <v>1154223.21</v>
      </c>
      <c r="I99" s="5">
        <f>SUM(E$5:E99)</f>
        <v>658001.31599999999</v>
      </c>
      <c r="J99" s="5">
        <f t="shared" si="24"/>
        <v>1797733.3160000001</v>
      </c>
      <c r="K99" s="6">
        <f t="shared" si="25"/>
        <v>0.5773298600021759</v>
      </c>
      <c r="L99" s="6">
        <f t="shared" si="20"/>
        <v>0.5773298600021759</v>
      </c>
    </row>
    <row r="100" spans="1:12" s="7" customFormat="1">
      <c r="A100" s="7">
        <v>96</v>
      </c>
      <c r="B100" s="8">
        <f t="shared" si="23"/>
        <v>0</v>
      </c>
      <c r="C100" s="8">
        <f>SUM($B$5:B100)</f>
        <v>1139732</v>
      </c>
      <c r="D100" s="5">
        <f t="shared" si="15"/>
        <v>14561.64</v>
      </c>
      <c r="E100" s="5">
        <f t="shared" si="16"/>
        <v>8736.9839999999986</v>
      </c>
      <c r="F100" s="5">
        <f t="shared" si="17"/>
        <v>5824.6560000000009</v>
      </c>
      <c r="G100" s="5">
        <f t="shared" si="18"/>
        <v>1912.3280000000004</v>
      </c>
      <c r="H100" s="8">
        <f>C100+D100</f>
        <v>1154293.6399999999</v>
      </c>
      <c r="I100" s="5">
        <f>SUM(E$5:E100)</f>
        <v>666738.30000000005</v>
      </c>
      <c r="J100" s="8">
        <f t="shared" si="24"/>
        <v>1806470.3</v>
      </c>
      <c r="K100" s="9">
        <f t="shared" si="25"/>
        <v>0.58499568319569872</v>
      </c>
      <c r="L100" s="6">
        <f t="shared" si="20"/>
        <v>0.58499568319569872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8"/>
  <sheetViews>
    <sheetView workbookViewId="0">
      <selection activeCell="G18" sqref="G18"/>
    </sheetView>
  </sheetViews>
  <sheetFormatPr defaultRowHeight="12"/>
  <cols>
    <col min="1" max="1" width="9.42578125" style="1" bestFit="1" customWidth="1"/>
    <col min="2" max="3" width="11.28515625" style="1" bestFit="1" customWidth="1"/>
    <col min="4" max="4" width="10.42578125" style="1" bestFit="1" customWidth="1"/>
    <col min="5" max="5" width="11.28515625" style="1" bestFit="1" customWidth="1"/>
    <col min="6" max="6" width="13.140625" style="1" bestFit="1" customWidth="1"/>
    <col min="7" max="7" width="9.140625" style="1"/>
    <col min="8" max="10" width="11.28515625" style="1" bestFit="1" customWidth="1"/>
    <col min="11" max="11" width="7.85546875" style="1" bestFit="1" customWidth="1"/>
    <col min="12" max="12" width="9.5703125" style="1" bestFit="1" customWidth="1"/>
    <col min="13" max="13" width="9.140625" style="1"/>
    <col min="14" max="14" width="10.5703125" style="1" bestFit="1" customWidth="1"/>
    <col min="15" max="16384" width="9.140625" style="1"/>
  </cols>
  <sheetData>
    <row r="1" spans="1:16">
      <c r="A1" s="2" t="s">
        <v>0</v>
      </c>
      <c r="B1" s="2" t="s">
        <v>3</v>
      </c>
      <c r="C1" s="2" t="s">
        <v>9</v>
      </c>
    </row>
    <row r="2" spans="1:16">
      <c r="A2" s="3">
        <v>0.01</v>
      </c>
      <c r="B2" s="3">
        <v>7.4999999999999997E-2</v>
      </c>
      <c r="C2" s="4">
        <v>60000</v>
      </c>
    </row>
    <row r="4" spans="1:16">
      <c r="A4" s="2" t="s">
        <v>1</v>
      </c>
      <c r="B4" s="2" t="s">
        <v>2</v>
      </c>
      <c r="C4" s="2" t="s">
        <v>6</v>
      </c>
      <c r="D4" s="2" t="s">
        <v>4</v>
      </c>
      <c r="E4" s="2" t="s">
        <v>5</v>
      </c>
      <c r="F4" s="2" t="s">
        <v>7</v>
      </c>
      <c r="H4" s="2"/>
      <c r="I4" s="2"/>
      <c r="J4" s="2"/>
      <c r="N4" s="2"/>
    </row>
    <row r="5" spans="1:16">
      <c r="A5" s="1">
        <f>'180meses'!A5</f>
        <v>1</v>
      </c>
      <c r="B5" s="4">
        <f>'180meses'!B5</f>
        <v>496.01</v>
      </c>
      <c r="C5" s="5">
        <f>'180meses'!C5</f>
        <v>496.01</v>
      </c>
      <c r="E5" s="5">
        <f>C5+D5</f>
        <v>496.01</v>
      </c>
      <c r="F5" s="5">
        <f>SUM(D$5:D5)</f>
        <v>0</v>
      </c>
      <c r="H5" s="5"/>
      <c r="I5" s="4"/>
      <c r="J5" s="5"/>
      <c r="K5" s="6"/>
      <c r="L5" s="6"/>
      <c r="N5" s="6"/>
      <c r="O5" s="6"/>
      <c r="P5" s="6"/>
    </row>
    <row r="6" spans="1:16">
      <c r="A6" s="1">
        <f>'180meses'!A6</f>
        <v>2</v>
      </c>
      <c r="B6" s="4">
        <f>'180meses'!B6</f>
        <v>496.01</v>
      </c>
      <c r="C6" s="5">
        <f>'180meses'!C6</f>
        <v>992.02</v>
      </c>
      <c r="D6" s="5">
        <f>'180meses'!D6+RF!D6</f>
        <v>9236.7899999999991</v>
      </c>
      <c r="E6" s="5">
        <f>C6+D6</f>
        <v>10228.81</v>
      </c>
      <c r="F6" s="5">
        <f>SUM(D$5:D6)</f>
        <v>9236.7899999999991</v>
      </c>
      <c r="G6" s="6">
        <f>F6/C5</f>
        <v>18.622185036592004</v>
      </c>
      <c r="H6" s="5"/>
      <c r="I6" s="4"/>
      <c r="J6" s="5"/>
      <c r="K6" s="6"/>
      <c r="L6" s="6"/>
      <c r="N6" s="6"/>
      <c r="O6" s="6"/>
      <c r="P6" s="6"/>
    </row>
    <row r="7" spans="1:16">
      <c r="A7" s="1">
        <f>'180meses'!A7</f>
        <v>3</v>
      </c>
      <c r="B7" s="4">
        <f>'180meses'!B7</f>
        <v>496.01</v>
      </c>
      <c r="C7" s="5">
        <f>'180meses'!C7</f>
        <v>1488.03</v>
      </c>
      <c r="D7" s="5">
        <f>'180meses'!D7+RF!D7</f>
        <v>9286.67</v>
      </c>
      <c r="E7" s="5">
        <f>C7+D7</f>
        <v>10774.7</v>
      </c>
      <c r="F7" s="5">
        <f>SUM(D$5:D7)</f>
        <v>18523.46</v>
      </c>
      <c r="G7" s="6">
        <f t="shared" ref="G7:G70" si="0">F7/C6</f>
        <v>18.672466280921753</v>
      </c>
      <c r="H7" s="5"/>
      <c r="I7" s="4"/>
      <c r="J7" s="5"/>
      <c r="K7" s="6"/>
      <c r="L7" s="6"/>
      <c r="N7" s="6"/>
      <c r="O7" s="6"/>
      <c r="P7" s="6"/>
    </row>
    <row r="8" spans="1:16">
      <c r="A8" s="1">
        <f>'180meses'!A8</f>
        <v>4</v>
      </c>
      <c r="B8" s="4">
        <f>'180meses'!B8</f>
        <v>496.01</v>
      </c>
      <c r="C8" s="5">
        <f>'180meses'!C8</f>
        <v>1984.04</v>
      </c>
      <c r="D8" s="5">
        <f>'180meses'!D8+RF!D8</f>
        <v>9336.8100000000013</v>
      </c>
      <c r="E8" s="5">
        <f>C8+D8</f>
        <v>11320.850000000002</v>
      </c>
      <c r="F8" s="5">
        <f>SUM(D$5:D8)</f>
        <v>27860.27</v>
      </c>
      <c r="G8" s="6">
        <f t="shared" si="0"/>
        <v>18.72292225291157</v>
      </c>
      <c r="H8" s="5"/>
      <c r="I8" s="4"/>
      <c r="J8" s="5"/>
      <c r="K8" s="6"/>
      <c r="L8" s="6"/>
      <c r="N8" s="6"/>
      <c r="O8" s="6"/>
      <c r="P8" s="6"/>
    </row>
    <row r="9" spans="1:16">
      <c r="A9" s="1">
        <f>'180meses'!A9</f>
        <v>5</v>
      </c>
      <c r="B9" s="4">
        <f>'180meses'!B9</f>
        <v>496.01</v>
      </c>
      <c r="C9" s="5">
        <f>'180meses'!C9</f>
        <v>2480.0500000000002</v>
      </c>
      <c r="D9" s="5">
        <f>'180meses'!D9+RF!D9</f>
        <v>9387.2199999999993</v>
      </c>
      <c r="E9" s="5">
        <f>C9+D9</f>
        <v>11867.27</v>
      </c>
      <c r="F9" s="5">
        <f>SUM(D$5:D9)</f>
        <v>37247.49</v>
      </c>
      <c r="G9" s="6">
        <f t="shared" si="0"/>
        <v>18.773557992782404</v>
      </c>
      <c r="H9" s="5"/>
      <c r="I9" s="4"/>
      <c r="J9" s="5"/>
      <c r="K9" s="6"/>
      <c r="L9" s="6"/>
      <c r="N9" s="6"/>
      <c r="O9" s="6"/>
      <c r="P9" s="6"/>
    </row>
    <row r="10" spans="1:16">
      <c r="A10" s="1">
        <f>'180meses'!A10</f>
        <v>6</v>
      </c>
      <c r="B10" s="4">
        <f>'180meses'!B10</f>
        <v>496.01</v>
      </c>
      <c r="C10" s="5">
        <f>'180meses'!C10</f>
        <v>2976.0600000000004</v>
      </c>
      <c r="D10" s="5">
        <f>'180meses'!D10+RF!D10</f>
        <v>9437.91</v>
      </c>
      <c r="E10" s="5">
        <f t="shared" ref="E10:E73" si="1">C10+D10</f>
        <v>12413.970000000001</v>
      </c>
      <c r="F10" s="5">
        <f>SUM(D$5:D10)</f>
        <v>46685.399999999994</v>
      </c>
      <c r="G10" s="6">
        <f t="shared" si="0"/>
        <v>18.824378540755223</v>
      </c>
      <c r="H10" s="5"/>
      <c r="I10" s="4"/>
      <c r="J10" s="5"/>
      <c r="K10" s="6"/>
      <c r="L10" s="6"/>
      <c r="N10" s="6"/>
      <c r="O10" s="6"/>
      <c r="P10" s="6"/>
    </row>
    <row r="11" spans="1:16">
      <c r="A11" s="1">
        <f>'180meses'!A11</f>
        <v>7</v>
      </c>
      <c r="B11" s="4">
        <f>'180meses'!B11</f>
        <v>496.01</v>
      </c>
      <c r="C11" s="5">
        <f>'180meses'!C11</f>
        <v>3472.0700000000006</v>
      </c>
      <c r="D11" s="5">
        <f>'180meses'!D11+RF!D11</f>
        <v>9488.86</v>
      </c>
      <c r="E11" s="5">
        <f t="shared" si="1"/>
        <v>12960.93</v>
      </c>
      <c r="F11" s="5">
        <f>SUM(D$5:D11)</f>
        <v>56174.259999999995</v>
      </c>
      <c r="G11" s="6">
        <f t="shared" si="0"/>
        <v>18.875378856609068</v>
      </c>
      <c r="H11" s="5"/>
      <c r="I11" s="4"/>
      <c r="J11" s="5"/>
      <c r="K11" s="6"/>
      <c r="L11" s="6"/>
      <c r="N11" s="6"/>
      <c r="O11" s="6"/>
      <c r="P11" s="6"/>
    </row>
    <row r="12" spans="1:16">
      <c r="A12" s="1">
        <f>'180meses'!A12</f>
        <v>8</v>
      </c>
      <c r="B12" s="4">
        <f>'180meses'!B12</f>
        <v>496.01</v>
      </c>
      <c r="C12" s="5">
        <f>'180meses'!C12</f>
        <v>3968.0800000000008</v>
      </c>
      <c r="D12" s="5">
        <f>'180meses'!D12+RF!D12</f>
        <v>9540.1</v>
      </c>
      <c r="E12" s="5">
        <f t="shared" si="1"/>
        <v>13508.18</v>
      </c>
      <c r="F12" s="5">
        <f>SUM(D$5:D12)</f>
        <v>65714.36</v>
      </c>
      <c r="G12" s="6">
        <f t="shared" si="0"/>
        <v>18.926565420628037</v>
      </c>
      <c r="H12" s="5"/>
      <c r="I12" s="4"/>
      <c r="J12" s="5"/>
      <c r="K12" s="6"/>
      <c r="L12" s="6"/>
      <c r="N12" s="6"/>
      <c r="O12" s="6"/>
      <c r="P12" s="6"/>
    </row>
    <row r="13" spans="1:16">
      <c r="A13" s="1">
        <f>'180meses'!A13</f>
        <v>9</v>
      </c>
      <c r="B13" s="4">
        <f>'180meses'!B13</f>
        <v>496.01</v>
      </c>
      <c r="C13" s="5">
        <f>'180meses'!C13</f>
        <v>4464.0900000000011</v>
      </c>
      <c r="D13" s="5">
        <f>'180meses'!D13+RF!D13</f>
        <v>9591.61</v>
      </c>
      <c r="E13" s="5">
        <f t="shared" si="1"/>
        <v>14055.7</v>
      </c>
      <c r="F13" s="5">
        <f>SUM(D$5:D13)</f>
        <v>75305.97</v>
      </c>
      <c r="G13" s="6">
        <f t="shared" si="0"/>
        <v>18.977936432733209</v>
      </c>
      <c r="H13" s="5"/>
      <c r="I13" s="4"/>
      <c r="J13" s="5"/>
      <c r="K13" s="6"/>
      <c r="L13" s="6"/>
      <c r="N13" s="6"/>
      <c r="O13" s="6"/>
      <c r="P13" s="6"/>
    </row>
    <row r="14" spans="1:16">
      <c r="A14" s="1">
        <f>'180meses'!A14</f>
        <v>10</v>
      </c>
      <c r="B14" s="4">
        <f>'180meses'!B14</f>
        <v>496.01</v>
      </c>
      <c r="C14" s="5">
        <f>'180meses'!C14</f>
        <v>4960.1000000000013</v>
      </c>
      <c r="D14" s="5">
        <f>'180meses'!D14+RF!D14</f>
        <v>9643.4</v>
      </c>
      <c r="E14" s="5">
        <f t="shared" si="1"/>
        <v>14603.5</v>
      </c>
      <c r="F14" s="5">
        <f>SUM(D$5:D14)</f>
        <v>84949.37</v>
      </c>
      <c r="G14" s="6">
        <f t="shared" si="0"/>
        <v>19.029493132978946</v>
      </c>
      <c r="H14" s="5"/>
      <c r="I14" s="4"/>
      <c r="J14" s="5"/>
      <c r="K14" s="6"/>
      <c r="L14" s="6"/>
      <c r="N14" s="6"/>
      <c r="O14" s="6"/>
      <c r="P14" s="6"/>
    </row>
    <row r="15" spans="1:16">
      <c r="A15" s="1">
        <f>'180meses'!A15</f>
        <v>11</v>
      </c>
      <c r="B15" s="4">
        <f>'180meses'!B15</f>
        <v>432.47</v>
      </c>
      <c r="C15" s="5">
        <f>'180meses'!C15</f>
        <v>5392.5700000000015</v>
      </c>
      <c r="D15" s="5">
        <f>'180meses'!D15+RF!D15</f>
        <v>9695.4599999999991</v>
      </c>
      <c r="E15" s="5">
        <f t="shared" si="1"/>
        <v>15088.03</v>
      </c>
      <c r="F15" s="5">
        <f>SUM(D$5:D15)</f>
        <v>94644.829999999987</v>
      </c>
      <c r="G15" s="6">
        <f t="shared" si="0"/>
        <v>19.081234249309482</v>
      </c>
      <c r="H15" s="5"/>
      <c r="I15" s="4"/>
      <c r="J15" s="5"/>
      <c r="K15" s="6"/>
      <c r="L15" s="6"/>
      <c r="N15" s="6"/>
      <c r="O15" s="6"/>
      <c r="P15" s="6"/>
    </row>
    <row r="16" spans="1:16">
      <c r="A16" s="1">
        <f>'180meses'!A16</f>
        <v>12</v>
      </c>
      <c r="B16" s="4">
        <f>'180meses'!B16</f>
        <v>432.47</v>
      </c>
      <c r="C16" s="5">
        <f>'180meses'!C16</f>
        <v>5825.0400000000018</v>
      </c>
      <c r="D16" s="5">
        <f>'180meses'!D16+RF!D16</f>
        <v>9747.18</v>
      </c>
      <c r="E16" s="5">
        <f t="shared" si="1"/>
        <v>15572.220000000001</v>
      </c>
      <c r="F16" s="5">
        <f>SUM(D$5:D16)</f>
        <v>104392.00999999998</v>
      </c>
      <c r="G16" s="6">
        <f t="shared" si="0"/>
        <v>19.358489551364183</v>
      </c>
      <c r="H16" s="5"/>
      <c r="I16" s="4"/>
      <c r="J16" s="5"/>
      <c r="K16" s="6"/>
      <c r="L16" s="6"/>
      <c r="N16" s="6"/>
      <c r="O16" s="6"/>
      <c r="P16" s="6"/>
    </row>
    <row r="17" spans="1:16">
      <c r="A17" s="1">
        <f>'180meses'!A17</f>
        <v>13</v>
      </c>
      <c r="B17" s="4">
        <f>'180meses'!B17</f>
        <v>464.91</v>
      </c>
      <c r="C17" s="5">
        <f>'180meses'!C17</f>
        <v>6289.9500000000016</v>
      </c>
      <c r="D17" s="5">
        <f>'180meses'!D17+RF!D17</f>
        <v>9799.16</v>
      </c>
      <c r="E17" s="5">
        <f t="shared" si="1"/>
        <v>16089.11</v>
      </c>
      <c r="F17" s="5">
        <f>SUM(D$5:D17)</f>
        <v>114191.16999999998</v>
      </c>
      <c r="G17" s="6">
        <f t="shared" si="0"/>
        <v>19.60349971845686</v>
      </c>
      <c r="H17" s="4"/>
      <c r="I17" s="4"/>
      <c r="J17" s="5"/>
      <c r="K17" s="6"/>
      <c r="L17" s="6"/>
      <c r="N17" s="6"/>
      <c r="O17" s="6"/>
      <c r="P17" s="6"/>
    </row>
    <row r="18" spans="1:16">
      <c r="A18" s="1">
        <f>'180meses'!A18</f>
        <v>14</v>
      </c>
      <c r="B18" s="4">
        <f>'180meses'!B18</f>
        <v>464.91</v>
      </c>
      <c r="C18" s="5">
        <f>'180meses'!C18</f>
        <v>6754.8600000000015</v>
      </c>
      <c r="D18" s="5">
        <f>'180meses'!D18+RF!D18</f>
        <v>9851.75</v>
      </c>
      <c r="E18" s="5">
        <f t="shared" si="1"/>
        <v>16606.61</v>
      </c>
      <c r="F18" s="5">
        <f>SUM(D$5:D18)</f>
        <v>124042.91999999998</v>
      </c>
      <c r="G18" s="6">
        <f t="shared" si="0"/>
        <v>19.720811771158747</v>
      </c>
      <c r="H18" s="5"/>
      <c r="I18" s="4"/>
      <c r="J18" s="5"/>
      <c r="K18" s="6"/>
      <c r="L18" s="6"/>
      <c r="N18" s="6"/>
      <c r="O18" s="6"/>
      <c r="P18" s="6"/>
    </row>
    <row r="19" spans="1:16">
      <c r="A19" s="1">
        <f>'180meses'!A19</f>
        <v>15</v>
      </c>
      <c r="B19" s="4">
        <f>'180meses'!B19</f>
        <v>464.91</v>
      </c>
      <c r="C19" s="5">
        <f>'180meses'!C19</f>
        <v>7219.7700000000013</v>
      </c>
      <c r="D19" s="5">
        <f>'180meses'!D19+RF!D19</f>
        <v>9904.619999999999</v>
      </c>
      <c r="E19" s="5">
        <f t="shared" si="1"/>
        <v>17124.39</v>
      </c>
      <c r="F19" s="5">
        <f>SUM(D$5:D19)</f>
        <v>133947.53999999998</v>
      </c>
      <c r="G19" s="6">
        <f t="shared" si="0"/>
        <v>19.829802542169631</v>
      </c>
      <c r="H19" s="5"/>
      <c r="I19" s="4"/>
      <c r="J19" s="5"/>
      <c r="K19" s="6"/>
      <c r="L19" s="6"/>
      <c r="N19" s="6"/>
      <c r="O19" s="6"/>
      <c r="P19" s="6"/>
    </row>
    <row r="20" spans="1:16">
      <c r="A20" s="1">
        <f>'180meses'!A20</f>
        <v>16</v>
      </c>
      <c r="B20" s="4">
        <f>'180meses'!B20</f>
        <v>464.91</v>
      </c>
      <c r="C20" s="5">
        <f>'180meses'!C20</f>
        <v>7684.6800000000012</v>
      </c>
      <c r="D20" s="5">
        <f>'180meses'!D20+RF!D20</f>
        <v>9957.7800000000007</v>
      </c>
      <c r="E20" s="5">
        <f t="shared" si="1"/>
        <v>17642.460000000003</v>
      </c>
      <c r="F20" s="5">
        <f>SUM(D$5:D20)</f>
        <v>143905.31999999998</v>
      </c>
      <c r="G20" s="6">
        <f t="shared" si="0"/>
        <v>19.932119721265352</v>
      </c>
      <c r="H20" s="5"/>
      <c r="I20" s="4"/>
      <c r="J20" s="5"/>
      <c r="K20" s="6"/>
      <c r="L20" s="6"/>
      <c r="N20" s="6"/>
      <c r="O20" s="6"/>
      <c r="P20" s="6"/>
    </row>
    <row r="21" spans="1:16">
      <c r="A21" s="1">
        <f>'180meses'!A21</f>
        <v>17</v>
      </c>
      <c r="B21" s="4">
        <f>'180meses'!B21</f>
        <v>464.91</v>
      </c>
      <c r="C21" s="5">
        <f>'180meses'!C21</f>
        <v>8149.5900000000011</v>
      </c>
      <c r="D21" s="5">
        <f>'180meses'!D21+RF!D21</f>
        <v>10011.219999999999</v>
      </c>
      <c r="E21" s="5">
        <f t="shared" si="1"/>
        <v>18160.810000000001</v>
      </c>
      <c r="F21" s="5">
        <f>SUM(D$5:D21)</f>
        <v>153916.53999999998</v>
      </c>
      <c r="G21" s="6">
        <f t="shared" si="0"/>
        <v>20.029010967275145</v>
      </c>
      <c r="H21" s="5"/>
      <c r="I21" s="4"/>
      <c r="J21" s="5"/>
      <c r="K21" s="6"/>
      <c r="L21" s="6"/>
      <c r="N21" s="6"/>
      <c r="O21" s="6"/>
      <c r="P21" s="6"/>
    </row>
    <row r="22" spans="1:16">
      <c r="A22" s="1">
        <f>'180meses'!A22</f>
        <v>18</v>
      </c>
      <c r="B22" s="4">
        <f>'180meses'!B22</f>
        <v>464.91</v>
      </c>
      <c r="C22" s="5">
        <f>'180meses'!C22</f>
        <v>8614.5000000000018</v>
      </c>
      <c r="D22" s="5">
        <f>'180meses'!D22+RF!D22</f>
        <v>10064.959999999999</v>
      </c>
      <c r="E22" s="5">
        <f t="shared" si="1"/>
        <v>18679.46</v>
      </c>
      <c r="F22" s="5">
        <f>SUM(D$5:D22)</f>
        <v>163981.49999999997</v>
      </c>
      <c r="G22" s="6">
        <f t="shared" si="0"/>
        <v>20.12144169215874</v>
      </c>
      <c r="H22" s="5"/>
      <c r="I22" s="4"/>
      <c r="J22" s="5"/>
      <c r="K22" s="6"/>
      <c r="L22" s="6"/>
      <c r="N22" s="6"/>
      <c r="O22" s="6"/>
      <c r="P22" s="6"/>
    </row>
    <row r="23" spans="1:16">
      <c r="A23" s="1">
        <f>'180meses'!A23</f>
        <v>19</v>
      </c>
      <c r="B23" s="4">
        <f>'180meses'!B23</f>
        <v>464.91</v>
      </c>
      <c r="C23" s="5">
        <f>'180meses'!C23</f>
        <v>9079.4100000000017</v>
      </c>
      <c r="D23" s="5">
        <f>'180meses'!D23+RF!D23</f>
        <v>10118.970000000001</v>
      </c>
      <c r="E23" s="5">
        <f t="shared" si="1"/>
        <v>19198.380000000005</v>
      </c>
      <c r="F23" s="5">
        <f>SUM(D$5:D23)</f>
        <v>174100.46999999997</v>
      </c>
      <c r="G23" s="6">
        <f t="shared" si="0"/>
        <v>20.210165418770671</v>
      </c>
      <c r="H23" s="5"/>
      <c r="I23" s="4"/>
      <c r="J23" s="5"/>
      <c r="K23" s="6"/>
      <c r="L23" s="6"/>
      <c r="N23" s="6"/>
      <c r="O23" s="6"/>
      <c r="P23" s="6"/>
    </row>
    <row r="24" spans="1:16">
      <c r="A24" s="1">
        <f>'180meses'!A24</f>
        <v>20</v>
      </c>
      <c r="B24" s="4">
        <f>'180meses'!B24</f>
        <v>464.91</v>
      </c>
      <c r="C24" s="5">
        <f>'180meses'!C24</f>
        <v>9544.3200000000015</v>
      </c>
      <c r="D24" s="5">
        <f>'180meses'!D24+RF!D24</f>
        <v>10173.280000000001</v>
      </c>
      <c r="E24" s="5">
        <f t="shared" si="1"/>
        <v>19717.600000000002</v>
      </c>
      <c r="F24" s="5">
        <f>SUM(D$5:D24)</f>
        <v>184273.74999999997</v>
      </c>
      <c r="G24" s="6">
        <f t="shared" si="0"/>
        <v>20.295784637988586</v>
      </c>
      <c r="H24" s="5"/>
      <c r="I24" s="4"/>
      <c r="J24" s="5"/>
      <c r="K24" s="6"/>
      <c r="L24" s="6"/>
      <c r="N24" s="6"/>
      <c r="O24" s="6"/>
      <c r="P24" s="6"/>
    </row>
    <row r="25" spans="1:16">
      <c r="A25" s="1">
        <f>'180meses'!A25</f>
        <v>21</v>
      </c>
      <c r="B25" s="4">
        <f>'180meses'!B25</f>
        <v>464.91</v>
      </c>
      <c r="C25" s="5">
        <f>'180meses'!C25</f>
        <v>10009.230000000001</v>
      </c>
      <c r="D25" s="5">
        <f>'180meses'!D25+RF!D25</f>
        <v>10227.89</v>
      </c>
      <c r="E25" s="5">
        <f t="shared" si="1"/>
        <v>20237.120000000003</v>
      </c>
      <c r="F25" s="5">
        <f>SUM(D$5:D25)</f>
        <v>194501.63999999996</v>
      </c>
      <c r="G25" s="6">
        <f t="shared" si="0"/>
        <v>20.378784449808883</v>
      </c>
      <c r="H25" s="5"/>
      <c r="I25" s="4"/>
      <c r="J25" s="5"/>
      <c r="K25" s="6"/>
      <c r="L25" s="6"/>
      <c r="N25" s="6"/>
      <c r="O25" s="6"/>
      <c r="P25" s="6"/>
    </row>
    <row r="26" spans="1:16">
      <c r="A26" s="1">
        <f>'180meses'!A26</f>
        <v>22</v>
      </c>
      <c r="B26" s="4">
        <f>'180meses'!B26</f>
        <v>464.91</v>
      </c>
      <c r="C26" s="5">
        <f>'180meses'!C26</f>
        <v>10474.140000000001</v>
      </c>
      <c r="D26" s="5">
        <f>'180meses'!D26+RF!D26</f>
        <v>10282.789999999999</v>
      </c>
      <c r="E26" s="5">
        <f t="shared" si="1"/>
        <v>20756.93</v>
      </c>
      <c r="F26" s="5">
        <f>SUM(D$5:D26)</f>
        <v>204784.42999999996</v>
      </c>
      <c r="G26" s="6">
        <f t="shared" si="0"/>
        <v>20.459558827202486</v>
      </c>
      <c r="H26" s="5"/>
      <c r="I26" s="4"/>
      <c r="J26" s="5"/>
      <c r="K26" s="6"/>
      <c r="L26" s="6"/>
      <c r="N26" s="6"/>
      <c r="O26" s="6"/>
      <c r="P26" s="6"/>
    </row>
    <row r="27" spans="1:16">
      <c r="A27" s="1">
        <f>'180meses'!A27</f>
        <v>23</v>
      </c>
      <c r="B27" s="4">
        <f>'180meses'!B27</f>
        <v>464.91</v>
      </c>
      <c r="C27" s="5">
        <f>'180meses'!C27</f>
        <v>10939.050000000001</v>
      </c>
      <c r="D27" s="5">
        <f>'180meses'!D27+RF!D27</f>
        <v>10337.98</v>
      </c>
      <c r="E27" s="5">
        <f t="shared" si="1"/>
        <v>21277.03</v>
      </c>
      <c r="F27" s="5">
        <f>SUM(D$5:D27)</f>
        <v>215122.40999999997</v>
      </c>
      <c r="G27" s="6">
        <f t="shared" si="0"/>
        <v>20.538431794877667</v>
      </c>
      <c r="H27" s="5"/>
      <c r="I27" s="4"/>
      <c r="J27" s="5"/>
      <c r="K27" s="6"/>
      <c r="L27" s="6"/>
      <c r="N27" s="6"/>
      <c r="O27" s="6"/>
      <c r="P27" s="6"/>
    </row>
    <row r="28" spans="1:16" s="7" customFormat="1">
      <c r="A28" s="7">
        <f>'180meses'!A28</f>
        <v>24</v>
      </c>
      <c r="B28" s="10">
        <f>'180meses'!B28</f>
        <v>464.91</v>
      </c>
      <c r="C28" s="8">
        <f>'180meses'!C28</f>
        <v>11403.960000000001</v>
      </c>
      <c r="D28" s="8">
        <f>'180meses'!D28+RF!D28</f>
        <v>10393.470000000001</v>
      </c>
      <c r="E28" s="8">
        <f t="shared" si="1"/>
        <v>21797.43</v>
      </c>
      <c r="F28" s="8">
        <f>SUM(D$5:D28)</f>
        <v>225515.87999999998</v>
      </c>
      <c r="G28" s="9">
        <f t="shared" si="0"/>
        <v>20.615673207454027</v>
      </c>
      <c r="H28" s="8"/>
      <c r="I28" s="10"/>
      <c r="J28" s="8"/>
      <c r="K28" s="9"/>
      <c r="L28" s="9"/>
      <c r="N28" s="9"/>
      <c r="O28" s="9"/>
      <c r="P28" s="9"/>
    </row>
    <row r="29" spans="1:16">
      <c r="A29" s="1">
        <f>'180meses'!A29</f>
        <v>25</v>
      </c>
      <c r="B29" s="4">
        <f>'180meses'!B29</f>
        <v>499.77825000000001</v>
      </c>
      <c r="C29" s="5">
        <f>'180meses'!C29</f>
        <v>11903.73825</v>
      </c>
      <c r="D29" s="5">
        <f>'180meses'!D29+RF!D29</f>
        <v>10449.26</v>
      </c>
      <c r="E29" s="5">
        <f t="shared" si="1"/>
        <v>22352.998250000001</v>
      </c>
      <c r="F29" s="5">
        <f>SUM(D$5:D29)</f>
        <v>235965.13999999998</v>
      </c>
      <c r="G29" s="6">
        <f t="shared" si="0"/>
        <v>20.691508914447258</v>
      </c>
      <c r="H29" s="4"/>
      <c r="I29" s="4"/>
      <c r="J29" s="5"/>
      <c r="K29" s="6"/>
      <c r="L29" s="6"/>
      <c r="N29" s="6"/>
      <c r="O29" s="6"/>
      <c r="P29" s="6"/>
    </row>
    <row r="30" spans="1:16">
      <c r="A30" s="1">
        <f>'180meses'!A30</f>
        <v>26</v>
      </c>
      <c r="B30" s="4">
        <f>'180meses'!B30</f>
        <v>499.77825000000001</v>
      </c>
      <c r="C30" s="5">
        <f>'180meses'!C30</f>
        <v>12403.5165</v>
      </c>
      <c r="D30" s="5">
        <f>'180meses'!D30+RF!D30</f>
        <v>10505.7</v>
      </c>
      <c r="E30" s="5">
        <f t="shared" si="1"/>
        <v>22909.216500000002</v>
      </c>
      <c r="F30" s="5">
        <f>SUM(D$5:D30)</f>
        <v>246470.84</v>
      </c>
      <c r="G30" s="6">
        <f t="shared" si="0"/>
        <v>20.705330949292335</v>
      </c>
      <c r="H30" s="5"/>
      <c r="I30" s="4"/>
      <c r="J30" s="5"/>
      <c r="K30" s="6"/>
      <c r="L30" s="6"/>
      <c r="N30" s="6"/>
      <c r="O30" s="6"/>
      <c r="P30" s="6"/>
    </row>
    <row r="31" spans="1:16">
      <c r="A31" s="1">
        <f>'180meses'!A31</f>
        <v>27</v>
      </c>
      <c r="B31" s="4">
        <f>'180meses'!B31</f>
        <v>499.77825000000001</v>
      </c>
      <c r="C31" s="5">
        <f>'180meses'!C31</f>
        <v>12903.294749999999</v>
      </c>
      <c r="D31" s="5">
        <f>'180meses'!D31+RF!D31</f>
        <v>10562.45</v>
      </c>
      <c r="E31" s="5">
        <f t="shared" si="1"/>
        <v>23465.744749999998</v>
      </c>
      <c r="F31" s="5">
        <f>SUM(D$5:D31)</f>
        <v>257033.29</v>
      </c>
      <c r="G31" s="6">
        <f t="shared" si="0"/>
        <v>20.722614429545043</v>
      </c>
      <c r="H31" s="5"/>
      <c r="I31" s="4"/>
      <c r="J31" s="5"/>
      <c r="K31" s="6"/>
      <c r="L31" s="6"/>
      <c r="N31" s="6"/>
      <c r="O31" s="6"/>
      <c r="P31" s="6"/>
    </row>
    <row r="32" spans="1:16">
      <c r="A32" s="1">
        <f>'180meses'!A32</f>
        <v>28</v>
      </c>
      <c r="B32" s="4">
        <f>'180meses'!B32</f>
        <v>499.77825000000001</v>
      </c>
      <c r="C32" s="5">
        <f>'180meses'!C32</f>
        <v>13403.072999999999</v>
      </c>
      <c r="D32" s="5">
        <f>'180meses'!D32+RF!D32</f>
        <v>10619.5</v>
      </c>
      <c r="E32" s="5">
        <f t="shared" si="1"/>
        <v>24022.572999999997</v>
      </c>
      <c r="F32" s="5">
        <f>SUM(D$5:D32)</f>
        <v>267652.79000000004</v>
      </c>
      <c r="G32" s="6">
        <f t="shared" si="0"/>
        <v>20.742980392662894</v>
      </c>
      <c r="H32" s="5"/>
      <c r="I32" s="4"/>
      <c r="J32" s="5"/>
      <c r="K32" s="6"/>
      <c r="L32" s="6"/>
      <c r="N32" s="6"/>
      <c r="O32" s="6"/>
      <c r="P32" s="6"/>
    </row>
    <row r="33" spans="1:16">
      <c r="A33" s="1">
        <f>'180meses'!A33</f>
        <v>29</v>
      </c>
      <c r="B33" s="4">
        <f>'180meses'!B33</f>
        <v>499.77825000000001</v>
      </c>
      <c r="C33" s="5">
        <f>'180meses'!C33</f>
        <v>13902.851249999998</v>
      </c>
      <c r="D33" s="5">
        <f>'180meses'!D33+RF!D33</f>
        <v>10676.869999999999</v>
      </c>
      <c r="E33" s="5">
        <f t="shared" si="1"/>
        <v>24579.721249999995</v>
      </c>
      <c r="F33" s="5">
        <f>SUM(D$5:D33)</f>
        <v>278329.66000000003</v>
      </c>
      <c r="G33" s="6">
        <f t="shared" si="0"/>
        <v>20.766107891824515</v>
      </c>
      <c r="H33" s="5"/>
      <c r="I33" s="4"/>
      <c r="J33" s="5"/>
      <c r="K33" s="6"/>
      <c r="L33" s="6"/>
      <c r="N33" s="6"/>
      <c r="O33" s="6"/>
      <c r="P33" s="6"/>
    </row>
    <row r="34" spans="1:16">
      <c r="A34" s="1">
        <f>'180meses'!A34</f>
        <v>30</v>
      </c>
      <c r="B34" s="4">
        <f>'180meses'!B34</f>
        <v>499.77825000000001</v>
      </c>
      <c r="C34" s="5">
        <f>'180meses'!C34</f>
        <v>14402.629499999997</v>
      </c>
      <c r="D34" s="5">
        <f>'180meses'!D34+RF!D34</f>
        <v>10734.550000000001</v>
      </c>
      <c r="E34" s="5">
        <f t="shared" si="1"/>
        <v>25137.179499999998</v>
      </c>
      <c r="F34" s="5">
        <f>SUM(D$5:D34)</f>
        <v>289064.21000000002</v>
      </c>
      <c r="G34" s="6">
        <f t="shared" si="0"/>
        <v>20.79172141038336</v>
      </c>
      <c r="H34" s="5"/>
      <c r="I34" s="4"/>
      <c r="J34" s="5"/>
      <c r="K34" s="6"/>
      <c r="L34" s="6"/>
      <c r="N34" s="6"/>
      <c r="O34" s="6"/>
      <c r="P34" s="6"/>
    </row>
    <row r="35" spans="1:16">
      <c r="A35" s="1">
        <f>'180meses'!A35</f>
        <v>31</v>
      </c>
      <c r="B35" s="4">
        <f>'180meses'!B35</f>
        <v>499.77825000000001</v>
      </c>
      <c r="C35" s="5">
        <f>'180meses'!C35</f>
        <v>14902.407749999997</v>
      </c>
      <c r="D35" s="5">
        <f>'180meses'!D35+RF!D35</f>
        <v>10792.539999999999</v>
      </c>
      <c r="E35" s="5">
        <f t="shared" si="1"/>
        <v>25694.947749999996</v>
      </c>
      <c r="F35" s="5">
        <f>SUM(D$5:D35)</f>
        <v>299856.75</v>
      </c>
      <c r="G35" s="6">
        <f t="shared" si="0"/>
        <v>20.819583673939544</v>
      </c>
      <c r="H35" s="5"/>
      <c r="I35" s="4"/>
      <c r="J35" s="5"/>
      <c r="K35" s="6"/>
      <c r="L35" s="6"/>
      <c r="N35" s="6"/>
      <c r="O35" s="6"/>
      <c r="P35" s="6"/>
    </row>
    <row r="36" spans="1:16">
      <c r="A36" s="1">
        <f>'180meses'!A36</f>
        <v>32</v>
      </c>
      <c r="B36" s="4">
        <f>'180meses'!B36</f>
        <v>499.77825000000001</v>
      </c>
      <c r="C36" s="5">
        <f>'180meses'!C36</f>
        <v>15402.185999999996</v>
      </c>
      <c r="D36" s="5">
        <f>'180meses'!D36+RF!D36</f>
        <v>10850.849999999999</v>
      </c>
      <c r="E36" s="5">
        <f t="shared" si="1"/>
        <v>26253.035999999993</v>
      </c>
      <c r="F36" s="5">
        <f>SUM(D$5:D36)</f>
        <v>310707.59999999998</v>
      </c>
      <c r="G36" s="6">
        <f t="shared" si="0"/>
        <v>20.849489908769947</v>
      </c>
      <c r="H36" s="5"/>
      <c r="I36" s="4"/>
      <c r="J36" s="5"/>
      <c r="K36" s="6"/>
      <c r="L36" s="6"/>
      <c r="N36" s="6"/>
      <c r="O36" s="6"/>
      <c r="P36" s="6"/>
    </row>
    <row r="37" spans="1:16">
      <c r="A37" s="1">
        <f>'180meses'!A37</f>
        <v>33</v>
      </c>
      <c r="B37" s="4">
        <f>'180meses'!B37</f>
        <v>499.77825000000001</v>
      </c>
      <c r="C37" s="5">
        <f>'180meses'!C37</f>
        <v>15901.964249999995</v>
      </c>
      <c r="D37" s="5">
        <f>'180meses'!D37+RF!D37</f>
        <v>10909.48</v>
      </c>
      <c r="E37" s="5">
        <f t="shared" si="1"/>
        <v>26811.444249999993</v>
      </c>
      <c r="F37" s="5">
        <f>SUM(D$5:D37)</f>
        <v>321617.07999999996</v>
      </c>
      <c r="G37" s="6">
        <f t="shared" si="0"/>
        <v>20.881261919574275</v>
      </c>
      <c r="H37" s="5"/>
      <c r="I37" s="4"/>
      <c r="J37" s="5"/>
      <c r="K37" s="6"/>
      <c r="L37" s="6"/>
      <c r="N37" s="6"/>
      <c r="O37" s="6"/>
      <c r="P37" s="6"/>
    </row>
    <row r="38" spans="1:16">
      <c r="A38" s="1">
        <f>'180meses'!A38</f>
        <v>34</v>
      </c>
      <c r="B38" s="4">
        <f>'180meses'!B38</f>
        <v>499.77825000000001</v>
      </c>
      <c r="C38" s="5">
        <f>'180meses'!C38</f>
        <v>16401.742499999997</v>
      </c>
      <c r="D38" s="5">
        <f>'180meses'!D38+RF!D38</f>
        <v>10968.42</v>
      </c>
      <c r="E38" s="5">
        <f t="shared" si="1"/>
        <v>27370.162499999999</v>
      </c>
      <c r="F38" s="5">
        <f>SUM(D$5:D38)</f>
        <v>332585.49999999994</v>
      </c>
      <c r="G38" s="6">
        <f t="shared" si="0"/>
        <v>20.914743283993992</v>
      </c>
      <c r="H38" s="5"/>
      <c r="I38" s="4"/>
      <c r="J38" s="5"/>
      <c r="K38" s="6"/>
      <c r="L38" s="6"/>
      <c r="N38" s="6"/>
      <c r="O38" s="6"/>
      <c r="P38" s="6"/>
    </row>
    <row r="39" spans="1:16">
      <c r="A39" s="1">
        <f>'180meses'!A39</f>
        <v>35</v>
      </c>
      <c r="B39" s="4">
        <f>'180meses'!B39</f>
        <v>499.77825000000001</v>
      </c>
      <c r="C39" s="5">
        <f>'180meses'!C39</f>
        <v>16901.520749999996</v>
      </c>
      <c r="D39" s="5">
        <f>'180meses'!D39+RF!D39</f>
        <v>11027.689999999999</v>
      </c>
      <c r="E39" s="5">
        <f t="shared" si="1"/>
        <v>27929.210749999995</v>
      </c>
      <c r="F39" s="5">
        <f>SUM(D$5:D39)</f>
        <v>343613.18999999994</v>
      </c>
      <c r="G39" s="6">
        <f t="shared" si="0"/>
        <v>20.949797864464706</v>
      </c>
      <c r="H39" s="5"/>
      <c r="I39" s="4"/>
      <c r="J39" s="5"/>
      <c r="K39" s="6"/>
      <c r="L39" s="6"/>
      <c r="N39" s="6"/>
      <c r="O39" s="6"/>
      <c r="P39" s="6"/>
    </row>
    <row r="40" spans="1:16">
      <c r="A40" s="1">
        <f>'180meses'!A40</f>
        <v>36</v>
      </c>
      <c r="B40" s="4">
        <f>'180meses'!B40</f>
        <v>499.77825000000001</v>
      </c>
      <c r="C40" s="5">
        <f>'180meses'!C40</f>
        <v>17401.298999999995</v>
      </c>
      <c r="D40" s="5">
        <f>'180meses'!D40+RF!D40</f>
        <v>11087.279999999999</v>
      </c>
      <c r="E40" s="5">
        <f t="shared" si="1"/>
        <v>28488.578999999994</v>
      </c>
      <c r="F40" s="5">
        <f>SUM(D$5:D40)</f>
        <v>354700.47</v>
      </c>
      <c r="G40" s="6">
        <f t="shared" si="0"/>
        <v>20.986305034119493</v>
      </c>
      <c r="H40" s="5"/>
      <c r="I40" s="4"/>
      <c r="J40" s="5"/>
      <c r="K40" s="6"/>
      <c r="L40" s="6"/>
      <c r="N40" s="6"/>
      <c r="O40" s="6"/>
      <c r="P40" s="6"/>
    </row>
    <row r="41" spans="1:16">
      <c r="A41" s="1">
        <f>'180meses'!A41</f>
        <v>37</v>
      </c>
      <c r="B41" s="4">
        <f>'180meses'!B41</f>
        <v>537.26161875000003</v>
      </c>
      <c r="C41" s="5">
        <f>'180meses'!C41</f>
        <v>17938.560618749994</v>
      </c>
      <c r="D41" s="5">
        <f>'180meses'!D41+RF!D41</f>
        <v>11147.2</v>
      </c>
      <c r="E41" s="5">
        <f t="shared" si="1"/>
        <v>29085.760618749995</v>
      </c>
      <c r="F41" s="5">
        <f>SUM(D$5:D41)</f>
        <v>365847.67</v>
      </c>
      <c r="G41" s="6">
        <f t="shared" si="0"/>
        <v>21.024158598734502</v>
      </c>
      <c r="H41" s="4"/>
      <c r="I41" s="4"/>
      <c r="J41" s="5"/>
      <c r="K41" s="6"/>
      <c r="L41" s="6"/>
      <c r="N41" s="6"/>
      <c r="O41" s="6"/>
      <c r="P41" s="6"/>
    </row>
    <row r="42" spans="1:16">
      <c r="A42" s="1">
        <f>'180meses'!A42</f>
        <v>38</v>
      </c>
      <c r="B42" s="4">
        <f>'180meses'!B42</f>
        <v>537.26161875000003</v>
      </c>
      <c r="C42" s="5">
        <f>'180meses'!C42</f>
        <v>18475.822237499993</v>
      </c>
      <c r="D42" s="5">
        <f>'180meses'!D42+RF!D42</f>
        <v>11207.810000000001</v>
      </c>
      <c r="E42" s="5">
        <f t="shared" si="1"/>
        <v>29683.632237499995</v>
      </c>
      <c r="F42" s="5">
        <f>SUM(D$5:D42)</f>
        <v>377055.48</v>
      </c>
      <c r="G42" s="6">
        <f t="shared" si="0"/>
        <v>21.019271724950372</v>
      </c>
      <c r="H42" s="5"/>
      <c r="I42" s="4"/>
      <c r="J42" s="5"/>
      <c r="K42" s="6"/>
      <c r="L42" s="6"/>
      <c r="N42" s="6"/>
      <c r="O42" s="6"/>
      <c r="P42" s="6"/>
    </row>
    <row r="43" spans="1:16">
      <c r="A43" s="1">
        <f>'180meses'!A43</f>
        <v>39</v>
      </c>
      <c r="B43" s="4">
        <f>'180meses'!B43</f>
        <v>537.26161875000003</v>
      </c>
      <c r="C43" s="5">
        <f>'180meses'!C43</f>
        <v>19013.083856249992</v>
      </c>
      <c r="D43" s="5">
        <f>'180meses'!D43+RF!D43</f>
        <v>11268.76</v>
      </c>
      <c r="E43" s="5">
        <f t="shared" si="1"/>
        <v>30281.843856249994</v>
      </c>
      <c r="F43" s="5">
        <f>SUM(D$5:D43)</f>
        <v>388324.24</v>
      </c>
      <c r="G43" s="6">
        <f t="shared" si="0"/>
        <v>21.017967969610918</v>
      </c>
      <c r="H43" s="5"/>
      <c r="I43" s="4"/>
      <c r="J43" s="5"/>
      <c r="K43" s="6"/>
      <c r="L43" s="6"/>
      <c r="N43" s="6"/>
      <c r="O43" s="6"/>
      <c r="P43" s="6"/>
    </row>
    <row r="44" spans="1:16">
      <c r="A44" s="1">
        <f>'180meses'!A44</f>
        <v>40</v>
      </c>
      <c r="B44" s="4">
        <f>'180meses'!B44</f>
        <v>537.26161875000003</v>
      </c>
      <c r="C44" s="5">
        <f>'180meses'!C44</f>
        <v>19550.345474999991</v>
      </c>
      <c r="D44" s="5">
        <f>'180meses'!D44+RF!D44</f>
        <v>11330.05</v>
      </c>
      <c r="E44" s="5">
        <f t="shared" si="1"/>
        <v>30880.39547499999</v>
      </c>
      <c r="F44" s="5">
        <f>SUM(D$5:D44)</f>
        <v>399654.29</v>
      </c>
      <c r="G44" s="6">
        <f t="shared" si="0"/>
        <v>21.019961465568638</v>
      </c>
      <c r="H44" s="5"/>
      <c r="I44" s="4"/>
      <c r="J44" s="5"/>
      <c r="K44" s="6"/>
      <c r="L44" s="6"/>
      <c r="N44" s="6"/>
      <c r="O44" s="6"/>
      <c r="P44" s="6"/>
    </row>
    <row r="45" spans="1:16">
      <c r="A45" s="1">
        <f>'180meses'!A45</f>
        <v>41</v>
      </c>
      <c r="B45" s="4">
        <f>'180meses'!B45</f>
        <v>537.26161875000003</v>
      </c>
      <c r="C45" s="5">
        <f>'180meses'!C45</f>
        <v>20087.60709374999</v>
      </c>
      <c r="D45" s="5">
        <f>'180meses'!D45+RF!D45</f>
        <v>11391.67</v>
      </c>
      <c r="E45" s="5">
        <f t="shared" si="1"/>
        <v>31479.277093749988</v>
      </c>
      <c r="F45" s="5">
        <f>SUM(D$5:D45)</f>
        <v>411045.95999999996</v>
      </c>
      <c r="G45" s="6">
        <f t="shared" si="0"/>
        <v>21.024997257753071</v>
      </c>
      <c r="H45" s="5"/>
      <c r="I45" s="4"/>
      <c r="J45" s="5"/>
      <c r="K45" s="6"/>
      <c r="L45" s="6"/>
      <c r="N45" s="6"/>
      <c r="O45" s="6"/>
      <c r="P45" s="6"/>
    </row>
    <row r="46" spans="1:16">
      <c r="A46" s="1">
        <f>'180meses'!A46</f>
        <v>42</v>
      </c>
      <c r="B46" s="4">
        <f>'180meses'!B46</f>
        <v>537.26161875000003</v>
      </c>
      <c r="C46" s="5">
        <f>'180meses'!C46</f>
        <v>20624.868712499989</v>
      </c>
      <c r="D46" s="5">
        <f>'180meses'!D46+RF!D46</f>
        <v>11453.640000000001</v>
      </c>
      <c r="E46" s="5">
        <f t="shared" si="1"/>
        <v>32078.508712499992</v>
      </c>
      <c r="F46" s="5">
        <f>SUM(D$5:D46)</f>
        <v>422499.6</v>
      </c>
      <c r="G46" s="6">
        <f t="shared" si="0"/>
        <v>21.032848662768572</v>
      </c>
      <c r="H46" s="5"/>
      <c r="I46" s="4"/>
      <c r="J46" s="5"/>
      <c r="K46" s="6"/>
      <c r="L46" s="6"/>
      <c r="N46" s="6"/>
      <c r="O46" s="6"/>
      <c r="P46" s="6"/>
    </row>
    <row r="47" spans="1:16">
      <c r="A47" s="1">
        <f>'180meses'!A47</f>
        <v>43</v>
      </c>
      <c r="B47" s="4">
        <f>'180meses'!B47</f>
        <v>537.26161875000003</v>
      </c>
      <c r="C47" s="5">
        <f>'180meses'!C47</f>
        <v>21162.130331249988</v>
      </c>
      <c r="D47" s="5">
        <f>'180meses'!D47+RF!D47</f>
        <v>11515.93</v>
      </c>
      <c r="E47" s="5">
        <f t="shared" si="1"/>
        <v>32678.060331249988</v>
      </c>
      <c r="F47" s="5">
        <f>SUM(D$5:D47)</f>
        <v>434015.52999999997</v>
      </c>
      <c r="G47" s="6">
        <f t="shared" si="0"/>
        <v>21.043311162361913</v>
      </c>
      <c r="H47" s="5"/>
      <c r="I47" s="4"/>
      <c r="J47" s="5"/>
      <c r="K47" s="6"/>
      <c r="L47" s="6"/>
      <c r="N47" s="6"/>
      <c r="O47" s="6"/>
      <c r="P47" s="6"/>
    </row>
    <row r="48" spans="1:16">
      <c r="A48" s="1">
        <f>'180meses'!A48</f>
        <v>44</v>
      </c>
      <c r="B48" s="4">
        <f>'180meses'!B48</f>
        <v>537.26161875000003</v>
      </c>
      <c r="C48" s="5">
        <f>'180meses'!C48</f>
        <v>21699.391949999987</v>
      </c>
      <c r="D48" s="5">
        <f>'180meses'!D48+RF!D48</f>
        <v>11578.58</v>
      </c>
      <c r="E48" s="5">
        <f t="shared" si="1"/>
        <v>33277.971949999985</v>
      </c>
      <c r="F48" s="5">
        <f>SUM(D$5:D48)</f>
        <v>445594.11</v>
      </c>
      <c r="G48" s="6">
        <f t="shared" si="0"/>
        <v>21.056202897587958</v>
      </c>
      <c r="H48" s="5"/>
      <c r="I48" s="4"/>
      <c r="J48" s="5"/>
      <c r="K48" s="6"/>
      <c r="L48" s="6"/>
      <c r="N48" s="6"/>
      <c r="O48" s="6"/>
      <c r="P48" s="6"/>
    </row>
    <row r="49" spans="1:16">
      <c r="A49" s="1">
        <f>'180meses'!A49</f>
        <v>45</v>
      </c>
      <c r="B49" s="4">
        <f>'180meses'!B49</f>
        <v>537.26161875000003</v>
      </c>
      <c r="C49" s="5">
        <f>'180meses'!C49</f>
        <v>22236.653568749985</v>
      </c>
      <c r="D49" s="5">
        <f>'180meses'!D49+RF!D49</f>
        <v>11641.57</v>
      </c>
      <c r="E49" s="5">
        <f t="shared" si="1"/>
        <v>33878.223568749985</v>
      </c>
      <c r="F49" s="5">
        <f>SUM(D$5:D49)</f>
        <v>457235.68</v>
      </c>
      <c r="G49" s="6">
        <f t="shared" si="0"/>
        <v>21.071359098612913</v>
      </c>
      <c r="H49" s="5"/>
      <c r="I49" s="4"/>
      <c r="J49" s="5"/>
      <c r="K49" s="6"/>
      <c r="L49" s="6"/>
      <c r="N49" s="6"/>
      <c r="O49" s="6"/>
      <c r="P49" s="6"/>
    </row>
    <row r="50" spans="1:16">
      <c r="A50" s="1">
        <f>'180meses'!A50</f>
        <v>46</v>
      </c>
      <c r="B50" s="4">
        <f>'180meses'!B50</f>
        <v>537.26161875000003</v>
      </c>
      <c r="C50" s="5">
        <f>'180meses'!C50</f>
        <v>22773.915187499984</v>
      </c>
      <c r="D50" s="5">
        <f>'180meses'!D50+RF!D50</f>
        <v>11704.9</v>
      </c>
      <c r="E50" s="5">
        <f t="shared" si="1"/>
        <v>34478.815187499982</v>
      </c>
      <c r="F50" s="5">
        <f>SUM(D$5:D50)</f>
        <v>468940.58</v>
      </c>
      <c r="G50" s="6">
        <f t="shared" si="0"/>
        <v>21.088630919673093</v>
      </c>
      <c r="H50" s="5"/>
      <c r="I50" s="4"/>
      <c r="J50" s="5"/>
      <c r="K50" s="6"/>
      <c r="L50" s="6"/>
      <c r="N50" s="6"/>
      <c r="O50" s="6"/>
      <c r="P50" s="6"/>
    </row>
    <row r="51" spans="1:16">
      <c r="A51" s="1">
        <f>'180meses'!A51</f>
        <v>47</v>
      </c>
      <c r="B51" s="4">
        <f>'180meses'!B51</f>
        <v>537.26161875000003</v>
      </c>
      <c r="C51" s="5">
        <f>'180meses'!C51</f>
        <v>23311.176806249983</v>
      </c>
      <c r="D51" s="5">
        <f>'180meses'!D51+RF!D51</f>
        <v>11768.6</v>
      </c>
      <c r="E51" s="5">
        <f t="shared" si="1"/>
        <v>35079.776806249982</v>
      </c>
      <c r="F51" s="5">
        <f>SUM(D$5:D51)</f>
        <v>480709.18</v>
      </c>
      <c r="G51" s="6">
        <f t="shared" si="0"/>
        <v>21.107884878040156</v>
      </c>
      <c r="H51" s="5"/>
      <c r="I51" s="4"/>
      <c r="J51" s="5"/>
      <c r="K51" s="6"/>
      <c r="L51" s="6"/>
      <c r="N51" s="6"/>
      <c r="O51" s="6"/>
      <c r="P51" s="6"/>
    </row>
    <row r="52" spans="1:16">
      <c r="A52" s="1">
        <f>'180meses'!A52</f>
        <v>48</v>
      </c>
      <c r="B52" s="4">
        <f>'180meses'!B52</f>
        <v>537.26161875000003</v>
      </c>
      <c r="C52" s="5">
        <f>'180meses'!C52</f>
        <v>23848.438424999982</v>
      </c>
      <c r="D52" s="5">
        <f>'180meses'!D52+RF!D52</f>
        <v>11832.630000000001</v>
      </c>
      <c r="E52" s="5">
        <f t="shared" si="1"/>
        <v>35681.068424999983</v>
      </c>
      <c r="F52" s="5">
        <f>SUM(D$5:D52)</f>
        <v>492541.81</v>
      </c>
      <c r="G52" s="6">
        <f t="shared" si="0"/>
        <v>21.128998080780896</v>
      </c>
      <c r="H52" s="5"/>
      <c r="I52" s="4"/>
      <c r="J52" s="5"/>
      <c r="K52" s="6"/>
      <c r="L52" s="6"/>
      <c r="N52" s="6"/>
      <c r="O52" s="6"/>
      <c r="P52" s="6"/>
    </row>
    <row r="53" spans="1:16">
      <c r="A53" s="1">
        <f>'180meses'!A53</f>
        <v>49</v>
      </c>
      <c r="B53" s="4">
        <f>'180meses'!B53</f>
        <v>577.55624015625006</v>
      </c>
      <c r="C53" s="5">
        <f>'180meses'!C53</f>
        <v>24425.994665156231</v>
      </c>
      <c r="D53" s="5">
        <f>'180meses'!D53+RF!D53</f>
        <v>11897.02</v>
      </c>
      <c r="E53" s="5">
        <f t="shared" si="1"/>
        <v>36323.014665156232</v>
      </c>
      <c r="F53" s="5">
        <f>SUM(D$5:D53)</f>
        <v>504438.83</v>
      </c>
      <c r="G53" s="6">
        <f t="shared" si="0"/>
        <v>21.151859967116501</v>
      </c>
      <c r="H53" s="4"/>
      <c r="I53" s="4"/>
      <c r="J53" s="5"/>
      <c r="K53" s="6"/>
      <c r="L53" s="6"/>
      <c r="N53" s="6"/>
      <c r="O53" s="6"/>
      <c r="P53" s="6"/>
    </row>
    <row r="54" spans="1:16">
      <c r="A54" s="1">
        <f>'180meses'!A54</f>
        <v>50</v>
      </c>
      <c r="B54" s="4">
        <f>'180meses'!B54</f>
        <v>577.55624015625006</v>
      </c>
      <c r="C54" s="5">
        <f>'180meses'!C54</f>
        <v>25003.550905312481</v>
      </c>
      <c r="D54" s="5">
        <f>'180meses'!D54+RF!D54</f>
        <v>11962.18</v>
      </c>
      <c r="E54" s="5">
        <f t="shared" si="1"/>
        <v>36965.730905312477</v>
      </c>
      <c r="F54" s="5">
        <f>SUM(D$5:D54)</f>
        <v>516401.01</v>
      </c>
      <c r="G54" s="6">
        <f t="shared" si="0"/>
        <v>21.141452664633874</v>
      </c>
      <c r="H54" s="5"/>
      <c r="I54" s="4"/>
      <c r="J54" s="5"/>
      <c r="K54" s="6"/>
      <c r="L54" s="6"/>
      <c r="N54" s="6"/>
      <c r="O54" s="6"/>
      <c r="P54" s="6"/>
    </row>
    <row r="55" spans="1:16">
      <c r="A55" s="1">
        <f>'180meses'!A55</f>
        <v>51</v>
      </c>
      <c r="B55" s="4">
        <f>'180meses'!B55</f>
        <v>577.55624015625006</v>
      </c>
      <c r="C55" s="5">
        <f>'180meses'!C55</f>
        <v>25581.10714546873</v>
      </c>
      <c r="D55" s="5">
        <f>'180meses'!D55+RF!D55</f>
        <v>12027.689999999999</v>
      </c>
      <c r="E55" s="5">
        <f t="shared" si="1"/>
        <v>37608.797145468729</v>
      </c>
      <c r="F55" s="5">
        <f>SUM(D$5:D55)</f>
        <v>528428.69999999995</v>
      </c>
      <c r="G55" s="6">
        <f t="shared" si="0"/>
        <v>21.134146185921345</v>
      </c>
      <c r="H55" s="5"/>
      <c r="I55" s="4"/>
      <c r="J55" s="5"/>
      <c r="K55" s="6"/>
      <c r="L55" s="6"/>
      <c r="N55" s="6"/>
      <c r="O55" s="6"/>
      <c r="P55" s="6"/>
    </row>
    <row r="56" spans="1:16">
      <c r="A56" s="1">
        <f>'180meses'!A56</f>
        <v>52</v>
      </c>
      <c r="B56" s="4">
        <f>'180meses'!B56</f>
        <v>577.55624015625006</v>
      </c>
      <c r="C56" s="5">
        <f>'180meses'!C56</f>
        <v>26158.663385624979</v>
      </c>
      <c r="D56" s="5">
        <f>'180meses'!D56+RF!D56</f>
        <v>12093.560000000001</v>
      </c>
      <c r="E56" s="5">
        <f t="shared" si="1"/>
        <v>38252.22338562498</v>
      </c>
      <c r="F56" s="5">
        <f>SUM(D$5:D56)</f>
        <v>540522.26</v>
      </c>
      <c r="G56" s="6">
        <f t="shared" si="0"/>
        <v>21.129744577757439</v>
      </c>
      <c r="H56" s="5"/>
      <c r="I56" s="4"/>
      <c r="J56" s="5"/>
      <c r="K56" s="6"/>
      <c r="L56" s="6"/>
      <c r="N56" s="6"/>
      <c r="O56" s="6"/>
      <c r="P56" s="6"/>
    </row>
    <row r="57" spans="1:16">
      <c r="A57" s="1">
        <f>'180meses'!A57</f>
        <v>53</v>
      </c>
      <c r="B57" s="4">
        <f>'180meses'!B57</f>
        <v>577.55624015625006</v>
      </c>
      <c r="C57" s="5">
        <f>'180meses'!C57</f>
        <v>26736.219625781228</v>
      </c>
      <c r="D57" s="5">
        <f>'180meses'!D57+RF!D57</f>
        <v>12159.8</v>
      </c>
      <c r="E57" s="5">
        <f t="shared" si="1"/>
        <v>38896.019625781228</v>
      </c>
      <c r="F57" s="5">
        <f>SUM(D$5:D57)</f>
        <v>552682.06000000006</v>
      </c>
      <c r="G57" s="6">
        <f t="shared" si="0"/>
        <v>21.128069574981286</v>
      </c>
      <c r="H57" s="5"/>
      <c r="I57" s="4"/>
      <c r="J57" s="5"/>
      <c r="K57" s="6"/>
      <c r="L57" s="6"/>
      <c r="N57" s="6"/>
      <c r="O57" s="6"/>
      <c r="P57" s="6"/>
    </row>
    <row r="58" spans="1:16">
      <c r="A58" s="1">
        <f>'180meses'!A58</f>
        <v>54</v>
      </c>
      <c r="B58" s="4">
        <f>'180meses'!B58</f>
        <v>577.55624015625006</v>
      </c>
      <c r="C58" s="5">
        <f>'180meses'!C58</f>
        <v>27313.775865937478</v>
      </c>
      <c r="D58" s="5">
        <f>'180meses'!D58+RF!D58</f>
        <v>12226.42</v>
      </c>
      <c r="E58" s="5">
        <f t="shared" si="1"/>
        <v>39540.19586593748</v>
      </c>
      <c r="F58" s="5">
        <f>SUM(D$5:D58)</f>
        <v>564908.4800000001</v>
      </c>
      <c r="G58" s="6">
        <f t="shared" si="0"/>
        <v>21.128958690003788</v>
      </c>
      <c r="H58" s="5"/>
      <c r="I58" s="4"/>
      <c r="J58" s="5"/>
      <c r="K58" s="6"/>
      <c r="L58" s="6"/>
      <c r="N58" s="6"/>
      <c r="O58" s="6"/>
      <c r="P58" s="6"/>
    </row>
    <row r="59" spans="1:16">
      <c r="A59" s="1">
        <f>'180meses'!A59</f>
        <v>55</v>
      </c>
      <c r="B59" s="4">
        <f>'180meses'!B59</f>
        <v>577.55624015625006</v>
      </c>
      <c r="C59" s="5">
        <f>'180meses'!C59</f>
        <v>27891.332106093727</v>
      </c>
      <c r="D59" s="5">
        <f>'180meses'!D59+RF!D59</f>
        <v>12293.4</v>
      </c>
      <c r="E59" s="5">
        <f t="shared" si="1"/>
        <v>40184.732106093725</v>
      </c>
      <c r="F59" s="5">
        <f>SUM(D$5:D59)</f>
        <v>577201.88000000012</v>
      </c>
      <c r="G59" s="6">
        <f t="shared" si="0"/>
        <v>21.132262446358371</v>
      </c>
      <c r="H59" s="5"/>
      <c r="I59" s="4"/>
      <c r="J59" s="5"/>
      <c r="K59" s="6"/>
      <c r="L59" s="6"/>
      <c r="N59" s="6"/>
      <c r="O59" s="6"/>
      <c r="P59" s="6"/>
    </row>
    <row r="60" spans="1:16">
      <c r="A60" s="1">
        <f>'180meses'!A60</f>
        <v>56</v>
      </c>
      <c r="B60" s="4">
        <f>'180meses'!B60</f>
        <v>577.55624015625006</v>
      </c>
      <c r="C60" s="5">
        <f>'180meses'!C60</f>
        <v>28468.888346249976</v>
      </c>
      <c r="D60" s="5">
        <f>'180meses'!D60+RF!D60</f>
        <v>12360.76</v>
      </c>
      <c r="E60" s="5">
        <f t="shared" si="1"/>
        <v>40829.648346249975</v>
      </c>
      <c r="F60" s="5">
        <f>SUM(D$5:D60)</f>
        <v>589562.64000000013</v>
      </c>
      <c r="G60" s="6">
        <f t="shared" si="0"/>
        <v>21.137844465707389</v>
      </c>
      <c r="H60" s="5"/>
      <c r="I60" s="4"/>
      <c r="J60" s="5"/>
      <c r="K60" s="6"/>
      <c r="L60" s="6"/>
      <c r="N60" s="6"/>
      <c r="O60" s="6"/>
      <c r="P60" s="6"/>
    </row>
    <row r="61" spans="1:16">
      <c r="A61" s="1">
        <f>'180meses'!A61</f>
        <v>57</v>
      </c>
      <c r="B61" s="4">
        <f>'180meses'!B61</f>
        <v>577.55624015625006</v>
      </c>
      <c r="C61" s="5">
        <f>'180meses'!C61</f>
        <v>29046.444586406225</v>
      </c>
      <c r="D61" s="5">
        <f>'180meses'!D61+RF!D61</f>
        <v>12428.480000000001</v>
      </c>
      <c r="E61" s="5">
        <f t="shared" si="1"/>
        <v>41474.924586406225</v>
      </c>
      <c r="F61" s="5">
        <f>SUM(D$5:D61)</f>
        <v>601991.12000000011</v>
      </c>
      <c r="G61" s="6">
        <f t="shared" si="0"/>
        <v>21.145578734172688</v>
      </c>
      <c r="H61" s="5"/>
      <c r="I61" s="4"/>
      <c r="J61" s="5"/>
      <c r="K61" s="6"/>
      <c r="L61" s="6"/>
      <c r="N61" s="6"/>
      <c r="O61" s="6"/>
      <c r="P61" s="6"/>
    </row>
    <row r="62" spans="1:16">
      <c r="A62" s="1">
        <f>'180meses'!A62</f>
        <v>58</v>
      </c>
      <c r="B62" s="4">
        <f>'180meses'!B62</f>
        <v>577.55624015625006</v>
      </c>
      <c r="C62" s="5">
        <f>'180meses'!C62</f>
        <v>29624.000826562475</v>
      </c>
      <c r="D62" s="5">
        <f>'180meses'!D62+RF!D62</f>
        <v>12496.59</v>
      </c>
      <c r="E62" s="5">
        <f t="shared" si="1"/>
        <v>42120.590826562475</v>
      </c>
      <c r="F62" s="5">
        <f>SUM(D$5:D62)</f>
        <v>614487.71000000008</v>
      </c>
      <c r="G62" s="6">
        <f t="shared" si="0"/>
        <v>21.155350293287913</v>
      </c>
      <c r="H62" s="5"/>
      <c r="I62" s="4"/>
      <c r="J62" s="5"/>
      <c r="K62" s="6"/>
      <c r="L62" s="6"/>
      <c r="N62" s="6"/>
      <c r="O62" s="6"/>
      <c r="P62" s="6"/>
    </row>
    <row r="63" spans="1:16">
      <c r="A63" s="1">
        <f>'180meses'!A63</f>
        <v>59</v>
      </c>
      <c r="B63" s="4">
        <f>'180meses'!B63</f>
        <v>577.55624015625006</v>
      </c>
      <c r="C63" s="5">
        <f>'180meses'!C63</f>
        <v>30201.557066718724</v>
      </c>
      <c r="D63" s="5">
        <f>'180meses'!D63+RF!D63</f>
        <v>12565.08</v>
      </c>
      <c r="E63" s="5">
        <f t="shared" si="1"/>
        <v>42766.637066718722</v>
      </c>
      <c r="F63" s="5">
        <f>SUM(D$5:D63)</f>
        <v>627052.79</v>
      </c>
      <c r="G63" s="6">
        <f t="shared" si="0"/>
        <v>21.167052812047949</v>
      </c>
      <c r="H63" s="5"/>
      <c r="I63" s="4"/>
      <c r="J63" s="5"/>
      <c r="K63" s="6"/>
      <c r="L63" s="6"/>
      <c r="N63" s="6"/>
      <c r="O63" s="6"/>
      <c r="P63" s="6"/>
    </row>
    <row r="64" spans="1:16">
      <c r="A64" s="1">
        <f>'180meses'!A64</f>
        <v>60</v>
      </c>
      <c r="B64" s="4">
        <f>'180meses'!B64</f>
        <v>577.55624015625006</v>
      </c>
      <c r="C64" s="5">
        <f>'180meses'!C64</f>
        <v>30779.113306874973</v>
      </c>
      <c r="D64" s="5">
        <f>'180meses'!D64+RF!D64</f>
        <v>12633.95</v>
      </c>
      <c r="E64" s="5">
        <f t="shared" si="1"/>
        <v>43413.063306874974</v>
      </c>
      <c r="F64" s="5">
        <f>SUM(D$5:D64)</f>
        <v>639686.74</v>
      </c>
      <c r="G64" s="6">
        <f t="shared" si="0"/>
        <v>21.180588093086001</v>
      </c>
      <c r="H64" s="5"/>
      <c r="I64" s="4"/>
      <c r="J64" s="5"/>
      <c r="K64" s="6"/>
      <c r="L64" s="6"/>
      <c r="N64" s="6"/>
      <c r="O64" s="6"/>
      <c r="P64" s="6"/>
    </row>
    <row r="65" spans="1:16">
      <c r="A65" s="1">
        <f>'180meses'!A65</f>
        <v>61</v>
      </c>
      <c r="B65" s="4">
        <f>'180meses'!B65</f>
        <v>620.87295816796882</v>
      </c>
      <c r="C65" s="5">
        <f>'180meses'!C65</f>
        <v>31399.986265042942</v>
      </c>
      <c r="D65" s="5">
        <f>'180meses'!D65+RF!D65</f>
        <v>12703.21</v>
      </c>
      <c r="E65" s="5">
        <f t="shared" si="1"/>
        <v>44103.196265042941</v>
      </c>
      <c r="F65" s="5">
        <f>SUM(D$5:D65)</f>
        <v>652389.94999999995</v>
      </c>
      <c r="G65" s="6">
        <f t="shared" si="0"/>
        <v>21.195865634448896</v>
      </c>
      <c r="H65" s="4"/>
      <c r="I65" s="4"/>
      <c r="J65" s="5"/>
      <c r="K65" s="6"/>
      <c r="L65" s="6"/>
      <c r="N65" s="6"/>
      <c r="O65" s="6"/>
      <c r="P65" s="6"/>
    </row>
    <row r="66" spans="1:16">
      <c r="A66" s="1">
        <f>'180meses'!A66</f>
        <v>62</v>
      </c>
      <c r="B66" s="4">
        <f>'180meses'!B66</f>
        <v>620.87295816796882</v>
      </c>
      <c r="C66" s="5">
        <f>'180meses'!C66</f>
        <v>32020.859223210911</v>
      </c>
      <c r="D66" s="5">
        <f>'180meses'!D66+RF!D66</f>
        <v>12773.28</v>
      </c>
      <c r="E66" s="5">
        <f t="shared" si="1"/>
        <v>44794.139223210914</v>
      </c>
      <c r="F66" s="5">
        <f>SUM(D$5:D66)</f>
        <v>665163.23</v>
      </c>
      <c r="G66" s="6">
        <f t="shared" si="0"/>
        <v>21.183551622776175</v>
      </c>
      <c r="H66" s="5"/>
      <c r="I66" s="4"/>
      <c r="J66" s="5"/>
      <c r="K66" s="6"/>
      <c r="L66" s="6"/>
      <c r="N66" s="6"/>
      <c r="O66" s="6"/>
      <c r="P66" s="6"/>
    </row>
    <row r="67" spans="1:16">
      <c r="A67" s="1">
        <f>'180meses'!A67</f>
        <v>63</v>
      </c>
      <c r="B67" s="4">
        <f>'180meses'!B67</f>
        <v>620.87295816796882</v>
      </c>
      <c r="C67" s="5">
        <f>'180meses'!C67</f>
        <v>32641.73218137888</v>
      </c>
      <c r="D67" s="5">
        <f>'180meses'!D67+RF!D67</f>
        <v>12843.76</v>
      </c>
      <c r="E67" s="5">
        <f t="shared" si="1"/>
        <v>45485.492181378882</v>
      </c>
      <c r="F67" s="5">
        <f>SUM(D$5:D67)</f>
        <v>678006.99</v>
      </c>
      <c r="G67" s="6">
        <f t="shared" si="0"/>
        <v>21.173916204863552</v>
      </c>
      <c r="H67" s="5"/>
      <c r="I67" s="4"/>
      <c r="J67" s="5"/>
      <c r="K67" s="6"/>
      <c r="L67" s="6"/>
      <c r="N67" s="6"/>
      <c r="O67" s="6"/>
      <c r="P67" s="6"/>
    </row>
    <row r="68" spans="1:16">
      <c r="A68" s="1">
        <f>'180meses'!A68</f>
        <v>64</v>
      </c>
      <c r="B68" s="4">
        <f>'180meses'!B68</f>
        <v>620.87295816796882</v>
      </c>
      <c r="C68" s="5">
        <f>'180meses'!C68</f>
        <v>33262.605139546846</v>
      </c>
      <c r="D68" s="5">
        <f>'180meses'!D68+RF!D68</f>
        <v>12914.62</v>
      </c>
      <c r="E68" s="5">
        <f t="shared" si="1"/>
        <v>46177.225139546848</v>
      </c>
      <c r="F68" s="5">
        <f>SUM(D$5:D68)</f>
        <v>690921.61</v>
      </c>
      <c r="G68" s="6">
        <f t="shared" si="0"/>
        <v>21.166818174991025</v>
      </c>
      <c r="H68" s="5"/>
      <c r="I68" s="4"/>
      <c r="J68" s="5"/>
      <c r="K68" s="6"/>
      <c r="L68" s="6"/>
      <c r="N68" s="6"/>
      <c r="O68" s="6"/>
      <c r="P68" s="6"/>
    </row>
    <row r="69" spans="1:16">
      <c r="A69" s="1">
        <f>'180meses'!A69</f>
        <v>65</v>
      </c>
      <c r="B69" s="4">
        <f>'180meses'!B69</f>
        <v>620.87295816796882</v>
      </c>
      <c r="C69" s="5">
        <f>'180meses'!C69</f>
        <v>33883.478097714811</v>
      </c>
      <c r="D69" s="5">
        <f>'180meses'!D69+RF!D69</f>
        <v>12985.880000000001</v>
      </c>
      <c r="E69" s="5">
        <f t="shared" si="1"/>
        <v>46869.358097714809</v>
      </c>
      <c r="F69" s="5">
        <f>SUM(D$5:D69)</f>
        <v>703907.49</v>
      </c>
      <c r="G69" s="6">
        <f t="shared" si="0"/>
        <v>21.162127471582334</v>
      </c>
      <c r="H69" s="5"/>
      <c r="I69" s="4"/>
      <c r="J69" s="5"/>
      <c r="K69" s="6"/>
      <c r="L69" s="6"/>
      <c r="N69" s="6"/>
      <c r="O69" s="6"/>
      <c r="P69" s="6"/>
    </row>
    <row r="70" spans="1:16">
      <c r="A70" s="1">
        <f>'180meses'!A70</f>
        <v>66</v>
      </c>
      <c r="B70" s="4">
        <f>'180meses'!B70</f>
        <v>620.87295816796882</v>
      </c>
      <c r="C70" s="5">
        <f>'180meses'!C70</f>
        <v>34504.351055882777</v>
      </c>
      <c r="D70" s="5">
        <f>'180meses'!D70+RF!D70</f>
        <v>13057.550000000001</v>
      </c>
      <c r="E70" s="5">
        <f t="shared" si="1"/>
        <v>47561.901055882779</v>
      </c>
      <c r="F70" s="5">
        <f>SUM(D$5:D70)</f>
        <v>716965.04</v>
      </c>
      <c r="G70" s="6">
        <f t="shared" si="0"/>
        <v>21.159723861062364</v>
      </c>
      <c r="H70" s="5"/>
      <c r="I70" s="4"/>
      <c r="J70" s="5"/>
      <c r="K70" s="6"/>
      <c r="L70" s="6"/>
      <c r="N70" s="6"/>
      <c r="O70" s="6"/>
      <c r="P70" s="6"/>
    </row>
    <row r="71" spans="1:16">
      <c r="A71" s="1">
        <f>'180meses'!A71</f>
        <v>67</v>
      </c>
      <c r="B71" s="4">
        <f>'180meses'!B71</f>
        <v>620.87295816796882</v>
      </c>
      <c r="C71" s="5">
        <f>'180meses'!C71</f>
        <v>35125.224014050742</v>
      </c>
      <c r="D71" s="5">
        <f>'180meses'!D71+RF!D71</f>
        <v>13129.619999999999</v>
      </c>
      <c r="E71" s="5">
        <f t="shared" si="1"/>
        <v>48254.844014050745</v>
      </c>
      <c r="F71" s="5">
        <f>SUM(D$5:D71)</f>
        <v>730094.66</v>
      </c>
      <c r="G71" s="6">
        <f t="shared" ref="G71:G88" si="2">F71/C70</f>
        <v>21.159495473992504</v>
      </c>
      <c r="H71" s="5"/>
      <c r="I71" s="4"/>
      <c r="J71" s="5"/>
      <c r="K71" s="6"/>
      <c r="L71" s="6"/>
      <c r="N71" s="6"/>
      <c r="O71" s="6"/>
      <c r="P71" s="6"/>
    </row>
    <row r="72" spans="1:16">
      <c r="A72" s="1">
        <f>'180meses'!A72</f>
        <v>68</v>
      </c>
      <c r="B72" s="4">
        <f>'180meses'!B72</f>
        <v>620.87295816796882</v>
      </c>
      <c r="C72" s="5">
        <f>'180meses'!C72</f>
        <v>35746.096972218707</v>
      </c>
      <c r="D72" s="5">
        <f>'180meses'!D72+RF!D72</f>
        <v>13202.09</v>
      </c>
      <c r="E72" s="5">
        <f t="shared" si="1"/>
        <v>48948.186972218711</v>
      </c>
      <c r="F72" s="5">
        <f>SUM(D$5:D72)</f>
        <v>743296.75</v>
      </c>
      <c r="G72" s="6">
        <f t="shared" si="2"/>
        <v>21.16133835054454</v>
      </c>
      <c r="H72" s="5"/>
      <c r="I72" s="4"/>
      <c r="J72" s="5"/>
      <c r="K72" s="6"/>
      <c r="L72" s="6"/>
      <c r="N72" s="6"/>
      <c r="O72" s="6"/>
      <c r="P72" s="6"/>
    </row>
    <row r="73" spans="1:16">
      <c r="A73" s="1">
        <f>'180meses'!A73</f>
        <v>69</v>
      </c>
      <c r="B73" s="4">
        <f>'180meses'!B73</f>
        <v>620.87295816796882</v>
      </c>
      <c r="C73" s="5">
        <f>'180meses'!C73</f>
        <v>36366.969930386673</v>
      </c>
      <c r="D73" s="5">
        <f>'180meses'!D73+RF!D73</f>
        <v>13274.98</v>
      </c>
      <c r="E73" s="5">
        <f t="shared" si="1"/>
        <v>49641.949930386676</v>
      </c>
      <c r="F73" s="5">
        <f>SUM(D$5:D73)</f>
        <v>756571.73</v>
      </c>
      <c r="G73" s="6">
        <f t="shared" si="2"/>
        <v>21.165156313093298</v>
      </c>
      <c r="H73" s="5"/>
      <c r="I73" s="4"/>
      <c r="J73" s="5"/>
      <c r="K73" s="6"/>
      <c r="L73" s="6"/>
      <c r="N73" s="6"/>
      <c r="O73" s="6"/>
      <c r="P73" s="6"/>
    </row>
    <row r="74" spans="1:16">
      <c r="A74" s="1">
        <f>'180meses'!A74</f>
        <v>70</v>
      </c>
      <c r="B74" s="4">
        <f>'180meses'!B74</f>
        <v>620.87295816796882</v>
      </c>
      <c r="C74" s="5">
        <f>'180meses'!C74</f>
        <v>36987.842888554638</v>
      </c>
      <c r="D74" s="5">
        <f>'180meses'!D74+RF!D74</f>
        <v>13348.279999999999</v>
      </c>
      <c r="E74" s="5">
        <f t="shared" ref="E74:E88" si="3">C74+D74</f>
        <v>50336.122888554637</v>
      </c>
      <c r="F74" s="5">
        <f>SUM(D$5:D74)</f>
        <v>769920.01</v>
      </c>
      <c r="G74" s="6">
        <f t="shared" si="2"/>
        <v>21.17085947698623</v>
      </c>
      <c r="H74" s="5"/>
      <c r="I74" s="4"/>
      <c r="J74" s="5"/>
      <c r="K74" s="6"/>
      <c r="L74" s="6"/>
      <c r="N74" s="6"/>
      <c r="O74" s="6"/>
      <c r="P74" s="6"/>
    </row>
    <row r="75" spans="1:16">
      <c r="A75" s="1">
        <f>'180meses'!A75</f>
        <v>71</v>
      </c>
      <c r="B75" s="4">
        <f>'180meses'!B75</f>
        <v>620.87295816796882</v>
      </c>
      <c r="C75" s="5">
        <f>'180meses'!C75</f>
        <v>37608.715846722604</v>
      </c>
      <c r="D75" s="5">
        <f>'180meses'!D75+RF!D75</f>
        <v>13421.980000000001</v>
      </c>
      <c r="E75" s="5">
        <f t="shared" si="3"/>
        <v>51030.695846722607</v>
      </c>
      <c r="F75" s="5">
        <f>SUM(D$5:D75)</f>
        <v>783341.99</v>
      </c>
      <c r="G75" s="6">
        <f t="shared" si="2"/>
        <v>21.178363722378467</v>
      </c>
      <c r="H75" s="5"/>
      <c r="I75" s="4"/>
      <c r="J75" s="5"/>
      <c r="K75" s="6"/>
      <c r="L75" s="6"/>
      <c r="N75" s="6"/>
      <c r="O75" s="6"/>
      <c r="P75" s="6"/>
    </row>
    <row r="76" spans="1:16">
      <c r="A76" s="1">
        <f>'180meses'!A76</f>
        <v>72</v>
      </c>
      <c r="B76" s="4">
        <f>'180meses'!B76</f>
        <v>620.87295816796882</v>
      </c>
      <c r="C76" s="5">
        <f>'180meses'!C76</f>
        <v>38229.588804890569</v>
      </c>
      <c r="D76" s="5">
        <f>'180meses'!D76+RF!D76</f>
        <v>13496.11</v>
      </c>
      <c r="E76" s="5">
        <f t="shared" si="3"/>
        <v>51725.69880489057</v>
      </c>
      <c r="F76" s="5">
        <f>SUM(D$5:D76)</f>
        <v>796838.1</v>
      </c>
      <c r="G76" s="6">
        <f t="shared" si="2"/>
        <v>21.187591281967158</v>
      </c>
      <c r="H76" s="5"/>
      <c r="I76" s="4"/>
      <c r="J76" s="5"/>
      <c r="K76" s="6"/>
      <c r="L76" s="6"/>
      <c r="N76" s="6"/>
      <c r="O76" s="6"/>
      <c r="P76" s="6"/>
    </row>
    <row r="77" spans="1:16">
      <c r="A77" s="1">
        <f>'180meses'!A77</f>
        <v>73</v>
      </c>
      <c r="B77" s="4">
        <f>'180meses'!B77</f>
        <v>667.43843003056645</v>
      </c>
      <c r="C77" s="5">
        <f>'180meses'!C77</f>
        <v>38897.027234921137</v>
      </c>
      <c r="D77" s="5">
        <f>'180meses'!D77+RF!D77</f>
        <v>13570.65</v>
      </c>
      <c r="E77" s="5">
        <f t="shared" si="3"/>
        <v>52467.677234921139</v>
      </c>
      <c r="F77" s="5">
        <f>SUM(D$5:D77)</f>
        <v>810408.75</v>
      </c>
      <c r="G77" s="6">
        <f t="shared" si="2"/>
        <v>21.198468917257291</v>
      </c>
      <c r="H77" s="4"/>
      <c r="I77" s="4"/>
      <c r="J77" s="5"/>
      <c r="K77" s="6"/>
      <c r="L77" s="6"/>
      <c r="N77" s="6"/>
      <c r="O77" s="6"/>
      <c r="P77" s="6"/>
    </row>
    <row r="78" spans="1:16">
      <c r="A78" s="1">
        <f>'180meses'!A78</f>
        <v>74</v>
      </c>
      <c r="B78" s="4">
        <f>'180meses'!B78</f>
        <v>667.43843003056645</v>
      </c>
      <c r="C78" s="5">
        <f>'180meses'!C78</f>
        <v>39564.465664951706</v>
      </c>
      <c r="D78" s="5">
        <f>'180meses'!D78+RF!D78</f>
        <v>13646.08</v>
      </c>
      <c r="E78" s="5">
        <f t="shared" si="3"/>
        <v>53210.545664951707</v>
      </c>
      <c r="F78" s="5">
        <f>SUM(D$5:D78)</f>
        <v>824054.83</v>
      </c>
      <c r="G78" s="6">
        <f t="shared" si="2"/>
        <v>21.185547806084692</v>
      </c>
      <c r="H78" s="5"/>
      <c r="I78" s="4"/>
      <c r="J78" s="5"/>
      <c r="K78" s="6"/>
      <c r="L78" s="6"/>
      <c r="N78" s="6"/>
      <c r="O78" s="6"/>
      <c r="P78" s="6"/>
    </row>
    <row r="79" spans="1:16">
      <c r="A79" s="1">
        <f>'180meses'!A79</f>
        <v>75</v>
      </c>
      <c r="B79" s="4">
        <f>'180meses'!B79</f>
        <v>667.43843003056645</v>
      </c>
      <c r="C79" s="5">
        <f>'180meses'!C79</f>
        <v>40231.904094982274</v>
      </c>
      <c r="D79" s="5">
        <f>'180meses'!D79+RF!D79</f>
        <v>13721.939999999999</v>
      </c>
      <c r="E79" s="5">
        <f t="shared" si="3"/>
        <v>53953.844094982269</v>
      </c>
      <c r="F79" s="5">
        <f>SUM(D$5:D79)</f>
        <v>837776.7699999999</v>
      </c>
      <c r="G79" s="6">
        <f t="shared" si="2"/>
        <v>21.174980021078532</v>
      </c>
      <c r="H79" s="5"/>
      <c r="I79" s="4"/>
      <c r="J79" s="5"/>
      <c r="K79" s="6"/>
      <c r="L79" s="6"/>
      <c r="N79" s="6"/>
      <c r="O79" s="6"/>
      <c r="P79" s="6"/>
    </row>
    <row r="80" spans="1:16">
      <c r="A80" s="1">
        <f>'180meses'!A80</f>
        <v>76</v>
      </c>
      <c r="B80" s="4">
        <f>'180meses'!B80</f>
        <v>667.43843003056645</v>
      </c>
      <c r="C80" s="5">
        <f>'180meses'!C80</f>
        <v>40899.342525012842</v>
      </c>
      <c r="D80" s="5">
        <f>'180meses'!D80+RF!D80</f>
        <v>13798.23</v>
      </c>
      <c r="E80" s="5">
        <f t="shared" si="3"/>
        <v>54697.572525012845</v>
      </c>
      <c r="F80" s="5">
        <f>SUM(D$5:D80)</f>
        <v>851574.99999999988</v>
      </c>
      <c r="G80" s="6">
        <f t="shared" si="2"/>
        <v>21.166659126785113</v>
      </c>
      <c r="H80" s="5"/>
      <c r="I80" s="4"/>
      <c r="J80" s="5"/>
      <c r="K80" s="6"/>
      <c r="L80" s="6"/>
      <c r="N80" s="6"/>
      <c r="O80" s="6"/>
      <c r="P80" s="6"/>
    </row>
    <row r="81" spans="1:16">
      <c r="A81" s="1">
        <f>'180meses'!A81</f>
        <v>77</v>
      </c>
      <c r="B81" s="4">
        <f>'180meses'!B81</f>
        <v>667.43843003056645</v>
      </c>
      <c r="C81" s="5">
        <f>'180meses'!C81</f>
        <v>41566.78095504341</v>
      </c>
      <c r="D81" s="5">
        <f>'180meses'!D81+RF!D81</f>
        <v>13874.960000000001</v>
      </c>
      <c r="E81" s="5">
        <f t="shared" si="3"/>
        <v>55441.740955043409</v>
      </c>
      <c r="F81" s="5">
        <f>SUM(D$5:D81)</f>
        <v>865449.95999999985</v>
      </c>
      <c r="G81" s="6">
        <f t="shared" si="2"/>
        <v>21.160485879955552</v>
      </c>
      <c r="H81" s="5"/>
      <c r="I81" s="4"/>
      <c r="J81" s="5"/>
      <c r="K81" s="6"/>
      <c r="L81" s="6"/>
      <c r="N81" s="6"/>
      <c r="O81" s="6"/>
      <c r="P81" s="6"/>
    </row>
    <row r="82" spans="1:16">
      <c r="A82" s="1">
        <f>'180meses'!A82</f>
        <v>78</v>
      </c>
      <c r="B82" s="4">
        <f>'180meses'!B82</f>
        <v>667.43843003056645</v>
      </c>
      <c r="C82" s="5">
        <f>'180meses'!C82</f>
        <v>42234.219385073979</v>
      </c>
      <c r="D82" s="5">
        <f>'180meses'!D82+RF!D82</f>
        <v>13952.119999999999</v>
      </c>
      <c r="E82" s="5">
        <f t="shared" si="3"/>
        <v>56186.339385073981</v>
      </c>
      <c r="F82" s="5">
        <f>SUM(D$5:D82)</f>
        <v>879402.07999999984</v>
      </c>
      <c r="G82" s="6">
        <f t="shared" si="2"/>
        <v>21.15636717096563</v>
      </c>
      <c r="H82" s="5"/>
      <c r="I82" s="4"/>
      <c r="J82" s="5"/>
      <c r="K82" s="6"/>
      <c r="L82" s="6"/>
      <c r="N82" s="6"/>
      <c r="O82" s="6"/>
      <c r="P82" s="6"/>
    </row>
    <row r="83" spans="1:16">
      <c r="A83" s="1">
        <f>'180meses'!A83</f>
        <v>79</v>
      </c>
      <c r="B83" s="4">
        <f>'180meses'!B83</f>
        <v>667.43843003056645</v>
      </c>
      <c r="C83" s="5">
        <f>'180meses'!C83</f>
        <v>42901.657815104547</v>
      </c>
      <c r="D83" s="5">
        <f>'180meses'!D83+RF!D83</f>
        <v>14029.73</v>
      </c>
      <c r="E83" s="5">
        <f t="shared" si="3"/>
        <v>56931.38781510455</v>
      </c>
      <c r="F83" s="5">
        <f>SUM(D$5:D83)</f>
        <v>893431.80999999982</v>
      </c>
      <c r="G83" s="6">
        <f t="shared" si="2"/>
        <v>21.154216249483898</v>
      </c>
      <c r="H83" s="5"/>
      <c r="I83" s="4"/>
      <c r="J83" s="5"/>
      <c r="K83" s="6"/>
      <c r="L83" s="6"/>
      <c r="N83" s="6"/>
      <c r="O83" s="6"/>
      <c r="P83" s="6"/>
    </row>
    <row r="84" spans="1:16">
      <c r="A84" s="1">
        <f>'180meses'!A84</f>
        <v>80</v>
      </c>
      <c r="B84" s="4">
        <f>'180meses'!B84</f>
        <v>667.43843003056645</v>
      </c>
      <c r="C84" s="5">
        <f>'180meses'!C84</f>
        <v>43569.096245135115</v>
      </c>
      <c r="D84" s="5">
        <f>'180meses'!D84+RF!D84</f>
        <v>14107.77</v>
      </c>
      <c r="E84" s="5">
        <f t="shared" si="3"/>
        <v>57676.866245135112</v>
      </c>
      <c r="F84" s="5">
        <f>SUM(D$5:D84)</f>
        <v>907539.57999999984</v>
      </c>
      <c r="G84" s="6">
        <f t="shared" si="2"/>
        <v>21.153951297436318</v>
      </c>
      <c r="H84" s="5"/>
      <c r="I84" s="4"/>
      <c r="J84" s="5"/>
      <c r="K84" s="6"/>
      <c r="L84" s="6"/>
      <c r="N84" s="6"/>
      <c r="O84" s="6"/>
      <c r="P84" s="6"/>
    </row>
    <row r="85" spans="1:16">
      <c r="A85" s="1">
        <f>'180meses'!A85</f>
        <v>81</v>
      </c>
      <c r="B85" s="4">
        <f>'180meses'!B85</f>
        <v>667.43843003056645</v>
      </c>
      <c r="C85" s="5">
        <f>'180meses'!C85</f>
        <v>44236.534675165683</v>
      </c>
      <c r="D85" s="5">
        <f>'180meses'!D85+RF!D85</f>
        <v>14186.27</v>
      </c>
      <c r="E85" s="5">
        <f t="shared" si="3"/>
        <v>58422.80467516568</v>
      </c>
      <c r="F85" s="5">
        <f>SUM(D$5:D85)</f>
        <v>921725.84999999986</v>
      </c>
      <c r="G85" s="6">
        <f t="shared" si="2"/>
        <v>21.155496198820487</v>
      </c>
      <c r="H85" s="5"/>
      <c r="I85" s="4"/>
      <c r="J85" s="5"/>
      <c r="K85" s="6"/>
      <c r="L85" s="6"/>
      <c r="N85" s="6"/>
      <c r="O85" s="6"/>
      <c r="P85" s="6"/>
    </row>
    <row r="86" spans="1:16">
      <c r="A86" s="1">
        <f>'180meses'!A86</f>
        <v>82</v>
      </c>
      <c r="B86" s="4">
        <f>'180meses'!B86</f>
        <v>667.43843003056645</v>
      </c>
      <c r="C86" s="5">
        <f>'180meses'!C86</f>
        <v>44903.973105196252</v>
      </c>
      <c r="D86" s="5">
        <f>'180meses'!D86+RF!D86</f>
        <v>14265.199999999999</v>
      </c>
      <c r="E86" s="5">
        <f t="shared" si="3"/>
        <v>59169.173105196249</v>
      </c>
      <c r="F86" s="5">
        <f>SUM(D$5:D86)</f>
        <v>935991.04999999981</v>
      </c>
      <c r="G86" s="6">
        <f t="shared" si="2"/>
        <v>21.158778753197947</v>
      </c>
      <c r="H86" s="5"/>
      <c r="I86" s="4"/>
      <c r="J86" s="5"/>
      <c r="K86" s="6"/>
      <c r="L86" s="6"/>
      <c r="N86" s="6"/>
      <c r="O86" s="6"/>
      <c r="P86" s="6"/>
    </row>
    <row r="87" spans="1:16">
      <c r="A87" s="1">
        <f>'180meses'!A87</f>
        <v>83</v>
      </c>
      <c r="B87" s="4">
        <f>'180meses'!B87</f>
        <v>667.43843003056645</v>
      </c>
      <c r="C87" s="5">
        <f>'180meses'!C87</f>
        <v>45571.41153522682</v>
      </c>
      <c r="D87" s="5">
        <f>'180meses'!D87+RF!D87</f>
        <v>14344.6</v>
      </c>
      <c r="E87" s="5">
        <f t="shared" si="3"/>
        <v>59916.011535226819</v>
      </c>
      <c r="F87" s="5">
        <f>SUM(D$5:D87)</f>
        <v>950335.64999999979</v>
      </c>
      <c r="G87" s="6">
        <f t="shared" si="2"/>
        <v>21.163731943577787</v>
      </c>
      <c r="H87" s="5"/>
      <c r="I87" s="4"/>
      <c r="J87" s="5"/>
      <c r="K87" s="6"/>
      <c r="L87" s="6"/>
      <c r="N87" s="6"/>
      <c r="O87" s="6"/>
      <c r="P87" s="6"/>
    </row>
    <row r="88" spans="1:16">
      <c r="A88" s="1">
        <f>'180meses'!A88</f>
        <v>84</v>
      </c>
      <c r="B88" s="4">
        <f>'180meses'!B88</f>
        <v>667.43843003056645</v>
      </c>
      <c r="C88" s="5">
        <f>'180meses'!C88</f>
        <v>46238.849965257388</v>
      </c>
      <c r="D88" s="5">
        <f>'180meses'!D88+RF!D88</f>
        <v>14424.439999999999</v>
      </c>
      <c r="E88" s="5">
        <f t="shared" si="3"/>
        <v>60663.289965257383</v>
      </c>
      <c r="F88" s="5">
        <f>SUM(D$5:D88)</f>
        <v>964760.08999999973</v>
      </c>
      <c r="G88" s="6">
        <f t="shared" si="2"/>
        <v>21.17029202078232</v>
      </c>
      <c r="H88" s="5"/>
      <c r="I88" s="4"/>
      <c r="J88" s="5"/>
      <c r="K88" s="6"/>
      <c r="L88" s="6"/>
      <c r="N88" s="6"/>
      <c r="O88" s="6"/>
      <c r="P88" s="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F13" sqref="F13"/>
    </sheetView>
  </sheetViews>
  <sheetFormatPr defaultRowHeight="15"/>
  <cols>
    <col min="1" max="1" width="6.42578125" bestFit="1" customWidth="1"/>
    <col min="2" max="2" width="5.42578125" bestFit="1" customWidth="1"/>
    <col min="3" max="3" width="13.28515625" bestFit="1" customWidth="1"/>
    <col min="4" max="4" width="14.28515625" bestFit="1" customWidth="1"/>
    <col min="5" max="5" width="13.28515625" bestFit="1" customWidth="1"/>
    <col min="6" max="6" width="14.28515625" bestFit="1" customWidth="1"/>
  </cols>
  <sheetData>
    <row r="1" spans="1:6">
      <c r="A1" s="11" t="s">
        <v>13</v>
      </c>
      <c r="B1" s="11" t="s">
        <v>14</v>
      </c>
    </row>
    <row r="2" spans="1:6">
      <c r="A2">
        <v>1</v>
      </c>
      <c r="B2">
        <v>2</v>
      </c>
      <c r="C2" s="12">
        <v>10939.05</v>
      </c>
      <c r="D2" s="12">
        <v>10655.48</v>
      </c>
      <c r="E2" s="13">
        <f t="shared" ref="E2:E11" si="0">D2/C2</f>
        <v>0.97407727362065266</v>
      </c>
      <c r="F2" s="13">
        <f t="shared" ref="F2:F11" si="1">(1+E2)^(1/(12*B2))-1</f>
        <v>2.8742873090308541E-2</v>
      </c>
    </row>
    <row r="3" spans="1:6">
      <c r="A3">
        <v>2</v>
      </c>
      <c r="B3">
        <f t="shared" ref="B3:B11" si="2">B2+2</f>
        <v>4</v>
      </c>
      <c r="C3" s="12">
        <f t="shared" ref="C3:C11" si="3">C2</f>
        <v>10939.05</v>
      </c>
      <c r="D3" s="12">
        <f t="shared" ref="D3:D11" si="4">D$2*A3</f>
        <v>21310.959999999999</v>
      </c>
      <c r="E3" s="13">
        <f t="shared" si="0"/>
        <v>1.9481545472413053</v>
      </c>
      <c r="F3" s="13">
        <f t="shared" si="1"/>
        <v>2.2780164361058786E-2</v>
      </c>
    </row>
    <row r="4" spans="1:6">
      <c r="A4">
        <v>3</v>
      </c>
      <c r="B4">
        <f t="shared" si="2"/>
        <v>6</v>
      </c>
      <c r="C4" s="12">
        <f t="shared" si="3"/>
        <v>10939.05</v>
      </c>
      <c r="D4" s="12">
        <f t="shared" si="4"/>
        <v>31966.44</v>
      </c>
      <c r="E4" s="13">
        <f t="shared" si="0"/>
        <v>2.922231820861958</v>
      </c>
      <c r="F4" s="13">
        <f t="shared" si="1"/>
        <v>1.9162692494122169E-2</v>
      </c>
    </row>
    <row r="5" spans="1:6">
      <c r="A5">
        <v>4</v>
      </c>
      <c r="B5">
        <f t="shared" si="2"/>
        <v>8</v>
      </c>
      <c r="C5" s="12">
        <f t="shared" si="3"/>
        <v>10939.05</v>
      </c>
      <c r="D5" s="12">
        <f t="shared" si="4"/>
        <v>42621.919999999998</v>
      </c>
      <c r="E5" s="13">
        <f t="shared" si="0"/>
        <v>3.8963090944826106</v>
      </c>
      <c r="F5" s="13">
        <f t="shared" si="1"/>
        <v>1.668433868910757E-2</v>
      </c>
    </row>
    <row r="6" spans="1:6">
      <c r="A6">
        <v>5</v>
      </c>
      <c r="B6">
        <f t="shared" si="2"/>
        <v>10</v>
      </c>
      <c r="C6" s="12">
        <f t="shared" si="3"/>
        <v>10939.05</v>
      </c>
      <c r="D6" s="12">
        <f t="shared" si="4"/>
        <v>53277.399999999994</v>
      </c>
      <c r="E6" s="13">
        <f t="shared" si="0"/>
        <v>4.8703863681032633</v>
      </c>
      <c r="F6" s="13">
        <f t="shared" si="1"/>
        <v>1.4858645323204467E-2</v>
      </c>
    </row>
    <row r="7" spans="1:6">
      <c r="A7">
        <v>6</v>
      </c>
      <c r="B7">
        <f t="shared" si="2"/>
        <v>12</v>
      </c>
      <c r="C7" s="12">
        <f t="shared" si="3"/>
        <v>10939.05</v>
      </c>
      <c r="D7" s="12">
        <f t="shared" si="4"/>
        <v>63932.88</v>
      </c>
      <c r="E7" s="13">
        <f t="shared" si="0"/>
        <v>5.844463641723916</v>
      </c>
      <c r="F7" s="13">
        <f t="shared" si="1"/>
        <v>1.3446829123531012E-2</v>
      </c>
    </row>
    <row r="8" spans="1:6">
      <c r="A8">
        <v>7</v>
      </c>
      <c r="B8">
        <f t="shared" si="2"/>
        <v>14</v>
      </c>
      <c r="C8" s="12">
        <f t="shared" si="3"/>
        <v>10939.05</v>
      </c>
      <c r="D8" s="12">
        <f t="shared" si="4"/>
        <v>74588.36</v>
      </c>
      <c r="E8" s="13">
        <f t="shared" si="0"/>
        <v>6.8185409153445686</v>
      </c>
      <c r="F8" s="13">
        <f t="shared" si="1"/>
        <v>1.23162876574614E-2</v>
      </c>
    </row>
    <row r="9" spans="1:6">
      <c r="A9">
        <v>8</v>
      </c>
      <c r="B9">
        <f t="shared" si="2"/>
        <v>16</v>
      </c>
      <c r="C9" s="12">
        <f t="shared" si="3"/>
        <v>10939.05</v>
      </c>
      <c r="D9" s="12">
        <f t="shared" si="4"/>
        <v>85243.839999999997</v>
      </c>
      <c r="E9" s="13">
        <f t="shared" si="0"/>
        <v>7.7926181889652213</v>
      </c>
      <c r="F9" s="13">
        <f t="shared" si="1"/>
        <v>1.138680274816628E-2</v>
      </c>
    </row>
    <row r="10" spans="1:6">
      <c r="A10">
        <v>9</v>
      </c>
      <c r="B10">
        <f t="shared" si="2"/>
        <v>18</v>
      </c>
      <c r="C10" s="12">
        <f t="shared" si="3"/>
        <v>10939.05</v>
      </c>
      <c r="D10" s="12">
        <f t="shared" si="4"/>
        <v>95899.319999999992</v>
      </c>
      <c r="E10" s="13">
        <f t="shared" si="0"/>
        <v>8.766695462585874</v>
      </c>
      <c r="F10" s="13">
        <f t="shared" si="1"/>
        <v>1.0606681110817417E-2</v>
      </c>
    </row>
    <row r="11" spans="1:6">
      <c r="A11">
        <v>10</v>
      </c>
      <c r="B11">
        <f t="shared" si="2"/>
        <v>20</v>
      </c>
      <c r="C11" s="12">
        <f t="shared" si="3"/>
        <v>10939.05</v>
      </c>
      <c r="D11" s="12">
        <f t="shared" si="4"/>
        <v>106554.79999999999</v>
      </c>
      <c r="E11" s="13">
        <f t="shared" si="0"/>
        <v>9.7407727362065266</v>
      </c>
      <c r="F11" s="13">
        <f t="shared" si="1"/>
        <v>9.940948840535313E-3</v>
      </c>
    </row>
    <row r="12" spans="1:6">
      <c r="B12" s="12"/>
      <c r="C12" s="12"/>
      <c r="E12" s="12"/>
      <c r="F12" s="14"/>
    </row>
    <row r="13" spans="1:6">
      <c r="B13" s="12"/>
      <c r="C13" s="12"/>
      <c r="E13" s="12"/>
      <c r="F13" s="14"/>
    </row>
    <row r="14" spans="1:6">
      <c r="B14" s="12"/>
      <c r="C14" s="12"/>
      <c r="E14" s="12"/>
      <c r="F14" s="14"/>
    </row>
    <row r="15" spans="1:6">
      <c r="B15" s="12"/>
      <c r="C15" s="12"/>
      <c r="E15" s="12"/>
      <c r="F15" s="14"/>
    </row>
    <row r="16" spans="1:6">
      <c r="B16" s="14"/>
      <c r="C16" s="12"/>
      <c r="E16" s="12"/>
      <c r="F16" s="14"/>
    </row>
    <row r="17" spans="2:6">
      <c r="B17" s="14"/>
      <c r="C17" s="15"/>
      <c r="E17" s="12"/>
      <c r="F17" s="14"/>
    </row>
    <row r="18" spans="2:6">
      <c r="B18" s="1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120meses</vt:lpstr>
      <vt:lpstr>Plan4</vt:lpstr>
      <vt:lpstr>180meses</vt:lpstr>
      <vt:lpstr>RF</vt:lpstr>
      <vt:lpstr>Total</vt:lpstr>
      <vt:lpstr>Plan2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2014-10-15T20:29:01Z</dcterms:modified>
</cp:coreProperties>
</file>