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12" r:id="rId5"/>
  </pivotCaches>
</workbook>
</file>

<file path=xl/calcChain.xml><?xml version="1.0" encoding="utf-8"?>
<calcChain xmlns="http://schemas.openxmlformats.org/spreadsheetml/2006/main">
  <c r="I68" i="1" l="1"/>
  <c r="J68" i="1" s="1"/>
  <c r="F69" i="1"/>
  <c r="I67" i="1"/>
  <c r="J67" i="1" s="1"/>
  <c r="I65" i="1"/>
  <c r="J65" i="1" s="1"/>
  <c r="I66" i="1"/>
  <c r="J66" i="1"/>
  <c r="I61" i="1" l="1"/>
  <c r="J61" i="1" s="1"/>
  <c r="I62" i="1"/>
  <c r="J62" i="1"/>
  <c r="I63" i="1"/>
  <c r="J63" i="1" s="1"/>
  <c r="I64" i="1"/>
  <c r="J64" i="1" s="1"/>
  <c r="L68" i="1" s="1"/>
  <c r="K68" i="1" l="1"/>
  <c r="I59" i="1"/>
  <c r="J59" i="1" s="1"/>
  <c r="I55" i="1"/>
  <c r="J55" i="1" s="1"/>
  <c r="I58" i="1"/>
  <c r="J58" i="1" s="1"/>
  <c r="I60" i="1" l="1"/>
  <c r="J60" i="1" s="1"/>
  <c r="I56" i="1"/>
  <c r="J56" i="1" s="1"/>
  <c r="I57" i="1" l="1"/>
  <c r="J57" i="1" s="1"/>
  <c r="I54" i="1"/>
  <c r="J54" i="1" s="1"/>
  <c r="I50" i="1"/>
  <c r="J50" i="1" s="1"/>
  <c r="C69" i="1"/>
  <c r="D69" i="1"/>
  <c r="I52" i="1"/>
  <c r="J52" i="1" s="1"/>
  <c r="I51" i="1"/>
  <c r="J51" i="1" s="1"/>
  <c r="E69" i="1" l="1"/>
  <c r="I47" i="1"/>
  <c r="J47" i="1" s="1"/>
  <c r="I53" i="1"/>
  <c r="J53" i="1"/>
  <c r="I45" i="1" l="1"/>
  <c r="J45" i="1" s="1"/>
  <c r="I48" i="1"/>
  <c r="J48" i="1" s="1"/>
  <c r="I49" i="1"/>
  <c r="J49" i="1" s="1"/>
  <c r="I44" i="1" l="1"/>
  <c r="J44" i="1" s="1"/>
  <c r="I46" i="1"/>
  <c r="J46" i="1" s="1"/>
  <c r="I43" i="1" l="1"/>
  <c r="J43" i="1" s="1"/>
  <c r="I41" i="1"/>
  <c r="J41" i="1" s="1"/>
  <c r="I42" i="1" l="1"/>
  <c r="J42" i="1" s="1"/>
  <c r="I39" i="1"/>
  <c r="J39" i="1" s="1"/>
  <c r="I37" i="1" l="1"/>
  <c r="J37" i="1" s="1"/>
  <c r="I40" i="1"/>
  <c r="J40" i="1" s="1"/>
  <c r="I38" i="1" l="1"/>
  <c r="J38" i="1" s="1"/>
  <c r="I36" i="1"/>
  <c r="J36" i="1" s="1"/>
  <c r="I33" i="1"/>
  <c r="J33" i="1" s="1"/>
  <c r="I35" i="1"/>
  <c r="J35" i="1" s="1"/>
  <c r="I34" i="1" l="1"/>
  <c r="J34" i="1" s="1"/>
  <c r="I31" i="1"/>
  <c r="J31" i="1" s="1"/>
  <c r="I32" i="1" l="1"/>
  <c r="J32" i="1" s="1"/>
  <c r="I29" i="1"/>
  <c r="J29" i="1" s="1"/>
  <c r="I3" i="1" l="1"/>
  <c r="I2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12" i="1"/>
  <c r="I14" i="1"/>
  <c r="I16" i="1"/>
  <c r="I18" i="1"/>
  <c r="I20" i="1"/>
  <c r="I22" i="1"/>
  <c r="I24" i="1"/>
  <c r="I26" i="1"/>
  <c r="I28" i="1"/>
  <c r="I30" i="1"/>
  <c r="I69" i="1" l="1"/>
  <c r="J25" i="1"/>
  <c r="J12" i="1"/>
  <c r="J27" i="1"/>
  <c r="J30" i="1"/>
  <c r="J28" i="1" l="1"/>
  <c r="J23" i="1" l="1"/>
  <c r="J26" i="1"/>
  <c r="J24" i="1" l="1"/>
  <c r="J19" i="1" l="1"/>
  <c r="J20" i="1"/>
  <c r="J21" i="1"/>
  <c r="J17" i="1"/>
  <c r="J18" i="1"/>
  <c r="G69" i="1"/>
  <c r="J3" i="1"/>
  <c r="J10" i="1"/>
  <c r="L69" i="1" l="1"/>
  <c r="J69" i="1"/>
  <c r="K69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K67" i="1" l="1"/>
  <c r="L67" i="1"/>
  <c r="K66" i="1"/>
  <c r="K65" i="1"/>
  <c r="L65" i="1"/>
  <c r="L66" i="1"/>
  <c r="L62" i="1"/>
  <c r="K61" i="1"/>
  <c r="L61" i="1"/>
  <c r="K62" i="1"/>
  <c r="L63" i="1"/>
  <c r="K63" i="1"/>
  <c r="L64" i="1"/>
  <c r="K64" i="1"/>
  <c r="L59" i="1"/>
  <c r="K59" i="1"/>
  <c r="K58" i="1"/>
  <c r="L55" i="1"/>
  <c r="L58" i="1"/>
  <c r="K55" i="1"/>
  <c r="K60" i="1"/>
  <c r="L56" i="1"/>
  <c r="L60" i="1"/>
  <c r="K56" i="1"/>
  <c r="K57" i="1"/>
  <c r="L57" i="1"/>
  <c r="L54" i="1"/>
  <c r="K54" i="1"/>
  <c r="K50" i="1"/>
  <c r="L50" i="1"/>
  <c r="L52" i="1"/>
  <c r="K52" i="1"/>
  <c r="L51" i="1"/>
  <c r="K51" i="1"/>
  <c r="L47" i="1"/>
  <c r="L53" i="1"/>
  <c r="K47" i="1"/>
  <c r="K53" i="1"/>
  <c r="L45" i="1"/>
  <c r="K45" i="1"/>
  <c r="K49" i="1"/>
  <c r="L48" i="1"/>
  <c r="L49" i="1"/>
  <c r="K48" i="1"/>
  <c r="K44" i="1"/>
  <c r="K46" i="1"/>
  <c r="L46" i="1"/>
  <c r="L44" i="1"/>
  <c r="K43" i="1"/>
  <c r="L41" i="1"/>
  <c r="L43" i="1"/>
  <c r="K41" i="1"/>
  <c r="K42" i="1"/>
  <c r="L39" i="1"/>
  <c r="L42" i="1"/>
  <c r="K39" i="1"/>
  <c r="K37" i="1"/>
  <c r="L37" i="1"/>
  <c r="L40" i="1"/>
  <c r="K40" i="1"/>
  <c r="K38" i="1"/>
  <c r="L38" i="1"/>
  <c r="K33" i="1"/>
  <c r="K36" i="1"/>
  <c r="L35" i="1"/>
  <c r="K35" i="1"/>
  <c r="L33" i="1"/>
  <c r="L36" i="1"/>
  <c r="K34" i="1"/>
  <c r="K31" i="1"/>
  <c r="L31" i="1"/>
  <c r="L34" i="1"/>
  <c r="K2" i="1"/>
  <c r="K6" i="1"/>
  <c r="K10" i="1"/>
  <c r="K17" i="1"/>
  <c r="K25" i="1"/>
  <c r="K14" i="1"/>
  <c r="K22" i="1"/>
  <c r="K30" i="1"/>
  <c r="K3" i="1"/>
  <c r="K7" i="1"/>
  <c r="K11" i="1"/>
  <c r="K19" i="1"/>
  <c r="K27" i="1"/>
  <c r="K16" i="1"/>
  <c r="K24" i="1"/>
  <c r="K4" i="1"/>
  <c r="K8" i="1"/>
  <c r="K13" i="1"/>
  <c r="K21" i="1"/>
  <c r="K29" i="1"/>
  <c r="K18" i="1"/>
  <c r="K26" i="1"/>
  <c r="K5" i="1"/>
  <c r="K9" i="1"/>
  <c r="K15" i="1"/>
  <c r="K23" i="1"/>
  <c r="K12" i="1"/>
  <c r="K20" i="1"/>
  <c r="K28" i="1"/>
  <c r="K32" i="1"/>
  <c r="L2" i="1"/>
  <c r="L10" i="1"/>
  <c r="L9" i="1"/>
  <c r="L6" i="1"/>
  <c r="L5" i="1"/>
  <c r="L29" i="1"/>
  <c r="L4" i="1"/>
  <c r="L11" i="1"/>
  <c r="L32" i="1"/>
  <c r="L30" i="1"/>
  <c r="L28" i="1"/>
  <c r="L24" i="1"/>
  <c r="L21" i="1"/>
  <c r="L16" i="1"/>
  <c r="L7" i="1"/>
  <c r="L22" i="1"/>
  <c r="L20" i="1"/>
  <c r="L14" i="1"/>
  <c r="L12" i="1"/>
  <c r="L26" i="1"/>
  <c r="L13" i="1"/>
  <c r="L27" i="1"/>
  <c r="L3" i="1"/>
  <c r="L25" i="1"/>
  <c r="L23" i="1"/>
  <c r="L17" i="1"/>
  <c r="L15" i="1"/>
  <c r="L18" i="1"/>
  <c r="L8" i="1"/>
  <c r="L19" i="1"/>
  <c r="H69" i="1"/>
</calcChain>
</file>

<file path=xl/sharedStrings.xml><?xml version="1.0" encoding="utf-8"?>
<sst xmlns="http://schemas.openxmlformats.org/spreadsheetml/2006/main" count="170" uniqueCount="30">
  <si>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</si>
  <si>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</si>
  <si>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</si>
  <si>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</si>
  <si>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</si>
  <si>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</si>
  <si>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</si>
  <si>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</si>
  <si>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</si>
  <si>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Aplicação/Resgate</t>
  </si>
  <si>
    <t>XP Referenciado FIRD</t>
  </si>
  <si>
    <t>ID</t>
  </si>
  <si>
    <t>Rent. Dia</t>
  </si>
  <si>
    <t>Rent. Mês</t>
  </si>
  <si>
    <t>Ano</t>
  </si>
  <si>
    <t>Outubro</t>
  </si>
  <si>
    <t>Novembro</t>
  </si>
  <si>
    <t>Rent. Ano</t>
  </si>
  <si>
    <t>S. Rendimento</t>
  </si>
  <si>
    <t>S. Aplicação/Resgate</t>
  </si>
  <si>
    <t>% Mês</t>
  </si>
  <si>
    <t>% Dia</t>
  </si>
  <si>
    <t>% Ano</t>
  </si>
  <si>
    <t>Base</t>
  </si>
  <si>
    <t>XP MULT-INV FIC FIA</t>
  </si>
  <si>
    <t>Feriados</t>
  </si>
  <si>
    <t>GOLL4</t>
  </si>
  <si>
    <t>MRFG3</t>
  </si>
  <si>
    <t>Dezembro</t>
  </si>
  <si>
    <t xml:space="preserve"> R$ 1.819,42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</si>
</sst>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2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884.84362349537" createdVersion="4" refreshedVersion="4" minRefreshableVersion="3" recordCount="66">
  <cacheSource type="worksheet">
    <worksheetSource name="Tabela1"/>
  </cacheSource>
  <cacheFields count="12">
    <cacheField name="ID" numFmtId="0">
      <sharedItems containsNonDate="0" containsString="0" containsBlank="1"/>
    </cacheField>
    <cacheField name="Nome" numFmtId="0">
      <sharedItems containsBlank="1" count="7">
        <s v="XP INV FIRF CRED PRI"/>
        <s v="XP Referenciado FIRD"/>
        <s v="GOLL4"/>
        <s v="XP MULT-INV FIC FIA"/>
        <s v="MRFG3"/>
        <m u="1"/>
        <s v="CRED" u="1"/>
      </sharedItems>
    </cacheField>
    <cacheField name="Ano" numFmtId="0">
      <sharedItems containsSemiMixedTypes="0" containsString="0" containsNumber="1" containsInteger="1" minValue="2011" maxValue="2011" count="1">
        <n v="2011"/>
      </sharedItems>
    </cacheField>
    <cacheField name="Mês" numFmtId="49">
      <sharedItems containsDate="1" containsBlank="1" containsMixedTypes="1" minDate="2011-10-01T00:00:00" maxDate="2011-11-08T00:00:00" count="14">
        <s v="Outubro"/>
        <s v="Novembro"/>
        <s v="Dezembro"/>
        <m u="1"/>
        <d v="2011-11-02T00:00:00" u="1"/>
        <d v="2011-11-07T00:00:00" u="1"/>
        <d v="2011-11-05T00:00:00" u="1"/>
        <s v="nov-11" u="1"/>
        <d v="2011-11-03T00:00:00" u="1"/>
        <d v="2011-11-01T00:00:00" u="1"/>
        <d v="2011-10-01T00:00:00" u="1"/>
        <d v="2011-11-06T00:00:00" u="1"/>
        <s v="out-11" u="1"/>
        <d v="2011-11-04T00:00:00" u="1"/>
      </sharedItems>
    </cacheField>
    <cacheField name="Data" numFmtId="14">
      <sharedItems containsSemiMixedTypes="0" containsNonDate="0" containsDate="1" containsString="0" minDate="2011-10-19T00:00:00" maxDate="2012-12-02T00:00:00" count="37"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6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3T00:00:00" u="1"/>
        <d v="2012-12-01T00:00:00" u="1"/>
      </sharedItems>
    </cacheField>
    <cacheField name="Aplicação/Resgate" numFmtId="44">
      <sharedItems containsSemiMixedTypes="0" containsString="0" containsNumber="1" minValue="-1583.68" maxValue="1670.78"/>
    </cacheField>
    <cacheField name="Valor Base" numFmtId="44">
      <sharedItems containsSemiMixedTypes="0" containsString="0" containsNumber="1" minValue="0" maxValue="1691.2"/>
    </cacheField>
    <cacheField name="Valor Bruto" numFmtId="44">
      <sharedItems containsSemiMixedTypes="0" containsString="0" containsNumber="1" minValue="0" maxValue="1691.62"/>
    </cacheField>
    <cacheField name="Rendimento" numFmtId="44">
      <sharedItems containsSemiMixedTypes="0" containsString="0" containsNumber="1" minValue="-28.230000000000018" maxValue="87.680000000000064"/>
    </cacheField>
    <cacheField name="Rent. Dia" numFmtId="164">
      <sharedItems containsSemiMixedTypes="0" containsString="0" containsNumber="1" minValue="-2.0482793147732974E-2" maxValue="5.8609625668449239E-2"/>
    </cacheField>
    <cacheField name="Rent. Mês" numFmtId="164">
      <sharedItems containsSemiMixedTypes="0" containsString="0" containsNumber="1" minValue="-2.0482793147732936E-2" maxValue="0.17309629629629653"/>
    </cacheField>
    <cacheField name="Rent. Ano" numFmtId="164">
      <sharedItems containsSemiMixedTypes="0" containsString="0" containsNumber="1" minValue="-1.6317287033273287E-2" maxValue="0.14906800751688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m/>
    <x v="0"/>
    <x v="0"/>
    <x v="0"/>
    <x v="0"/>
    <n v="1670.78"/>
    <n v="1670.78"/>
    <n v="1670.78"/>
    <n v="0"/>
    <n v="0"/>
    <n v="3.6390189013515428E-3"/>
    <n v="1.2473216102658169E-2"/>
  </r>
  <r>
    <m/>
    <x v="0"/>
    <x v="0"/>
    <x v="0"/>
    <x v="1"/>
    <n v="0"/>
    <n v="1670.78"/>
    <n v="1671.56"/>
    <n v="0.77999999999997272"/>
    <n v="4.6684781958125708E-4"/>
    <n v="3.6390189013515428E-3"/>
    <n v="1.2473216102658169E-2"/>
  </r>
  <r>
    <m/>
    <x v="0"/>
    <x v="0"/>
    <x v="0"/>
    <x v="2"/>
    <n v="0"/>
    <n v="1671.56"/>
    <n v="1672.3"/>
    <n v="0.74000000000000909"/>
    <n v="4.4270023211850554E-4"/>
    <n v="3.6390189013515428E-3"/>
    <n v="1.2473216102658169E-2"/>
  </r>
  <r>
    <m/>
    <x v="0"/>
    <x v="0"/>
    <x v="0"/>
    <x v="3"/>
    <n v="0"/>
    <n v="1672.3"/>
    <n v="1673.04"/>
    <n v="0.74000000000000909"/>
    <n v="4.4250433534653421E-4"/>
    <n v="3.6390189013515428E-3"/>
    <n v="1.2473216102658169E-2"/>
  </r>
  <r>
    <m/>
    <x v="0"/>
    <x v="0"/>
    <x v="0"/>
    <x v="4"/>
    <n v="0"/>
    <n v="1673.04"/>
    <n v="1673.87"/>
    <n v="0.82999999999992724"/>
    <n v="4.9610290250079328E-4"/>
    <n v="3.6390189013515428E-3"/>
    <n v="1.2473216102658169E-2"/>
  </r>
  <r>
    <m/>
    <x v="0"/>
    <x v="0"/>
    <x v="0"/>
    <x v="5"/>
    <n v="0"/>
    <n v="1673.87"/>
    <n v="1674.66"/>
    <n v="0.79000000000019099"/>
    <n v="4.7196018806728782E-4"/>
    <n v="3.6390189013515428E-3"/>
    <n v="1.2473216102658169E-2"/>
  </r>
  <r>
    <m/>
    <x v="0"/>
    <x v="0"/>
    <x v="0"/>
    <x v="6"/>
    <n v="0"/>
    <n v="1674.66"/>
    <n v="1675.48"/>
    <n v="0.81999999999993634"/>
    <n v="4.8965163077874685E-4"/>
    <n v="3.6390189013515428E-3"/>
    <n v="1.2473216102658169E-2"/>
  </r>
  <r>
    <m/>
    <x v="0"/>
    <x v="0"/>
    <x v="0"/>
    <x v="7"/>
    <n v="0"/>
    <n v="1675.48"/>
    <n v="1676.13"/>
    <n v="0.65000000000009095"/>
    <n v="3.8794852818302276E-4"/>
    <n v="3.6390189013515428E-3"/>
    <n v="1.2473216102658169E-2"/>
  </r>
  <r>
    <m/>
    <x v="0"/>
    <x v="0"/>
    <x v="0"/>
    <x v="8"/>
    <n v="0"/>
    <n v="1676.13"/>
    <n v="1676.86"/>
    <n v="0.72999999999979082"/>
    <n v="4.3552707725521932E-4"/>
    <n v="3.6390189013515428E-3"/>
    <n v="1.2473216102658169E-2"/>
  </r>
  <r>
    <m/>
    <x v="0"/>
    <x v="0"/>
    <x v="1"/>
    <x v="9"/>
    <n v="0"/>
    <n v="1676.86"/>
    <n v="1677.49"/>
    <n v="0.63000000000010914"/>
    <n v="3.7570220531237501E-4"/>
    <n v="7.0846701573179516E-3"/>
    <n v="1.2473216102658169E-2"/>
  </r>
  <r>
    <m/>
    <x v="1"/>
    <x v="0"/>
    <x v="1"/>
    <x v="9"/>
    <n v="428.37"/>
    <n v="428.37"/>
    <n v="428.37"/>
    <n v="0"/>
    <n v="0"/>
    <n v="5.4625674066808294E-3"/>
    <n v="5.4625674066808294E-3"/>
  </r>
  <r>
    <m/>
    <x v="0"/>
    <x v="0"/>
    <x v="1"/>
    <x v="10"/>
    <n v="0"/>
    <n v="1677.49"/>
    <n v="1678.11"/>
    <n v="0.61999999999989086"/>
    <n v="3.6959981877679801E-4"/>
    <n v="7.0846701573179516E-3"/>
    <n v="1.2473216102658169E-2"/>
  </r>
  <r>
    <m/>
    <x v="1"/>
    <x v="0"/>
    <x v="1"/>
    <x v="10"/>
    <n v="0"/>
    <n v="428.37"/>
    <n v="428.55"/>
    <n v="0.18000000000000682"/>
    <n v="4.2019749282164209E-4"/>
    <n v="5.4625674066808294E-3"/>
    <n v="5.4625674066808294E-3"/>
  </r>
  <r>
    <m/>
    <x v="0"/>
    <x v="0"/>
    <x v="1"/>
    <x v="11"/>
    <n v="0"/>
    <n v="1678.11"/>
    <n v="1678.81"/>
    <n v="0.70000000000004547"/>
    <n v="4.1713594460437368E-4"/>
    <n v="7.0846701573179516E-3"/>
    <n v="1.2473216102658169E-2"/>
  </r>
  <r>
    <m/>
    <x v="1"/>
    <x v="0"/>
    <x v="1"/>
    <x v="11"/>
    <n v="0"/>
    <n v="428.55"/>
    <n v="428.72"/>
    <n v="0.17000000000001592"/>
    <n v="3.9668650099175339E-4"/>
    <n v="5.4625674066808294E-3"/>
    <n v="5.4625674066808294E-3"/>
  </r>
  <r>
    <m/>
    <x v="0"/>
    <x v="0"/>
    <x v="1"/>
    <x v="12"/>
    <n v="0"/>
    <n v="1678.81"/>
    <n v="1679.59"/>
    <n v="0.77999999999997272"/>
    <n v="4.6461481644734828E-4"/>
    <n v="7.0846701573179516E-3"/>
    <n v="1.2473216102658169E-2"/>
  </r>
  <r>
    <m/>
    <x v="1"/>
    <x v="0"/>
    <x v="1"/>
    <x v="12"/>
    <n v="0"/>
    <n v="428.72"/>
    <n v="428.9"/>
    <n v="0.17999999999994998"/>
    <n v="4.1985445045705815E-4"/>
    <n v="5.4625674066808294E-3"/>
    <n v="5.4625674066808294E-3"/>
  </r>
  <r>
    <m/>
    <x v="0"/>
    <x v="0"/>
    <x v="1"/>
    <x v="13"/>
    <n v="0"/>
    <n v="1679.59"/>
    <n v="1680.42"/>
    <n v="0.83000000000015461"/>
    <n v="4.9416821962511965E-4"/>
    <n v="7.0846701573179516E-3"/>
    <n v="1.2473216102658169E-2"/>
  </r>
  <r>
    <m/>
    <x v="1"/>
    <x v="0"/>
    <x v="1"/>
    <x v="13"/>
    <n v="0"/>
    <n v="428.9"/>
    <n v="429.08"/>
    <n v="0.18000000000000682"/>
    <n v="4.1967824667756313E-4"/>
    <n v="5.4625674066808294E-3"/>
    <n v="5.4625674066808294E-3"/>
  </r>
  <r>
    <m/>
    <x v="0"/>
    <x v="0"/>
    <x v="1"/>
    <x v="14"/>
    <n v="0"/>
    <n v="1680.42"/>
    <n v="1681.27"/>
    <n v="0.84999999999990905"/>
    <n v="5.0582592447120901E-4"/>
    <n v="7.0846701573179516E-3"/>
    <n v="1.2473216102658169E-2"/>
  </r>
  <r>
    <m/>
    <x v="1"/>
    <x v="0"/>
    <x v="1"/>
    <x v="14"/>
    <n v="0"/>
    <n v="429.08"/>
    <n v="429.28"/>
    <n v="0.19999999999998863"/>
    <n v="4.6611354525959874E-4"/>
    <n v="5.4625674066808294E-3"/>
    <n v="5.4625674066808294E-3"/>
  </r>
  <r>
    <m/>
    <x v="0"/>
    <x v="0"/>
    <x v="1"/>
    <x v="15"/>
    <n v="0"/>
    <n v="1681.27"/>
    <n v="1682.1"/>
    <n v="0.82999999999992724"/>
    <n v="4.9367442469081544E-4"/>
    <n v="7.0846701573179516E-3"/>
    <n v="1.2473216102658169E-2"/>
  </r>
  <r>
    <m/>
    <x v="1"/>
    <x v="0"/>
    <x v="1"/>
    <x v="15"/>
    <n v="0"/>
    <n v="429.28"/>
    <n v="429.48"/>
    <n v="0.20000000000004547"/>
    <n v="4.6589638464416113E-4"/>
    <n v="5.4625674066808294E-3"/>
    <n v="5.4625674066808294E-3"/>
  </r>
  <r>
    <m/>
    <x v="0"/>
    <x v="0"/>
    <x v="1"/>
    <x v="16"/>
    <n v="0"/>
    <n v="1682.1"/>
    <n v="1683.02"/>
    <n v="0.92000000000007276"/>
    <n v="5.4693537839609584E-4"/>
    <n v="7.0846701573179516E-3"/>
    <n v="1.2473216102658169E-2"/>
  </r>
  <r>
    <m/>
    <x v="1"/>
    <x v="0"/>
    <x v="1"/>
    <x v="16"/>
    <n v="0"/>
    <n v="429.48"/>
    <n v="429.69"/>
    <n v="0.20999999999997954"/>
    <n v="4.8896339759704646E-4"/>
    <n v="5.4625674066808294E-3"/>
    <n v="5.4625674066808294E-3"/>
  </r>
  <r>
    <m/>
    <x v="0"/>
    <x v="0"/>
    <x v="1"/>
    <x v="17"/>
    <n v="0"/>
    <n v="1683.02"/>
    <n v="1683.82"/>
    <n v="0.79999999999995453"/>
    <n v="4.7533600313719063E-4"/>
    <n v="7.0846701573179516E-3"/>
    <n v="1.2473216102658169E-2"/>
  </r>
  <r>
    <m/>
    <x v="1"/>
    <x v="0"/>
    <x v="1"/>
    <x v="17"/>
    <n v="0"/>
    <n v="429.69"/>
    <n v="429.89"/>
    <n v="0.19999999999998863"/>
    <n v="4.6545183737110158E-4"/>
    <n v="5.4625674066808294E-3"/>
    <n v="5.4625674066808294E-3"/>
  </r>
  <r>
    <m/>
    <x v="0"/>
    <x v="0"/>
    <x v="1"/>
    <x v="18"/>
    <n v="0"/>
    <n v="1683.82"/>
    <n v="1684.61"/>
    <n v="0.78999999999996362"/>
    <n v="4.6917128909263676E-4"/>
    <n v="7.0846701573179516E-3"/>
    <n v="1.2473216102658169E-2"/>
  </r>
  <r>
    <m/>
    <x v="1"/>
    <x v="0"/>
    <x v="1"/>
    <x v="18"/>
    <n v="0"/>
    <n v="429.89"/>
    <n v="430.1"/>
    <n v="0.21000000000003638"/>
    <n v="4.8849705738685802E-4"/>
    <n v="5.4625674066808294E-3"/>
    <n v="5.4625674066808294E-3"/>
  </r>
  <r>
    <m/>
    <x v="0"/>
    <x v="0"/>
    <x v="1"/>
    <x v="19"/>
    <n v="0"/>
    <n v="1684.61"/>
    <n v="1685.31"/>
    <n v="0.70000000000004547"/>
    <n v="4.1552644232198876E-4"/>
    <n v="7.0846701573179516E-3"/>
    <n v="1.2473216102658169E-2"/>
  </r>
  <r>
    <m/>
    <x v="1"/>
    <x v="0"/>
    <x v="1"/>
    <x v="19"/>
    <n v="0"/>
    <n v="430.1"/>
    <n v="430.27"/>
    <n v="0.16999999999995907"/>
    <n v="3.9525691699595223E-4"/>
    <n v="5.4625674066808294E-3"/>
    <n v="5.4625674066808294E-3"/>
  </r>
  <r>
    <m/>
    <x v="0"/>
    <x v="0"/>
    <x v="1"/>
    <x v="20"/>
    <n v="0"/>
    <n v="1685.31"/>
    <n v="1686.09"/>
    <n v="0.77999999999997272"/>
    <n v="4.6282286344943825E-4"/>
    <n v="7.0846701573179516E-3"/>
    <n v="1.2473216102658169E-2"/>
  </r>
  <r>
    <m/>
    <x v="1"/>
    <x v="0"/>
    <x v="1"/>
    <x v="20"/>
    <n v="0"/>
    <n v="430.27"/>
    <n v="430.44"/>
    <n v="0.17000000000001592"/>
    <n v="3.9510075069146332E-4"/>
    <n v="5.4625674066808294E-3"/>
    <n v="5.4625674066808294E-3"/>
  </r>
  <r>
    <m/>
    <x v="0"/>
    <x v="0"/>
    <x v="1"/>
    <x v="21"/>
    <n v="0"/>
    <n v="1686.09"/>
    <n v="1686.81"/>
    <n v="0.72000000000002728"/>
    <n v="4.2702346849813905E-4"/>
    <n v="7.0846701573179516E-3"/>
    <n v="1.2473216102658169E-2"/>
  </r>
  <r>
    <m/>
    <x v="1"/>
    <x v="0"/>
    <x v="1"/>
    <x v="21"/>
    <n v="0"/>
    <n v="430.44"/>
    <n v="430.6"/>
    <n v="0.16000000000002501"/>
    <n v="3.717126661091558E-4"/>
    <n v="5.4625674066808294E-3"/>
    <n v="5.4625674066808294E-3"/>
  </r>
  <r>
    <m/>
    <x v="0"/>
    <x v="0"/>
    <x v="1"/>
    <x v="22"/>
    <n v="0"/>
    <n v="1686.81"/>
    <n v="1687.6"/>
    <n v="0.78999999999996362"/>
    <n v="4.683396470260217E-4"/>
    <n v="7.0846701573179516E-3"/>
    <n v="1.2473216102658169E-2"/>
  </r>
  <r>
    <m/>
    <x v="1"/>
    <x v="0"/>
    <x v="1"/>
    <x v="22"/>
    <n v="0"/>
    <n v="430.6"/>
    <n v="430.78"/>
    <n v="0.17999999999994998"/>
    <n v="4.1802136553634455E-4"/>
    <n v="5.4625674066808294E-3"/>
    <n v="5.4625674066808294E-3"/>
  </r>
  <r>
    <m/>
    <x v="0"/>
    <x v="0"/>
    <x v="1"/>
    <x v="23"/>
    <n v="0"/>
    <n v="1687.6"/>
    <n v="1688.37"/>
    <n v="0.76999999999998181"/>
    <n v="4.5626925811802671E-4"/>
    <n v="7.0846701573179516E-3"/>
    <n v="1.2473216102658169E-2"/>
  </r>
  <r>
    <m/>
    <x v="1"/>
    <x v="0"/>
    <x v="1"/>
    <x v="23"/>
    <n v="0"/>
    <n v="430.78"/>
    <n v="430.95"/>
    <n v="0.17000000000001592"/>
    <n v="3.9463299131811116E-4"/>
    <n v="5.4625674066808294E-3"/>
    <n v="5.4625674066808294E-3"/>
  </r>
  <r>
    <m/>
    <x v="0"/>
    <x v="0"/>
    <x v="1"/>
    <x v="24"/>
    <n v="0"/>
    <n v="1688.37"/>
    <n v="1689.07"/>
    <n v="0.70000000000004547"/>
    <n v="4.1460106493247662E-4"/>
    <n v="7.0846701573179516E-3"/>
    <n v="1.2473216102658169E-2"/>
  </r>
  <r>
    <m/>
    <x v="1"/>
    <x v="0"/>
    <x v="1"/>
    <x v="24"/>
    <n v="0"/>
    <n v="430.95"/>
    <n v="431.11"/>
    <n v="0.16000000000002501"/>
    <n v="3.7127276946287278E-4"/>
    <n v="5.4625674066808294E-3"/>
    <n v="5.4625674066808294E-3"/>
  </r>
  <r>
    <m/>
    <x v="1"/>
    <x v="0"/>
    <x v="1"/>
    <x v="25"/>
    <n v="0"/>
    <n v="431.11"/>
    <n v="431.23"/>
    <n v="0.12000000000000455"/>
    <n v="2.7835123286401277E-4"/>
    <n v="5.4625674066808294E-3"/>
    <n v="5.4625674066808294E-3"/>
  </r>
  <r>
    <m/>
    <x v="0"/>
    <x v="0"/>
    <x v="1"/>
    <x v="26"/>
    <n v="0"/>
    <n v="1689.07"/>
    <n v="1689.77"/>
    <n v="0.70000000000004547"/>
    <n v="4.1442924212735144E-4"/>
    <n v="7.0846701573179516E-3"/>
    <n v="1.2473216102658169E-2"/>
  </r>
  <r>
    <m/>
    <x v="0"/>
    <x v="0"/>
    <x v="1"/>
    <x v="27"/>
    <n v="0"/>
    <n v="1689.77"/>
    <n v="1690.5"/>
    <n v="0.73000000000001819"/>
    <n v="4.3201145718057383E-4"/>
    <n v="7.0846701573179516E-3"/>
    <n v="1.2473216102658169E-2"/>
  </r>
  <r>
    <m/>
    <x v="1"/>
    <x v="0"/>
    <x v="1"/>
    <x v="27"/>
    <n v="0"/>
    <n v="431.23"/>
    <n v="431.4"/>
    <n v="0.16999999999995907"/>
    <n v="3.9422118127208002E-4"/>
    <n v="5.4625674066808294E-3"/>
    <n v="5.4625674066808294E-3"/>
  </r>
  <r>
    <m/>
    <x v="0"/>
    <x v="0"/>
    <x v="1"/>
    <x v="28"/>
    <n v="0"/>
    <n v="1690.5"/>
    <n v="1691.2"/>
    <n v="0.70000000000004547"/>
    <n v="4.1407867494826705E-4"/>
    <n v="7.0846701573179516E-3"/>
    <n v="1.2473216102658169E-2"/>
  </r>
  <r>
    <m/>
    <x v="1"/>
    <x v="0"/>
    <x v="1"/>
    <x v="28"/>
    <n v="0"/>
    <n v="431.4"/>
    <n v="431.57"/>
    <n v="0.17000000000001592"/>
    <n v="3.9406583217435311E-4"/>
    <n v="5.4625674066808294E-3"/>
    <n v="5.4625674066808294E-3"/>
  </r>
  <r>
    <m/>
    <x v="1"/>
    <x v="0"/>
    <x v="1"/>
    <x v="28"/>
    <n v="-430.71"/>
    <n v="431.57"/>
    <n v="430.71"/>
    <n v="-0.86000000000001364"/>
    <n v="-1.9927242394049949E-3"/>
    <n v="5.4625674066808294E-3"/>
    <n v="5.4625674066808294E-3"/>
  </r>
  <r>
    <m/>
    <x v="2"/>
    <x v="0"/>
    <x v="1"/>
    <x v="29"/>
    <n v="1378.23"/>
    <n v="1378.23"/>
    <n v="1350"/>
    <n v="-28.230000000000018"/>
    <n v="-2.0482793147732974E-2"/>
    <n v="-2.0482793147732936E-2"/>
    <n v="0.14906800751688776"/>
  </r>
  <r>
    <m/>
    <x v="0"/>
    <x v="0"/>
    <x v="1"/>
    <x v="29"/>
    <n v="0"/>
    <n v="1691.2"/>
    <n v="1688.04"/>
    <n v="-3.1600000000000819"/>
    <n v="-1.8684957426679763E-3"/>
    <n v="7.0846701573179516E-3"/>
    <n v="1.2473216102658169E-2"/>
  </r>
  <r>
    <m/>
    <x v="0"/>
    <x v="0"/>
    <x v="1"/>
    <x v="29"/>
    <n v="0"/>
    <n v="1688.04"/>
    <n v="1688.74"/>
    <n v="0.70000000000004547"/>
    <n v="4.1468211653754978E-4"/>
    <n v="7.0846701573179516E-3"/>
    <n v="1.2473216102658169E-2"/>
  </r>
  <r>
    <m/>
    <x v="3"/>
    <x v="0"/>
    <x v="1"/>
    <x v="29"/>
    <n v="580"/>
    <n v="0"/>
    <n v="0"/>
    <n v="0"/>
    <n v="0"/>
    <n v="0"/>
    <n v="4.039655172413803E-2"/>
  </r>
  <r>
    <m/>
    <x v="2"/>
    <x v="0"/>
    <x v="2"/>
    <x v="30"/>
    <n v="0"/>
    <n v="1350"/>
    <n v="1425"/>
    <n v="75"/>
    <n v="5.5555555555555552E-2"/>
    <n v="0.17309629629629653"/>
    <n v="0.14906800751688776"/>
  </r>
  <r>
    <m/>
    <x v="0"/>
    <x v="0"/>
    <x v="2"/>
    <x v="30"/>
    <n v="0"/>
    <n v="1688.74"/>
    <n v="1689.49"/>
    <n v="0.75"/>
    <n v="4.4411809988512146E-4"/>
    <n v="1.7054135035587947E-3"/>
    <n v="1.2473216102658169E-2"/>
  </r>
  <r>
    <m/>
    <x v="3"/>
    <x v="0"/>
    <x v="2"/>
    <x v="30"/>
    <n v="0"/>
    <n v="580"/>
    <n v="590.01"/>
    <n v="10.009999999999991"/>
    <n v="1.7258620689655158E-2"/>
    <n v="4.039655172413803E-2"/>
    <n v="4.039655172413803E-2"/>
  </r>
  <r>
    <m/>
    <x v="2"/>
    <x v="0"/>
    <x v="2"/>
    <x v="31"/>
    <n v="0"/>
    <n v="1425"/>
    <n v="1408"/>
    <n v="-17"/>
    <n v="-1.1929824561403509E-2"/>
    <n v="0.17309629629629653"/>
    <n v="0.14906800751688776"/>
  </r>
  <r>
    <m/>
    <x v="0"/>
    <x v="0"/>
    <x v="2"/>
    <x v="31"/>
    <n v="0"/>
    <n v="1689.49"/>
    <n v="1690.21"/>
    <n v="0.72000000000002728"/>
    <n v="4.2616410869553964E-4"/>
    <n v="1.7054135035587947E-3"/>
    <n v="1.2473216102658169E-2"/>
  </r>
  <r>
    <m/>
    <x v="3"/>
    <x v="0"/>
    <x v="2"/>
    <x v="31"/>
    <n v="0"/>
    <n v="590.01"/>
    <n v="587.96"/>
    <n v="-2.0499999999999545"/>
    <n v="-3.474517381061261E-3"/>
    <n v="4.039655172413803E-2"/>
    <n v="4.039655172413803E-2"/>
  </r>
  <r>
    <m/>
    <x v="2"/>
    <x v="0"/>
    <x v="2"/>
    <x v="32"/>
    <n v="0"/>
    <n v="1408"/>
    <n v="1468"/>
    <n v="60"/>
    <n v="4.261363636363636E-2"/>
    <n v="0.17309629629629653"/>
    <n v="0.14906800751688776"/>
  </r>
  <r>
    <m/>
    <x v="0"/>
    <x v="0"/>
    <x v="2"/>
    <x v="32"/>
    <n v="0"/>
    <n v="1690.21"/>
    <n v="1690.92"/>
    <n v="0.71000000000003638"/>
    <n v="4.2006614562689626E-4"/>
    <n v="1.7054135035587947E-3"/>
    <n v="1.2473216102658169E-2"/>
  </r>
  <r>
    <m/>
    <x v="3"/>
    <x v="0"/>
    <x v="2"/>
    <x v="32"/>
    <n v="0"/>
    <n v="587.96"/>
    <n v="596.89"/>
    <n v="8.92999999999995"/>
    <n v="1.5188108034560088E-2"/>
    <n v="4.039655172413803E-2"/>
    <n v="4.039655172413803E-2"/>
  </r>
  <r>
    <m/>
    <x v="2"/>
    <x v="0"/>
    <x v="2"/>
    <x v="33"/>
    <n v="0"/>
    <n v="1468"/>
    <n v="1496"/>
    <n v="28"/>
    <n v="1.9073569482288829E-2"/>
    <n v="0.17309629629629653"/>
    <n v="0.14906800751688776"/>
  </r>
  <r>
    <m/>
    <x v="4"/>
    <x v="0"/>
    <x v="2"/>
    <x v="33"/>
    <n v="861.05"/>
    <n v="861.05"/>
    <n v="847"/>
    <n v="-14.049999999999955"/>
    <n v="-1.6317287033273276E-2"/>
    <n v="-1.6317287033273287E-2"/>
    <n v="-1.6317287033273287E-2"/>
  </r>
  <r>
    <m/>
    <x v="0"/>
    <x v="0"/>
    <x v="2"/>
    <x v="33"/>
    <n v="0"/>
    <n v="1690.92"/>
    <n v="1691.62"/>
    <n v="0.6999999999998181"/>
    <n v="4.1397582381178178E-4"/>
    <n v="1.7054135035587947E-3"/>
    <n v="1.2473216102658169E-2"/>
  </r>
  <r>
    <m/>
    <x v="3"/>
    <x v="0"/>
    <x v="2"/>
    <x v="33"/>
    <n v="0"/>
    <n v="596.89"/>
    <n v="603.42999999999995"/>
    <n v="6.5399999999999636"/>
    <n v="1.0956792708874272E-2"/>
    <n v="4.039655172413803E-2"/>
    <n v="4.039655172413803E-2"/>
  </r>
  <r>
    <m/>
    <x v="2"/>
    <x v="0"/>
    <x v="2"/>
    <x v="34"/>
    <n v="-1583.68"/>
    <n v="1496"/>
    <n v="1600"/>
    <n v="87.680000000000064"/>
    <n v="5.8609625668449239E-2"/>
    <n v="0.17309629629629653"/>
    <n v="0.149068007516887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23" firstHeaderRow="0" firstDataRow="1" firstDataCol="1"/>
  <pivotFields count="12">
    <pivotField showAll="0" defaultSubtotal="0"/>
    <pivotField axis="axisRow" showAll="0">
      <items count="8">
        <item m="1" x="6"/>
        <item x="0"/>
        <item x="1"/>
        <item m="1" x="5"/>
        <item x="3"/>
        <item x="2"/>
        <item x="4"/>
        <item t="default"/>
      </items>
    </pivotField>
    <pivotField axis="axisRow" showAll="0" defaultSubtotal="0">
      <items count="1">
        <item x="0"/>
      </items>
    </pivotField>
    <pivotField axis="axisRow" numFmtId="165" showAll="0" defaultSubtotal="0">
      <items count="14">
        <item m="1" x="10"/>
        <item m="1" x="9"/>
        <item m="1" x="4"/>
        <item m="1" x="8"/>
        <item m="1" x="13"/>
        <item m="1" x="6"/>
        <item m="1" x="11"/>
        <item m="1" x="5"/>
        <item sd="0" m="1" x="12"/>
        <item sd="0" m="1" x="7"/>
        <item sd="0" m="1" x="3"/>
        <item sd="0" x="0"/>
        <item sd="0" x="1"/>
        <item sd="0" x="2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5"/>
        <item m="1" x="36"/>
        <item x="32"/>
        <item x="33"/>
        <item x="34"/>
        <item t="default"/>
      </items>
    </pivotField>
    <pivotField dataField="1" showAll="0" defaultSubtotal="0"/>
    <pivotField dataField="1" showAll="0"/>
    <pivotField showAll="0"/>
    <pivotField dataField="1" numFmtId="44" showAl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1"/>
    <field x="2"/>
    <field x="3"/>
    <field x="4"/>
  </rowFields>
  <rowItems count="20">
    <i>
      <x v="1"/>
    </i>
    <i r="1">
      <x/>
    </i>
    <i r="2">
      <x v="11"/>
    </i>
    <i r="2">
      <x v="12"/>
    </i>
    <i r="2">
      <x v="13"/>
    </i>
    <i>
      <x v="2"/>
    </i>
    <i r="1">
      <x/>
    </i>
    <i r="2">
      <x v="12"/>
    </i>
    <i>
      <x v="4"/>
    </i>
    <i r="1">
      <x/>
    </i>
    <i r="2">
      <x v="12"/>
    </i>
    <i r="2">
      <x v="13"/>
    </i>
    <i>
      <x v="5"/>
    </i>
    <i r="1">
      <x/>
    </i>
    <i r="2">
      <x v="12"/>
    </i>
    <i r="2">
      <x v="13"/>
    </i>
    <i>
      <x v="6"/>
    </i>
    <i r="1">
      <x/>
    </i>
    <i r="2"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. Aplicação/Resgate" fld="5" baseField="1" baseItem="2" numFmtId="44"/>
    <dataField name="Base" fld="6" subtotal="min" baseField="2" baseItem="0" numFmtId="44"/>
    <dataField name="S. Rendimento" fld="8" baseField="3" baseItem="12" numFmtId="44"/>
    <dataField name="% Mês" fld="10" subtotal="average" baseField="2" baseItem="0" numFmtId="164"/>
    <dataField name="% Dia" fld="9" subtotal="average" baseField="3" baseItem="12" numFmtId="164"/>
    <dataField name="% Ano" fld="11" subtotal="average" baseField="3" baseItem="1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69" totalsRowCount="1" headerRowDxfId="19">
  <autoFilter ref="A1:L68"/>
  <sortState ref="A2:L67">
    <sortCondition ref="E1:E64"/>
  </sortState>
  <tableColumns count="12">
    <tableColumn id="12" name="ID"/>
    <tableColumn id="1" name="Nome" totalsRowLabel=" R$ 1.819,42 " totalsRowDxfId="9"/>
    <tableColumn id="11" name="Ano" totalsRowFunction="custom" totalsRowDxfId="8">
      <totalsRowFormula>SUBTOTAL(105,Tabela1[Data])</totalsRowFormula>
    </tableColumn>
    <tableColumn id="2" name="Mês" totalsRowFunction="custom" dataDxfId="18" totalsRowDxfId="7">
      <totalsRowFormula>SUBTOTAL(104,Tabela1[Data])</totalsRowFormula>
    </tableColumn>
    <tableColumn id="3" name="Data" totalsRowFunction="custom" dataDxfId="17" dataCellStyle="Moeda">
      <totalsRowFormula>NETWORKDAYS(Tabela1[[#Totals],[Ano]],Tabela1[[#Totals],[Mês]],Plan2!A2:A1048576)</totalsRowFormula>
    </tableColumn>
    <tableColumn id="9" name="Aplicação/Resgate" totalsRowFunction="custom" dataDxfId="16" totalsRowDxfId="6" dataCellStyle="Moeda">
      <totalsRowFormula>SUBTOTAL(109,Tabela1[Aplicação/Resgate])+Tabela1[[#Totals],[Nome]]</totalsRowFormula>
    </tableColumn>
    <tableColumn id="4" name="Valor Base" totalsRowFunction="custom" dataDxfId="15" totalsRowDxfId="5" dataCellStyle="Moeda">
      <totalsRowFormula>Tabela1[[#Totals],[Rendimento]]/Tabela1[[#Totals],[Aplicação/Resgate]]</totalsRowFormula>
    </tableColumn>
    <tableColumn id="5" name="Valor Bruto" totalsRowFunction="custom" dataDxfId="14" totalsRowDxfId="4" dataCellStyle="Moeda">
      <totalsRowFormula>Tabela1[[#Totals],[Aplicação/Resgate]]+Tabela1[[#Totals],[Rendimento]]</totalsRowFormula>
    </tableColumn>
    <tableColumn id="6" name="Rendimento" totalsRowFunction="sum" dataDxfId="13" totalsRowDxfId="3">
      <calculatedColumnFormula>IF(Tabela1[[#This Row],[Aplicação/Resgate]]&lt;0,-(Tabela1[[#This Row],[Aplicação/Resgate]]+Tabela1[[#This Row],[Valor Base]]),Tabela1[[#This Row],[Valor Bruto]]-Tabela1[[#This Row],[Valor Base]])</calculatedColumn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Row],[ID]]="i"),0,SUMPRODUCT(PRODUCT((--(Tabela1[Nome]=Tabela1[[#This Row],[Nome]]))*(--(Tabela1[Ano]=Tabela1[[#This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C16" sqref="C16"/>
    </sheetView>
  </sheetViews>
  <sheetFormatPr defaultRowHeight="15" x14ac:dyDescent="0.25"/>
  <cols>
    <col min="1" max="1" width="22.140625" customWidth="1"/>
    <col min="2" max="2" width="19.5703125" bestFit="1" customWidth="1"/>
    <col min="3" max="3" width="12.140625" bestFit="1" customWidth="1"/>
    <col min="4" max="4" width="14.140625" bestFit="1" customWidth="1"/>
    <col min="5" max="5" width="9.140625" bestFit="1" customWidth="1"/>
    <col min="6" max="6" width="8.85546875" bestFit="1" customWidth="1"/>
    <col min="7" max="7" width="9.140625" bestFit="1" customWidth="1"/>
    <col min="8" max="8" width="4.7109375" bestFit="1" customWidth="1"/>
    <col min="9" max="9" width="8" customWidth="1"/>
    <col min="10" max="10" width="24.28515625" bestFit="1" customWidth="1"/>
    <col min="11" max="11" width="25.28515625" bestFit="1" customWidth="1"/>
    <col min="12" max="12" width="26.85546875" bestFit="1" customWidth="1"/>
    <col min="13" max="13" width="15.710937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7" x14ac:dyDescent="0.25">
      <c r="A3" s="12" t="s">
        <v>5</v>
      </c>
      <c r="B3" s="8" t="s">
        <v>19</v>
      </c>
      <c r="C3" s="8" t="s">
        <v>23</v>
      </c>
      <c r="D3" s="8" t="s">
        <v>18</v>
      </c>
      <c r="E3" s="8" t="s">
        <v>20</v>
      </c>
      <c r="F3" s="8" t="s">
        <v>21</v>
      </c>
      <c r="G3" s="8" t="s">
        <v>22</v>
      </c>
    </row>
    <row r="4" spans="1:7" x14ac:dyDescent="0.25">
      <c r="A4" s="17" t="s">
        <v>8</v>
      </c>
      <c r="B4" s="10">
        <v>1670.78</v>
      </c>
      <c r="C4" s="10">
        <v>1670.78</v>
      </c>
      <c r="D4" s="10">
        <v>20.839999999999918</v>
      </c>
      <c r="E4" s="11">
        <v>5.5397322773551782E-3</v>
      </c>
      <c r="F4" s="11">
        <v>3.6473586496695671E-4</v>
      </c>
      <c r="G4" s="11">
        <v>1.2473216102658169E-2</v>
      </c>
    </row>
    <row r="5" spans="1:7" x14ac:dyDescent="0.25">
      <c r="A5" s="18">
        <v>2011</v>
      </c>
      <c r="B5" s="10"/>
      <c r="C5" s="10"/>
      <c r="D5" s="10"/>
      <c r="E5" s="11"/>
      <c r="F5" s="11"/>
      <c r="G5" s="11"/>
    </row>
    <row r="6" spans="1:7" x14ac:dyDescent="0.25">
      <c r="A6" s="19" t="s">
        <v>15</v>
      </c>
      <c r="B6" s="10">
        <v>1670.78</v>
      </c>
      <c r="C6" s="10">
        <v>1670.78</v>
      </c>
      <c r="D6" s="10">
        <v>6.0799999999999272</v>
      </c>
      <c r="E6" s="11">
        <v>3.6390189013515428E-3</v>
      </c>
      <c r="F6" s="11">
        <v>4.0369363487015189E-4</v>
      </c>
      <c r="G6" s="11">
        <v>1.2473216102658169E-2</v>
      </c>
    </row>
    <row r="7" spans="1:7" x14ac:dyDescent="0.25">
      <c r="A7" s="19" t="s">
        <v>16</v>
      </c>
      <c r="B7" s="10">
        <v>0</v>
      </c>
      <c r="C7" s="10">
        <v>1676.86</v>
      </c>
      <c r="D7" s="10">
        <v>11.880000000000109</v>
      </c>
      <c r="E7" s="11">
        <v>7.0846701573179516E-3</v>
      </c>
      <c r="F7" s="11">
        <v>3.3635488176313427E-4</v>
      </c>
      <c r="G7" s="11">
        <v>1.2473216102658169E-2</v>
      </c>
    </row>
    <row r="8" spans="1:7" x14ac:dyDescent="0.25">
      <c r="A8" s="19" t="s">
        <v>28</v>
      </c>
      <c r="B8" s="10">
        <v>0</v>
      </c>
      <c r="C8" s="10">
        <v>1688.74</v>
      </c>
      <c r="D8" s="10">
        <v>2.8799999999998818</v>
      </c>
      <c r="E8" s="11">
        <v>1.7054135035587947E-3</v>
      </c>
      <c r="F8" s="11">
        <v>4.260810445048348E-4</v>
      </c>
      <c r="G8" s="11">
        <v>1.2473216102658169E-2</v>
      </c>
    </row>
    <row r="9" spans="1:7" x14ac:dyDescent="0.25">
      <c r="A9" s="17" t="s">
        <v>10</v>
      </c>
      <c r="B9" s="10">
        <v>-2.339999999999975</v>
      </c>
      <c r="C9" s="10">
        <v>428.37</v>
      </c>
      <c r="D9" s="10">
        <v>2.339999999999975</v>
      </c>
      <c r="E9" s="11">
        <v>5.4625674066808294E-3</v>
      </c>
      <c r="F9" s="11">
        <v>2.7256251901130665E-4</v>
      </c>
      <c r="G9" s="11">
        <v>5.4625674066808294E-3</v>
      </c>
    </row>
    <row r="10" spans="1:7" x14ac:dyDescent="0.25">
      <c r="A10" s="18">
        <v>2011</v>
      </c>
      <c r="B10" s="10"/>
      <c r="C10" s="10"/>
      <c r="D10" s="10"/>
      <c r="E10" s="11"/>
      <c r="F10" s="11"/>
      <c r="G10" s="11"/>
    </row>
    <row r="11" spans="1:7" x14ac:dyDescent="0.25">
      <c r="A11" s="19" t="s">
        <v>16</v>
      </c>
      <c r="B11" s="10">
        <v>-2.339999999999975</v>
      </c>
      <c r="C11" s="10">
        <v>428.37</v>
      </c>
      <c r="D11" s="10">
        <v>2.339999999999975</v>
      </c>
      <c r="E11" s="11">
        <v>5.4625674066808294E-3</v>
      </c>
      <c r="F11" s="11">
        <v>2.7256251901130665E-4</v>
      </c>
      <c r="G11" s="11">
        <v>5.4625674066808294E-3</v>
      </c>
    </row>
    <row r="12" spans="1:7" x14ac:dyDescent="0.25">
      <c r="A12" s="17" t="s">
        <v>24</v>
      </c>
      <c r="B12" s="10">
        <v>580</v>
      </c>
      <c r="C12" s="10">
        <v>0</v>
      </c>
      <c r="D12" s="10">
        <v>23.42999999999995</v>
      </c>
      <c r="E12" s="11">
        <v>3.2317241379310427E-2</v>
      </c>
      <c r="F12" s="11">
        <v>7.9858008104056518E-3</v>
      </c>
      <c r="G12" s="11">
        <v>4.039655172413803E-2</v>
      </c>
    </row>
    <row r="13" spans="1:7" x14ac:dyDescent="0.25">
      <c r="A13" s="18">
        <v>2011</v>
      </c>
      <c r="B13" s="10"/>
      <c r="C13" s="10"/>
      <c r="D13" s="10"/>
      <c r="E13" s="11"/>
      <c r="F13" s="11"/>
      <c r="G13" s="11"/>
    </row>
    <row r="14" spans="1:7" x14ac:dyDescent="0.25">
      <c r="A14" s="19" t="s">
        <v>16</v>
      </c>
      <c r="B14" s="10">
        <v>580</v>
      </c>
      <c r="C14" s="10">
        <v>0</v>
      </c>
      <c r="D14" s="10">
        <v>0</v>
      </c>
      <c r="E14" s="11">
        <v>0</v>
      </c>
      <c r="F14" s="11">
        <v>0</v>
      </c>
      <c r="G14" s="11">
        <v>4.039655172413803E-2</v>
      </c>
    </row>
    <row r="15" spans="1:7" x14ac:dyDescent="0.25">
      <c r="A15" s="19" t="s">
        <v>28</v>
      </c>
      <c r="B15" s="10">
        <v>0</v>
      </c>
      <c r="C15" s="10">
        <v>580</v>
      </c>
      <c r="D15" s="10">
        <v>23.42999999999995</v>
      </c>
      <c r="E15" s="11">
        <v>4.039655172413803E-2</v>
      </c>
      <c r="F15" s="11">
        <v>9.9822510130070652E-3</v>
      </c>
      <c r="G15" s="11">
        <v>4.039655172413803E-2</v>
      </c>
    </row>
    <row r="16" spans="1:7" x14ac:dyDescent="0.25">
      <c r="A16" s="17" t="s">
        <v>26</v>
      </c>
      <c r="B16" s="10">
        <v>-205.45000000000005</v>
      </c>
      <c r="C16" s="10">
        <v>1350</v>
      </c>
      <c r="D16" s="10">
        <v>205.45000000000005</v>
      </c>
      <c r="E16" s="11">
        <v>0.14083311472229162</v>
      </c>
      <c r="F16" s="11">
        <v>2.3906628226798916E-2</v>
      </c>
      <c r="G16" s="11">
        <v>0.14906800751688776</v>
      </c>
    </row>
    <row r="17" spans="1:7" x14ac:dyDescent="0.25">
      <c r="A17" s="18">
        <v>2011</v>
      </c>
      <c r="B17" s="10"/>
      <c r="C17" s="10"/>
      <c r="D17" s="10"/>
      <c r="E17" s="11"/>
      <c r="F17" s="11"/>
      <c r="G17" s="11"/>
    </row>
    <row r="18" spans="1:7" x14ac:dyDescent="0.25">
      <c r="A18" s="19" t="s">
        <v>16</v>
      </c>
      <c r="B18" s="10">
        <v>1378.23</v>
      </c>
      <c r="C18" s="10">
        <v>1378.23</v>
      </c>
      <c r="D18" s="10">
        <v>-28.230000000000018</v>
      </c>
      <c r="E18" s="11">
        <v>-2.0482793147732936E-2</v>
      </c>
      <c r="F18" s="11">
        <v>-2.0482793147732974E-2</v>
      </c>
      <c r="G18" s="11">
        <v>0.14906800751688776</v>
      </c>
    </row>
    <row r="19" spans="1:7" x14ac:dyDescent="0.25">
      <c r="A19" s="19" t="s">
        <v>28</v>
      </c>
      <c r="B19" s="10">
        <v>-1583.68</v>
      </c>
      <c r="C19" s="10">
        <v>1350</v>
      </c>
      <c r="D19" s="10">
        <v>233.68000000000006</v>
      </c>
      <c r="E19" s="11">
        <v>0.17309629629629653</v>
      </c>
      <c r="F19" s="11">
        <v>3.278451250170529E-2</v>
      </c>
      <c r="G19" s="11">
        <v>0.14906800751688776</v>
      </c>
    </row>
    <row r="20" spans="1:7" x14ac:dyDescent="0.25">
      <c r="A20" s="17" t="s">
        <v>27</v>
      </c>
      <c r="B20" s="10">
        <v>861.05</v>
      </c>
      <c r="C20" s="10">
        <v>861.05</v>
      </c>
      <c r="D20" s="10">
        <v>-14.049999999999955</v>
      </c>
      <c r="E20" s="11">
        <v>-1.6317287033273287E-2</v>
      </c>
      <c r="F20" s="11">
        <v>-1.6317287033273276E-2</v>
      </c>
      <c r="G20" s="11">
        <v>-1.6317287033273287E-2</v>
      </c>
    </row>
    <row r="21" spans="1:7" x14ac:dyDescent="0.25">
      <c r="A21" s="18">
        <v>2011</v>
      </c>
      <c r="B21" s="10"/>
      <c r="C21" s="10"/>
      <c r="D21" s="10"/>
      <c r="E21" s="11"/>
      <c r="F21" s="11"/>
      <c r="G21" s="11"/>
    </row>
    <row r="22" spans="1:7" x14ac:dyDescent="0.25">
      <c r="A22" s="19" t="s">
        <v>28</v>
      </c>
      <c r="B22" s="10">
        <v>861.05</v>
      </c>
      <c r="C22" s="10">
        <v>861.05</v>
      </c>
      <c r="D22" s="10">
        <v>-14.049999999999955</v>
      </c>
      <c r="E22" s="11">
        <v>-1.6317287033273287E-2</v>
      </c>
      <c r="F22" s="11">
        <v>-1.6317287033273276E-2</v>
      </c>
      <c r="G22" s="11">
        <v>-1.6317287033273287E-2</v>
      </c>
    </row>
    <row r="23" spans="1:7" x14ac:dyDescent="0.25">
      <c r="A23" s="17" t="s">
        <v>6</v>
      </c>
      <c r="B23" s="10">
        <v>2904.04</v>
      </c>
      <c r="C23" s="10">
        <v>0</v>
      </c>
      <c r="D23" s="10">
        <v>238.00999999999993</v>
      </c>
      <c r="E23" s="11">
        <v>1.951317960243517E-2</v>
      </c>
      <c r="F23" s="11">
        <v>2.8015720631613806E-3</v>
      </c>
      <c r="G23" s="11">
        <v>2.4445669883526328E-2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57" zoomScale="90" zoomScaleNormal="90" workbookViewId="0">
      <selection activeCell="H70" sqref="H70"/>
    </sheetView>
  </sheetViews>
  <sheetFormatPr defaultRowHeight="15" x14ac:dyDescent="0.25"/>
  <cols>
    <col min="1" max="1" width="5.42578125" bestFit="1" customWidth="1"/>
    <col min="2" max="2" width="20.28515625" bestFit="1" customWidth="1"/>
    <col min="3" max="3" width="11.85546875" bestFit="1" customWidth="1"/>
    <col min="4" max="5" width="11.5703125" bestFit="1" customWidth="1"/>
    <col min="6" max="6" width="19.85546875" bestFit="1" customWidth="1"/>
    <col min="7" max="7" width="13.5703125" customWidth="1"/>
    <col min="8" max="9" width="14.42578125" bestFit="1" customWidth="1"/>
    <col min="10" max="10" width="12.42578125" bestFit="1" customWidth="1"/>
    <col min="11" max="11" width="12.7109375" bestFit="1" customWidth="1"/>
    <col min="12" max="12" width="12.140625" bestFit="1" customWidth="1"/>
  </cols>
  <sheetData>
    <row r="1" spans="1:12" x14ac:dyDescent="0.25">
      <c r="A1" s="1" t="s">
        <v>11</v>
      </c>
      <c r="B1" s="1" t="s">
        <v>0</v>
      </c>
      <c r="C1" s="1" t="s">
        <v>14</v>
      </c>
      <c r="D1" s="1" t="s">
        <v>7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12</v>
      </c>
      <c r="K1" s="15" t="s">
        <v>13</v>
      </c>
      <c r="L1" s="1" t="s">
        <v>17</v>
      </c>
    </row>
    <row r="2" spans="1:12" x14ac:dyDescent="0.25">
      <c r="B2" t="s">
        <v>8</v>
      </c>
      <c r="C2" s="8">
        <v>2011</v>
      </c>
      <c r="D2" s="7" t="s">
        <v>15</v>
      </c>
      <c r="E2" s="4">
        <v>40835</v>
      </c>
      <c r="F2" s="2">
        <v>1670.78</v>
      </c>
      <c r="G2" s="9">
        <v>1670.78</v>
      </c>
      <c r="H2" s="9">
        <v>1670.78</v>
      </c>
      <c r="I2" s="3">
        <f>IF(Tabela1[[#This Row],[Aplicação/Resgate]]&lt;0,-(Tabela1[[#This Row],[Aplicação/Resgate]]+Tabela1[[#This Row],[Valor Base]]),Tabela1[[#This Row],[Valor Bruto]]-Tabela1[[#This Row],[Valor Base]])</f>
        <v>0</v>
      </c>
      <c r="J2" s="6">
        <f>IF(Tabela1[[#This Row],[Valor Base]]&gt;0,Tabela1[[#This Row],[Rendimento]]/Tabela1[[#This Row],[Valor Base]],0)</f>
        <v>0</v>
      </c>
      <c r="K2" s="11">
        <f>IF(Tabela1[[#This Row],[ID]]="i",0,SUMPRODUCT(PRODUCT((--(Tabela1[Nome]=Tabela1[[#This Row],[Nome]]))*(--(Tabela1[Mês]=Tabela1[[#This Row],[Mês]]))*Tabela1[Rent. Dia]+1)-1))</f>
        <v>3.6390189013515428E-3</v>
      </c>
      <c r="L2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3" spans="1:12" x14ac:dyDescent="0.25">
      <c r="B3" t="s">
        <v>8</v>
      </c>
      <c r="C3" s="8">
        <v>2011</v>
      </c>
      <c r="D3" s="7" t="s">
        <v>15</v>
      </c>
      <c r="E3" s="4">
        <v>40836</v>
      </c>
      <c r="F3" s="2">
        <v>0</v>
      </c>
      <c r="G3" s="9">
        <v>1670.78</v>
      </c>
      <c r="H3" s="5">
        <v>1671.56</v>
      </c>
      <c r="I3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3" s="6">
        <f>IF(Tabela1[[#This Row],[Valor Base]]&gt;0,Tabela1[[#This Row],[Rendimento]]/Tabela1[[#This Row],[Valor Base]],0)</f>
        <v>4.6684781958125708E-4</v>
      </c>
      <c r="K3" s="11">
        <f>IF(Tabela1[[#This Row],[ID]]="i",0,SUMPRODUCT(PRODUCT((--(Tabela1[Nome]=Tabela1[[#This Row],[Nome]]))*(--(Tabela1[Mês]=Tabela1[[#This Row],[Mês]]))*Tabela1[Rent. Dia]+1)-1))</f>
        <v>3.6390189013515428E-3</v>
      </c>
      <c r="L3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4" spans="1:12" x14ac:dyDescent="0.25">
      <c r="B4" t="s">
        <v>8</v>
      </c>
      <c r="C4" s="8">
        <v>2011</v>
      </c>
      <c r="D4" s="7" t="s">
        <v>15</v>
      </c>
      <c r="E4" s="4">
        <v>40837</v>
      </c>
      <c r="F4" s="2">
        <v>0</v>
      </c>
      <c r="G4" s="5">
        <v>1671.56</v>
      </c>
      <c r="H4" s="13">
        <v>1672.3</v>
      </c>
      <c r="I4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4" s="6">
        <f>IF(Tabela1[[#This Row],[Valor Base]]&gt;0,Tabela1[[#This Row],[Rendimento]]/Tabela1[[#This Row],[Valor Base]],0)</f>
        <v>4.4270023211850554E-4</v>
      </c>
      <c r="K4" s="11">
        <f>IF(Tabela1[[#This Row],[ID]]="i",0,SUMPRODUCT(PRODUCT((--(Tabela1[Nome]=Tabela1[[#This Row],[Nome]]))*(--(Tabela1[Mês]=Tabela1[[#This Row],[Mês]]))*Tabela1[Rent. Dia]+1)-1))</f>
        <v>3.6390189013515428E-3</v>
      </c>
      <c r="L4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5" spans="1:12" x14ac:dyDescent="0.25">
      <c r="B5" t="s">
        <v>8</v>
      </c>
      <c r="C5" s="8">
        <v>2011</v>
      </c>
      <c r="D5" s="7" t="s">
        <v>15</v>
      </c>
      <c r="E5" s="4">
        <v>40840</v>
      </c>
      <c r="F5" s="9">
        <v>0</v>
      </c>
      <c r="G5" s="13">
        <v>1672.3</v>
      </c>
      <c r="H5" s="5">
        <v>1673.04</v>
      </c>
      <c r="I5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5" s="6">
        <f>IF(Tabela1[[#This Row],[Valor Base]]&gt;0,Tabela1[[#This Row],[Rendimento]]/Tabela1[[#This Row],[Valor Base]],0)</f>
        <v>4.4250433534653421E-4</v>
      </c>
      <c r="K5" s="11">
        <f>IF(Tabela1[[#This Row],[ID]]="i",0,SUMPRODUCT(PRODUCT((--(Tabela1[Nome]=Tabela1[[#This Row],[Nome]]))*(--(Tabela1[Mês]=Tabela1[[#This Row],[Mês]]))*Tabela1[Rent. Dia]+1)-1))</f>
        <v>3.6390189013515428E-3</v>
      </c>
      <c r="L5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6" spans="1:12" x14ac:dyDescent="0.25">
      <c r="B6" t="s">
        <v>8</v>
      </c>
      <c r="C6" s="8">
        <v>2011</v>
      </c>
      <c r="D6" s="7" t="s">
        <v>15</v>
      </c>
      <c r="E6" s="4">
        <v>40841</v>
      </c>
      <c r="F6" s="9">
        <v>0</v>
      </c>
      <c r="G6" s="13">
        <v>1673.04</v>
      </c>
      <c r="H6" s="13">
        <v>1673.87</v>
      </c>
      <c r="I6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6" s="6">
        <f>IF(Tabela1[[#This Row],[Valor Base]]&gt;0,Tabela1[[#This Row],[Rendimento]]/Tabela1[[#This Row],[Valor Base]],0)</f>
        <v>4.9610290250079328E-4</v>
      </c>
      <c r="K6" s="11">
        <f>IF(Tabela1[[#This Row],[ID]]="i",0,SUMPRODUCT(PRODUCT((--(Tabela1[Nome]=Tabela1[[#This Row],[Nome]]))*(--(Tabela1[Mês]=Tabela1[[#This Row],[Mês]]))*Tabela1[Rent. Dia]+1)-1))</f>
        <v>3.6390189013515428E-3</v>
      </c>
      <c r="L6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7" spans="1:12" x14ac:dyDescent="0.25">
      <c r="B7" t="s">
        <v>8</v>
      </c>
      <c r="C7" s="8">
        <v>2011</v>
      </c>
      <c r="D7" s="7" t="s">
        <v>15</v>
      </c>
      <c r="E7" s="4">
        <v>40842</v>
      </c>
      <c r="F7" s="9">
        <v>0</v>
      </c>
      <c r="G7" s="13">
        <v>1673.87</v>
      </c>
      <c r="H7" s="13">
        <v>1674.66</v>
      </c>
      <c r="I7" s="3">
        <f>IF(Tabela1[[#This Row],[Aplicação/Resgate]]&lt;0,-(Tabela1[[#This Row],[Aplicação/Resgate]]+Tabela1[[#This Row],[Valor Base]]),Tabela1[[#This Row],[Valor Bruto]]-Tabela1[[#This Row],[Valor Base]])</f>
        <v>0.79000000000019099</v>
      </c>
      <c r="J7" s="6">
        <f>IF(Tabela1[[#This Row],[Valor Base]]&gt;0,Tabela1[[#This Row],[Rendimento]]/Tabela1[[#This Row],[Valor Base]],0)</f>
        <v>4.7196018806728782E-4</v>
      </c>
      <c r="K7" s="11">
        <f>IF(Tabela1[[#This Row],[ID]]="i",0,SUMPRODUCT(PRODUCT((--(Tabela1[Nome]=Tabela1[[#This Row],[Nome]]))*(--(Tabela1[Mês]=Tabela1[[#This Row],[Mês]]))*Tabela1[Rent. Dia]+1)-1))</f>
        <v>3.6390189013515428E-3</v>
      </c>
      <c r="L7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8" spans="1:12" x14ac:dyDescent="0.25">
      <c r="B8" t="s">
        <v>8</v>
      </c>
      <c r="C8" s="8">
        <v>2011</v>
      </c>
      <c r="D8" s="7" t="s">
        <v>15</v>
      </c>
      <c r="E8" s="4">
        <v>40843</v>
      </c>
      <c r="F8" s="9">
        <v>0</v>
      </c>
      <c r="G8" s="13">
        <v>1674.66</v>
      </c>
      <c r="H8" s="13">
        <v>1675.48</v>
      </c>
      <c r="I8" s="3">
        <f>IF(Tabela1[[#This Row],[Aplicação/Resgate]]&lt;0,-(Tabela1[[#This Row],[Aplicação/Resgate]]+Tabela1[[#This Row],[Valor Base]]),Tabela1[[#This Row],[Valor Bruto]]-Tabela1[[#This Row],[Valor Base]])</f>
        <v>0.81999999999993634</v>
      </c>
      <c r="J8" s="6">
        <f>IF(Tabela1[[#This Row],[Valor Base]]&gt;0,Tabela1[[#This Row],[Rendimento]]/Tabela1[[#This Row],[Valor Base]],0)</f>
        <v>4.8965163077874685E-4</v>
      </c>
      <c r="K8" s="11">
        <f>IF(Tabela1[[#This Row],[ID]]="i",0,SUMPRODUCT(PRODUCT((--(Tabela1[Nome]=Tabela1[[#This Row],[Nome]]))*(--(Tabela1[Mês]=Tabela1[[#This Row],[Mês]]))*Tabela1[Rent. Dia]+1)-1))</f>
        <v>3.6390189013515428E-3</v>
      </c>
      <c r="L8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9" spans="1:12" x14ac:dyDescent="0.25">
      <c r="B9" t="s">
        <v>8</v>
      </c>
      <c r="C9" s="8">
        <v>2011</v>
      </c>
      <c r="D9" s="7" t="s">
        <v>15</v>
      </c>
      <c r="E9" s="4">
        <v>40844</v>
      </c>
      <c r="F9" s="9">
        <v>0</v>
      </c>
      <c r="G9" s="13">
        <v>1675.48</v>
      </c>
      <c r="H9" s="13">
        <v>1676.13</v>
      </c>
      <c r="I9" s="3">
        <f>IF(Tabela1[[#This Row],[Aplicação/Resgate]]&lt;0,-(Tabela1[[#This Row],[Aplicação/Resgate]]+Tabela1[[#This Row],[Valor Base]]),Tabela1[[#This Row],[Valor Bruto]]-Tabela1[[#This Row],[Valor Base]])</f>
        <v>0.65000000000009095</v>
      </c>
      <c r="J9" s="6">
        <f>IF(Tabela1[[#This Row],[Valor Base]]&gt;0,Tabela1[[#This Row],[Rendimento]]/Tabela1[[#This Row],[Valor Base]],0)</f>
        <v>3.8794852818302276E-4</v>
      </c>
      <c r="K9" s="11">
        <f>IF(Tabela1[[#This Row],[ID]]="i",0,SUMPRODUCT(PRODUCT((--(Tabela1[Nome]=Tabela1[[#This Row],[Nome]]))*(--(Tabela1[Mês]=Tabela1[[#This Row],[Mês]]))*Tabela1[Rent. Dia]+1)-1))</f>
        <v>3.6390189013515428E-3</v>
      </c>
      <c r="L9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10" spans="1:12" x14ac:dyDescent="0.25">
      <c r="B10" t="s">
        <v>8</v>
      </c>
      <c r="C10" s="8">
        <v>2011</v>
      </c>
      <c r="D10" s="7" t="s">
        <v>15</v>
      </c>
      <c r="E10" s="4">
        <v>40847</v>
      </c>
      <c r="F10" s="9">
        <v>0</v>
      </c>
      <c r="G10" s="13">
        <v>1676.13</v>
      </c>
      <c r="H10" s="5">
        <v>1676.86</v>
      </c>
      <c r="I10" s="3">
        <f>IF(Tabela1[[#This Row],[Aplicação/Resgate]]&lt;0,-(Tabela1[[#This Row],[Aplicação/Resgate]]+Tabela1[[#This Row],[Valor Base]]),Tabela1[[#This Row],[Valor Bruto]]-Tabela1[[#This Row],[Valor Base]])</f>
        <v>0.72999999999979082</v>
      </c>
      <c r="J10" s="6">
        <f>IF(Tabela1[[#This Row],[Valor Base]]&gt;0,Tabela1[[#This Row],[Rendimento]]/Tabela1[[#This Row],[Valor Base]],0)</f>
        <v>4.3552707725521932E-4</v>
      </c>
      <c r="K10" s="11">
        <f>IF(Tabela1[[#This Row],[ID]]="i",0,SUMPRODUCT(PRODUCT((--(Tabela1[Nome]=Tabela1[[#This Row],[Nome]]))*(--(Tabela1[Mês]=Tabela1[[#This Row],[Mês]]))*Tabela1[Rent. Dia]+1)-1))</f>
        <v>3.6390189013515428E-3</v>
      </c>
      <c r="L10" s="6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11" spans="1:12" x14ac:dyDescent="0.25">
      <c r="B11" t="s">
        <v>8</v>
      </c>
      <c r="C11" s="8">
        <v>2011</v>
      </c>
      <c r="D11" s="7" t="s">
        <v>16</v>
      </c>
      <c r="E11" s="4">
        <v>40848</v>
      </c>
      <c r="F11" s="2">
        <v>0</v>
      </c>
      <c r="G11" s="13">
        <v>1676.86</v>
      </c>
      <c r="H11" s="5">
        <v>1677.49</v>
      </c>
      <c r="I11" s="3">
        <f>IF(Tabela1[[#This Row],[Aplicação/Resgate]]&lt;0,-(Tabela1[[#This Row],[Aplicação/Resgate]]+Tabela1[[#This Row],[Valor Base]]),Tabela1[[#This Row],[Valor Bruto]]-Tabela1[[#This Row],[Valor Base]])</f>
        <v>0.63000000000010914</v>
      </c>
      <c r="J11" s="6">
        <f>IF(Tabela1[[#This Row],[Valor Base]]&gt;0,Tabela1[[#This Row],[Rendimento]]/Tabela1[[#This Row],[Valor Base]],0)</f>
        <v>3.7570220531237501E-4</v>
      </c>
      <c r="K11" s="11">
        <f>IF(Tabela1[[#This Row],[ID]]="i",0,SUMPRODUCT(PRODUCT((--(Tabela1[Nome]=Tabela1[[#This Row],[Nome]]))*(--(Tabela1[Mês]=Tabela1[[#This Row],[Mês]]))*Tabela1[Rent. Dia]+1)-1))</f>
        <v>7.0846701573179516E-3</v>
      </c>
      <c r="L11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12" spans="1:12" x14ac:dyDescent="0.25">
      <c r="B12" t="s">
        <v>10</v>
      </c>
      <c r="C12" s="8">
        <v>2011</v>
      </c>
      <c r="D12" s="7" t="s">
        <v>16</v>
      </c>
      <c r="E12" s="4">
        <v>40848</v>
      </c>
      <c r="F12" s="9">
        <v>428.37</v>
      </c>
      <c r="G12" s="9">
        <v>428.37</v>
      </c>
      <c r="H12" s="9">
        <v>428.37</v>
      </c>
      <c r="I12" s="3">
        <f>IF(Tabela1[[#This Row],[Aplicação/Resgate]]&lt;0,-(Tabela1[[#This Row],[Aplicação/Resgate]]+Tabela1[[#This Row],[Valor Base]]),Tabela1[[#This Row],[Valor Bruto]]-Tabela1[[#This Row],[Valor Base]])</f>
        <v>0</v>
      </c>
      <c r="J12" s="6">
        <f>IF(Tabela1[[#This Row],[Valor Base]]&gt;0,Tabela1[[#This Row],[Rendimento]]/Tabela1[[#This Row],[Valor Base]],0)</f>
        <v>0</v>
      </c>
      <c r="K12" s="11">
        <f>IF(Tabela1[[#This Row],[ID]]="i",0,SUMPRODUCT(PRODUCT((--(Tabela1[Nome]=Tabela1[[#This Row],[Nome]]))*(--(Tabela1[Mês]=Tabela1[[#This Row],[Mês]]))*Tabela1[Rent. Dia]+1)-1))</f>
        <v>5.4625674066808294E-3</v>
      </c>
      <c r="L1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3" spans="1:12" x14ac:dyDescent="0.25">
      <c r="B13" t="s">
        <v>8</v>
      </c>
      <c r="C13" s="8">
        <v>2011</v>
      </c>
      <c r="D13" s="7" t="s">
        <v>16</v>
      </c>
      <c r="E13" s="4">
        <v>40850</v>
      </c>
      <c r="F13" s="9">
        <v>0</v>
      </c>
      <c r="G13" s="13">
        <v>1677.49</v>
      </c>
      <c r="H13" s="13">
        <v>1678.11</v>
      </c>
      <c r="I13" s="3">
        <f>IF(Tabela1[[#This Row],[Aplicação/Resgate]]&lt;0,-(Tabela1[[#This Row],[Aplicação/Resgate]]+Tabela1[[#This Row],[Valor Base]]),Tabela1[[#This Row],[Valor Bruto]]-Tabela1[[#This Row],[Valor Base]])</f>
        <v>0.61999999999989086</v>
      </c>
      <c r="J13" s="6">
        <f>IF(Tabela1[[#This Row],[Valor Base]]&gt;0,Tabela1[[#This Row],[Rendimento]]/Tabela1[[#This Row],[Valor Base]],0)</f>
        <v>3.6959981877679801E-4</v>
      </c>
      <c r="K13" s="11">
        <f>IF(Tabela1[[#This Row],[ID]]="i",0,SUMPRODUCT(PRODUCT((--(Tabela1[Nome]=Tabela1[[#This Row],[Nome]]))*(--(Tabela1[Mês]=Tabela1[[#This Row],[Mês]]))*Tabela1[Rent. Dia]+1)-1))</f>
        <v>7.0846701573179516E-3</v>
      </c>
      <c r="L13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14" spans="1:12" x14ac:dyDescent="0.25">
      <c r="B14" t="s">
        <v>10</v>
      </c>
      <c r="C14" s="8">
        <v>2011</v>
      </c>
      <c r="D14" s="7" t="s">
        <v>16</v>
      </c>
      <c r="E14" s="4">
        <v>40850</v>
      </c>
      <c r="F14" s="9">
        <v>0</v>
      </c>
      <c r="G14" s="9">
        <v>428.37</v>
      </c>
      <c r="H14" s="5">
        <v>428.55</v>
      </c>
      <c r="I14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14" s="6">
        <f>IF(Tabela1[[#This Row],[Valor Base]]&gt;0,Tabela1[[#This Row],[Rendimento]]/Tabela1[[#This Row],[Valor Base]],0)</f>
        <v>4.2019749282164209E-4</v>
      </c>
      <c r="K14" s="11">
        <f>IF(Tabela1[[#This Row],[ID]]="i",0,SUMPRODUCT(PRODUCT((--(Tabela1[Nome]=Tabela1[[#This Row],[Nome]]))*(--(Tabela1[Mês]=Tabela1[[#This Row],[Mês]]))*Tabela1[Rent. Dia]+1)-1))</f>
        <v>5.4625674066808294E-3</v>
      </c>
      <c r="L1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5" spans="1:12" x14ac:dyDescent="0.25">
      <c r="B15" t="s">
        <v>8</v>
      </c>
      <c r="C15" s="8">
        <v>2011</v>
      </c>
      <c r="D15" s="7" t="s">
        <v>16</v>
      </c>
      <c r="E15" s="4">
        <v>40851</v>
      </c>
      <c r="F15" s="9">
        <v>0</v>
      </c>
      <c r="G15" s="5">
        <v>1678.11</v>
      </c>
      <c r="H15" s="9">
        <v>1678.81</v>
      </c>
      <c r="I15" s="3">
        <f>IF(Tabela1[[#This Row],[Aplicação/Resgate]]&lt;0,-(Tabela1[[#This Row],[Aplicação/Resgate]]+Tabela1[[#This Row],[Valor Base]]),Tabela1[[#This Row],[Valor Bruto]]-Tabela1[[#This Row],[Valor Base]])</f>
        <v>0.70000000000004547</v>
      </c>
      <c r="J15" s="6">
        <f>IF(Tabela1[[#This Row],[Valor Base]]&gt;0,Tabela1[[#This Row],[Rendimento]]/Tabela1[[#This Row],[Valor Base]],0)</f>
        <v>4.1713594460437368E-4</v>
      </c>
      <c r="K15" s="11">
        <f>IF(Tabela1[[#This Row],[ID]]="i",0,SUMPRODUCT(PRODUCT((--(Tabela1[Nome]=Tabela1[[#This Row],[Nome]]))*(--(Tabela1[Mês]=Tabela1[[#This Row],[Mês]]))*Tabela1[Rent. Dia]+1)-1))</f>
        <v>7.0846701573179516E-3</v>
      </c>
      <c r="L15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16" spans="1:12" x14ac:dyDescent="0.25">
      <c r="B16" t="s">
        <v>10</v>
      </c>
      <c r="C16" s="8">
        <v>2011</v>
      </c>
      <c r="D16" s="7" t="s">
        <v>16</v>
      </c>
      <c r="E16" s="4">
        <v>40851</v>
      </c>
      <c r="F16" s="9">
        <v>0</v>
      </c>
      <c r="G16" s="9">
        <v>428.55</v>
      </c>
      <c r="H16" s="5">
        <v>428.72</v>
      </c>
      <c r="I16" s="3">
        <f>IF(Tabela1[[#This Row],[Aplicação/Resgate]]&lt;0,-(Tabela1[[#This Row],[Aplicação/Resgate]]+Tabela1[[#This Row],[Valor Base]]),Tabela1[[#This Row],[Valor Bruto]]-Tabela1[[#This Row],[Valor Base]])</f>
        <v>0.17000000000001592</v>
      </c>
      <c r="J16" s="6">
        <f>IF(Tabela1[[#This Row],[Valor Base]]&gt;0,Tabela1[[#This Row],[Rendimento]]/Tabela1[[#This Row],[Valor Base]],0)</f>
        <v>3.9668650099175339E-4</v>
      </c>
      <c r="K16" s="11">
        <f>IF(Tabela1[[#This Row],[ID]]="i",0,SUMPRODUCT(PRODUCT((--(Tabela1[Nome]=Tabela1[[#This Row],[Nome]]))*(--(Tabela1[Mês]=Tabela1[[#This Row],[Mês]]))*Tabela1[Rent. Dia]+1)-1))</f>
        <v>5.4625674066808294E-3</v>
      </c>
      <c r="L1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7" spans="2:12" x14ac:dyDescent="0.25">
      <c r="B17" t="s">
        <v>8</v>
      </c>
      <c r="C17" s="8">
        <v>2011</v>
      </c>
      <c r="D17" s="7" t="s">
        <v>16</v>
      </c>
      <c r="E17" s="4">
        <v>40854</v>
      </c>
      <c r="F17" s="9">
        <v>0</v>
      </c>
      <c r="G17" s="9">
        <v>1678.81</v>
      </c>
      <c r="H17" s="13">
        <v>1679.59</v>
      </c>
      <c r="I17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17" s="6">
        <f>IF(Tabela1[[#This Row],[Valor Base]]&gt;0,Tabela1[[#This Row],[Rendimento]]/Tabela1[[#This Row],[Valor Base]],0)</f>
        <v>4.6461481644734828E-4</v>
      </c>
      <c r="K17" s="11">
        <f>IF(Tabela1[[#This Row],[ID]]="i",0,SUMPRODUCT(PRODUCT((--(Tabela1[Nome]=Tabela1[[#This Row],[Nome]]))*(--(Tabela1[Mês]=Tabela1[[#This Row],[Mês]]))*Tabela1[Rent. Dia]+1)-1))</f>
        <v>7.0846701573179516E-3</v>
      </c>
      <c r="L17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18" spans="2:12" x14ac:dyDescent="0.25">
      <c r="B18" t="s">
        <v>10</v>
      </c>
      <c r="C18" s="8">
        <v>2011</v>
      </c>
      <c r="D18" s="7" t="s">
        <v>16</v>
      </c>
      <c r="E18" s="4">
        <v>40854</v>
      </c>
      <c r="F18" s="9">
        <v>0</v>
      </c>
      <c r="G18" s="13">
        <v>428.72</v>
      </c>
      <c r="H18" s="13">
        <v>428.9</v>
      </c>
      <c r="I18" s="3">
        <f>IF(Tabela1[[#This Row],[Aplicação/Resgate]]&lt;0,-(Tabela1[[#This Row],[Aplicação/Resgate]]+Tabela1[[#This Row],[Valor Base]]),Tabela1[[#This Row],[Valor Bruto]]-Tabela1[[#This Row],[Valor Base]])</f>
        <v>0.17999999999994998</v>
      </c>
      <c r="J18" s="6">
        <f>IF(Tabela1[[#This Row],[Valor Base]]&gt;0,Tabela1[[#This Row],[Rendimento]]/Tabela1[[#This Row],[Valor Base]],0)</f>
        <v>4.1985445045705815E-4</v>
      </c>
      <c r="K18" s="11">
        <f>IF(Tabela1[[#This Row],[ID]]="i",0,SUMPRODUCT(PRODUCT((--(Tabela1[Nome]=Tabela1[[#This Row],[Nome]]))*(--(Tabela1[Mês]=Tabela1[[#This Row],[Mês]]))*Tabela1[Rent. Dia]+1)-1))</f>
        <v>5.4625674066808294E-3</v>
      </c>
      <c r="L1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9" spans="2:12" x14ac:dyDescent="0.25">
      <c r="B19" t="s">
        <v>8</v>
      </c>
      <c r="C19" s="8">
        <v>2011</v>
      </c>
      <c r="D19" s="7" t="s">
        <v>16</v>
      </c>
      <c r="E19" s="4">
        <v>40855</v>
      </c>
      <c r="F19" s="9">
        <v>0</v>
      </c>
      <c r="G19" s="13">
        <v>1679.59</v>
      </c>
      <c r="H19" s="13">
        <v>1680.42</v>
      </c>
      <c r="I19" s="3">
        <f>IF(Tabela1[[#This Row],[Aplicação/Resgate]]&lt;0,-(Tabela1[[#This Row],[Aplicação/Resgate]]+Tabela1[[#This Row],[Valor Base]]),Tabela1[[#This Row],[Valor Bruto]]-Tabela1[[#This Row],[Valor Base]])</f>
        <v>0.83000000000015461</v>
      </c>
      <c r="J19" s="6">
        <f>IF(Tabela1[[#This Row],[Valor Base]]&gt;0,Tabela1[[#This Row],[Rendimento]]/Tabela1[[#This Row],[Valor Base]],0)</f>
        <v>4.9416821962511965E-4</v>
      </c>
      <c r="K19" s="11">
        <f>IF(Tabela1[[#This Row],[ID]]="i",0,SUMPRODUCT(PRODUCT((--(Tabela1[Nome]=Tabela1[[#This Row],[Nome]]))*(--(Tabela1[Mês]=Tabela1[[#This Row],[Mês]]))*Tabela1[Rent. Dia]+1)-1))</f>
        <v>7.0846701573179516E-3</v>
      </c>
      <c r="L19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20" spans="2:12" x14ac:dyDescent="0.25">
      <c r="B20" t="s">
        <v>10</v>
      </c>
      <c r="C20" s="8">
        <v>2011</v>
      </c>
      <c r="D20" s="7" t="s">
        <v>16</v>
      </c>
      <c r="E20" s="4">
        <v>40855</v>
      </c>
      <c r="F20" s="9">
        <v>0</v>
      </c>
      <c r="G20" s="13">
        <v>428.9</v>
      </c>
      <c r="H20" s="13">
        <v>429.08</v>
      </c>
      <c r="I20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20" s="6">
        <f>IF(Tabela1[[#This Row],[Valor Base]]&gt;0,Tabela1[[#This Row],[Rendimento]]/Tabela1[[#This Row],[Valor Base]],0)</f>
        <v>4.1967824667756313E-4</v>
      </c>
      <c r="K20" s="11">
        <f>IF(Tabela1[[#This Row],[ID]]="i",0,SUMPRODUCT(PRODUCT((--(Tabela1[Nome]=Tabela1[[#This Row],[Nome]]))*(--(Tabela1[Mês]=Tabela1[[#This Row],[Mês]]))*Tabela1[Rent. Dia]+1)-1))</f>
        <v>5.4625674066808294E-3</v>
      </c>
      <c r="L2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1" spans="2:12" x14ac:dyDescent="0.25">
      <c r="B21" t="s">
        <v>8</v>
      </c>
      <c r="C21" s="8">
        <v>2011</v>
      </c>
      <c r="D21" s="7" t="s">
        <v>16</v>
      </c>
      <c r="E21" s="4">
        <v>40856</v>
      </c>
      <c r="F21" s="9">
        <v>0</v>
      </c>
      <c r="G21" s="13">
        <v>1680.42</v>
      </c>
      <c r="H21" s="5">
        <v>1681.27</v>
      </c>
      <c r="I21" s="3">
        <f>IF(Tabela1[[#This Row],[Aplicação/Resgate]]&lt;0,-(Tabela1[[#This Row],[Aplicação/Resgate]]+Tabela1[[#This Row],[Valor Base]]),Tabela1[[#This Row],[Valor Bruto]]-Tabela1[[#This Row],[Valor Base]])</f>
        <v>0.84999999999990905</v>
      </c>
      <c r="J21" s="6">
        <f>IF(Tabela1[[#This Row],[Valor Base]]&gt;0,Tabela1[[#This Row],[Rendimento]]/Tabela1[[#This Row],[Valor Base]],0)</f>
        <v>5.0582592447120901E-4</v>
      </c>
      <c r="K21" s="11">
        <f>IF(Tabela1[[#This Row],[ID]]="i",0,SUMPRODUCT(PRODUCT((--(Tabela1[Nome]=Tabela1[[#This Row],[Nome]]))*(--(Tabela1[Mês]=Tabela1[[#This Row],[Mês]]))*Tabela1[Rent. Dia]+1)-1))</f>
        <v>7.0846701573179516E-3</v>
      </c>
      <c r="L21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22" spans="2:12" x14ac:dyDescent="0.25">
      <c r="B22" t="s">
        <v>10</v>
      </c>
      <c r="C22" s="8">
        <v>2011</v>
      </c>
      <c r="D22" s="7" t="s">
        <v>16</v>
      </c>
      <c r="E22" s="4">
        <v>40856</v>
      </c>
      <c r="F22" s="9">
        <v>0</v>
      </c>
      <c r="G22" s="13">
        <v>429.08</v>
      </c>
      <c r="H22" s="5">
        <v>429.28</v>
      </c>
      <c r="I22" s="3">
        <f>IF(Tabela1[[#This Row],[Aplicação/Resgate]]&lt;0,-(Tabela1[[#This Row],[Aplicação/Resgate]]+Tabela1[[#This Row],[Valor Base]]),Tabela1[[#This Row],[Valor Bruto]]-Tabela1[[#This Row],[Valor Base]])</f>
        <v>0.19999999999998863</v>
      </c>
      <c r="J22" s="6">
        <f>IF(Tabela1[[#This Row],[Valor Base]]&gt;0,Tabela1[[#This Row],[Rendimento]]/Tabela1[[#This Row],[Valor Base]],0)</f>
        <v>4.6611354525959874E-4</v>
      </c>
      <c r="K22" s="11">
        <f>IF(Tabela1[[#This Row],[ID]]="i",0,SUMPRODUCT(PRODUCT((--(Tabela1[Nome]=Tabela1[[#This Row],[Nome]]))*(--(Tabela1[Mês]=Tabela1[[#This Row],[Mês]]))*Tabela1[Rent. Dia]+1)-1))</f>
        <v>5.4625674066808294E-3</v>
      </c>
      <c r="L2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3" spans="2:12" x14ac:dyDescent="0.25">
      <c r="B23" t="s">
        <v>8</v>
      </c>
      <c r="C23" s="8">
        <v>2011</v>
      </c>
      <c r="D23" s="7" t="s">
        <v>16</v>
      </c>
      <c r="E23" s="4">
        <v>40857</v>
      </c>
      <c r="F23" s="14">
        <v>0</v>
      </c>
      <c r="G23" s="13">
        <v>1681.27</v>
      </c>
      <c r="H23" s="5">
        <v>1682.1</v>
      </c>
      <c r="I23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23" s="6">
        <f>IF(Tabela1[[#This Row],[Valor Base]]&gt;0,Tabela1[[#This Row],[Rendimento]]/Tabela1[[#This Row],[Valor Base]],0)</f>
        <v>4.9367442469081544E-4</v>
      </c>
      <c r="K23" s="11">
        <f>IF(Tabela1[[#This Row],[ID]]="i",0,SUMPRODUCT(PRODUCT((--(Tabela1[Nome]=Tabela1[[#This Row],[Nome]]))*(--(Tabela1[Mês]=Tabela1[[#This Row],[Mês]]))*Tabela1[Rent. Dia]+1)-1))</f>
        <v>7.0846701573179516E-3</v>
      </c>
      <c r="L23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24" spans="2:12" x14ac:dyDescent="0.25">
      <c r="B24" t="s">
        <v>10</v>
      </c>
      <c r="C24" s="8">
        <v>2011</v>
      </c>
      <c r="D24" s="7" t="s">
        <v>16</v>
      </c>
      <c r="E24" s="4">
        <v>40857</v>
      </c>
      <c r="F24" s="14">
        <v>0</v>
      </c>
      <c r="G24" s="13">
        <v>429.28</v>
      </c>
      <c r="H24" s="13">
        <v>429.48</v>
      </c>
      <c r="I24" s="3">
        <f>IF(Tabela1[[#This Row],[Aplicação/Resgate]]&lt;0,-(Tabela1[[#This Row],[Aplicação/Resgate]]+Tabela1[[#This Row],[Valor Base]]),Tabela1[[#This Row],[Valor Bruto]]-Tabela1[[#This Row],[Valor Base]])</f>
        <v>0.20000000000004547</v>
      </c>
      <c r="J24" s="6">
        <f>IF(Tabela1[[#This Row],[Valor Base]]&gt;0,Tabela1[[#This Row],[Rendimento]]/Tabela1[[#This Row],[Valor Base]],0)</f>
        <v>4.6589638464416113E-4</v>
      </c>
      <c r="K24" s="11">
        <f>IF(Tabela1[[#This Row],[ID]]="i",0,SUMPRODUCT(PRODUCT((--(Tabela1[Nome]=Tabela1[[#This Row],[Nome]]))*(--(Tabela1[Mês]=Tabela1[[#This Row],[Mês]]))*Tabela1[Rent. Dia]+1)-1))</f>
        <v>5.4625674066808294E-3</v>
      </c>
      <c r="L2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5" spans="2:12" x14ac:dyDescent="0.25">
      <c r="B25" t="s">
        <v>8</v>
      </c>
      <c r="C25" s="8">
        <v>2011</v>
      </c>
      <c r="D25" s="7" t="s">
        <v>16</v>
      </c>
      <c r="E25" s="4">
        <v>40858</v>
      </c>
      <c r="F25" s="14">
        <v>0</v>
      </c>
      <c r="G25" s="13">
        <v>1682.1</v>
      </c>
      <c r="H25" s="13">
        <v>1683.02</v>
      </c>
      <c r="I25" s="3">
        <f>IF(Tabela1[[#This Row],[Aplicação/Resgate]]&lt;0,-(Tabela1[[#This Row],[Aplicação/Resgate]]+Tabela1[[#This Row],[Valor Base]]),Tabela1[[#This Row],[Valor Bruto]]-Tabela1[[#This Row],[Valor Base]])</f>
        <v>0.92000000000007276</v>
      </c>
      <c r="J25" s="6">
        <f>IF(Tabela1[[#This Row],[Valor Base]]&gt;0,Tabela1[[#This Row],[Rendimento]]/Tabela1[[#This Row],[Valor Base]],0)</f>
        <v>5.4693537839609584E-4</v>
      </c>
      <c r="K25" s="11">
        <f>IF(Tabela1[[#This Row],[ID]]="i",0,SUMPRODUCT(PRODUCT((--(Tabela1[Nome]=Tabela1[[#This Row],[Nome]]))*(--(Tabela1[Mês]=Tabela1[[#This Row],[Mês]]))*Tabela1[Rent. Dia]+1)-1))</f>
        <v>7.0846701573179516E-3</v>
      </c>
      <c r="L25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26" spans="2:12" x14ac:dyDescent="0.25">
      <c r="B26" t="s">
        <v>10</v>
      </c>
      <c r="C26" s="8">
        <v>2011</v>
      </c>
      <c r="D26" s="7" t="s">
        <v>16</v>
      </c>
      <c r="E26" s="4">
        <v>40858</v>
      </c>
      <c r="F26" s="14">
        <v>0</v>
      </c>
      <c r="G26" s="13">
        <v>429.48</v>
      </c>
      <c r="H26" s="13">
        <v>429.69</v>
      </c>
      <c r="I26" s="3">
        <f>IF(Tabela1[[#This Row],[Aplicação/Resgate]]&lt;0,-(Tabela1[[#This Row],[Aplicação/Resgate]]+Tabela1[[#This Row],[Valor Base]]),Tabela1[[#This Row],[Valor Bruto]]-Tabela1[[#This Row],[Valor Base]])</f>
        <v>0.20999999999997954</v>
      </c>
      <c r="J26" s="6">
        <f>IF(Tabela1[[#This Row],[Valor Base]]&gt;0,Tabela1[[#This Row],[Rendimento]]/Tabela1[[#This Row],[Valor Base]],0)</f>
        <v>4.8896339759704646E-4</v>
      </c>
      <c r="K26" s="11">
        <f>IF(Tabela1[[#This Row],[ID]]="i",0,SUMPRODUCT(PRODUCT((--(Tabela1[Nome]=Tabela1[[#This Row],[Nome]]))*(--(Tabela1[Mês]=Tabela1[[#This Row],[Mês]]))*Tabela1[Rent. Dia]+1)-1))</f>
        <v>5.4625674066808294E-3</v>
      </c>
      <c r="L2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7" spans="2:12" x14ac:dyDescent="0.25">
      <c r="B27" t="s">
        <v>8</v>
      </c>
      <c r="C27" s="8">
        <v>2011</v>
      </c>
      <c r="D27" s="7" t="s">
        <v>16</v>
      </c>
      <c r="E27" s="4">
        <v>40861</v>
      </c>
      <c r="F27" s="14">
        <v>0</v>
      </c>
      <c r="G27" s="13">
        <v>1683.02</v>
      </c>
      <c r="H27" s="13">
        <v>1683.82</v>
      </c>
      <c r="I27" s="3">
        <f>IF(Tabela1[[#This Row],[Aplicação/Resgate]]&lt;0,-(Tabela1[[#This Row],[Aplicação/Resgate]]+Tabela1[[#This Row],[Valor Base]]),Tabela1[[#This Row],[Valor Bruto]]-Tabela1[[#This Row],[Valor Base]])</f>
        <v>0.79999999999995453</v>
      </c>
      <c r="J27" s="6">
        <f>IF(Tabela1[[#This Row],[Valor Base]]&gt;0,Tabela1[[#This Row],[Rendimento]]/Tabela1[[#This Row],[Valor Base]],0)</f>
        <v>4.7533600313719063E-4</v>
      </c>
      <c r="K27" s="11">
        <f>IF(Tabela1[[#This Row],[ID]]="i",0,SUMPRODUCT(PRODUCT((--(Tabela1[Nome]=Tabela1[[#This Row],[Nome]]))*(--(Tabela1[Mês]=Tabela1[[#This Row],[Mês]]))*Tabela1[Rent. Dia]+1)-1))</f>
        <v>7.0846701573179516E-3</v>
      </c>
      <c r="L27" s="16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28" spans="2:12" x14ac:dyDescent="0.25">
      <c r="B28" s="8" t="s">
        <v>10</v>
      </c>
      <c r="C28" s="8">
        <v>2011</v>
      </c>
      <c r="D28" s="7" t="s">
        <v>16</v>
      </c>
      <c r="E28" s="4">
        <v>40861</v>
      </c>
      <c r="F28" s="14">
        <v>0</v>
      </c>
      <c r="G28" s="13">
        <v>429.69</v>
      </c>
      <c r="H28" s="13">
        <v>429.89</v>
      </c>
      <c r="I28" s="3">
        <f>IF(Tabela1[[#This Row],[Aplicação/Resgate]]&lt;0,-(Tabela1[[#This Row],[Aplicação/Resgate]]+Tabela1[[#This Row],[Valor Base]]),Tabela1[[#This Row],[Valor Bruto]]-Tabela1[[#This Row],[Valor Base]])</f>
        <v>0.19999999999998863</v>
      </c>
      <c r="J28" s="6">
        <f>IF(Tabela1[[#This Row],[Valor Base]]&gt;0,Tabela1[[#This Row],[Rendimento]]/Tabela1[[#This Row],[Valor Base]],0)</f>
        <v>4.6545183737110158E-4</v>
      </c>
      <c r="K28" s="11">
        <f>IF(Tabela1[[#This Row],[ID]]="i",0,SUMPRODUCT(PRODUCT((--(Tabela1[Nome]=Tabela1[[#This Row],[Nome]]))*(--(Tabela1[Mês]=Tabela1[[#This Row],[Mês]]))*Tabela1[Rent. Dia]+1)-1))</f>
        <v>5.4625674066808294E-3</v>
      </c>
      <c r="L2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9" spans="2:12" x14ac:dyDescent="0.25">
      <c r="B29" s="8" t="s">
        <v>8</v>
      </c>
      <c r="C29">
        <v>2011</v>
      </c>
      <c r="D29" s="7" t="s">
        <v>16</v>
      </c>
      <c r="E29" s="4">
        <v>40863</v>
      </c>
      <c r="F29" s="14">
        <v>0</v>
      </c>
      <c r="G29" s="13">
        <v>1683.82</v>
      </c>
      <c r="H29" s="13">
        <v>1684.61</v>
      </c>
      <c r="I29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29" s="6">
        <f>IF(Tabela1[[#This Row],[Valor Base]]&gt;0,Tabela1[[#This Row],[Rendimento]]/Tabela1[[#This Row],[Valor Base]],0)</f>
        <v>4.6917128909263676E-4</v>
      </c>
      <c r="K29" s="11">
        <f>IF(Tabela1[[#This Row],[ID]]="i",0,SUMPRODUCT(PRODUCT((--(Tabela1[Nome]=Tabela1[[#This Row],[Nome]]))*(--(Tabela1[Mês]=Tabela1[[#This Row],[Mês]]))*Tabela1[Rent. Dia]+1)-1))</f>
        <v>7.0846701573179516E-3</v>
      </c>
      <c r="L29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30" spans="2:12" x14ac:dyDescent="0.25">
      <c r="B30" s="8" t="s">
        <v>10</v>
      </c>
      <c r="C30">
        <v>2011</v>
      </c>
      <c r="D30" s="7" t="s">
        <v>16</v>
      </c>
      <c r="E30" s="4">
        <v>40863</v>
      </c>
      <c r="F30" s="14">
        <v>0</v>
      </c>
      <c r="G30" s="13">
        <v>429.89</v>
      </c>
      <c r="H30" s="13">
        <v>430.1</v>
      </c>
      <c r="I30" s="10">
        <f>IF(Tabela1[[#This Row],[Aplicação/Resgate]]&lt;0,-(Tabela1[[#This Row],[Aplicação/Resgate]]+Tabela1[[#This Row],[Valor Base]]),Tabela1[[#This Row],[Valor Bruto]]-Tabela1[[#This Row],[Valor Base]])</f>
        <v>0.21000000000003638</v>
      </c>
      <c r="J30" s="6">
        <f>IF(Tabela1[[#This Row],[Valor Base]]&gt;0,Tabela1[[#This Row],[Rendimento]]/Tabela1[[#This Row],[Valor Base]],0)</f>
        <v>4.8849705738685802E-4</v>
      </c>
      <c r="K30" s="16">
        <f>IF(Tabela1[[#This Row],[ID]]="i",0,SUMPRODUCT(PRODUCT((--(Tabela1[Nome]=Tabela1[[#This Row],[Nome]]))*(--(Tabela1[Mês]=Tabela1[[#This Row],[Mês]]))*Tabela1[Rent. Dia]+1)-1))</f>
        <v>5.4625674066808294E-3</v>
      </c>
      <c r="L30" s="16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1" spans="2:12" x14ac:dyDescent="0.25">
      <c r="B31" s="8" t="s">
        <v>8</v>
      </c>
      <c r="C31">
        <v>2011</v>
      </c>
      <c r="D31" s="7" t="s">
        <v>16</v>
      </c>
      <c r="E31" s="4">
        <v>40864</v>
      </c>
      <c r="F31" s="9">
        <v>0</v>
      </c>
      <c r="G31" s="13">
        <v>1684.61</v>
      </c>
      <c r="H31" s="13">
        <v>1685.31</v>
      </c>
      <c r="I3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31" s="6">
        <f>IF(Tabela1[[#This Row],[Valor Base]]&gt;0,Tabela1[[#This Row],[Rendimento]]/Tabela1[[#This Row],[Valor Base]],0)</f>
        <v>4.1552644232198876E-4</v>
      </c>
      <c r="K31" s="11">
        <f>IF(Tabela1[[#This Row],[ID]]="i",0,SUMPRODUCT(PRODUCT((--(Tabela1[Nome]=Tabela1[[#This Row],[Nome]]))*(--(Tabela1[Mês]=Tabela1[[#This Row],[Mês]]))*Tabela1[Rent. Dia]+1)-1))</f>
        <v>7.0846701573179516E-3</v>
      </c>
      <c r="L31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32" spans="2:12" x14ac:dyDescent="0.25">
      <c r="B32" s="8" t="s">
        <v>10</v>
      </c>
      <c r="C32">
        <v>2011</v>
      </c>
      <c r="D32" s="7" t="s">
        <v>16</v>
      </c>
      <c r="E32" s="4">
        <v>40864</v>
      </c>
      <c r="F32" s="14">
        <v>0</v>
      </c>
      <c r="G32" s="13">
        <v>430.1</v>
      </c>
      <c r="H32" s="13">
        <v>430.27</v>
      </c>
      <c r="I32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32" s="6">
        <f>IF(Tabela1[[#This Row],[Valor Base]]&gt;0,Tabela1[[#This Row],[Rendimento]]/Tabela1[[#This Row],[Valor Base]],0)</f>
        <v>3.9525691699595223E-4</v>
      </c>
      <c r="K32" s="11">
        <f>IF(Tabela1[[#This Row],[ID]]="i",0,SUMPRODUCT(PRODUCT((--(Tabela1[Nome]=Tabela1[[#This Row],[Nome]]))*(--(Tabela1[Mês]=Tabela1[[#This Row],[Mês]]))*Tabela1[Rent. Dia]+1)-1))</f>
        <v>5.4625674066808294E-3</v>
      </c>
      <c r="L3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3" spans="2:12" x14ac:dyDescent="0.25">
      <c r="B33" t="s">
        <v>8</v>
      </c>
      <c r="C33">
        <v>2011</v>
      </c>
      <c r="D33" s="7" t="s">
        <v>16</v>
      </c>
      <c r="E33" s="4">
        <v>40865</v>
      </c>
      <c r="F33" s="20">
        <v>0</v>
      </c>
      <c r="G33" s="13">
        <v>1685.31</v>
      </c>
      <c r="H33" s="13">
        <v>1686.09</v>
      </c>
      <c r="I33" s="10">
        <f>IF(Tabela1[[#This Row],[Aplicação/Resgate]]&lt;0,-(Tabela1[[#This Row],[Aplicação/Resgate]]+Tabela1[[#This Row],[Valor Base]]),Tabela1[[#This Row],[Valor Bruto]]-Tabela1[[#This Row],[Valor Base]])</f>
        <v>0.77999999999997272</v>
      </c>
      <c r="J33" s="6">
        <f>IF(Tabela1[[#This Row],[Valor Base]]&gt;0,Tabela1[[#This Row],[Rendimento]]/Tabela1[[#This Row],[Valor Base]],0)</f>
        <v>4.6282286344943825E-4</v>
      </c>
      <c r="K33" s="11">
        <f>IF(Tabela1[[#This Row],[ID]]="i",0,SUMPRODUCT(PRODUCT((--(Tabela1[Nome]=Tabela1[[#This Row],[Nome]]))*(--(Tabela1[Mês]=Tabela1[[#This Row],[Mês]]))*Tabela1[Rent. Dia]+1)-1))</f>
        <v>7.0846701573179516E-3</v>
      </c>
      <c r="L33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34" spans="2:12" x14ac:dyDescent="0.25">
      <c r="B34" t="s">
        <v>10</v>
      </c>
      <c r="C34">
        <v>2011</v>
      </c>
      <c r="D34" s="7" t="s">
        <v>16</v>
      </c>
      <c r="E34" s="4">
        <v>40865</v>
      </c>
      <c r="F34" s="9">
        <v>0</v>
      </c>
      <c r="G34" s="13">
        <v>430.27</v>
      </c>
      <c r="H34" s="13">
        <v>430.44</v>
      </c>
      <c r="I34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34" s="6">
        <f>IF(Tabela1[[#This Row],[Valor Base]]&gt;0,Tabela1[[#This Row],[Rendimento]]/Tabela1[[#This Row],[Valor Base]],0)</f>
        <v>3.9510075069146332E-4</v>
      </c>
      <c r="K34" s="11">
        <f>IF(Tabela1[[#This Row],[ID]]="i",0,SUMPRODUCT(PRODUCT((--(Tabela1[Nome]=Tabela1[[#This Row],[Nome]]))*(--(Tabela1[Mês]=Tabela1[[#This Row],[Mês]]))*Tabela1[Rent. Dia]+1)-1))</f>
        <v>5.4625674066808294E-3</v>
      </c>
      <c r="L3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5" spans="2:12" x14ac:dyDescent="0.25">
      <c r="B35" t="s">
        <v>8</v>
      </c>
      <c r="C35">
        <v>2011</v>
      </c>
      <c r="D35" s="7" t="s">
        <v>16</v>
      </c>
      <c r="E35" s="4">
        <v>40868</v>
      </c>
      <c r="F35" s="20">
        <v>0</v>
      </c>
      <c r="G35" s="13">
        <v>1686.09</v>
      </c>
      <c r="H35" s="13">
        <v>1686.81</v>
      </c>
      <c r="I35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35" s="6">
        <f>IF(Tabela1[[#This Row],[Valor Base]]&gt;0,Tabela1[[#This Row],[Rendimento]]/Tabela1[[#This Row],[Valor Base]],0)</f>
        <v>4.2702346849813905E-4</v>
      </c>
      <c r="K35" s="11">
        <f>IF(Tabela1[[#This Row],[ID]]="i",0,SUMPRODUCT(PRODUCT((--(Tabela1[Nome]=Tabela1[[#This Row],[Nome]]))*(--(Tabela1[Mês]=Tabela1[[#This Row],[Mês]]))*Tabela1[Rent. Dia]+1)-1))</f>
        <v>7.0846701573179516E-3</v>
      </c>
      <c r="L35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36" spans="2:12" x14ac:dyDescent="0.25">
      <c r="B36" t="s">
        <v>10</v>
      </c>
      <c r="C36">
        <v>2011</v>
      </c>
      <c r="D36" s="7" t="s">
        <v>16</v>
      </c>
      <c r="E36" s="4">
        <v>40868</v>
      </c>
      <c r="F36" s="20">
        <v>0</v>
      </c>
      <c r="G36" s="13">
        <v>430.44</v>
      </c>
      <c r="H36" s="13">
        <v>430.6</v>
      </c>
      <c r="I36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36" s="6">
        <f>IF(Tabela1[[#This Row],[Valor Base]]&gt;0,Tabela1[[#This Row],[Rendimento]]/Tabela1[[#This Row],[Valor Base]],0)</f>
        <v>3.717126661091558E-4</v>
      </c>
      <c r="K36" s="11">
        <f>IF(Tabela1[[#This Row],[ID]]="i",0,SUMPRODUCT(PRODUCT((--(Tabela1[Nome]=Tabela1[[#This Row],[Nome]]))*(--(Tabela1[Mês]=Tabela1[[#This Row],[Mês]]))*Tabela1[Rent. Dia]+1)-1))</f>
        <v>5.4625674066808294E-3</v>
      </c>
      <c r="L3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7" spans="2:12" x14ac:dyDescent="0.25">
      <c r="B37" t="s">
        <v>8</v>
      </c>
      <c r="C37">
        <v>2011</v>
      </c>
      <c r="D37" s="7" t="s">
        <v>16</v>
      </c>
      <c r="E37" s="4">
        <v>40869</v>
      </c>
      <c r="F37" s="9">
        <v>0</v>
      </c>
      <c r="G37" s="13">
        <v>1686.81</v>
      </c>
      <c r="H37" s="13">
        <v>1687.6</v>
      </c>
      <c r="I37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37" s="6">
        <f>IF(Tabela1[[#This Row],[Valor Base]]&gt;0,Tabela1[[#This Row],[Rendimento]]/Tabela1[[#This Row],[Valor Base]],0)</f>
        <v>4.683396470260217E-4</v>
      </c>
      <c r="K37" s="11">
        <f>IF(Tabela1[[#This Row],[ID]]="i",0,SUMPRODUCT(PRODUCT((--(Tabela1[Nome]=Tabela1[[#This Row],[Nome]]))*(--(Tabela1[Mês]=Tabela1[[#This Row],[Mês]]))*Tabela1[Rent. Dia]+1)-1))</f>
        <v>7.0846701573179516E-3</v>
      </c>
      <c r="L37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38" spans="2:12" x14ac:dyDescent="0.25">
      <c r="B38" t="s">
        <v>10</v>
      </c>
      <c r="C38">
        <v>2011</v>
      </c>
      <c r="D38" s="7" t="s">
        <v>16</v>
      </c>
      <c r="E38" s="4">
        <v>40869</v>
      </c>
      <c r="F38" s="20">
        <v>0</v>
      </c>
      <c r="G38" s="13">
        <v>430.6</v>
      </c>
      <c r="H38" s="13">
        <v>430.78</v>
      </c>
      <c r="I38" s="10">
        <f>IF(Tabela1[[#This Row],[Aplicação/Resgate]]&lt;0,-(Tabela1[[#This Row],[Aplicação/Resgate]]+Tabela1[[#This Row],[Valor Base]]),Tabela1[[#This Row],[Valor Bruto]]-Tabela1[[#This Row],[Valor Base]])</f>
        <v>0.17999999999994998</v>
      </c>
      <c r="J38" s="6">
        <f>IF(Tabela1[[#This Row],[Valor Base]]&gt;0,Tabela1[[#This Row],[Rendimento]]/Tabela1[[#This Row],[Valor Base]],0)</f>
        <v>4.1802136553634455E-4</v>
      </c>
      <c r="K38" s="11">
        <f>IF(Tabela1[[#This Row],[ID]]="i",0,SUMPRODUCT(PRODUCT((--(Tabela1[Nome]=Tabela1[[#This Row],[Nome]]))*(--(Tabela1[Mês]=Tabela1[[#This Row],[Mês]]))*Tabela1[Rent. Dia]+1)-1))</f>
        <v>5.4625674066808294E-3</v>
      </c>
      <c r="L3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9" spans="2:12" x14ac:dyDescent="0.25">
      <c r="B39" t="s">
        <v>8</v>
      </c>
      <c r="C39">
        <v>2011</v>
      </c>
      <c r="D39" s="7" t="s">
        <v>16</v>
      </c>
      <c r="E39" s="4">
        <v>40870</v>
      </c>
      <c r="F39" s="21">
        <v>0</v>
      </c>
      <c r="G39" s="13">
        <v>1687.6</v>
      </c>
      <c r="H39" s="13">
        <v>1688.37</v>
      </c>
      <c r="I39" s="10">
        <f>IF(Tabela1[[#This Row],[Aplicação/Resgate]]&lt;0,-(Tabela1[[#This Row],[Aplicação/Resgate]]+Tabela1[[#This Row],[Valor Base]]),Tabela1[[#This Row],[Valor Bruto]]-Tabela1[[#This Row],[Valor Base]])</f>
        <v>0.76999999999998181</v>
      </c>
      <c r="J39" s="6">
        <f>IF(Tabela1[[#This Row],[Valor Base]]&gt;0,Tabela1[[#This Row],[Rendimento]]/Tabela1[[#This Row],[Valor Base]],0)</f>
        <v>4.5626925811802671E-4</v>
      </c>
      <c r="K39" s="11">
        <f>IF(Tabela1[[#This Row],[ID]]="i",0,SUMPRODUCT(PRODUCT((--(Tabela1[Nome]=Tabela1[[#This Row],[Nome]]))*(--(Tabela1[Mês]=Tabela1[[#This Row],[Mês]]))*Tabela1[Rent. Dia]+1)-1))</f>
        <v>7.0846701573179516E-3</v>
      </c>
      <c r="L39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40" spans="2:12" x14ac:dyDescent="0.25">
      <c r="B40" t="s">
        <v>10</v>
      </c>
      <c r="C40">
        <v>2011</v>
      </c>
      <c r="D40" s="7" t="s">
        <v>16</v>
      </c>
      <c r="E40" s="4">
        <v>40870</v>
      </c>
      <c r="F40" s="9">
        <v>0</v>
      </c>
      <c r="G40" s="13">
        <v>430.78</v>
      </c>
      <c r="H40" s="13">
        <v>430.95</v>
      </c>
      <c r="I40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40" s="6">
        <f>IF(Tabela1[[#This Row],[Valor Base]]&gt;0,Tabela1[[#This Row],[Rendimento]]/Tabela1[[#This Row],[Valor Base]],0)</f>
        <v>3.9463299131811116E-4</v>
      </c>
      <c r="K40" s="11">
        <f>IF(Tabela1[[#This Row],[ID]]="i",0,SUMPRODUCT(PRODUCT((--(Tabela1[Nome]=Tabela1[[#This Row],[Nome]]))*(--(Tabela1[Mês]=Tabela1[[#This Row],[Mês]]))*Tabela1[Rent. Dia]+1)-1))</f>
        <v>5.4625674066808294E-3</v>
      </c>
      <c r="L4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1" spans="2:12" x14ac:dyDescent="0.25">
      <c r="B41" t="s">
        <v>8</v>
      </c>
      <c r="C41">
        <v>2011</v>
      </c>
      <c r="D41" s="7" t="s">
        <v>16</v>
      </c>
      <c r="E41" s="4">
        <v>40871</v>
      </c>
      <c r="F41" s="21">
        <v>0</v>
      </c>
      <c r="G41" s="13">
        <v>1688.37</v>
      </c>
      <c r="H41" s="13">
        <v>1689.07</v>
      </c>
      <c r="I4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1" s="6">
        <f>IF(Tabela1[[#This Row],[Valor Base]]&gt;0,Tabela1[[#This Row],[Rendimento]]/Tabela1[[#This Row],[Valor Base]],0)</f>
        <v>4.1460106493247662E-4</v>
      </c>
      <c r="K41" s="11">
        <f>IF(Tabela1[[#This Row],[ID]]="i",0,SUMPRODUCT(PRODUCT((--(Tabela1[Nome]=Tabela1[[#This Row],[Nome]]))*(--(Tabela1[Mês]=Tabela1[[#This Row],[Mês]]))*Tabela1[Rent. Dia]+1)-1))</f>
        <v>7.0846701573179516E-3</v>
      </c>
      <c r="L41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42" spans="2:12" x14ac:dyDescent="0.25">
      <c r="B42" t="s">
        <v>10</v>
      </c>
      <c r="C42">
        <v>2011</v>
      </c>
      <c r="D42" s="7" t="s">
        <v>16</v>
      </c>
      <c r="E42" s="4">
        <v>40871</v>
      </c>
      <c r="F42" s="21">
        <v>0</v>
      </c>
      <c r="G42" s="13">
        <v>430.95</v>
      </c>
      <c r="H42" s="13">
        <v>431.11</v>
      </c>
      <c r="I42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42" s="6">
        <f>IF(Tabela1[[#This Row],[Valor Base]]&gt;0,Tabela1[[#This Row],[Rendimento]]/Tabela1[[#This Row],[Valor Base]],0)</f>
        <v>3.7127276946287278E-4</v>
      </c>
      <c r="K42" s="11">
        <f>IF(Tabela1[[#This Row],[ID]]="i",0,SUMPRODUCT(PRODUCT((--(Tabela1[Nome]=Tabela1[[#This Row],[Nome]]))*(--(Tabela1[Mês]=Tabela1[[#This Row],[Mês]]))*Tabela1[Rent. Dia]+1)-1))</f>
        <v>5.4625674066808294E-3</v>
      </c>
      <c r="L4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3" spans="2:12" x14ac:dyDescent="0.25">
      <c r="B43" t="s">
        <v>10</v>
      </c>
      <c r="C43">
        <v>2011</v>
      </c>
      <c r="D43" s="7" t="s">
        <v>16</v>
      </c>
      <c r="E43" s="4">
        <v>40872</v>
      </c>
      <c r="F43" s="21">
        <v>0</v>
      </c>
      <c r="G43" s="13">
        <v>431.11</v>
      </c>
      <c r="H43" s="13">
        <v>431.23</v>
      </c>
      <c r="I43" s="10">
        <f>IF(Tabela1[[#This Row],[Aplicação/Resgate]]&lt;0,-(Tabela1[[#This Row],[Aplicação/Resgate]]+Tabela1[[#This Row],[Valor Base]]),Tabela1[[#This Row],[Valor Bruto]]-Tabela1[[#This Row],[Valor Base]])</f>
        <v>0.12000000000000455</v>
      </c>
      <c r="J43" s="6">
        <f>IF(Tabela1[[#This Row],[Valor Base]]&gt;0,Tabela1[[#This Row],[Rendimento]]/Tabela1[[#This Row],[Valor Base]],0)</f>
        <v>2.7835123286401277E-4</v>
      </c>
      <c r="K43" s="11">
        <f>IF(Tabela1[[#This Row],[ID]]="i",0,SUMPRODUCT(PRODUCT((--(Tabela1[Nome]=Tabela1[[#This Row],[Nome]]))*(--(Tabela1[Mês]=Tabela1[[#This Row],[Mês]]))*Tabela1[Rent. Dia]+1)-1))</f>
        <v>5.4625674066808294E-3</v>
      </c>
      <c r="L43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4" spans="2:12" x14ac:dyDescent="0.25">
      <c r="B44" t="s">
        <v>8</v>
      </c>
      <c r="C44">
        <v>2011</v>
      </c>
      <c r="D44" s="7" t="s">
        <v>16</v>
      </c>
      <c r="E44" s="4">
        <v>40873</v>
      </c>
      <c r="F44" s="21">
        <v>0</v>
      </c>
      <c r="G44" s="13">
        <v>1689.07</v>
      </c>
      <c r="H44" s="13">
        <v>1689.77</v>
      </c>
      <c r="I44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4" s="6">
        <f>IF(Tabela1[[#This Row],[Valor Base]]&gt;0,Tabela1[[#This Row],[Rendimento]]/Tabela1[[#This Row],[Valor Base]],0)</f>
        <v>4.1442924212735144E-4</v>
      </c>
      <c r="K44" s="11">
        <f>IF(Tabela1[[#This Row],[ID]]="i",0,SUMPRODUCT(PRODUCT((--(Tabela1[Nome]=Tabela1[[#This Row],[Nome]]))*(--(Tabela1[Mês]=Tabela1[[#This Row],[Mês]]))*Tabela1[Rent. Dia]+1)-1))</f>
        <v>7.0846701573179516E-3</v>
      </c>
      <c r="L44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45" spans="2:12" x14ac:dyDescent="0.25">
      <c r="B45" t="s">
        <v>8</v>
      </c>
      <c r="C45">
        <v>2011</v>
      </c>
      <c r="D45" s="7" t="s">
        <v>16</v>
      </c>
      <c r="E45" s="4">
        <v>40875</v>
      </c>
      <c r="F45" s="21">
        <v>0</v>
      </c>
      <c r="G45" s="13">
        <v>1689.77</v>
      </c>
      <c r="H45" s="13">
        <v>1690.5</v>
      </c>
      <c r="I45" s="10">
        <f>IF(Tabela1[[#This Row],[Aplicação/Resgate]]&lt;0,-(Tabela1[[#This Row],[Aplicação/Resgate]]+Tabela1[[#This Row],[Valor Base]]),Tabela1[[#This Row],[Valor Bruto]]-Tabela1[[#This Row],[Valor Base]])</f>
        <v>0.73000000000001819</v>
      </c>
      <c r="J45" s="6">
        <f>IF(Tabela1[[#This Row],[Valor Base]]&gt;0,Tabela1[[#This Row],[Rendimento]]/Tabela1[[#This Row],[Valor Base]],0)</f>
        <v>4.3201145718057383E-4</v>
      </c>
      <c r="K45" s="11">
        <f>IF(Tabela1[[#This Row],[ID]]="i",0,SUMPRODUCT(PRODUCT((--(Tabela1[Nome]=Tabela1[[#This Row],[Nome]]))*(--(Tabela1[Mês]=Tabela1[[#This Row],[Mês]]))*Tabela1[Rent. Dia]+1)-1))</f>
        <v>7.0846701573179516E-3</v>
      </c>
      <c r="L45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46" spans="2:12" x14ac:dyDescent="0.25">
      <c r="B46" s="8" t="s">
        <v>10</v>
      </c>
      <c r="C46">
        <v>2011</v>
      </c>
      <c r="D46" s="7" t="s">
        <v>16</v>
      </c>
      <c r="E46" s="4">
        <v>40875</v>
      </c>
      <c r="F46" s="21">
        <v>0</v>
      </c>
      <c r="G46" s="13">
        <v>431.23</v>
      </c>
      <c r="H46" s="13">
        <v>431.4</v>
      </c>
      <c r="I46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46" s="6">
        <f>IF(Tabela1[[#This Row],[Valor Base]]&gt;0,Tabela1[[#This Row],[Rendimento]]/Tabela1[[#This Row],[Valor Base]],0)</f>
        <v>3.9422118127208002E-4</v>
      </c>
      <c r="K46" s="11">
        <f>IF(Tabela1[[#This Row],[ID]]="i",0,SUMPRODUCT(PRODUCT((--(Tabela1[Nome]=Tabela1[[#This Row],[Nome]]))*(--(Tabela1[Mês]=Tabela1[[#This Row],[Mês]]))*Tabela1[Rent. Dia]+1)-1))</f>
        <v>5.4625674066808294E-3</v>
      </c>
      <c r="L4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7" spans="2:12" x14ac:dyDescent="0.25">
      <c r="B47" s="8" t="s">
        <v>8</v>
      </c>
      <c r="C47" s="8">
        <v>2011</v>
      </c>
      <c r="D47" s="7" t="s">
        <v>16</v>
      </c>
      <c r="E47" s="4">
        <v>40876</v>
      </c>
      <c r="F47" s="9">
        <v>0</v>
      </c>
      <c r="G47" s="13">
        <v>1690.5</v>
      </c>
      <c r="H47" s="13">
        <v>1691.2</v>
      </c>
      <c r="I47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7" s="6">
        <f>IF(Tabela1[[#This Row],[Valor Base]]&gt;0,Tabela1[[#This Row],[Rendimento]]/Tabela1[[#This Row],[Valor Base]],0)</f>
        <v>4.1407867494826705E-4</v>
      </c>
      <c r="K47" s="11">
        <f>IF(Tabela1[[#This Row],[ID]]="i",0,SUMPRODUCT(PRODUCT((--(Tabela1[Nome]=Tabela1[[#This Row],[Nome]]))*(--(Tabela1[Mês]=Tabela1[[#This Row],[Mês]]))*Tabela1[Rent. Dia]+1)-1))</f>
        <v>7.0846701573179516E-3</v>
      </c>
      <c r="L47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48" spans="2:12" x14ac:dyDescent="0.25">
      <c r="B48" t="s">
        <v>10</v>
      </c>
      <c r="C48">
        <v>2011</v>
      </c>
      <c r="D48" s="7" t="s">
        <v>16</v>
      </c>
      <c r="E48" s="4">
        <v>40876</v>
      </c>
      <c r="F48" s="21">
        <v>0</v>
      </c>
      <c r="G48" s="13">
        <v>431.4</v>
      </c>
      <c r="H48" s="13">
        <v>431.57</v>
      </c>
      <c r="I48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48" s="6">
        <f>IF(Tabela1[[#This Row],[Valor Base]]&gt;0,Tabela1[[#This Row],[Rendimento]]/Tabela1[[#This Row],[Valor Base]],0)</f>
        <v>3.9406583217435311E-4</v>
      </c>
      <c r="K48" s="11">
        <f>IF(Tabela1[[#This Row],[ID]]="i",0,SUMPRODUCT(PRODUCT((--(Tabela1[Nome]=Tabela1[[#This Row],[Nome]]))*(--(Tabela1[Mês]=Tabela1[[#This Row],[Mês]]))*Tabela1[Rent. Dia]+1)-1))</f>
        <v>5.4625674066808294E-3</v>
      </c>
      <c r="L4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9" spans="2:12" x14ac:dyDescent="0.25">
      <c r="B49" t="s">
        <v>10</v>
      </c>
      <c r="C49">
        <v>2011</v>
      </c>
      <c r="D49" s="7" t="s">
        <v>16</v>
      </c>
      <c r="E49" s="4">
        <v>40876</v>
      </c>
      <c r="F49" s="21">
        <v>-430.71</v>
      </c>
      <c r="G49" s="13">
        <v>431.57</v>
      </c>
      <c r="H49" s="13">
        <v>430.71</v>
      </c>
      <c r="I49" s="10">
        <f>IF(Tabela1[[#This Row],[Aplicação/Resgate]]&lt;0,-(Tabela1[[#This Row],[Aplicação/Resgate]]+Tabela1[[#This Row],[Valor Base]]),Tabela1[[#This Row],[Valor Bruto]]-Tabela1[[#This Row],[Valor Base]])</f>
        <v>-0.86000000000001364</v>
      </c>
      <c r="J49" s="6">
        <f>IF(Tabela1[[#This Row],[Valor Base]]&gt;0,Tabela1[[#This Row],[Rendimento]]/Tabela1[[#This Row],[Valor Base]],0)</f>
        <v>-1.9927242394049949E-3</v>
      </c>
      <c r="K49" s="11">
        <f>IF(Tabela1[[#This Row],[ID]]="i",0,SUMPRODUCT(PRODUCT((--(Tabela1[Nome]=Tabela1[[#This Row],[Nome]]))*(--(Tabela1[Mês]=Tabela1[[#This Row],[Mês]]))*Tabela1[Rent. Dia]+1)-1))</f>
        <v>5.4625674066808294E-3</v>
      </c>
      <c r="L49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50" spans="2:12" x14ac:dyDescent="0.25">
      <c r="B50" t="s">
        <v>26</v>
      </c>
      <c r="C50">
        <v>2011</v>
      </c>
      <c r="D50" s="7" t="s">
        <v>16</v>
      </c>
      <c r="E50" s="4">
        <v>40877</v>
      </c>
      <c r="F50" s="9">
        <v>1378.23</v>
      </c>
      <c r="G50" s="9">
        <v>1378.23</v>
      </c>
      <c r="H50" s="13">
        <v>1350</v>
      </c>
      <c r="I50" s="10">
        <f>IF(Tabela1[[#This Row],[Aplicação/Resgate]]&lt;0,-(Tabela1[[#This Row],[Aplicação/Resgate]]+Tabela1[[#This Row],[Valor Base]]),Tabela1[[#This Row],[Valor Bruto]]-Tabela1[[#This Row],[Valor Base]])</f>
        <v>-28.230000000000018</v>
      </c>
      <c r="J50" s="6">
        <f>IF(Tabela1[[#This Row],[Valor Base]]&gt;0,Tabela1[[#This Row],[Rendimento]]/Tabela1[[#This Row],[Valor Base]],0)</f>
        <v>-2.0482793147732974E-2</v>
      </c>
      <c r="K50" s="11">
        <f>IF(Tabela1[[#This Row],[ID]]="i",0,SUMPRODUCT(PRODUCT((--(Tabela1[Nome]=Tabela1[[#This Row],[Nome]]))*(--(Tabela1[Mês]=Tabela1[[#This Row],[Mês]]))*Tabela1[Rent. Dia]+1)-1))</f>
        <v>-2.0482793147732936E-2</v>
      </c>
      <c r="L50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1" spans="2:12" x14ac:dyDescent="0.25">
      <c r="B51" s="8" t="s">
        <v>8</v>
      </c>
      <c r="C51">
        <v>2011</v>
      </c>
      <c r="D51" s="7" t="s">
        <v>16</v>
      </c>
      <c r="E51" s="4">
        <v>40877</v>
      </c>
      <c r="F51" s="22">
        <v>0</v>
      </c>
      <c r="G51" s="13">
        <v>1691.2</v>
      </c>
      <c r="H51" s="13">
        <v>1688.04</v>
      </c>
      <c r="I51" s="10">
        <f>IF(Tabela1[[#This Row],[Aplicação/Resgate]]&lt;0,-(Tabela1[[#This Row],[Aplicação/Resgate]]+Tabela1[[#This Row],[Valor Base]]),Tabela1[[#This Row],[Valor Bruto]]-Tabela1[[#This Row],[Valor Base]])</f>
        <v>-3.1600000000000819</v>
      </c>
      <c r="J51" s="6">
        <f>IF(Tabela1[[#This Row],[Valor Base]]&gt;0,Tabela1[[#This Row],[Rendimento]]/Tabela1[[#This Row],[Valor Base]],0)</f>
        <v>-1.8684957426679763E-3</v>
      </c>
      <c r="K51" s="11">
        <f>IF(Tabela1[[#This Row],[ID]]="i",0,SUMPRODUCT(PRODUCT((--(Tabela1[Nome]=Tabela1[[#This Row],[Nome]]))*(--(Tabela1[Mês]=Tabela1[[#This Row],[Mês]]))*Tabela1[Rent. Dia]+1)-1))</f>
        <v>7.0846701573179516E-3</v>
      </c>
      <c r="L51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52" spans="2:12" x14ac:dyDescent="0.25">
      <c r="B52" s="8" t="s">
        <v>8</v>
      </c>
      <c r="C52" s="8">
        <v>2011</v>
      </c>
      <c r="D52" s="7" t="s">
        <v>16</v>
      </c>
      <c r="E52" s="4">
        <v>40877</v>
      </c>
      <c r="F52" s="22">
        <v>0</v>
      </c>
      <c r="G52" s="13">
        <v>1688.04</v>
      </c>
      <c r="H52" s="13">
        <v>1688.74</v>
      </c>
      <c r="I52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52" s="6">
        <f>IF(Tabela1[[#This Row],[Valor Base]]&gt;0,Tabela1[[#This Row],[Rendimento]]/Tabela1[[#This Row],[Valor Base]],0)</f>
        <v>4.1468211653754978E-4</v>
      </c>
      <c r="K52" s="11">
        <f>IF(Tabela1[[#This Row],[ID]]="i",0,SUMPRODUCT(PRODUCT((--(Tabela1[Nome]=Tabela1[[#This Row],[Nome]]))*(--(Tabela1[Mês]=Tabela1[[#This Row],[Mês]]))*Tabela1[Rent. Dia]+1)-1))</f>
        <v>7.0846701573179516E-3</v>
      </c>
      <c r="L52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53" spans="2:12" x14ac:dyDescent="0.25">
      <c r="B53" t="s">
        <v>24</v>
      </c>
      <c r="C53">
        <v>2011</v>
      </c>
      <c r="D53" s="7" t="s">
        <v>16</v>
      </c>
      <c r="E53" s="4">
        <v>40877</v>
      </c>
      <c r="F53" s="9">
        <v>580</v>
      </c>
      <c r="G53" s="13">
        <v>0</v>
      </c>
      <c r="H53" s="13">
        <v>0</v>
      </c>
      <c r="I53" s="10">
        <f>IF(Tabela1[[#This Row],[Aplicação/Resgate]]&lt;0,-(Tabela1[[#This Row],[Aplicação/Resgate]]+Tabela1[[#This Row],[Valor Base]]),Tabela1[[#This Row],[Valor Bruto]]-Tabela1[[#This Row],[Valor Base]])</f>
        <v>0</v>
      </c>
      <c r="J53" s="6">
        <f>IF(Tabela1[[#This Row],[Valor Base]]&gt;0,Tabela1[[#This Row],[Rendimento]]/Tabela1[[#This Row],[Valor Base]],0)</f>
        <v>0</v>
      </c>
      <c r="K53" s="11">
        <f>IF(Tabela1[[#This Row],[ID]]="i",0,SUMPRODUCT(PRODUCT((--(Tabela1[Nome]=Tabela1[[#This Row],[Nome]]))*(--(Tabela1[Mês]=Tabela1[[#This Row],[Mês]]))*Tabela1[Rent. Dia]+1)-1))</f>
        <v>0</v>
      </c>
      <c r="L53" s="11">
        <f>IF(OR(Tabela1[[#This Row],[ID]]="a",Tabela1[[#This Row],[ID]]="i"),0,SUMPRODUCT(PRODUCT((--(Tabela1[Nome]=Tabela1[[#This Row],[Nome]]))*(--(Tabela1[Ano]=Tabela1[[#This Row],[Ano]]))*Tabela1[Rent. Dia]+1)-1))</f>
        <v>4.039655172413803E-2</v>
      </c>
    </row>
    <row r="54" spans="2:12" x14ac:dyDescent="0.25">
      <c r="B54" t="s">
        <v>26</v>
      </c>
      <c r="C54">
        <v>2011</v>
      </c>
      <c r="D54" s="7" t="s">
        <v>28</v>
      </c>
      <c r="E54" s="4">
        <v>40878</v>
      </c>
      <c r="F54" s="9">
        <v>0</v>
      </c>
      <c r="G54" s="13">
        <v>1350</v>
      </c>
      <c r="H54" s="13">
        <v>1425</v>
      </c>
      <c r="I54" s="10">
        <f>IF(Tabela1[[#This Row],[Aplicação/Resgate]]&lt;0,-(Tabela1[[#This Row],[Aplicação/Resgate]]+Tabela1[[#This Row],[Valor Base]]),Tabela1[[#This Row],[Valor Bruto]]-Tabela1[[#This Row],[Valor Base]])</f>
        <v>75</v>
      </c>
      <c r="J54" s="6">
        <f>IF(Tabela1[[#This Row],[Valor Base]]&gt;0,Tabela1[[#This Row],[Rendimento]]/Tabela1[[#This Row],[Valor Base]],0)</f>
        <v>5.5555555555555552E-2</v>
      </c>
      <c r="K54" s="11">
        <f>IF(Tabela1[[#This Row],[ID]]="i",0,SUMPRODUCT(PRODUCT((--(Tabela1[Nome]=Tabela1[[#This Row],[Nome]]))*(--(Tabela1[Mês]=Tabela1[[#This Row],[Mês]]))*Tabela1[Rent. Dia]+1)-1))</f>
        <v>0.17309629629629653</v>
      </c>
      <c r="L54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5" spans="2:12" x14ac:dyDescent="0.25">
      <c r="B55" s="8" t="s">
        <v>8</v>
      </c>
      <c r="C55">
        <v>2011</v>
      </c>
      <c r="D55" s="7" t="s">
        <v>28</v>
      </c>
      <c r="E55" s="4">
        <v>40878</v>
      </c>
      <c r="F55" s="22">
        <v>0</v>
      </c>
      <c r="G55" s="13">
        <v>1688.74</v>
      </c>
      <c r="H55" s="13">
        <v>1689.49</v>
      </c>
      <c r="I55" s="10">
        <f>IF(Tabela1[[#This Row],[Aplicação/Resgate]]&lt;0,-(Tabela1[[#This Row],[Aplicação/Resgate]]+Tabela1[[#This Row],[Valor Base]]),Tabela1[[#This Row],[Valor Bruto]]-Tabela1[[#This Row],[Valor Base]])</f>
        <v>0.75</v>
      </c>
      <c r="J55" s="6">
        <f>IF(Tabela1[[#This Row],[Valor Base]]&gt;0,Tabela1[[#This Row],[Rendimento]]/Tabela1[[#This Row],[Valor Base]],0)</f>
        <v>4.4411809988512146E-4</v>
      </c>
      <c r="K55" s="11">
        <f>IF(Tabela1[[#This Row],[ID]]="i",0,SUMPRODUCT(PRODUCT((--(Tabela1[Nome]=Tabela1[[#This Row],[Nome]]))*(--(Tabela1[Mês]=Tabela1[[#This Row],[Mês]]))*Tabela1[Rent. Dia]+1)-1))</f>
        <v>1.7054135035587947E-3</v>
      </c>
      <c r="L55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56" spans="2:12" x14ac:dyDescent="0.25">
      <c r="B56" s="8" t="s">
        <v>24</v>
      </c>
      <c r="C56" s="8">
        <v>2011</v>
      </c>
      <c r="D56" s="7" t="s">
        <v>28</v>
      </c>
      <c r="E56" s="4">
        <v>40878</v>
      </c>
      <c r="F56" s="22">
        <v>0</v>
      </c>
      <c r="G56" s="9">
        <v>580</v>
      </c>
      <c r="H56" s="13">
        <v>590.01</v>
      </c>
      <c r="I56" s="10">
        <f>IF(Tabela1[[#This Row],[Aplicação/Resgate]]&lt;0,-(Tabela1[[#This Row],[Aplicação/Resgate]]+Tabela1[[#This Row],[Valor Base]]),Tabela1[[#This Row],[Valor Bruto]]-Tabela1[[#This Row],[Valor Base]])</f>
        <v>10.009999999999991</v>
      </c>
      <c r="J56" s="6">
        <f>IF(Tabela1[[#This Row],[Valor Base]]&gt;0,Tabela1[[#This Row],[Rendimento]]/Tabela1[[#This Row],[Valor Base]],0)</f>
        <v>1.7258620689655158E-2</v>
      </c>
      <c r="K56" s="11">
        <f>IF(Tabela1[[#This Row],[ID]]="i",0,SUMPRODUCT(PRODUCT((--(Tabela1[Nome]=Tabela1[[#This Row],[Nome]]))*(--(Tabela1[Mês]=Tabela1[[#This Row],[Mês]]))*Tabela1[Rent. Dia]+1)-1))</f>
        <v>4.039655172413803E-2</v>
      </c>
      <c r="L56" s="11">
        <f>IF(OR(Tabela1[[#This Row],[ID]]="a",Tabela1[[#This Row],[ID]]="i"),0,SUMPRODUCT(PRODUCT((--(Tabela1[Nome]=Tabela1[[#This Row],[Nome]]))*(--(Tabela1[Ano]=Tabela1[[#This Row],[Ano]]))*Tabela1[Rent. Dia]+1)-1))</f>
        <v>4.039655172413803E-2</v>
      </c>
    </row>
    <row r="57" spans="2:12" x14ac:dyDescent="0.25">
      <c r="B57" t="s">
        <v>26</v>
      </c>
      <c r="C57">
        <v>2011</v>
      </c>
      <c r="D57" s="7" t="s">
        <v>28</v>
      </c>
      <c r="E57" s="4">
        <v>40879</v>
      </c>
      <c r="F57" s="9">
        <v>0</v>
      </c>
      <c r="G57" s="13">
        <v>1425</v>
      </c>
      <c r="H57" s="13">
        <v>1408</v>
      </c>
      <c r="I57" s="10">
        <f>IF(Tabela1[[#This Row],[Aplicação/Resgate]]&lt;0,-(Tabela1[[#This Row],[Aplicação/Resgate]]+Tabela1[[#This Row],[Valor Base]]),Tabela1[[#This Row],[Valor Bruto]]-Tabela1[[#This Row],[Valor Base]])</f>
        <v>-17</v>
      </c>
      <c r="J57" s="6">
        <f>IF(Tabela1[[#This Row],[Valor Base]]&gt;0,Tabela1[[#This Row],[Rendimento]]/Tabela1[[#This Row],[Valor Base]],0)</f>
        <v>-1.1929824561403509E-2</v>
      </c>
      <c r="K57" s="11">
        <f>IF(Tabela1[[#This Row],[ID]]="i",0,SUMPRODUCT(PRODUCT((--(Tabela1[Nome]=Tabela1[[#This Row],[Nome]]))*(--(Tabela1[Mês]=Tabela1[[#This Row],[Mês]]))*Tabela1[Rent. Dia]+1)-1))</f>
        <v>0.17309629629629653</v>
      </c>
      <c r="L57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8" spans="2:12" x14ac:dyDescent="0.25">
      <c r="B58" s="8" t="s">
        <v>8</v>
      </c>
      <c r="C58">
        <v>2011</v>
      </c>
      <c r="D58" s="7" t="s">
        <v>28</v>
      </c>
      <c r="E58" s="4">
        <v>40879</v>
      </c>
      <c r="F58" s="22">
        <v>0</v>
      </c>
      <c r="G58" s="13">
        <v>1689.49</v>
      </c>
      <c r="H58" s="13">
        <v>1690.21</v>
      </c>
      <c r="I58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58" s="6">
        <f>IF(Tabela1[[#This Row],[Valor Base]]&gt;0,Tabela1[[#This Row],[Rendimento]]/Tabela1[[#This Row],[Valor Base]],0)</f>
        <v>4.2616410869553964E-4</v>
      </c>
      <c r="K58" s="11">
        <f>IF(Tabela1[[#This Row],[ID]]="i",0,SUMPRODUCT(PRODUCT((--(Tabela1[Nome]=Tabela1[[#This Row],[Nome]]))*(--(Tabela1[Mês]=Tabela1[[#This Row],[Mês]]))*Tabela1[Rent. Dia]+1)-1))</f>
        <v>1.7054135035587947E-3</v>
      </c>
      <c r="L58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59" spans="2:12" x14ac:dyDescent="0.25">
      <c r="B59" s="8" t="s">
        <v>24</v>
      </c>
      <c r="C59">
        <v>2011</v>
      </c>
      <c r="D59" s="7" t="s">
        <v>28</v>
      </c>
      <c r="E59" s="4">
        <v>40879</v>
      </c>
      <c r="F59" s="22">
        <v>0</v>
      </c>
      <c r="G59" s="13">
        <v>590.01</v>
      </c>
      <c r="H59" s="13">
        <v>587.96</v>
      </c>
      <c r="I59" s="10">
        <f>IF(Tabela1[[#This Row],[Aplicação/Resgate]]&lt;0,-(Tabela1[[#This Row],[Aplicação/Resgate]]+Tabela1[[#This Row],[Valor Base]]),Tabela1[[#This Row],[Valor Bruto]]-Tabela1[[#This Row],[Valor Base]])</f>
        <v>-2.0499999999999545</v>
      </c>
      <c r="J59" s="6">
        <f>IF(Tabela1[[#This Row],[Valor Base]]&gt;0,Tabela1[[#This Row],[Rendimento]]/Tabela1[[#This Row],[Valor Base]],0)</f>
        <v>-3.474517381061261E-3</v>
      </c>
      <c r="K59" s="11">
        <f>IF(Tabela1[[#This Row],[ID]]="i",0,SUMPRODUCT(PRODUCT((--(Tabela1[Nome]=Tabela1[[#This Row],[Nome]]))*(--(Tabela1[Mês]=Tabela1[[#This Row],[Mês]]))*Tabela1[Rent. Dia]+1)-1))</f>
        <v>4.039655172413803E-2</v>
      </c>
      <c r="L59" s="11">
        <f>IF(OR(Tabela1[[#This Row],[ID]]="a",Tabela1[[#This Row],[ID]]="i"),0,SUMPRODUCT(PRODUCT((--(Tabela1[Nome]=Tabela1[[#This Row],[Nome]]))*(--(Tabela1[Ano]=Tabela1[[#This Row],[Ano]]))*Tabela1[Rent. Dia]+1)-1))</f>
        <v>4.039655172413803E-2</v>
      </c>
    </row>
    <row r="60" spans="2:12" x14ac:dyDescent="0.25">
      <c r="B60" s="8" t="s">
        <v>26</v>
      </c>
      <c r="C60">
        <v>2011</v>
      </c>
      <c r="D60" s="7" t="s">
        <v>28</v>
      </c>
      <c r="E60" s="4">
        <v>40882</v>
      </c>
      <c r="F60" s="22">
        <v>0</v>
      </c>
      <c r="G60" s="13">
        <v>1408</v>
      </c>
      <c r="H60" s="13">
        <v>1468</v>
      </c>
      <c r="I60" s="10">
        <f>IF(Tabela1[[#This Row],[Aplicação/Resgate]]&lt;0,-(Tabela1[[#This Row],[Aplicação/Resgate]]+Tabela1[[#This Row],[Valor Base]]),Tabela1[[#This Row],[Valor Bruto]]-Tabela1[[#This Row],[Valor Base]])</f>
        <v>60</v>
      </c>
      <c r="J60" s="6">
        <f>IF(Tabela1[[#This Row],[Valor Base]]&gt;0,Tabela1[[#This Row],[Rendimento]]/Tabela1[[#This Row],[Valor Base]],0)</f>
        <v>4.261363636363636E-2</v>
      </c>
      <c r="K60" s="11">
        <f>IF(Tabela1[[#This Row],[ID]]="i",0,SUMPRODUCT(PRODUCT((--(Tabela1[Nome]=Tabela1[[#This Row],[Nome]]))*(--(Tabela1[Mês]=Tabela1[[#This Row],[Mês]]))*Tabela1[Rent. Dia]+1)-1))</f>
        <v>0.17309629629629653</v>
      </c>
      <c r="L60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1" spans="2:12" x14ac:dyDescent="0.25">
      <c r="B61" t="s">
        <v>8</v>
      </c>
      <c r="C61">
        <v>2011</v>
      </c>
      <c r="D61" s="7" t="s">
        <v>28</v>
      </c>
      <c r="E61" s="4">
        <v>40882</v>
      </c>
      <c r="F61" s="22">
        <v>0</v>
      </c>
      <c r="G61" s="13">
        <v>1690.21</v>
      </c>
      <c r="H61" s="13">
        <v>1690.92</v>
      </c>
      <c r="I61" s="10">
        <f>IF(Tabela1[[#This Row],[Aplicação/Resgate]]&lt;0,-(Tabela1[[#This Row],[Aplicação/Resgate]]+Tabela1[[#This Row],[Valor Base]]),Tabela1[[#This Row],[Valor Bruto]]-Tabela1[[#This Row],[Valor Base]])</f>
        <v>0.71000000000003638</v>
      </c>
      <c r="J61" s="6">
        <f>IF(Tabela1[[#This Row],[Valor Base]]&gt;0,Tabela1[[#This Row],[Rendimento]]/Tabela1[[#This Row],[Valor Base]],0)</f>
        <v>4.2006614562689626E-4</v>
      </c>
      <c r="K61" s="11">
        <f>IF(Tabela1[[#This Row],[ID]]="i",0,SUMPRODUCT(PRODUCT((--(Tabela1[Nome]=Tabela1[[#This Row],[Nome]]))*(--(Tabela1[Mês]=Tabela1[[#This Row],[Mês]]))*Tabela1[Rent. Dia]+1)-1))</f>
        <v>1.7054135035587947E-3</v>
      </c>
      <c r="L61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62" spans="2:12" x14ac:dyDescent="0.25">
      <c r="B62" t="s">
        <v>24</v>
      </c>
      <c r="C62">
        <v>2011</v>
      </c>
      <c r="D62" s="7" t="s">
        <v>28</v>
      </c>
      <c r="E62" s="4">
        <v>40882</v>
      </c>
      <c r="F62" s="22">
        <v>0</v>
      </c>
      <c r="G62" s="13">
        <v>587.96</v>
      </c>
      <c r="H62" s="13">
        <v>596.89</v>
      </c>
      <c r="I62" s="10">
        <f>IF(Tabela1[[#This Row],[Aplicação/Resgate]]&lt;0,-(Tabela1[[#This Row],[Aplicação/Resgate]]+Tabela1[[#This Row],[Valor Base]]),Tabela1[[#This Row],[Valor Bruto]]-Tabela1[[#This Row],[Valor Base]])</f>
        <v>8.92999999999995</v>
      </c>
      <c r="J62" s="6">
        <f>IF(Tabela1[[#This Row],[Valor Base]]&gt;0,Tabela1[[#This Row],[Rendimento]]/Tabela1[[#This Row],[Valor Base]],0)</f>
        <v>1.5188108034560088E-2</v>
      </c>
      <c r="K62" s="11">
        <f>IF(Tabela1[[#This Row],[ID]]="i",0,SUMPRODUCT(PRODUCT((--(Tabela1[Nome]=Tabela1[[#This Row],[Nome]]))*(--(Tabela1[Mês]=Tabela1[[#This Row],[Mês]]))*Tabela1[Rent. Dia]+1)-1))</f>
        <v>4.039655172413803E-2</v>
      </c>
      <c r="L62" s="11">
        <f>IF(OR(Tabela1[[#This Row],[ID]]="a",Tabela1[[#This Row],[ID]]="i"),0,SUMPRODUCT(PRODUCT((--(Tabela1[Nome]=Tabela1[[#This Row],[Nome]]))*(--(Tabela1[Ano]=Tabela1[[#This Row],[Ano]]))*Tabela1[Rent. Dia]+1)-1))</f>
        <v>4.039655172413803E-2</v>
      </c>
    </row>
    <row r="63" spans="2:12" x14ac:dyDescent="0.25">
      <c r="B63" s="8" t="s">
        <v>26</v>
      </c>
      <c r="C63">
        <v>2011</v>
      </c>
      <c r="D63" s="7" t="s">
        <v>28</v>
      </c>
      <c r="E63" s="4">
        <v>40883</v>
      </c>
      <c r="F63" s="22">
        <v>0</v>
      </c>
      <c r="G63" s="13">
        <v>1468</v>
      </c>
      <c r="H63" s="13">
        <v>1496</v>
      </c>
      <c r="I63" s="10">
        <f>IF(Tabela1[[#This Row],[Aplicação/Resgate]]&lt;0,-(Tabela1[[#This Row],[Aplicação/Resgate]]+Tabela1[[#This Row],[Valor Base]]),Tabela1[[#This Row],[Valor Bruto]]-Tabela1[[#This Row],[Valor Base]])</f>
        <v>28</v>
      </c>
      <c r="J63" s="6">
        <f>IF(Tabela1[[#This Row],[Valor Base]]&gt;0,Tabela1[[#This Row],[Rendimento]]/Tabela1[[#This Row],[Valor Base]],0)</f>
        <v>1.9073569482288829E-2</v>
      </c>
      <c r="K63" s="11">
        <f>IF(Tabela1[[#This Row],[ID]]="i",0,SUMPRODUCT(PRODUCT((--(Tabela1[Nome]=Tabela1[[#This Row],[Nome]]))*(--(Tabela1[Mês]=Tabela1[[#This Row],[Mês]]))*Tabela1[Rent. Dia]+1)-1))</f>
        <v>0.17309629629629653</v>
      </c>
      <c r="L63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4" spans="2:12" x14ac:dyDescent="0.25">
      <c r="B64" s="8" t="s">
        <v>27</v>
      </c>
      <c r="C64">
        <v>2011</v>
      </c>
      <c r="D64" s="7" t="s">
        <v>28</v>
      </c>
      <c r="E64" s="4">
        <v>40883</v>
      </c>
      <c r="F64" s="22">
        <v>861.05</v>
      </c>
      <c r="G64" s="22">
        <v>861.05</v>
      </c>
      <c r="H64" s="13">
        <v>851</v>
      </c>
      <c r="I64" s="10">
        <f>IF(Tabela1[[#This Row],[Aplicação/Resgate]]&lt;0,-(Tabela1[[#This Row],[Aplicação/Resgate]]+Tabela1[[#This Row],[Valor Base]]),Tabela1[[#This Row],[Valor Bruto]]-Tabela1[[#This Row],[Valor Base]])</f>
        <v>-10.049999999999955</v>
      </c>
      <c r="J64" s="6">
        <f>IF(Tabela1[[#This Row],[Valor Base]]&gt;0,Tabela1[[#This Row],[Rendimento]]/Tabela1[[#This Row],[Valor Base]],0)</f>
        <v>-1.1671796062946351E-2</v>
      </c>
      <c r="K64" s="11">
        <f>IF(Tabela1[[#This Row],[ID]]="i",0,SUMPRODUCT(PRODUCT((--(Tabela1[Nome]=Tabela1[[#This Row],[Nome]]))*(--(Tabela1[Mês]=Tabela1[[#This Row],[Mês]]))*Tabela1[Rent. Dia]+1)-1))</f>
        <v>-4.1867487370071399E-2</v>
      </c>
      <c r="L64" s="11">
        <f>IF(OR(Tabela1[[#This Row],[ID]]="a",Tabela1[[#This Row],[ID]]="i"),0,SUMPRODUCT(PRODUCT((--(Tabela1[Nome]=Tabela1[[#This Row],[Nome]]))*(--(Tabela1[Ano]=Tabela1[[#This Row],[Ano]]))*Tabela1[Rent. Dia]+1)-1))</f>
        <v>-4.1867487370071399E-2</v>
      </c>
    </row>
    <row r="65" spans="2:12" x14ac:dyDescent="0.25">
      <c r="B65" t="s">
        <v>8</v>
      </c>
      <c r="C65">
        <v>2011</v>
      </c>
      <c r="D65" s="7" t="s">
        <v>28</v>
      </c>
      <c r="E65" s="4">
        <v>40883</v>
      </c>
      <c r="F65" s="22">
        <v>0</v>
      </c>
      <c r="G65" s="13">
        <v>1690.92</v>
      </c>
      <c r="H65" s="13">
        <v>1691.62</v>
      </c>
      <c r="I65" s="10">
        <f>IF(Tabela1[[#This Row],[Aplicação/Resgate]]&lt;0,-(Tabela1[[#This Row],[Aplicação/Resgate]]+Tabela1[[#This Row],[Valor Base]]),Tabela1[[#This Row],[Valor Bruto]]-Tabela1[[#This Row],[Valor Base]])</f>
        <v>0.6999999999998181</v>
      </c>
      <c r="J65" s="6">
        <f>IF(Tabela1[[#This Row],[Valor Base]]&gt;0,Tabela1[[#This Row],[Rendimento]]/Tabela1[[#This Row],[Valor Base]],0)</f>
        <v>4.1397582381178178E-4</v>
      </c>
      <c r="K65" s="11">
        <f>IF(Tabela1[[#This Row],[ID]]="i",0,SUMPRODUCT(PRODUCT((--(Tabela1[Nome]=Tabela1[[#This Row],[Nome]]))*(--(Tabela1[Mês]=Tabela1[[#This Row],[Mês]]))*Tabela1[Rent. Dia]+1)-1))</f>
        <v>1.7054135035587947E-3</v>
      </c>
      <c r="L65" s="11">
        <f>IF(OR(Tabela1[[#This Row],[ID]]="a",Tabela1[[#This Row],[ID]]="i"),0,SUMPRODUCT(PRODUCT((--(Tabela1[Nome]=Tabela1[[#This Row],[Nome]]))*(--(Tabela1[Ano]=Tabela1[[#This Row],[Ano]]))*Tabela1[Rent. Dia]+1)-1))</f>
        <v>1.2473216102658169E-2</v>
      </c>
    </row>
    <row r="66" spans="2:12" x14ac:dyDescent="0.25">
      <c r="B66" t="s">
        <v>24</v>
      </c>
      <c r="C66">
        <v>2011</v>
      </c>
      <c r="D66" s="7" t="s">
        <v>28</v>
      </c>
      <c r="E66" s="4">
        <v>40883</v>
      </c>
      <c r="F66" s="22">
        <v>0</v>
      </c>
      <c r="G66" s="13">
        <v>596.89</v>
      </c>
      <c r="H66" s="13">
        <v>603.42999999999995</v>
      </c>
      <c r="I66" s="10">
        <f>IF(Tabela1[[#This Row],[Aplicação/Resgate]]&lt;0,-(Tabela1[[#This Row],[Aplicação/Resgate]]+Tabela1[[#This Row],[Valor Base]]),Tabela1[[#This Row],[Valor Bruto]]-Tabela1[[#This Row],[Valor Base]])</f>
        <v>6.5399999999999636</v>
      </c>
      <c r="J66" s="6">
        <f>IF(Tabela1[[#This Row],[Valor Base]]&gt;0,Tabela1[[#This Row],[Rendimento]]/Tabela1[[#This Row],[Valor Base]],0)</f>
        <v>1.0956792708874272E-2</v>
      </c>
      <c r="K66" s="11">
        <f>IF(Tabela1[[#This Row],[ID]]="i",0,SUMPRODUCT(PRODUCT((--(Tabela1[Nome]=Tabela1[[#This Row],[Nome]]))*(--(Tabela1[Mês]=Tabela1[[#This Row],[Mês]]))*Tabela1[Rent. Dia]+1)-1))</f>
        <v>4.039655172413803E-2</v>
      </c>
      <c r="L66" s="11">
        <f>IF(OR(Tabela1[[#This Row],[ID]]="a",Tabela1[[#This Row],[ID]]="i"),0,SUMPRODUCT(PRODUCT((--(Tabela1[Nome]=Tabela1[[#This Row],[Nome]]))*(--(Tabela1[Ano]=Tabela1[[#This Row],[Ano]]))*Tabela1[Rent. Dia]+1)-1))</f>
        <v>4.039655172413803E-2</v>
      </c>
    </row>
    <row r="67" spans="2:12" x14ac:dyDescent="0.25">
      <c r="B67" t="s">
        <v>26</v>
      </c>
      <c r="C67">
        <v>2011</v>
      </c>
      <c r="D67" s="7" t="s">
        <v>28</v>
      </c>
      <c r="E67" s="4">
        <v>40884</v>
      </c>
      <c r="F67" s="22">
        <v>-1583.68</v>
      </c>
      <c r="G67" s="13">
        <v>1496</v>
      </c>
      <c r="H67" s="13">
        <v>1600</v>
      </c>
      <c r="I67" s="10">
        <f>IF(Tabela1[[#This Row],[Aplicação/Resgate]]&lt;0,-(Tabela1[[#This Row],[Aplicação/Resgate]]+Tabela1[[#This Row],[Valor Base]]),Tabela1[[#This Row],[Valor Bruto]]-Tabela1[[#This Row],[Valor Base]])</f>
        <v>87.680000000000064</v>
      </c>
      <c r="J67" s="6">
        <f>IF(Tabela1[[#This Row],[Valor Base]]&gt;0,Tabela1[[#This Row],[Rendimento]]/Tabela1[[#This Row],[Valor Base]],0)</f>
        <v>5.8609625668449239E-2</v>
      </c>
      <c r="K67" s="11">
        <f>IF(Tabela1[[#This Row],[ID]]="i",0,SUMPRODUCT(PRODUCT((--(Tabela1[Nome]=Tabela1[[#This Row],[Nome]]))*(--(Tabela1[Mês]=Tabela1[[#This Row],[Mês]]))*Tabela1[Rent. Dia]+1)-1))</f>
        <v>0.17309629629629653</v>
      </c>
      <c r="L67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8" spans="2:12" x14ac:dyDescent="0.25">
      <c r="B68" t="s">
        <v>27</v>
      </c>
      <c r="C68">
        <v>2011</v>
      </c>
      <c r="D68" s="7" t="s">
        <v>28</v>
      </c>
      <c r="E68" s="4">
        <v>40884</v>
      </c>
      <c r="F68" s="22">
        <v>0</v>
      </c>
      <c r="G68" s="13">
        <v>851</v>
      </c>
      <c r="H68" s="13">
        <v>825</v>
      </c>
      <c r="I68" s="10">
        <f>IF(Tabela1[[#This Row],[Aplicação/Resgate]]&lt;0,-(Tabela1[[#This Row],[Aplicação/Resgate]]+Tabela1[[#This Row],[Valor Base]]),Tabela1[[#This Row],[Valor Bruto]]-Tabela1[[#This Row],[Valor Base]])</f>
        <v>-26</v>
      </c>
      <c r="J68" s="6">
        <f>IF(Tabela1[[#This Row],[Valor Base]]&gt;0,Tabela1[[#This Row],[Rendimento]]/Tabela1[[#This Row],[Valor Base]],0)</f>
        <v>-3.0552291421856639E-2</v>
      </c>
      <c r="K68" s="11">
        <f>IF(Tabela1[[#This Row],[ID]]="i",0,SUMPRODUCT(PRODUCT((--(Tabela1[Nome]=Tabela1[[#This Row],[Nome]]))*(--(Tabela1[Mês]=Tabela1[[#This Row],[Mês]]))*Tabela1[Rent. Dia]+1)-1))</f>
        <v>-4.1867487370071399E-2</v>
      </c>
      <c r="L68" s="11">
        <f>IF(OR(Tabela1[[#This Row],[ID]]="a",Tabela1[[#This Row],[ID]]="i"),0,SUMPRODUCT(PRODUCT((--(Tabela1[Nome]=Tabela1[[#This Row],[Nome]]))*(--(Tabela1[Ano]=Tabela1[[#This Row],[Ano]]))*Tabela1[Rent. Dia]+1)-1))</f>
        <v>-4.1867487370071399E-2</v>
      </c>
    </row>
    <row r="69" spans="2:12" x14ac:dyDescent="0.25">
      <c r="B69" s="26" t="s">
        <v>29</v>
      </c>
      <c r="C69" s="23">
        <f>SUBTOTAL(105,Tabela1[Data])</f>
        <v>40835</v>
      </c>
      <c r="D69" s="23">
        <f>SUBTOTAL(104,Tabela1[Data])</f>
        <v>40884</v>
      </c>
      <c r="E69">
        <f>NETWORKDAYS(Tabela1[[#Totals],[Ano]],Tabela1[[#Totals],[Mês]],Plan2!A2:A1048576)</f>
        <v>34</v>
      </c>
      <c r="F69" s="26">
        <f>SUBTOTAL(109,Tabela1[Aplicação/Resgate])+Tabela1[[#Totals],[Nome]]</f>
        <v>4723.46</v>
      </c>
      <c r="G69" s="27">
        <f>Tabela1[[#Totals],[Rendimento]]/Tabela1[[#Totals],[Aplicação/Resgate]]</f>
        <v>4.5731307135023887E-2</v>
      </c>
      <c r="H69" s="26">
        <f>Tabela1[[#Totals],[Aplicação/Resgate]]+Tabela1[[#Totals],[Rendimento]]</f>
        <v>4939.47</v>
      </c>
      <c r="I69" s="10">
        <f>SUBTOTAL(109,Tabela1[Rendimento])</f>
        <v>216.00999999999993</v>
      </c>
      <c r="J69" s="27">
        <f>(1+Tabela1[[#Totals],[Valor Base]])^(1/Tabela1[[#Totals],[Data]])-1</f>
        <v>1.3160551267987763E-3</v>
      </c>
      <c r="K69" s="27">
        <f>(1+Tabela1[[#Totals],[Valor Base]])^(21/Tabela1[[#Totals],[Data]])-1</f>
        <v>2.800392754155534E-2</v>
      </c>
      <c r="L69" s="27">
        <f>(1+Tabela1[[#Totals],[Valor Base]])^(252/Tabela1[[#Totals],[Data]])-1</f>
        <v>0.3929556424307874</v>
      </c>
    </row>
    <row r="70" spans="2:12" x14ac:dyDescent="0.25">
      <c r="H70" s="10"/>
    </row>
  </sheetData>
  <conditionalFormatting sqref="F31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4" sqref="F4"/>
    </sheetView>
  </sheetViews>
  <sheetFormatPr defaultRowHeight="15" x14ac:dyDescent="0.25"/>
  <cols>
    <col min="1" max="1" width="10.7109375" style="23" bestFit="1" customWidth="1"/>
  </cols>
  <sheetData>
    <row r="1" spans="1:1" x14ac:dyDescent="0.25">
      <c r="A1" s="24" t="s">
        <v>25</v>
      </c>
    </row>
    <row r="2" spans="1:1" x14ac:dyDescent="0.25">
      <c r="A2" s="23">
        <v>40849</v>
      </c>
    </row>
    <row r="3" spans="1:1" x14ac:dyDescent="0.25">
      <c r="A3" s="23">
        <v>40862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3" bestFit="1" customWidth="1"/>
  </cols>
  <sheetData>
    <row r="1" spans="1:1" x14ac:dyDescent="0.25">
      <c r="A1" s="25"/>
    </row>
    <row r="2" spans="1:1" x14ac:dyDescent="0.25">
      <c r="A2" s="23">
        <v>40849</v>
      </c>
    </row>
    <row r="3" spans="1:1" x14ac:dyDescent="0.25">
      <c r="A3" s="23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2011-12-07T22:20:45Z</dcterms:modified>
</cp:coreProperties>
</file>