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 activeTab="1"/>
  </bookViews>
  <sheets>
    <sheet name="Plan4" sheetId="4" r:id="rId1"/>
    <sheet name="Plan1" sheetId="1" r:id="rId2"/>
    <sheet name="Plan2" sheetId="2" r:id="rId3"/>
    <sheet name="Plan3" sheetId="3" r:id="rId4"/>
  </sheets>
  <calcPr calcId="145621"/>
  <pivotCaches>
    <pivotCache cacheId="7" r:id="rId5"/>
  </pivotCaches>
</workbook>
</file>

<file path=xl/calcChain.xml><?xml version="1.0" encoding="utf-8"?>
<calcChain xmlns="http://schemas.openxmlformats.org/spreadsheetml/2006/main">
  <c r="G147" i="1" l="1"/>
  <c r="J147" i="1" s="1"/>
  <c r="G148" i="1"/>
  <c r="G149" i="1"/>
  <c r="J149" i="1" s="1"/>
  <c r="G150" i="1"/>
  <c r="J150" i="1" s="1"/>
  <c r="G151" i="1"/>
  <c r="J151" i="1" s="1"/>
  <c r="H147" i="1"/>
  <c r="H148" i="1"/>
  <c r="H149" i="1"/>
  <c r="H150" i="1"/>
  <c r="H151" i="1"/>
  <c r="I147" i="1"/>
  <c r="I148" i="1"/>
  <c r="I149" i="1"/>
  <c r="I150" i="1"/>
  <c r="I151" i="1"/>
  <c r="J148" i="1"/>
  <c r="L151" i="1" l="1"/>
  <c r="L149" i="1"/>
  <c r="L150" i="1"/>
  <c r="K151" i="1"/>
  <c r="K150" i="1"/>
  <c r="L147" i="1"/>
  <c r="L148" i="1"/>
  <c r="K147" i="1"/>
  <c r="K149" i="1"/>
  <c r="K148" i="1"/>
  <c r="I152" i="1"/>
  <c r="G142" i="1"/>
  <c r="J142" i="1" s="1"/>
  <c r="G143" i="1"/>
  <c r="J143" i="1" s="1"/>
  <c r="G144" i="1"/>
  <c r="J144" i="1" s="1"/>
  <c r="G145" i="1"/>
  <c r="G146" i="1"/>
  <c r="J146" i="1" s="1"/>
  <c r="H142" i="1"/>
  <c r="H143" i="1"/>
  <c r="H144" i="1"/>
  <c r="H145" i="1"/>
  <c r="H146" i="1"/>
  <c r="I142" i="1"/>
  <c r="I143" i="1"/>
  <c r="I144" i="1"/>
  <c r="I145" i="1"/>
  <c r="I146" i="1"/>
  <c r="J145" i="1"/>
  <c r="G75" i="1" l="1"/>
  <c r="J75" i="1" s="1"/>
  <c r="H75" i="1"/>
  <c r="I75" i="1"/>
  <c r="G137" i="1"/>
  <c r="J137" i="1" s="1"/>
  <c r="H137" i="1"/>
  <c r="I137" i="1"/>
  <c r="G136" i="1"/>
  <c r="J136" i="1" s="1"/>
  <c r="H136" i="1"/>
  <c r="I136" i="1"/>
  <c r="G141" i="1"/>
  <c r="J141" i="1" s="1"/>
  <c r="H141" i="1"/>
  <c r="I141" i="1"/>
  <c r="G140" i="1"/>
  <c r="J140" i="1" s="1"/>
  <c r="H140" i="1"/>
  <c r="I140" i="1"/>
  <c r="H71" i="1"/>
  <c r="H99" i="1"/>
  <c r="H103" i="1"/>
  <c r="H107" i="1"/>
  <c r="H111" i="1"/>
  <c r="H116" i="1"/>
  <c r="H122" i="1"/>
  <c r="H127" i="1"/>
  <c r="H132" i="1"/>
  <c r="H138" i="1"/>
  <c r="H50" i="1"/>
  <c r="H54" i="1"/>
  <c r="H57" i="1"/>
  <c r="H60" i="1"/>
  <c r="H63" i="1"/>
  <c r="H67" i="1"/>
  <c r="H82" i="1"/>
  <c r="H86" i="1"/>
  <c r="H89" i="1"/>
  <c r="H92" i="1"/>
  <c r="H96" i="1"/>
  <c r="H100" i="1"/>
  <c r="H104" i="1"/>
  <c r="H108" i="1"/>
  <c r="H112" i="1"/>
  <c r="H117" i="1"/>
  <c r="H118" i="1"/>
  <c r="H123" i="1"/>
  <c r="H128" i="1"/>
  <c r="H133" i="1"/>
  <c r="H139" i="1"/>
  <c r="H113" i="1"/>
  <c r="H119" i="1"/>
  <c r="H124" i="1"/>
  <c r="H129" i="1"/>
  <c r="H134" i="1"/>
  <c r="H64" i="1"/>
  <c r="H68" i="1"/>
  <c r="H72" i="1"/>
  <c r="H76" i="1"/>
  <c r="H79" i="1"/>
  <c r="H83" i="1"/>
  <c r="H87" i="1"/>
  <c r="H90" i="1"/>
  <c r="H93" i="1"/>
  <c r="H97" i="1"/>
  <c r="H101" i="1"/>
  <c r="H105" i="1"/>
  <c r="H109" i="1"/>
  <c r="H114" i="1"/>
  <c r="H120" i="1"/>
  <c r="H125" i="1"/>
  <c r="H130" i="1"/>
  <c r="H135" i="1"/>
  <c r="H2" i="1"/>
  <c r="H3" i="1"/>
  <c r="H4" i="1"/>
  <c r="H5" i="1"/>
  <c r="H6" i="1"/>
  <c r="H7" i="1"/>
  <c r="H8" i="1"/>
  <c r="H9" i="1"/>
  <c r="H10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4" i="1"/>
  <c r="H45" i="1"/>
  <c r="H47" i="1"/>
  <c r="H51" i="1"/>
  <c r="H52" i="1"/>
  <c r="H55" i="1"/>
  <c r="H58" i="1"/>
  <c r="H61" i="1"/>
  <c r="H65" i="1"/>
  <c r="H69" i="1"/>
  <c r="H73" i="1"/>
  <c r="H77" i="1"/>
  <c r="H80" i="1"/>
  <c r="H84" i="1"/>
  <c r="H88" i="1"/>
  <c r="H91" i="1"/>
  <c r="H94" i="1"/>
  <c r="H98" i="1"/>
  <c r="H102" i="1"/>
  <c r="H106" i="1"/>
  <c r="H110" i="1"/>
  <c r="H115" i="1"/>
  <c r="H121" i="1"/>
  <c r="H126" i="1"/>
  <c r="H131" i="1"/>
  <c r="H53" i="1"/>
  <c r="H56" i="1"/>
  <c r="H59" i="1"/>
  <c r="H62" i="1"/>
  <c r="H66" i="1"/>
  <c r="H70" i="1"/>
  <c r="H74" i="1"/>
  <c r="H78" i="1"/>
  <c r="H81" i="1"/>
  <c r="H85" i="1"/>
  <c r="H95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3" i="1"/>
  <c r="H46" i="1"/>
  <c r="H48" i="1"/>
  <c r="H49" i="1"/>
  <c r="I71" i="1"/>
  <c r="I99" i="1"/>
  <c r="I103" i="1"/>
  <c r="I107" i="1"/>
  <c r="I111" i="1"/>
  <c r="I116" i="1"/>
  <c r="I122" i="1"/>
  <c r="I127" i="1"/>
  <c r="I132" i="1"/>
  <c r="I138" i="1"/>
  <c r="I50" i="1"/>
  <c r="I54" i="1"/>
  <c r="I57" i="1"/>
  <c r="I60" i="1"/>
  <c r="I63" i="1"/>
  <c r="I67" i="1"/>
  <c r="I82" i="1"/>
  <c r="I86" i="1"/>
  <c r="I89" i="1"/>
  <c r="I92" i="1"/>
  <c r="I96" i="1"/>
  <c r="I100" i="1"/>
  <c r="I104" i="1"/>
  <c r="I108" i="1"/>
  <c r="I112" i="1"/>
  <c r="I117" i="1"/>
  <c r="I118" i="1"/>
  <c r="I123" i="1"/>
  <c r="I128" i="1"/>
  <c r="I133" i="1"/>
  <c r="I139" i="1"/>
  <c r="I113" i="1"/>
  <c r="I119" i="1"/>
  <c r="I124" i="1"/>
  <c r="I129" i="1"/>
  <c r="I134" i="1"/>
  <c r="I64" i="1"/>
  <c r="I68" i="1"/>
  <c r="I72" i="1"/>
  <c r="I76" i="1"/>
  <c r="I79" i="1"/>
  <c r="I83" i="1"/>
  <c r="I87" i="1"/>
  <c r="I90" i="1"/>
  <c r="I93" i="1"/>
  <c r="I97" i="1"/>
  <c r="I101" i="1"/>
  <c r="I105" i="1"/>
  <c r="I109" i="1"/>
  <c r="I114" i="1"/>
  <c r="I120" i="1"/>
  <c r="I125" i="1"/>
  <c r="I130" i="1"/>
  <c r="I135" i="1"/>
  <c r="I2" i="1"/>
  <c r="I3" i="1"/>
  <c r="I4" i="1"/>
  <c r="I5" i="1"/>
  <c r="I6" i="1"/>
  <c r="I7" i="1"/>
  <c r="I8" i="1"/>
  <c r="I9" i="1"/>
  <c r="I10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4" i="1"/>
  <c r="I45" i="1"/>
  <c r="I47" i="1"/>
  <c r="I51" i="1"/>
  <c r="I52" i="1"/>
  <c r="I55" i="1"/>
  <c r="I58" i="1"/>
  <c r="I61" i="1"/>
  <c r="I65" i="1"/>
  <c r="I69" i="1"/>
  <c r="I73" i="1"/>
  <c r="I77" i="1"/>
  <c r="I80" i="1"/>
  <c r="I84" i="1"/>
  <c r="I88" i="1"/>
  <c r="I91" i="1"/>
  <c r="I94" i="1"/>
  <c r="I98" i="1"/>
  <c r="I102" i="1"/>
  <c r="I106" i="1"/>
  <c r="I110" i="1"/>
  <c r="I115" i="1"/>
  <c r="I121" i="1"/>
  <c r="I126" i="1"/>
  <c r="I131" i="1"/>
  <c r="I53" i="1"/>
  <c r="I56" i="1"/>
  <c r="I59" i="1"/>
  <c r="I62" i="1"/>
  <c r="I66" i="1"/>
  <c r="I70" i="1"/>
  <c r="I74" i="1"/>
  <c r="I78" i="1"/>
  <c r="I81" i="1"/>
  <c r="I85" i="1"/>
  <c r="I95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3" i="1"/>
  <c r="I46" i="1"/>
  <c r="I48" i="1"/>
  <c r="I49" i="1"/>
  <c r="G139" i="1"/>
  <c r="J139" i="1" s="1"/>
  <c r="G138" i="1"/>
  <c r="J138" i="1" s="1"/>
  <c r="G71" i="1"/>
  <c r="G99" i="1"/>
  <c r="G103" i="1"/>
  <c r="G107" i="1"/>
  <c r="G111" i="1"/>
  <c r="G116" i="1"/>
  <c r="G122" i="1"/>
  <c r="G127" i="1"/>
  <c r="G132" i="1"/>
  <c r="G50" i="1"/>
  <c r="G54" i="1"/>
  <c r="G57" i="1"/>
  <c r="G60" i="1"/>
  <c r="G63" i="1"/>
  <c r="G67" i="1"/>
  <c r="G82" i="1"/>
  <c r="G86" i="1"/>
  <c r="G89" i="1"/>
  <c r="G92" i="1"/>
  <c r="G96" i="1"/>
  <c r="G100" i="1"/>
  <c r="G104" i="1"/>
  <c r="G108" i="1"/>
  <c r="G112" i="1"/>
  <c r="G117" i="1"/>
  <c r="G118" i="1"/>
  <c r="G123" i="1"/>
  <c r="G128" i="1"/>
  <c r="G133" i="1"/>
  <c r="G113" i="1"/>
  <c r="G119" i="1"/>
  <c r="G124" i="1"/>
  <c r="G129" i="1"/>
  <c r="G134" i="1"/>
  <c r="G64" i="1"/>
  <c r="G68" i="1"/>
  <c r="G72" i="1"/>
  <c r="G76" i="1"/>
  <c r="G79" i="1"/>
  <c r="G83" i="1"/>
  <c r="G87" i="1"/>
  <c r="G90" i="1"/>
  <c r="G93" i="1"/>
  <c r="G97" i="1"/>
  <c r="G101" i="1"/>
  <c r="G105" i="1"/>
  <c r="G109" i="1"/>
  <c r="G114" i="1"/>
  <c r="G120" i="1"/>
  <c r="G125" i="1"/>
  <c r="G130" i="1"/>
  <c r="G135" i="1"/>
  <c r="G2" i="1"/>
  <c r="G3" i="1"/>
  <c r="G4" i="1"/>
  <c r="G5" i="1"/>
  <c r="G6" i="1"/>
  <c r="G7" i="1"/>
  <c r="G8" i="1"/>
  <c r="G9" i="1"/>
  <c r="G10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4" i="1"/>
  <c r="G45" i="1"/>
  <c r="G47" i="1"/>
  <c r="G51" i="1"/>
  <c r="G52" i="1"/>
  <c r="G55" i="1"/>
  <c r="G58" i="1"/>
  <c r="G61" i="1"/>
  <c r="G65" i="1"/>
  <c r="G69" i="1"/>
  <c r="G73" i="1"/>
  <c r="G77" i="1"/>
  <c r="G80" i="1"/>
  <c r="G84" i="1"/>
  <c r="G88" i="1"/>
  <c r="G91" i="1"/>
  <c r="G94" i="1"/>
  <c r="G98" i="1"/>
  <c r="G102" i="1"/>
  <c r="G106" i="1"/>
  <c r="G110" i="1"/>
  <c r="G115" i="1"/>
  <c r="G121" i="1"/>
  <c r="G126" i="1"/>
  <c r="G131" i="1"/>
  <c r="G53" i="1"/>
  <c r="G56" i="1"/>
  <c r="G59" i="1"/>
  <c r="G62" i="1"/>
  <c r="G66" i="1"/>
  <c r="G70" i="1"/>
  <c r="G74" i="1"/>
  <c r="G78" i="1"/>
  <c r="G81" i="1"/>
  <c r="G85" i="1"/>
  <c r="G95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3" i="1"/>
  <c r="G46" i="1"/>
  <c r="G48" i="1"/>
  <c r="G49" i="1"/>
  <c r="J49" i="1" s="1"/>
  <c r="J82" i="1" l="1"/>
  <c r="J134" i="1"/>
  <c r="J131" i="1"/>
  <c r="D152" i="1"/>
  <c r="F152" i="1" s="1"/>
  <c r="J133" i="1"/>
  <c r="J135" i="1"/>
  <c r="J132" i="1"/>
  <c r="J126" i="1" l="1"/>
  <c r="J127" i="1"/>
  <c r="J128" i="1"/>
  <c r="J129" i="1"/>
  <c r="J130" i="1"/>
  <c r="J121" i="1"/>
  <c r="J122" i="1"/>
  <c r="J123" i="1"/>
  <c r="J124" i="1"/>
  <c r="J125" i="1"/>
  <c r="J117" i="1" l="1"/>
  <c r="J115" i="1"/>
  <c r="J116" i="1"/>
  <c r="J118" i="1"/>
  <c r="J119" i="1"/>
  <c r="J120" i="1"/>
  <c r="J106" i="1" l="1"/>
  <c r="J109" i="1"/>
  <c r="J110" i="1"/>
  <c r="J111" i="1"/>
  <c r="J112" i="1"/>
  <c r="J114" i="1"/>
  <c r="J113" i="1"/>
  <c r="J107" i="1"/>
  <c r="J108" i="1"/>
  <c r="J102" i="1" l="1"/>
  <c r="J103" i="1"/>
  <c r="J104" i="1"/>
  <c r="J105" i="1"/>
  <c r="J101" i="1" l="1"/>
  <c r="J98" i="1"/>
  <c r="J99" i="1"/>
  <c r="J100" i="1"/>
  <c r="J94" i="1" l="1"/>
  <c r="J96" i="1"/>
  <c r="J97" i="1"/>
  <c r="J71" i="1" l="1"/>
  <c r="J95" i="1" l="1"/>
  <c r="J91" i="1"/>
  <c r="J92" i="1"/>
  <c r="J93" i="1"/>
  <c r="J90" i="1" l="1"/>
  <c r="J88" i="1"/>
  <c r="J89" i="1"/>
  <c r="J84" i="1" l="1"/>
  <c r="J85" i="1"/>
  <c r="J86" i="1"/>
  <c r="J87" i="1"/>
  <c r="J80" i="1" l="1"/>
  <c r="J81" i="1"/>
  <c r="J83" i="1"/>
  <c r="J79" i="1" l="1"/>
  <c r="J77" i="1"/>
  <c r="J78" i="1"/>
  <c r="J74" i="1"/>
  <c r="J73" i="1"/>
  <c r="J76" i="1" l="1"/>
  <c r="J70" i="1" l="1"/>
  <c r="J72" i="1"/>
  <c r="J69" i="1"/>
  <c r="J68" i="1" l="1"/>
  <c r="J67" i="1"/>
  <c r="J65" i="1"/>
  <c r="J66" i="1"/>
  <c r="J61" i="1" l="1"/>
  <c r="J62" i="1"/>
  <c r="J63" i="1"/>
  <c r="J64" i="1"/>
  <c r="J59" i="1" l="1"/>
  <c r="J55" i="1"/>
  <c r="J58" i="1"/>
  <c r="J60" i="1" l="1"/>
  <c r="J56" i="1"/>
  <c r="J57" i="1" l="1"/>
  <c r="J54" i="1"/>
  <c r="J50" i="1"/>
  <c r="H152" i="1"/>
  <c r="J52" i="1"/>
  <c r="J51" i="1"/>
  <c r="C152" i="1" l="1"/>
  <c r="J47" i="1"/>
  <c r="J53" i="1"/>
  <c r="J45" i="1" l="1"/>
  <c r="J48" i="1"/>
  <c r="J44" i="1" l="1"/>
  <c r="J46" i="1"/>
  <c r="J43" i="1" l="1"/>
  <c r="J41" i="1"/>
  <c r="J42" i="1" l="1"/>
  <c r="J39" i="1"/>
  <c r="J37" i="1" l="1"/>
  <c r="J40" i="1"/>
  <c r="J38" i="1" l="1"/>
  <c r="J36" i="1"/>
  <c r="J33" i="1"/>
  <c r="J35" i="1"/>
  <c r="J34" i="1" l="1"/>
  <c r="J31" i="1"/>
  <c r="J32" i="1" l="1"/>
  <c r="J29" i="1"/>
  <c r="G152" i="1" l="1"/>
  <c r="J25" i="1"/>
  <c r="J12" i="1"/>
  <c r="J27" i="1"/>
  <c r="J30" i="1"/>
  <c r="E152" i="1" l="1"/>
  <c r="J28" i="1"/>
  <c r="J23" i="1" l="1"/>
  <c r="J26" i="1"/>
  <c r="J24" i="1" l="1"/>
  <c r="J19" i="1" l="1"/>
  <c r="J20" i="1"/>
  <c r="J21" i="1"/>
  <c r="J17" i="1"/>
  <c r="J18" i="1"/>
  <c r="J3" i="1"/>
  <c r="J10" i="1"/>
  <c r="L152" i="1" l="1"/>
  <c r="J152" i="1"/>
  <c r="K152" i="1"/>
  <c r="J22" i="1"/>
  <c r="J16" i="1"/>
  <c r="J14" i="1"/>
  <c r="J6" i="1"/>
  <c r="J13" i="1"/>
  <c r="J9" i="1"/>
  <c r="J5" i="1"/>
  <c r="J11" i="1"/>
  <c r="J7" i="1"/>
  <c r="J4" i="1"/>
  <c r="J8" i="1"/>
  <c r="J2" i="1"/>
  <c r="J15" i="1"/>
  <c r="K143" i="1" l="1"/>
  <c r="K144" i="1"/>
  <c r="K145" i="1"/>
  <c r="K142" i="1"/>
  <c r="K146" i="1"/>
  <c r="L145" i="1"/>
  <c r="L142" i="1"/>
  <c r="L144" i="1"/>
  <c r="L146" i="1"/>
  <c r="L143" i="1"/>
  <c r="K75" i="1"/>
  <c r="L75" i="1"/>
  <c r="K137" i="1"/>
  <c r="L137" i="1"/>
  <c r="L136" i="1"/>
  <c r="K136" i="1"/>
  <c r="L141" i="1"/>
  <c r="K141" i="1"/>
  <c r="L140" i="1"/>
  <c r="K140" i="1"/>
  <c r="L139" i="1"/>
  <c r="K139" i="1"/>
  <c r="K138" i="1"/>
  <c r="L138" i="1"/>
  <c r="K49" i="1"/>
  <c r="L49" i="1"/>
  <c r="K71" i="1"/>
  <c r="K47" i="1"/>
  <c r="L57" i="1"/>
  <c r="L37" i="1"/>
  <c r="K63" i="1"/>
  <c r="L132" i="1"/>
  <c r="K13" i="1"/>
  <c r="K38" i="1"/>
  <c r="L7" i="1"/>
  <c r="L28" i="1"/>
  <c r="K59" i="1"/>
  <c r="L128" i="1"/>
  <c r="K76" i="1"/>
  <c r="L61" i="1"/>
  <c r="L112" i="1"/>
  <c r="K105" i="1"/>
  <c r="L77" i="1"/>
  <c r="L105" i="1"/>
  <c r="K51" i="1"/>
  <c r="L48" i="1"/>
  <c r="K28" i="1"/>
  <c r="K111" i="1"/>
  <c r="K23" i="1"/>
  <c r="K48" i="1"/>
  <c r="L13" i="1"/>
  <c r="L38" i="1"/>
  <c r="K18" i="1"/>
  <c r="K130" i="1"/>
  <c r="K46" i="1"/>
  <c r="L36" i="1"/>
  <c r="L68" i="1"/>
  <c r="L91" i="1"/>
  <c r="K36" i="1"/>
  <c r="K56" i="1"/>
  <c r="L115" i="1"/>
  <c r="K108" i="1"/>
  <c r="L89" i="1"/>
  <c r="K117" i="1"/>
  <c r="L39" i="1"/>
  <c r="K54" i="1"/>
  <c r="L50" i="1"/>
  <c r="K97" i="1"/>
  <c r="L79" i="1"/>
  <c r="K25" i="1"/>
  <c r="K84" i="1"/>
  <c r="L65" i="1"/>
  <c r="K134" i="1"/>
  <c r="L63" i="1"/>
  <c r="K113" i="1"/>
  <c r="K80" i="1"/>
  <c r="K112" i="1"/>
  <c r="L92" i="1"/>
  <c r="K133" i="1"/>
  <c r="K29" i="1"/>
  <c r="L19" i="1"/>
  <c r="K26" i="1"/>
  <c r="K27" i="1"/>
  <c r="L83" i="1"/>
  <c r="L33" i="1"/>
  <c r="K88" i="1"/>
  <c r="L69" i="1"/>
  <c r="K57" i="1"/>
  <c r="L122" i="1"/>
  <c r="K99" i="1"/>
  <c r="L135" i="1"/>
  <c r="L74" i="1"/>
  <c r="K114" i="1"/>
  <c r="K85" i="1"/>
  <c r="L93" i="1"/>
  <c r="L66" i="1"/>
  <c r="K41" i="1"/>
  <c r="K119" i="1"/>
  <c r="K98" i="1"/>
  <c r="L118" i="1"/>
  <c r="L80" i="1"/>
  <c r="K87" i="1"/>
  <c r="K125" i="1"/>
  <c r="L88" i="1"/>
  <c r="L100" i="1"/>
  <c r="K90" i="1"/>
  <c r="L73" i="1"/>
  <c r="L117" i="1"/>
  <c r="K14" i="1"/>
  <c r="L78" i="1"/>
  <c r="K43" i="1"/>
  <c r="L10" i="1"/>
  <c r="L102" i="1"/>
  <c r="K68" i="1"/>
  <c r="K121" i="1"/>
  <c r="L119" i="1"/>
  <c r="L98" i="1"/>
  <c r="K2" i="1"/>
  <c r="K92" i="1"/>
  <c r="K55" i="1"/>
  <c r="L11" i="1"/>
  <c r="K95" i="1"/>
  <c r="K3" i="1"/>
  <c r="L124" i="1"/>
  <c r="K83" i="1"/>
  <c r="L64" i="1"/>
  <c r="K10" i="1"/>
  <c r="K69" i="1"/>
  <c r="L52" i="1"/>
  <c r="K89" i="1"/>
  <c r="L99" i="1"/>
  <c r="L31" i="1"/>
  <c r="L106" i="1"/>
  <c r="K70" i="1"/>
  <c r="L53" i="1"/>
  <c r="K123" i="1"/>
  <c r="L104" i="1"/>
  <c r="K129" i="1"/>
  <c r="L58" i="1"/>
  <c r="K118" i="1"/>
  <c r="L17" i="1"/>
  <c r="L87" i="1"/>
  <c r="K73" i="1"/>
  <c r="L55" i="1"/>
  <c r="K127" i="1"/>
  <c r="L103" i="1"/>
  <c r="L43" i="1"/>
  <c r="L97" i="1"/>
  <c r="L126" i="1"/>
  <c r="K44" i="1"/>
  <c r="K128" i="1"/>
  <c r="L108" i="1"/>
  <c r="K72" i="1"/>
  <c r="K37" i="1"/>
  <c r="L27" i="1"/>
  <c r="K42" i="1"/>
  <c r="K65" i="1"/>
  <c r="K94" i="1"/>
  <c r="K15" i="1"/>
  <c r="K40" i="1"/>
  <c r="L8" i="1"/>
  <c r="L30" i="1"/>
  <c r="K74" i="1"/>
  <c r="K109" i="1"/>
  <c r="K81" i="1"/>
  <c r="L90" i="1"/>
  <c r="L62" i="1"/>
  <c r="K33" i="1"/>
  <c r="K12" i="1"/>
  <c r="L32" i="1"/>
  <c r="L2" i="1"/>
  <c r="K62" i="1"/>
  <c r="L24" i="1"/>
  <c r="L6" i="1"/>
  <c r="L67" i="1"/>
  <c r="K86" i="1"/>
  <c r="L23" i="1"/>
  <c r="K124" i="1"/>
  <c r="K101" i="1"/>
  <c r="L35" i="1"/>
  <c r="K131" i="1"/>
  <c r="L26" i="1"/>
  <c r="L34" i="1"/>
  <c r="K135" i="1"/>
  <c r="L109" i="1"/>
  <c r="K61" i="1"/>
  <c r="K115" i="1"/>
  <c r="K19" i="1"/>
  <c r="L40" i="1"/>
  <c r="L21" i="1"/>
  <c r="K22" i="1"/>
  <c r="L60" i="1"/>
  <c r="K67" i="1"/>
  <c r="L127" i="1"/>
  <c r="K8" i="1"/>
  <c r="K106" i="1"/>
  <c r="L47" i="1"/>
  <c r="L42" i="1"/>
  <c r="L14" i="1"/>
  <c r="L134" i="1"/>
  <c r="L70" i="1"/>
  <c r="L129" i="1"/>
  <c r="L4" i="1"/>
  <c r="K66" i="1"/>
  <c r="K110" i="1"/>
  <c r="L51" i="1"/>
  <c r="K102" i="1"/>
  <c r="K82" i="1"/>
  <c r="K50" i="1"/>
  <c r="L18" i="1"/>
  <c r="L44" i="1"/>
  <c r="L15" i="1"/>
  <c r="K58" i="1"/>
  <c r="L45" i="1"/>
  <c r="K107" i="1"/>
  <c r="L113" i="1"/>
  <c r="L121" i="1"/>
  <c r="K132" i="1"/>
  <c r="L46" i="1"/>
  <c r="L125" i="1"/>
  <c r="K122" i="1"/>
  <c r="L120" i="1"/>
  <c r="L29" i="1"/>
  <c r="K30" i="1"/>
  <c r="L96" i="1"/>
  <c r="L86" i="1"/>
  <c r="K5" i="1"/>
  <c r="K91" i="1"/>
  <c r="L110" i="1"/>
  <c r="L72" i="1"/>
  <c r="L22" i="1"/>
  <c r="L16" i="1"/>
  <c r="L123" i="1"/>
  <c r="K45" i="1"/>
  <c r="L111" i="1"/>
  <c r="L5" i="1"/>
  <c r="K103" i="1"/>
  <c r="K11" i="1"/>
  <c r="K16" i="1"/>
  <c r="L81" i="1"/>
  <c r="K64" i="1"/>
  <c r="L94" i="1"/>
  <c r="L133" i="1"/>
  <c r="K31" i="1"/>
  <c r="K34" i="1"/>
  <c r="L12" i="1"/>
  <c r="L25" i="1"/>
  <c r="K60" i="1"/>
  <c r="K116" i="1"/>
  <c r="L3" i="1"/>
  <c r="K104" i="1"/>
  <c r="L59" i="1"/>
  <c r="K24" i="1"/>
  <c r="K79" i="1"/>
  <c r="K6" i="1"/>
  <c r="K35" i="1"/>
  <c r="K9" i="1"/>
  <c r="K126" i="1"/>
  <c r="L131" i="1"/>
  <c r="L101" i="1"/>
  <c r="L84" i="1"/>
  <c r="L54" i="1"/>
  <c r="L9" i="1"/>
  <c r="K78" i="1"/>
  <c r="K20" i="1"/>
  <c r="K96" i="1"/>
  <c r="L82" i="1"/>
  <c r="K100" i="1"/>
  <c r="K21" i="1"/>
  <c r="K120" i="1"/>
  <c r="K7" i="1"/>
  <c r="L107" i="1"/>
  <c r="K4" i="1"/>
  <c r="K77" i="1"/>
  <c r="L116" i="1"/>
  <c r="K39" i="1"/>
  <c r="L71" i="1"/>
  <c r="L20" i="1"/>
  <c r="L41" i="1"/>
  <c r="L85" i="1"/>
  <c r="L130" i="1"/>
  <c r="K53" i="1"/>
  <c r="K52" i="1"/>
  <c r="L56" i="1"/>
  <c r="K32" i="1"/>
  <c r="K93" i="1"/>
  <c r="K17" i="1"/>
  <c r="L114" i="1"/>
  <c r="L95" i="1"/>
  <c r="L76" i="1"/>
</calcChain>
</file>

<file path=xl/sharedStrings.xml><?xml version="1.0" encoding="utf-8"?>
<sst xmlns="http://schemas.openxmlformats.org/spreadsheetml/2006/main" count="330" uniqueCount="30">
  <si>
    <t>Nome</t>
  </si>
  <si>
    <t>Data</t>
  </si>
  <si>
    <t>Valor Base</t>
  </si>
  <si>
    <t>Valor Bruto</t>
  </si>
  <si>
    <t>Rendimento</t>
  </si>
  <si>
    <t>Rótulos de Linha</t>
  </si>
  <si>
    <t>Total Geral</t>
  </si>
  <si>
    <t>Mês</t>
  </si>
  <si>
    <t>XP INV FIRF CRED PRI</t>
  </si>
  <si>
    <t>XP Referenciado FIRD</t>
  </si>
  <si>
    <t>ID</t>
  </si>
  <si>
    <t>Rent. Dia</t>
  </si>
  <si>
    <t>Rent. Mês</t>
  </si>
  <si>
    <t>Ano</t>
  </si>
  <si>
    <t>Rent. Ano</t>
  </si>
  <si>
    <t>% Mês</t>
  </si>
  <si>
    <t>XP MULT-INV FIC FIA</t>
  </si>
  <si>
    <t>Feriados</t>
  </si>
  <si>
    <t>GOLL4</t>
  </si>
  <si>
    <t>MRFG3</t>
  </si>
  <si>
    <t>JBSS3</t>
  </si>
  <si>
    <t>Custódia</t>
  </si>
  <si>
    <t>GFSA3</t>
  </si>
  <si>
    <t>KLBN4</t>
  </si>
  <si>
    <t>Ações</t>
  </si>
  <si>
    <t>Fundos</t>
  </si>
  <si>
    <t>Aplicação</t>
  </si>
  <si>
    <t>T. Aplicação</t>
  </si>
  <si>
    <t>Rend. Líquido</t>
  </si>
  <si>
    <t xml:space="preserve"> R$ 1.059,64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</si>
</sst>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0.0000%"/>
    <numFmt numFmtId="165" formatCode="[$-416]mmm\-yy;@"/>
    <numFmt numFmtId="166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4" fontId="0" fillId="0" borderId="0" xfId="0" applyNumberFormat="1"/>
    <xf numFmtId="14" fontId="0" fillId="0" borderId="0" xfId="1" applyNumberFormat="1" applyFont="1"/>
    <xf numFmtId="44" fontId="0" fillId="0" borderId="0" xfId="1" applyNumberFormat="1" applyFont="1"/>
    <xf numFmtId="164" fontId="0" fillId="0" borderId="0" xfId="1" applyNumberFormat="1" applyFont="1"/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44" fontId="0" fillId="0" borderId="0" xfId="1" applyNumberFormat="1" applyFont="1"/>
    <xf numFmtId="44" fontId="3" fillId="0" borderId="0" xfId="1" applyFon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0" borderId="0" xfId="1" applyFont="1"/>
    <xf numFmtId="44" fontId="6" fillId="0" borderId="0" xfId="1" applyFont="1"/>
    <xf numFmtId="44" fontId="7" fillId="0" borderId="0" xfId="1" applyFont="1"/>
    <xf numFmtId="14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44" fontId="7" fillId="0" borderId="0" xfId="1" applyNumberFormat="1" applyFont="1"/>
    <xf numFmtId="44" fontId="0" fillId="0" borderId="0" xfId="0" applyNumberFormat="1" applyFont="1"/>
    <xf numFmtId="44" fontId="7" fillId="0" borderId="0" xfId="0" applyNumberFormat="1" applyFont="1"/>
    <xf numFmtId="164" fontId="7" fillId="0" borderId="0" xfId="0" applyNumberFormat="1" applyFont="1"/>
    <xf numFmtId="166" fontId="0" fillId="0" borderId="0" xfId="0" applyNumberFormat="1"/>
    <xf numFmtId="14" fontId="9" fillId="0" borderId="1" xfId="0" applyNumberFormat="1" applyFont="1" applyBorder="1"/>
    <xf numFmtId="1" fontId="2" fillId="0" borderId="0" xfId="0" applyNumberFormat="1" applyFont="1"/>
    <xf numFmtId="1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 outline="0">
        <left/>
        <right/>
        <top style="double">
          <color theme="4"/>
        </top>
        <bottom style="thin">
          <color theme="4" tint="0.39997558519241921"/>
        </bottom>
      </border>
    </dxf>
    <dxf>
      <numFmt numFmtId="19" formatCode="dd/mm/yyyy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64" formatCode="0.0000%"/>
    </dxf>
    <dxf>
      <numFmt numFmtId="164" formatCode="0.0000%"/>
    </dxf>
    <dxf>
      <numFmt numFmtId="164" formatCode="0.0000%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12.810109375001" createdVersion="4" refreshedVersion="4" minRefreshableVersion="3" recordCount="150">
  <cacheSource type="worksheet">
    <worksheetSource name="Tabela1"/>
  </cacheSource>
  <cacheFields count="12">
    <cacheField name="ID" numFmtId="0">
      <sharedItems containsBlank="1" count="4">
        <s v="Fundos"/>
        <s v="Ações"/>
        <m u="1"/>
        <s v="Taxas" u="1"/>
      </sharedItems>
    </cacheField>
    <cacheField name="Nome" numFmtId="0">
      <sharedItems containsBlank="1" count="11">
        <s v="XP INV FIRF CRED PRI"/>
        <s v="XP Referenciado FIRD"/>
        <s v="GOLL4"/>
        <s v="XP MULT-INV FIC FIA"/>
        <s v="MRFG3"/>
        <s v="Custódia"/>
        <s v="JBSS3"/>
        <s v="GFSA3"/>
        <s v="KLBN4"/>
        <m u="1"/>
        <s v="CRED" u="1"/>
      </sharedItems>
    </cacheField>
    <cacheField name="Data" numFmtId="14">
      <sharedItems containsSemiMixedTypes="0" containsNonDate="0" containsDate="1" containsString="0" minDate="2011-10-19T00:00:00" maxDate="2012-12-02T00:00:00" count="58"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6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1-12-30T00:00:00"/>
        <d v="2012-01-02T00:00:00"/>
        <d v="2012-01-03T00:00:00"/>
        <d v="2012-01-04T00:00:00"/>
        <d v="2012-12-01T00:00:00" u="1"/>
        <d v="2011-12-24T00:00:00" u="1"/>
        <d v="2011-12-03T00:00:00" u="1"/>
      </sharedItems>
    </cacheField>
    <cacheField name="Aplicação" numFmtId="44">
      <sharedItems containsSemiMixedTypes="0" containsString="0" containsNumber="1" minValue="-1796.2" maxValue="2374.5700000000002"/>
    </cacheField>
    <cacheField name="Valor Base" numFmtId="44">
      <sharedItems containsSemiMixedTypes="0" containsString="0" containsNumber="1" minValue="0" maxValue="2406"/>
    </cacheField>
    <cacheField name="Valor Bruto" numFmtId="44">
      <sharedItems containsSemiMixedTypes="0" containsString="0" containsNumber="1" minValue="0" maxValue="2406"/>
    </cacheField>
    <cacheField name="Rendimento" numFmtId="44">
      <sharedItems containsSemiMixedTypes="0" containsString="0" containsNumber="1" minValue="-75" maxValue="87.680000000000064"/>
    </cacheField>
    <cacheField name="Mês" numFmtId="1">
      <sharedItems containsDate="1" containsBlank="1" containsMixedTypes="1" minDate="1899-12-31T04:01:03" maxDate="2011-11-08T00:00:00" count="18">
        <n v="10"/>
        <n v="11"/>
        <n v="12"/>
        <n v="1"/>
        <m u="1"/>
        <d v="2011-11-02T00:00:00" u="1"/>
        <d v="2011-11-07T00:00:00" u="1"/>
        <d v="2011-11-05T00:00:00" u="1"/>
        <s v="nov-11" u="1"/>
        <s v="Dezembro" u="1"/>
        <s v="Outubro" u="1"/>
        <d v="2011-11-03T00:00:00" u="1"/>
        <d v="2011-11-01T00:00:00" u="1"/>
        <s v="Novembro" u="1"/>
        <d v="2011-10-01T00:00:00" u="1"/>
        <d v="2011-11-06T00:00:00" u="1"/>
        <s v="out-11" u="1"/>
        <d v="2011-11-04T00:00:00" u="1"/>
      </sharedItems>
    </cacheField>
    <cacheField name="Ano" numFmtId="1">
      <sharedItems containsSemiMixedTypes="0" containsString="0" containsNumber="1" containsInteger="1" minValue="2011" maxValue="2012" count="2">
        <n v="2011"/>
        <n v="2012"/>
      </sharedItems>
    </cacheField>
    <cacheField name="Rent. Dia" numFmtId="164">
      <sharedItems containsSemiMixedTypes="0" containsString="0" containsNumber="1" minValue="-8.4892086330935257E-2" maxValue="5.8609625668449239E-2"/>
    </cacheField>
    <cacheField name="Rent. Mês" numFmtId="164">
      <sharedItems containsSemiMixedTypes="0" containsString="0" containsNumber="1" minValue="-9.0507726269315802E-2" maxValue="0.17309629629629653"/>
    </cacheField>
    <cacheField name="Rent. Ano" numFmtId="164">
      <sharedItems containsSemiMixedTypes="0" containsString="0" containsNumber="1" minValue="-0.10158681614669418" maxValue="0.218266875910388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x v="0"/>
    <n v="1670.78"/>
    <n v="1670.78"/>
    <n v="1670.78"/>
    <n v="0"/>
    <x v="0"/>
    <x v="0"/>
    <n v="0"/>
    <n v="3.6390189013515428E-3"/>
    <n v="5.789936939409035E-2"/>
  </r>
  <r>
    <x v="0"/>
    <x v="0"/>
    <x v="1"/>
    <n v="0"/>
    <n v="1670.78"/>
    <n v="1671.56"/>
    <n v="0.77999999999997272"/>
    <x v="0"/>
    <x v="0"/>
    <n v="4.6684781958125708E-4"/>
    <n v="3.6390189013515428E-3"/>
    <n v="5.789936939409035E-2"/>
  </r>
  <r>
    <x v="0"/>
    <x v="0"/>
    <x v="2"/>
    <n v="0"/>
    <n v="1671.56"/>
    <n v="1672.3"/>
    <n v="0.74000000000000909"/>
    <x v="0"/>
    <x v="0"/>
    <n v="4.4270023211850554E-4"/>
    <n v="3.6390189013515428E-3"/>
    <n v="5.789936939409035E-2"/>
  </r>
  <r>
    <x v="0"/>
    <x v="0"/>
    <x v="3"/>
    <n v="0"/>
    <n v="1672.3"/>
    <n v="1673.04"/>
    <n v="0.74000000000000909"/>
    <x v="0"/>
    <x v="0"/>
    <n v="4.4250433534653421E-4"/>
    <n v="3.6390189013515428E-3"/>
    <n v="5.789936939409035E-2"/>
  </r>
  <r>
    <x v="0"/>
    <x v="0"/>
    <x v="4"/>
    <n v="0"/>
    <n v="1673.04"/>
    <n v="1673.87"/>
    <n v="0.82999999999992724"/>
    <x v="0"/>
    <x v="0"/>
    <n v="4.9610290250079328E-4"/>
    <n v="3.6390189013515428E-3"/>
    <n v="5.789936939409035E-2"/>
  </r>
  <r>
    <x v="0"/>
    <x v="0"/>
    <x v="5"/>
    <n v="0"/>
    <n v="1673.87"/>
    <n v="1674.66"/>
    <n v="0.79000000000019099"/>
    <x v="0"/>
    <x v="0"/>
    <n v="4.7196018806728782E-4"/>
    <n v="3.6390189013515428E-3"/>
    <n v="5.789936939409035E-2"/>
  </r>
  <r>
    <x v="0"/>
    <x v="0"/>
    <x v="6"/>
    <n v="0"/>
    <n v="1674.66"/>
    <n v="1675.48"/>
    <n v="0.81999999999993634"/>
    <x v="0"/>
    <x v="0"/>
    <n v="4.8965163077874685E-4"/>
    <n v="3.6390189013515428E-3"/>
    <n v="5.789936939409035E-2"/>
  </r>
  <r>
    <x v="0"/>
    <x v="0"/>
    <x v="7"/>
    <n v="0"/>
    <n v="1675.48"/>
    <n v="1676.13"/>
    <n v="0.65000000000009095"/>
    <x v="0"/>
    <x v="0"/>
    <n v="3.8794852818302276E-4"/>
    <n v="3.6390189013515428E-3"/>
    <n v="5.789936939409035E-2"/>
  </r>
  <r>
    <x v="0"/>
    <x v="0"/>
    <x v="8"/>
    <n v="0"/>
    <n v="1676.13"/>
    <n v="1676.86"/>
    <n v="0.72999999999979082"/>
    <x v="0"/>
    <x v="0"/>
    <n v="4.3552707725521932E-4"/>
    <n v="3.6390189013515428E-3"/>
    <n v="5.789936939409035E-2"/>
  </r>
  <r>
    <x v="0"/>
    <x v="0"/>
    <x v="9"/>
    <n v="0"/>
    <n v="1676.86"/>
    <n v="1677.49"/>
    <n v="0.63000000000010914"/>
    <x v="1"/>
    <x v="0"/>
    <n v="3.7570220531237501E-4"/>
    <n v="7.0846701573179516E-3"/>
    <n v="5.789936939409035E-2"/>
  </r>
  <r>
    <x v="0"/>
    <x v="1"/>
    <x v="9"/>
    <n v="428.37"/>
    <n v="428.37"/>
    <n v="428.37"/>
    <n v="0"/>
    <x v="1"/>
    <x v="0"/>
    <n v="0"/>
    <n v="5.4625674066808294E-3"/>
    <n v="5.789936939409035E-2"/>
  </r>
  <r>
    <x v="0"/>
    <x v="0"/>
    <x v="10"/>
    <n v="0"/>
    <n v="1677.49"/>
    <n v="1678.11"/>
    <n v="0.61999999999989086"/>
    <x v="1"/>
    <x v="0"/>
    <n v="3.6959981877679801E-4"/>
    <n v="7.0846701573179516E-3"/>
    <n v="5.789936939409035E-2"/>
  </r>
  <r>
    <x v="0"/>
    <x v="1"/>
    <x v="10"/>
    <n v="0"/>
    <n v="428.37"/>
    <n v="428.55"/>
    <n v="0.18000000000000682"/>
    <x v="1"/>
    <x v="0"/>
    <n v="4.2019749282164209E-4"/>
    <n v="5.4625674066808294E-3"/>
    <n v="5.789936939409035E-2"/>
  </r>
  <r>
    <x v="0"/>
    <x v="0"/>
    <x v="11"/>
    <n v="0"/>
    <n v="1678.11"/>
    <n v="1678.81"/>
    <n v="0.70000000000004547"/>
    <x v="1"/>
    <x v="0"/>
    <n v="4.1713594460437368E-4"/>
    <n v="7.0846701573179516E-3"/>
    <n v="5.789936939409035E-2"/>
  </r>
  <r>
    <x v="0"/>
    <x v="1"/>
    <x v="11"/>
    <n v="0"/>
    <n v="428.55"/>
    <n v="428.72"/>
    <n v="0.17000000000001592"/>
    <x v="1"/>
    <x v="0"/>
    <n v="3.9668650099175339E-4"/>
    <n v="5.4625674066808294E-3"/>
    <n v="5.789936939409035E-2"/>
  </r>
  <r>
    <x v="0"/>
    <x v="0"/>
    <x v="12"/>
    <n v="0"/>
    <n v="1678.81"/>
    <n v="1679.59"/>
    <n v="0.77999999999997272"/>
    <x v="1"/>
    <x v="0"/>
    <n v="4.6461481644734828E-4"/>
    <n v="7.0846701573179516E-3"/>
    <n v="5.789936939409035E-2"/>
  </r>
  <r>
    <x v="0"/>
    <x v="1"/>
    <x v="12"/>
    <n v="0"/>
    <n v="428.72"/>
    <n v="428.9"/>
    <n v="0.17999999999994998"/>
    <x v="1"/>
    <x v="0"/>
    <n v="4.1985445045705815E-4"/>
    <n v="5.4625674066808294E-3"/>
    <n v="5.789936939409035E-2"/>
  </r>
  <r>
    <x v="0"/>
    <x v="0"/>
    <x v="13"/>
    <n v="0"/>
    <n v="1679.59"/>
    <n v="1680.42"/>
    <n v="0.83000000000015461"/>
    <x v="1"/>
    <x v="0"/>
    <n v="4.9416821962511965E-4"/>
    <n v="7.0846701573179516E-3"/>
    <n v="5.789936939409035E-2"/>
  </r>
  <r>
    <x v="0"/>
    <x v="1"/>
    <x v="13"/>
    <n v="0"/>
    <n v="428.9"/>
    <n v="429.08"/>
    <n v="0.18000000000000682"/>
    <x v="1"/>
    <x v="0"/>
    <n v="4.1967824667756313E-4"/>
    <n v="5.4625674066808294E-3"/>
    <n v="5.789936939409035E-2"/>
  </r>
  <r>
    <x v="0"/>
    <x v="0"/>
    <x v="14"/>
    <n v="0"/>
    <n v="1680.42"/>
    <n v="1681.27"/>
    <n v="0.84999999999990905"/>
    <x v="1"/>
    <x v="0"/>
    <n v="5.0582592447120901E-4"/>
    <n v="7.0846701573179516E-3"/>
    <n v="5.789936939409035E-2"/>
  </r>
  <r>
    <x v="0"/>
    <x v="1"/>
    <x v="14"/>
    <n v="0"/>
    <n v="429.08"/>
    <n v="429.28"/>
    <n v="0.19999999999998863"/>
    <x v="1"/>
    <x v="0"/>
    <n v="4.6611354525959874E-4"/>
    <n v="5.4625674066808294E-3"/>
    <n v="5.789936939409035E-2"/>
  </r>
  <r>
    <x v="0"/>
    <x v="0"/>
    <x v="15"/>
    <n v="0"/>
    <n v="1681.27"/>
    <n v="1682.1"/>
    <n v="0.82999999999992724"/>
    <x v="1"/>
    <x v="0"/>
    <n v="4.9367442469081544E-4"/>
    <n v="7.0846701573179516E-3"/>
    <n v="5.789936939409035E-2"/>
  </r>
  <r>
    <x v="0"/>
    <x v="1"/>
    <x v="15"/>
    <n v="0"/>
    <n v="429.28"/>
    <n v="429.48"/>
    <n v="0.20000000000004547"/>
    <x v="1"/>
    <x v="0"/>
    <n v="4.6589638464416113E-4"/>
    <n v="5.4625674066808294E-3"/>
    <n v="5.789936939409035E-2"/>
  </r>
  <r>
    <x v="0"/>
    <x v="0"/>
    <x v="16"/>
    <n v="0"/>
    <n v="1682.1"/>
    <n v="1683.02"/>
    <n v="0.92000000000007276"/>
    <x v="1"/>
    <x v="0"/>
    <n v="5.4693537839609584E-4"/>
    <n v="7.0846701573179516E-3"/>
    <n v="5.789936939409035E-2"/>
  </r>
  <r>
    <x v="0"/>
    <x v="1"/>
    <x v="16"/>
    <n v="0"/>
    <n v="429.48"/>
    <n v="429.69"/>
    <n v="0.20999999999997954"/>
    <x v="1"/>
    <x v="0"/>
    <n v="4.8896339759704646E-4"/>
    <n v="5.4625674066808294E-3"/>
    <n v="5.789936939409035E-2"/>
  </r>
  <r>
    <x v="0"/>
    <x v="0"/>
    <x v="17"/>
    <n v="0"/>
    <n v="1683.02"/>
    <n v="1683.82"/>
    <n v="0.79999999999995453"/>
    <x v="1"/>
    <x v="0"/>
    <n v="4.7533600313719063E-4"/>
    <n v="7.0846701573179516E-3"/>
    <n v="5.789936939409035E-2"/>
  </r>
  <r>
    <x v="0"/>
    <x v="1"/>
    <x v="17"/>
    <n v="0"/>
    <n v="429.69"/>
    <n v="429.89"/>
    <n v="0.19999999999998863"/>
    <x v="1"/>
    <x v="0"/>
    <n v="4.6545183737110158E-4"/>
    <n v="5.4625674066808294E-3"/>
    <n v="5.789936939409035E-2"/>
  </r>
  <r>
    <x v="0"/>
    <x v="0"/>
    <x v="18"/>
    <n v="0"/>
    <n v="1683.82"/>
    <n v="1684.61"/>
    <n v="0.78999999999996362"/>
    <x v="1"/>
    <x v="0"/>
    <n v="4.6917128909263676E-4"/>
    <n v="7.0846701573179516E-3"/>
    <n v="5.789936939409035E-2"/>
  </r>
  <r>
    <x v="0"/>
    <x v="1"/>
    <x v="18"/>
    <n v="0"/>
    <n v="429.89"/>
    <n v="430.1"/>
    <n v="0.21000000000003638"/>
    <x v="1"/>
    <x v="0"/>
    <n v="4.8849705738685802E-4"/>
    <n v="5.4625674066808294E-3"/>
    <n v="5.789936939409035E-2"/>
  </r>
  <r>
    <x v="0"/>
    <x v="0"/>
    <x v="19"/>
    <n v="0"/>
    <n v="1684.61"/>
    <n v="1685.31"/>
    <n v="0.70000000000004547"/>
    <x v="1"/>
    <x v="0"/>
    <n v="4.1552644232198876E-4"/>
    <n v="7.0846701573179516E-3"/>
    <n v="5.789936939409035E-2"/>
  </r>
  <r>
    <x v="0"/>
    <x v="1"/>
    <x v="19"/>
    <n v="0"/>
    <n v="430.1"/>
    <n v="430.27"/>
    <n v="0.16999999999995907"/>
    <x v="1"/>
    <x v="0"/>
    <n v="3.9525691699595223E-4"/>
    <n v="5.4625674066808294E-3"/>
    <n v="5.789936939409035E-2"/>
  </r>
  <r>
    <x v="0"/>
    <x v="0"/>
    <x v="20"/>
    <n v="0"/>
    <n v="1685.31"/>
    <n v="1686.09"/>
    <n v="0.77999999999997272"/>
    <x v="1"/>
    <x v="0"/>
    <n v="4.6282286344943825E-4"/>
    <n v="7.0846701573179516E-3"/>
    <n v="5.789936939409035E-2"/>
  </r>
  <r>
    <x v="0"/>
    <x v="1"/>
    <x v="20"/>
    <n v="0"/>
    <n v="430.27"/>
    <n v="430.44"/>
    <n v="0.17000000000001592"/>
    <x v="1"/>
    <x v="0"/>
    <n v="3.9510075069146332E-4"/>
    <n v="5.4625674066808294E-3"/>
    <n v="5.789936939409035E-2"/>
  </r>
  <r>
    <x v="0"/>
    <x v="0"/>
    <x v="21"/>
    <n v="0"/>
    <n v="1686.09"/>
    <n v="1686.81"/>
    <n v="0.72000000000002728"/>
    <x v="1"/>
    <x v="0"/>
    <n v="4.2702346849813905E-4"/>
    <n v="7.0846701573179516E-3"/>
    <n v="5.789936939409035E-2"/>
  </r>
  <r>
    <x v="0"/>
    <x v="1"/>
    <x v="21"/>
    <n v="0"/>
    <n v="430.44"/>
    <n v="430.6"/>
    <n v="0.16000000000002501"/>
    <x v="1"/>
    <x v="0"/>
    <n v="3.717126661091558E-4"/>
    <n v="5.4625674066808294E-3"/>
    <n v="5.789936939409035E-2"/>
  </r>
  <r>
    <x v="0"/>
    <x v="0"/>
    <x v="22"/>
    <n v="0"/>
    <n v="1686.81"/>
    <n v="1687.6"/>
    <n v="0.78999999999996362"/>
    <x v="1"/>
    <x v="0"/>
    <n v="4.683396470260217E-4"/>
    <n v="7.0846701573179516E-3"/>
    <n v="5.789936939409035E-2"/>
  </r>
  <r>
    <x v="0"/>
    <x v="1"/>
    <x v="22"/>
    <n v="0"/>
    <n v="430.6"/>
    <n v="430.78"/>
    <n v="0.17999999999994998"/>
    <x v="1"/>
    <x v="0"/>
    <n v="4.1802136553634455E-4"/>
    <n v="5.4625674066808294E-3"/>
    <n v="5.789936939409035E-2"/>
  </r>
  <r>
    <x v="0"/>
    <x v="0"/>
    <x v="23"/>
    <n v="0"/>
    <n v="1687.6"/>
    <n v="1688.37"/>
    <n v="0.76999999999998181"/>
    <x v="1"/>
    <x v="0"/>
    <n v="4.5626925811802671E-4"/>
    <n v="7.0846701573179516E-3"/>
    <n v="5.789936939409035E-2"/>
  </r>
  <r>
    <x v="0"/>
    <x v="1"/>
    <x v="23"/>
    <n v="0"/>
    <n v="430.78"/>
    <n v="430.95"/>
    <n v="0.17000000000001592"/>
    <x v="1"/>
    <x v="0"/>
    <n v="3.9463299131811116E-4"/>
    <n v="5.4625674066808294E-3"/>
    <n v="5.789936939409035E-2"/>
  </r>
  <r>
    <x v="0"/>
    <x v="0"/>
    <x v="24"/>
    <n v="0"/>
    <n v="1688.37"/>
    <n v="1689.07"/>
    <n v="0.70000000000004547"/>
    <x v="1"/>
    <x v="0"/>
    <n v="4.1460106493247662E-4"/>
    <n v="7.0846701573179516E-3"/>
    <n v="5.789936939409035E-2"/>
  </r>
  <r>
    <x v="0"/>
    <x v="1"/>
    <x v="24"/>
    <n v="0"/>
    <n v="430.95"/>
    <n v="431.11"/>
    <n v="0.16000000000002501"/>
    <x v="1"/>
    <x v="0"/>
    <n v="3.7127276946287278E-4"/>
    <n v="5.4625674066808294E-3"/>
    <n v="5.789936939409035E-2"/>
  </r>
  <r>
    <x v="0"/>
    <x v="1"/>
    <x v="25"/>
    <n v="0"/>
    <n v="431.11"/>
    <n v="431.23"/>
    <n v="0.12000000000000455"/>
    <x v="1"/>
    <x v="0"/>
    <n v="2.7835123286401277E-4"/>
    <n v="5.4625674066808294E-3"/>
    <n v="5.789936939409035E-2"/>
  </r>
  <r>
    <x v="0"/>
    <x v="0"/>
    <x v="26"/>
    <n v="0"/>
    <n v="1689.07"/>
    <n v="1689.77"/>
    <n v="0.70000000000004547"/>
    <x v="1"/>
    <x v="0"/>
    <n v="4.1442924212735144E-4"/>
    <n v="7.0846701573179516E-3"/>
    <n v="5.789936939409035E-2"/>
  </r>
  <r>
    <x v="0"/>
    <x v="0"/>
    <x v="27"/>
    <n v="0"/>
    <n v="1689.77"/>
    <n v="1690.5"/>
    <n v="0.73000000000001819"/>
    <x v="1"/>
    <x v="0"/>
    <n v="4.3201145718057383E-4"/>
    <n v="7.0846701573179516E-3"/>
    <n v="5.789936939409035E-2"/>
  </r>
  <r>
    <x v="0"/>
    <x v="1"/>
    <x v="27"/>
    <n v="0"/>
    <n v="431.23"/>
    <n v="431.4"/>
    <n v="0.16999999999995907"/>
    <x v="1"/>
    <x v="0"/>
    <n v="3.9422118127208002E-4"/>
    <n v="5.4625674066808294E-3"/>
    <n v="5.789936939409035E-2"/>
  </r>
  <r>
    <x v="0"/>
    <x v="0"/>
    <x v="28"/>
    <n v="0"/>
    <n v="1690.5"/>
    <n v="1691.2"/>
    <n v="0.70000000000004547"/>
    <x v="1"/>
    <x v="0"/>
    <n v="4.1407867494826705E-4"/>
    <n v="7.0846701573179516E-3"/>
    <n v="5.789936939409035E-2"/>
  </r>
  <r>
    <x v="0"/>
    <x v="1"/>
    <x v="28"/>
    <n v="0"/>
    <n v="431.4"/>
    <n v="431.57"/>
    <n v="0.17000000000001592"/>
    <x v="1"/>
    <x v="0"/>
    <n v="3.9406583217435311E-4"/>
    <n v="5.4625674066808294E-3"/>
    <n v="5.789936939409035E-2"/>
  </r>
  <r>
    <x v="0"/>
    <x v="1"/>
    <x v="28"/>
    <n v="-430.71"/>
    <n v="431.57"/>
    <n v="0"/>
    <n v="-0.86000000000001364"/>
    <x v="1"/>
    <x v="0"/>
    <n v="-1.9927242394049949E-3"/>
    <n v="5.4625674066808294E-3"/>
    <n v="5.789936939409035E-2"/>
  </r>
  <r>
    <x v="1"/>
    <x v="2"/>
    <x v="29"/>
    <n v="1378.23"/>
    <n v="1378.23"/>
    <n v="1350"/>
    <n v="-28.230000000000018"/>
    <x v="1"/>
    <x v="0"/>
    <n v="-2.0482793147732974E-2"/>
    <n v="-2.0482793147732936E-2"/>
    <n v="0.21826687591038829"/>
  </r>
  <r>
    <x v="0"/>
    <x v="0"/>
    <x v="29"/>
    <n v="0"/>
    <n v="1691.2"/>
    <n v="1688.04"/>
    <n v="-3.1600000000000819"/>
    <x v="1"/>
    <x v="0"/>
    <n v="-1.8684957426679763E-3"/>
    <n v="7.0846701573179516E-3"/>
    <n v="5.789936939409035E-2"/>
  </r>
  <r>
    <x v="0"/>
    <x v="0"/>
    <x v="29"/>
    <n v="0"/>
    <n v="1688.04"/>
    <n v="1688.74"/>
    <n v="0.70000000000004547"/>
    <x v="1"/>
    <x v="0"/>
    <n v="4.1468211653754978E-4"/>
    <n v="7.0846701573179516E-3"/>
    <n v="5.789936939409035E-2"/>
  </r>
  <r>
    <x v="0"/>
    <x v="3"/>
    <x v="29"/>
    <n v="580"/>
    <n v="0"/>
    <n v="0"/>
    <n v="0"/>
    <x v="1"/>
    <x v="0"/>
    <n v="0"/>
    <n v="0"/>
    <n v="5.789936939409035E-2"/>
  </r>
  <r>
    <x v="1"/>
    <x v="2"/>
    <x v="30"/>
    <n v="0"/>
    <n v="1350"/>
    <n v="1425"/>
    <n v="75"/>
    <x v="2"/>
    <x v="0"/>
    <n v="5.5555555555555552E-2"/>
    <n v="0.17309629629629653"/>
    <n v="0.21826687591038829"/>
  </r>
  <r>
    <x v="0"/>
    <x v="0"/>
    <x v="30"/>
    <n v="0"/>
    <n v="1688.74"/>
    <n v="1689.49"/>
    <n v="0.75"/>
    <x v="2"/>
    <x v="0"/>
    <n v="4.4411809988512146E-4"/>
    <n v="9.4093821428995472E-3"/>
    <n v="5.789936939409035E-2"/>
  </r>
  <r>
    <x v="0"/>
    <x v="3"/>
    <x v="30"/>
    <n v="0"/>
    <n v="580"/>
    <n v="590.01"/>
    <n v="10.009999999999991"/>
    <x v="2"/>
    <x v="0"/>
    <n v="1.7258620689655158E-2"/>
    <n v="3.1258620689655681E-2"/>
    <n v="5.789936939409035E-2"/>
  </r>
  <r>
    <x v="1"/>
    <x v="2"/>
    <x v="31"/>
    <n v="0"/>
    <n v="1425"/>
    <n v="1408"/>
    <n v="-17"/>
    <x v="2"/>
    <x v="0"/>
    <n v="-1.1929824561403509E-2"/>
    <n v="0.17309629629629653"/>
    <n v="0.21826687591038829"/>
  </r>
  <r>
    <x v="0"/>
    <x v="0"/>
    <x v="31"/>
    <n v="0"/>
    <n v="1689.49"/>
    <n v="1690.21"/>
    <n v="0.72000000000002728"/>
    <x v="2"/>
    <x v="0"/>
    <n v="4.2616410869553964E-4"/>
    <n v="9.4093821428995472E-3"/>
    <n v="5.789936939409035E-2"/>
  </r>
  <r>
    <x v="0"/>
    <x v="3"/>
    <x v="31"/>
    <n v="0"/>
    <n v="590.01"/>
    <n v="587.96"/>
    <n v="-2.0499999999999545"/>
    <x v="2"/>
    <x v="0"/>
    <n v="-3.474517381061261E-3"/>
    <n v="3.1258620689655681E-2"/>
    <n v="5.789936939409035E-2"/>
  </r>
  <r>
    <x v="1"/>
    <x v="2"/>
    <x v="32"/>
    <n v="0"/>
    <n v="1408"/>
    <n v="1468"/>
    <n v="60"/>
    <x v="2"/>
    <x v="0"/>
    <n v="4.261363636363636E-2"/>
    <n v="0.17309629629629653"/>
    <n v="0.21826687591038829"/>
  </r>
  <r>
    <x v="0"/>
    <x v="0"/>
    <x v="32"/>
    <n v="0"/>
    <n v="1690.21"/>
    <n v="1690.92"/>
    <n v="0.71000000000003638"/>
    <x v="2"/>
    <x v="0"/>
    <n v="4.2006614562689626E-4"/>
    <n v="9.4093821428995472E-3"/>
    <n v="5.789936939409035E-2"/>
  </r>
  <r>
    <x v="0"/>
    <x v="3"/>
    <x v="32"/>
    <n v="0"/>
    <n v="587.96"/>
    <n v="596.89"/>
    <n v="8.92999999999995"/>
    <x v="2"/>
    <x v="0"/>
    <n v="1.5188108034560088E-2"/>
    <n v="3.1258620689655681E-2"/>
    <n v="5.789936939409035E-2"/>
  </r>
  <r>
    <x v="1"/>
    <x v="2"/>
    <x v="33"/>
    <n v="0"/>
    <n v="1468"/>
    <n v="1496"/>
    <n v="28"/>
    <x v="2"/>
    <x v="0"/>
    <n v="1.9073569482288829E-2"/>
    <n v="0.17309629629629653"/>
    <n v="0.21826687591038829"/>
  </r>
  <r>
    <x v="1"/>
    <x v="4"/>
    <x v="33"/>
    <n v="861.05"/>
    <n v="861.05"/>
    <n v="851"/>
    <n v="-10.049999999999955"/>
    <x v="2"/>
    <x v="0"/>
    <n v="-1.1671796062946351E-2"/>
    <n v="-8.1876778352010238E-3"/>
    <n v="0.21826687591038829"/>
  </r>
  <r>
    <x v="0"/>
    <x v="0"/>
    <x v="33"/>
    <n v="0"/>
    <n v="1690.92"/>
    <n v="1691.62"/>
    <n v="0.6999999999998181"/>
    <x v="2"/>
    <x v="0"/>
    <n v="4.1397582381178178E-4"/>
    <n v="9.4093821428995472E-3"/>
    <n v="5.789936939409035E-2"/>
  </r>
  <r>
    <x v="0"/>
    <x v="3"/>
    <x v="33"/>
    <n v="0"/>
    <n v="596.89"/>
    <n v="603.42999999999995"/>
    <n v="6.5399999999999636"/>
    <x v="2"/>
    <x v="0"/>
    <n v="1.0956792708874272E-2"/>
    <n v="3.1258620689655681E-2"/>
    <n v="5.789936939409035E-2"/>
  </r>
  <r>
    <x v="1"/>
    <x v="2"/>
    <x v="34"/>
    <n v="-1583.68"/>
    <n v="1496"/>
    <n v="1600"/>
    <n v="87.680000000000064"/>
    <x v="2"/>
    <x v="0"/>
    <n v="5.8609625668449239E-2"/>
    <n v="0.17309629629629653"/>
    <n v="0.21826687591038829"/>
  </r>
  <r>
    <x v="1"/>
    <x v="4"/>
    <x v="34"/>
    <n v="0"/>
    <n v="851"/>
    <n v="823"/>
    <n v="-28"/>
    <x v="2"/>
    <x v="0"/>
    <n v="-3.2902467685076382E-2"/>
    <n v="-8.1876778352010238E-3"/>
    <n v="0.21826687591038829"/>
  </r>
  <r>
    <x v="0"/>
    <x v="0"/>
    <x v="34"/>
    <n v="0"/>
    <n v="1691.62"/>
    <n v="1692.38"/>
    <n v="0.76000000000021828"/>
    <x v="2"/>
    <x v="0"/>
    <n v="4.4927347749507476E-4"/>
    <n v="9.4093821428995472E-3"/>
    <n v="5.789936939409035E-2"/>
  </r>
  <r>
    <x v="0"/>
    <x v="3"/>
    <x v="34"/>
    <n v="0"/>
    <n v="603.42999999999995"/>
    <n v="599.11"/>
    <n v="-4.3199999999999363"/>
    <x v="2"/>
    <x v="0"/>
    <n v="-7.1590739605255568E-3"/>
    <n v="3.1258620689655681E-2"/>
    <n v="5.789936939409035E-2"/>
  </r>
  <r>
    <x v="1"/>
    <x v="5"/>
    <x v="35"/>
    <n v="1803.1"/>
    <n v="0"/>
    <n v="0"/>
    <n v="0"/>
    <x v="2"/>
    <x v="0"/>
    <n v="0"/>
    <n v="-3.8267428317896313E-3"/>
    <n v="0.21826687591038829"/>
  </r>
  <r>
    <x v="1"/>
    <x v="4"/>
    <x v="35"/>
    <n v="0"/>
    <n v="823"/>
    <n v="849"/>
    <n v="26"/>
    <x v="2"/>
    <x v="0"/>
    <n v="3.1591737545565005E-2"/>
    <n v="-8.1876778352010238E-3"/>
    <n v="0.21826687591038829"/>
  </r>
  <r>
    <x v="0"/>
    <x v="0"/>
    <x v="35"/>
    <n v="0"/>
    <n v="1692.38"/>
    <n v="1693.16"/>
    <n v="0.77999999999997272"/>
    <x v="2"/>
    <x v="0"/>
    <n v="4.6088939836205382E-4"/>
    <n v="9.4093821428995472E-3"/>
    <n v="5.789936939409035E-2"/>
  </r>
  <r>
    <x v="0"/>
    <x v="3"/>
    <x v="35"/>
    <n v="0"/>
    <n v="599.11"/>
    <n v="592.57000000000005"/>
    <n v="-6.5399999999999636"/>
    <x v="2"/>
    <x v="0"/>
    <n v="-1.0916192351988723E-2"/>
    <n v="3.1258620689655681E-2"/>
    <n v="5.789936939409035E-2"/>
  </r>
  <r>
    <x v="1"/>
    <x v="5"/>
    <x v="36"/>
    <n v="-1796.2"/>
    <n v="1803.1"/>
    <n v="0"/>
    <n v="-6.8999999999998636"/>
    <x v="2"/>
    <x v="0"/>
    <n v="-3.82674283178962E-3"/>
    <n v="-3.8267428317896313E-3"/>
    <n v="0.21826687591038829"/>
  </r>
  <r>
    <x v="1"/>
    <x v="4"/>
    <x v="36"/>
    <n v="0"/>
    <n v="849"/>
    <n v="879"/>
    <n v="30"/>
    <x v="2"/>
    <x v="0"/>
    <n v="3.5335689045936397E-2"/>
    <n v="-8.1876778352010238E-3"/>
    <n v="0.21826687591038829"/>
  </r>
  <r>
    <x v="0"/>
    <x v="0"/>
    <x v="36"/>
    <n v="0"/>
    <n v="1693.16"/>
    <n v="1693.92"/>
    <n v="0.75999999999999091"/>
    <x v="2"/>
    <x v="0"/>
    <n v="4.4886484443288933E-4"/>
    <n v="9.4093821428995472E-3"/>
    <n v="5.789936939409035E-2"/>
  </r>
  <r>
    <x v="0"/>
    <x v="3"/>
    <x v="36"/>
    <n v="0"/>
    <n v="592.57000000000005"/>
    <n v="597.64"/>
    <n v="5.0699999999999363"/>
    <x v="2"/>
    <x v="0"/>
    <n v="8.5559511956392262E-3"/>
    <n v="3.1258620689655681E-2"/>
    <n v="5.789936939409035E-2"/>
  </r>
  <r>
    <x v="1"/>
    <x v="4"/>
    <x v="37"/>
    <n v="0"/>
    <n v="879"/>
    <n v="860"/>
    <n v="-19"/>
    <x v="2"/>
    <x v="0"/>
    <n v="-2.1615472127417521E-2"/>
    <n v="-8.1876778352010238E-3"/>
    <n v="0.21826687591038829"/>
  </r>
  <r>
    <x v="0"/>
    <x v="0"/>
    <x v="37"/>
    <n v="0"/>
    <n v="1693.92"/>
    <n v="1694.66"/>
    <n v="0.74000000000000909"/>
    <x v="2"/>
    <x v="0"/>
    <n v="4.3685652214981173E-4"/>
    <n v="9.4093821428995472E-3"/>
    <n v="5.789936939409035E-2"/>
  </r>
  <r>
    <x v="0"/>
    <x v="3"/>
    <x v="37"/>
    <n v="0"/>
    <n v="597.64"/>
    <n v="595.96"/>
    <n v="-1.67999999999995"/>
    <x v="2"/>
    <x v="0"/>
    <n v="-2.8110568235057056E-3"/>
    <n v="3.1258620689655681E-2"/>
    <n v="5.789936939409035E-2"/>
  </r>
  <r>
    <x v="1"/>
    <x v="6"/>
    <x v="38"/>
    <n v="1182.27"/>
    <n v="1182.27"/>
    <n v="1134"/>
    <n v="-48.269999999999982"/>
    <x v="2"/>
    <x v="0"/>
    <n v="-4.082823720469942E-2"/>
    <n v="4.4035259513529823E-2"/>
    <n v="0.21826687591038829"/>
  </r>
  <r>
    <x v="1"/>
    <x v="4"/>
    <x v="38"/>
    <n v="0"/>
    <n v="860"/>
    <n v="885"/>
    <n v="25"/>
    <x v="2"/>
    <x v="0"/>
    <n v="2.9069767441860465E-2"/>
    <n v="-8.1876778352010238E-3"/>
    <n v="0.21826687591038829"/>
  </r>
  <r>
    <x v="0"/>
    <x v="0"/>
    <x v="38"/>
    <n v="0"/>
    <n v="1694.66"/>
    <n v="1695.42"/>
    <n v="0.75999999999999091"/>
    <x v="2"/>
    <x v="0"/>
    <n v="4.4846753921139984E-4"/>
    <n v="9.4093821428995472E-3"/>
    <n v="5.789936939409035E-2"/>
  </r>
  <r>
    <x v="0"/>
    <x v="3"/>
    <x v="38"/>
    <n v="0"/>
    <n v="595.96"/>
    <n v="601.32000000000005"/>
    <n v="5.3600000000000136"/>
    <x v="2"/>
    <x v="0"/>
    <n v="8.9938922075307286E-3"/>
    <n v="3.1258620689655681E-2"/>
    <n v="5.789936939409035E-2"/>
  </r>
  <r>
    <x v="1"/>
    <x v="6"/>
    <x v="39"/>
    <n v="0"/>
    <n v="1134"/>
    <n v="1134"/>
    <n v="0"/>
    <x v="2"/>
    <x v="0"/>
    <n v="0"/>
    <n v="4.4035259513529823E-2"/>
    <n v="0.21826687591038829"/>
  </r>
  <r>
    <x v="1"/>
    <x v="4"/>
    <x v="39"/>
    <n v="0"/>
    <n v="885"/>
    <n v="900"/>
    <n v="15"/>
    <x v="2"/>
    <x v="0"/>
    <n v="1.6949152542372881E-2"/>
    <n v="-8.1876778352010238E-3"/>
    <n v="0.21826687591038829"/>
  </r>
  <r>
    <x v="0"/>
    <x v="0"/>
    <x v="39"/>
    <n v="0"/>
    <n v="1695.42"/>
    <n v="1696.05"/>
    <n v="0.62999999999988177"/>
    <x v="2"/>
    <x v="0"/>
    <n v="3.7158934069427148E-4"/>
    <n v="9.4093821428995472E-3"/>
    <n v="5.789936939409035E-2"/>
  </r>
  <r>
    <x v="1"/>
    <x v="6"/>
    <x v="40"/>
    <n v="0"/>
    <n v="1134"/>
    <n v="1108"/>
    <n v="-26"/>
    <x v="2"/>
    <x v="0"/>
    <n v="-2.292768959435626E-2"/>
    <n v="4.4035259513529823E-2"/>
    <n v="0.21826687591038829"/>
  </r>
  <r>
    <x v="1"/>
    <x v="4"/>
    <x v="40"/>
    <n v="0"/>
    <n v="900"/>
    <n v="880"/>
    <n v="-20"/>
    <x v="2"/>
    <x v="0"/>
    <n v="-2.2222222222222223E-2"/>
    <n v="-8.1876778352010238E-3"/>
    <n v="0.21826687591038829"/>
  </r>
  <r>
    <x v="0"/>
    <x v="0"/>
    <x v="40"/>
    <n v="0"/>
    <n v="1696.05"/>
    <n v="1696.85"/>
    <n v="0.79999999999995453"/>
    <x v="2"/>
    <x v="0"/>
    <n v="4.7168420742310342E-4"/>
    <n v="9.4093821428995472E-3"/>
    <n v="5.789936939409035E-2"/>
  </r>
  <r>
    <x v="1"/>
    <x v="6"/>
    <x v="41"/>
    <n v="0"/>
    <n v="1108"/>
    <n v="1160"/>
    <n v="52"/>
    <x v="2"/>
    <x v="0"/>
    <n v="4.6931407942238268E-2"/>
    <n v="4.4035259513529823E-2"/>
    <n v="0.21826687591038829"/>
  </r>
  <r>
    <x v="1"/>
    <x v="4"/>
    <x v="41"/>
    <n v="0"/>
    <n v="880"/>
    <n v="840"/>
    <n v="-40"/>
    <x v="2"/>
    <x v="0"/>
    <n v="-4.5454545454545456E-2"/>
    <n v="-8.1876778352010238E-3"/>
    <n v="0.21826687591038829"/>
  </r>
  <r>
    <x v="0"/>
    <x v="0"/>
    <x v="41"/>
    <n v="0"/>
    <n v="1696.85"/>
    <n v="1697.45"/>
    <n v="0.60000000000013642"/>
    <x v="2"/>
    <x v="0"/>
    <n v="3.535963697440177E-4"/>
    <n v="9.4093821428995472E-3"/>
    <n v="5.789936939409035E-2"/>
  </r>
  <r>
    <x v="0"/>
    <x v="3"/>
    <x v="41"/>
    <n v="-598.13"/>
    <n v="601.32000000000005"/>
    <n v="0"/>
    <n v="-3.1900000000000546"/>
    <x v="2"/>
    <x v="0"/>
    <n v="-5.3049956761791629E-3"/>
    <n v="3.1258620689655681E-2"/>
    <n v="5.789936939409035E-2"/>
  </r>
  <r>
    <x v="1"/>
    <x v="6"/>
    <x v="42"/>
    <n v="0"/>
    <n v="1160"/>
    <n v="1178"/>
    <n v="18"/>
    <x v="2"/>
    <x v="0"/>
    <n v="1.5517241379310345E-2"/>
    <n v="4.4035259513529823E-2"/>
    <n v="0.21826687591038829"/>
  </r>
  <r>
    <x v="1"/>
    <x v="4"/>
    <x v="42"/>
    <n v="0"/>
    <n v="840"/>
    <n v="810"/>
    <n v="-30"/>
    <x v="2"/>
    <x v="0"/>
    <n v="-3.5714285714285712E-2"/>
    <n v="-8.1876778352010238E-3"/>
    <n v="0.21826687591038829"/>
  </r>
  <r>
    <x v="0"/>
    <x v="0"/>
    <x v="42"/>
    <n v="0"/>
    <n v="1697.45"/>
    <n v="1698.16"/>
    <n v="0.71000000000003638"/>
    <x v="2"/>
    <x v="0"/>
    <n v="4.1827447052934482E-4"/>
    <n v="9.4093821428995472E-3"/>
    <n v="5.789936939409035E-2"/>
  </r>
  <r>
    <x v="1"/>
    <x v="7"/>
    <x v="43"/>
    <n v="-837.95"/>
    <n v="878"/>
    <n v="0"/>
    <n v="-40.049999999999955"/>
    <x v="2"/>
    <x v="0"/>
    <n v="-4.5615034168564869E-2"/>
    <n v="1.6929611650486009E-2"/>
    <n v="0.21826687591038829"/>
  </r>
  <r>
    <x v="1"/>
    <x v="6"/>
    <x v="43"/>
    <n v="0"/>
    <n v="1178"/>
    <n v="1246"/>
    <n v="68"/>
    <x v="2"/>
    <x v="0"/>
    <n v="5.7724957555178265E-2"/>
    <n v="4.4035259513529823E-2"/>
    <n v="0.21826687591038829"/>
  </r>
  <r>
    <x v="1"/>
    <x v="4"/>
    <x v="43"/>
    <n v="0"/>
    <n v="810"/>
    <n v="840"/>
    <n v="30"/>
    <x v="2"/>
    <x v="0"/>
    <n v="3.7037037037037035E-2"/>
    <n v="-8.1876778352010238E-3"/>
    <n v="0.21826687591038829"/>
  </r>
  <r>
    <x v="0"/>
    <x v="0"/>
    <x v="43"/>
    <n v="0"/>
    <n v="1698.16"/>
    <n v="1698.78"/>
    <n v="0.61999999999989086"/>
    <x v="2"/>
    <x v="0"/>
    <n v="3.6510105054876504E-4"/>
    <n v="9.4093821428995472E-3"/>
    <n v="5.789936939409035E-2"/>
  </r>
  <r>
    <x v="1"/>
    <x v="7"/>
    <x v="44"/>
    <n v="0"/>
    <n v="862"/>
    <n v="878"/>
    <n v="16"/>
    <x v="2"/>
    <x v="0"/>
    <n v="1.8561484918793503E-2"/>
    <n v="1.6929611650486009E-2"/>
    <n v="0.21826687591038829"/>
  </r>
  <r>
    <x v="1"/>
    <x v="6"/>
    <x v="44"/>
    <n v="0"/>
    <n v="1246"/>
    <n v="1262"/>
    <n v="16"/>
    <x v="2"/>
    <x v="0"/>
    <n v="1.2841091492776886E-2"/>
    <n v="4.4035259513529823E-2"/>
    <n v="0.21826687591038829"/>
  </r>
  <r>
    <x v="1"/>
    <x v="4"/>
    <x v="44"/>
    <n v="0"/>
    <n v="840"/>
    <n v="850"/>
    <n v="10"/>
    <x v="2"/>
    <x v="0"/>
    <n v="1.1904761904761904E-2"/>
    <n v="-8.1876778352010238E-3"/>
    <n v="0.21826687591038829"/>
  </r>
  <r>
    <x v="0"/>
    <x v="0"/>
    <x v="44"/>
    <n v="0"/>
    <n v="1698.78"/>
    <n v="1699.46"/>
    <n v="0.68000000000006366"/>
    <x v="2"/>
    <x v="0"/>
    <n v="4.0028726497843376E-4"/>
    <n v="9.4093821428995472E-3"/>
    <n v="5.789936939409035E-2"/>
  </r>
  <r>
    <x v="1"/>
    <x v="7"/>
    <x v="45"/>
    <n v="0"/>
    <n v="858"/>
    <n v="862"/>
    <n v="4"/>
    <x v="2"/>
    <x v="0"/>
    <n v="4.662004662004662E-3"/>
    <n v="1.6929611650486009E-2"/>
    <n v="0.21826687591038829"/>
  </r>
  <r>
    <x v="1"/>
    <x v="6"/>
    <x v="45"/>
    <n v="0"/>
    <n v="1262"/>
    <n v="1298"/>
    <n v="36"/>
    <x v="2"/>
    <x v="0"/>
    <n v="2.8526148969889066E-2"/>
    <n v="4.4035259513529823E-2"/>
    <n v="0.21826687591038829"/>
  </r>
  <r>
    <x v="1"/>
    <x v="4"/>
    <x v="45"/>
    <n v="0"/>
    <n v="850"/>
    <n v="874"/>
    <n v="24"/>
    <x v="2"/>
    <x v="0"/>
    <n v="2.823529411764706E-2"/>
    <n v="-8.1876778352010238E-3"/>
    <n v="0.21826687591038829"/>
  </r>
  <r>
    <x v="0"/>
    <x v="0"/>
    <x v="45"/>
    <n v="0"/>
    <n v="1699.46"/>
    <n v="1700.17"/>
    <n v="0.71000000000003638"/>
    <x v="2"/>
    <x v="0"/>
    <n v="4.1777976533724617E-4"/>
    <n v="9.4093821428995472E-3"/>
    <n v="5.789936939409035E-2"/>
  </r>
  <r>
    <x v="1"/>
    <x v="7"/>
    <x v="46"/>
    <n v="0"/>
    <n v="850"/>
    <n v="858"/>
    <n v="8"/>
    <x v="2"/>
    <x v="0"/>
    <n v="9.4117647058823521E-3"/>
    <n v="1.6929611650486009E-2"/>
    <n v="0.21826687591038829"/>
  </r>
  <r>
    <x v="1"/>
    <x v="6"/>
    <x v="46"/>
    <n v="0"/>
    <n v="1298"/>
    <n v="1328"/>
    <n v="30"/>
    <x v="2"/>
    <x v="0"/>
    <n v="2.3112480739599383E-2"/>
    <n v="4.4035259513529823E-2"/>
    <n v="0.21826687591038829"/>
  </r>
  <r>
    <x v="1"/>
    <x v="8"/>
    <x v="46"/>
    <n v="2374.5700000000002"/>
    <n v="2374.5700000000002"/>
    <n v="2361"/>
    <n v="-13.570000000000164"/>
    <x v="2"/>
    <x v="0"/>
    <n v="-5.7147188754175125E-3"/>
    <n v="1.0709307369334065E-2"/>
    <n v="0.21826687591038829"/>
  </r>
  <r>
    <x v="1"/>
    <x v="4"/>
    <x v="46"/>
    <n v="0"/>
    <n v="874"/>
    <n v="875"/>
    <n v="1"/>
    <x v="2"/>
    <x v="0"/>
    <n v="1.1441647597254005E-3"/>
    <n v="-8.1876778352010238E-3"/>
    <n v="0.21826687591038829"/>
  </r>
  <r>
    <x v="0"/>
    <x v="0"/>
    <x v="46"/>
    <n v="0"/>
    <n v="1700.17"/>
    <n v="1700.94"/>
    <n v="0.76999999999998181"/>
    <x v="2"/>
    <x v="0"/>
    <n v="4.5289588688188931E-4"/>
    <n v="9.4093821428995472E-3"/>
    <n v="5.789936939409035E-2"/>
  </r>
  <r>
    <x v="1"/>
    <x v="7"/>
    <x v="47"/>
    <n v="0"/>
    <n v="862"/>
    <n v="850"/>
    <n v="-12"/>
    <x v="2"/>
    <x v="0"/>
    <n v="-1.3921113689095127E-2"/>
    <n v="1.6929611650486009E-2"/>
    <n v="0.21826687591038829"/>
  </r>
  <r>
    <x v="1"/>
    <x v="6"/>
    <x v="47"/>
    <n v="0"/>
    <n v="664"/>
    <n v="690"/>
    <n v="26"/>
    <x v="2"/>
    <x v="0"/>
    <n v="3.9156626506024098E-2"/>
    <n v="4.4035259513529823E-2"/>
    <n v="0.21826687591038829"/>
  </r>
  <r>
    <x v="1"/>
    <x v="6"/>
    <x v="47"/>
    <n v="-674.01"/>
    <n v="664"/>
    <n v="0"/>
    <n v="10.009999999999991"/>
    <x v="2"/>
    <x v="0"/>
    <n v="1.5075301204819263E-2"/>
    <n v="4.4035259513529823E-2"/>
    <n v="0.21826687591038829"/>
  </r>
  <r>
    <x v="1"/>
    <x v="8"/>
    <x v="47"/>
    <n v="0"/>
    <n v="2361"/>
    <n v="2334"/>
    <n v="-27"/>
    <x v="2"/>
    <x v="0"/>
    <n v="-1.1435832274459974E-2"/>
    <n v="1.0709307369334065E-2"/>
    <n v="0.21826687591038829"/>
  </r>
  <r>
    <x v="1"/>
    <x v="4"/>
    <x v="47"/>
    <n v="0"/>
    <n v="875"/>
    <n v="870"/>
    <n v="-5"/>
    <x v="2"/>
    <x v="0"/>
    <n v="-5.7142857142857143E-3"/>
    <n v="-8.1876778352010238E-3"/>
    <n v="0.21826687591038829"/>
  </r>
  <r>
    <x v="0"/>
    <x v="0"/>
    <x v="47"/>
    <n v="0"/>
    <n v="1700.94"/>
    <n v="1701.66"/>
    <n v="0.72000000000002728"/>
    <x v="2"/>
    <x v="0"/>
    <n v="4.2329535433350223E-4"/>
    <n v="9.4093821428995472E-3"/>
    <n v="5.789936939409035E-2"/>
  </r>
  <r>
    <x v="1"/>
    <x v="7"/>
    <x v="48"/>
    <n v="0"/>
    <n v="864"/>
    <n v="862"/>
    <n v="-2"/>
    <x v="2"/>
    <x v="0"/>
    <n v="-2.3148148148148147E-3"/>
    <n v="1.6929611650486009E-2"/>
    <n v="0.21826687591038829"/>
  </r>
  <r>
    <x v="1"/>
    <x v="6"/>
    <x v="48"/>
    <n v="0"/>
    <n v="690"/>
    <n v="695"/>
    <n v="5"/>
    <x v="2"/>
    <x v="0"/>
    <n v="7.246376811594203E-3"/>
    <n v="4.4035259513529823E-2"/>
    <n v="0.21826687591038829"/>
  </r>
  <r>
    <x v="1"/>
    <x v="8"/>
    <x v="48"/>
    <n v="0"/>
    <n v="2334"/>
    <n v="2361"/>
    <n v="27"/>
    <x v="2"/>
    <x v="0"/>
    <n v="1.1568123393316195E-2"/>
    <n v="1.0709307369334065E-2"/>
    <n v="0.21826687591038829"/>
  </r>
  <r>
    <x v="1"/>
    <x v="4"/>
    <x v="48"/>
    <n v="0"/>
    <n v="870"/>
    <n v="871"/>
    <n v="1"/>
    <x v="2"/>
    <x v="0"/>
    <n v="1.1494252873563218E-3"/>
    <n v="-8.1876778352010238E-3"/>
    <n v="0.21826687591038829"/>
  </r>
  <r>
    <x v="0"/>
    <x v="0"/>
    <x v="48"/>
    <n v="0"/>
    <n v="1701.66"/>
    <n v="1702.38"/>
    <n v="0.72000000000002728"/>
    <x v="2"/>
    <x v="0"/>
    <n v="4.2311625119003049E-4"/>
    <n v="9.4093821428995472E-3"/>
    <n v="5.789936939409035E-2"/>
  </r>
  <r>
    <x v="1"/>
    <x v="7"/>
    <x v="49"/>
    <n v="0"/>
    <n v="832"/>
    <n v="864"/>
    <n v="32"/>
    <x v="2"/>
    <x v="0"/>
    <n v="3.8461538461538464E-2"/>
    <n v="1.6929611650486009E-2"/>
    <n v="0.21826687591038829"/>
  </r>
  <r>
    <x v="1"/>
    <x v="6"/>
    <x v="49"/>
    <n v="0"/>
    <n v="695"/>
    <n v="636"/>
    <n v="-59"/>
    <x v="2"/>
    <x v="0"/>
    <n v="-8.4892086330935257E-2"/>
    <n v="4.4035259513529823E-2"/>
    <n v="0.21826687591038829"/>
  </r>
  <r>
    <x v="1"/>
    <x v="8"/>
    <x v="49"/>
    <n v="0"/>
    <n v="2361"/>
    <n v="2325"/>
    <n v="-36"/>
    <x v="2"/>
    <x v="0"/>
    <n v="-1.5247776365946633E-2"/>
    <n v="1.0709307369334065E-2"/>
    <n v="0.21826687591038829"/>
  </r>
  <r>
    <x v="1"/>
    <x v="4"/>
    <x v="49"/>
    <n v="0"/>
    <n v="871"/>
    <n v="835"/>
    <n v="-36"/>
    <x v="2"/>
    <x v="0"/>
    <n v="-4.1331802525832378E-2"/>
    <n v="-8.1876778352010238E-3"/>
    <n v="0.21826687591038829"/>
  </r>
  <r>
    <x v="0"/>
    <x v="0"/>
    <x v="49"/>
    <n v="0"/>
    <n v="1702.38"/>
    <n v="1703.03"/>
    <n v="0.64999999999986358"/>
    <x v="2"/>
    <x v="0"/>
    <n v="3.8181839542279842E-4"/>
    <n v="9.4093821428995472E-3"/>
    <n v="5.789936939409035E-2"/>
  </r>
  <r>
    <x v="1"/>
    <x v="7"/>
    <x v="50"/>
    <n v="0"/>
    <n v="824"/>
    <n v="832"/>
    <n v="8"/>
    <x v="2"/>
    <x v="0"/>
    <n v="9.7087378640776691E-3"/>
    <n v="1.6929611650486009E-2"/>
    <n v="0.21826687591038829"/>
  </r>
  <r>
    <x v="1"/>
    <x v="6"/>
    <x v="50"/>
    <n v="0"/>
    <n v="636"/>
    <n v="608"/>
    <n v="-28"/>
    <x v="2"/>
    <x v="0"/>
    <n v="-4.40251572327044E-2"/>
    <n v="4.4035259513529823E-2"/>
    <n v="0.21826687591038829"/>
  </r>
  <r>
    <x v="1"/>
    <x v="8"/>
    <x v="50"/>
    <n v="0"/>
    <n v="2325"/>
    <n v="2400"/>
    <n v="75"/>
    <x v="2"/>
    <x v="0"/>
    <n v="3.2258064516129031E-2"/>
    <n v="1.0709307369334065E-2"/>
    <n v="0.21826687591038829"/>
  </r>
  <r>
    <x v="1"/>
    <x v="4"/>
    <x v="50"/>
    <n v="0"/>
    <n v="835"/>
    <n v="854"/>
    <n v="19"/>
    <x v="2"/>
    <x v="0"/>
    <n v="2.2754491017964073E-2"/>
    <n v="-8.1876778352010238E-3"/>
    <n v="0.21826687591038829"/>
  </r>
  <r>
    <x v="0"/>
    <x v="0"/>
    <x v="50"/>
    <n v="0"/>
    <n v="1703.03"/>
    <n v="1703.89"/>
    <n v="0.86000000000012733"/>
    <x v="2"/>
    <x v="0"/>
    <n v="5.0498229626026985E-4"/>
    <n v="9.4093821428995472E-3"/>
    <n v="5.789936939409035E-2"/>
  </r>
  <r>
    <x v="0"/>
    <x v="0"/>
    <x v="51"/>
    <n v="0"/>
    <n v="1703.89"/>
    <n v="1704.63"/>
    <n v="0.74000000000000909"/>
    <x v="2"/>
    <x v="0"/>
    <n v="4.3430033628931978E-4"/>
    <n v="9.4093821428995472E-3"/>
    <n v="5.789936939409035E-2"/>
  </r>
  <r>
    <x v="1"/>
    <x v="7"/>
    <x v="52"/>
    <n v="0"/>
    <n v="896"/>
    <n v="824"/>
    <n v="-72"/>
    <x v="3"/>
    <x v="1"/>
    <n v="-8.0357142857142863E-2"/>
    <n v="-9.0507726269315802E-2"/>
    <n v="-0.10158681614669418"/>
  </r>
  <r>
    <x v="1"/>
    <x v="6"/>
    <x v="52"/>
    <n v="-567.03"/>
    <n v="608"/>
    <n v="0"/>
    <n v="-40.970000000000027"/>
    <x v="3"/>
    <x v="1"/>
    <n v="-6.7384868421052679E-2"/>
    <n v="-6.4340008788636216E-2"/>
    <n v="-0.10158681614669418"/>
  </r>
  <r>
    <x v="1"/>
    <x v="8"/>
    <x v="52"/>
    <n v="0"/>
    <n v="2400"/>
    <n v="2325"/>
    <n v="-75"/>
    <x v="3"/>
    <x v="1"/>
    <n v="-3.125E-2"/>
    <n v="-3.749999999999809E-3"/>
    <n v="-0.10158681614669418"/>
  </r>
  <r>
    <x v="1"/>
    <x v="4"/>
    <x v="52"/>
    <n v="0"/>
    <n v="854"/>
    <n v="899"/>
    <n v="45"/>
    <x v="3"/>
    <x v="1"/>
    <n v="5.2693208430913352E-2"/>
    <n v="5.9718969555034862E-2"/>
    <n v="-0.10158681614669418"/>
  </r>
  <r>
    <x v="0"/>
    <x v="0"/>
    <x v="52"/>
    <n v="0"/>
    <n v="1704.63"/>
    <n v="1705.55"/>
    <n v="0.91999999999984539"/>
    <x v="3"/>
    <x v="1"/>
    <n v="5.3970656388767379E-4"/>
    <n v="1.1498096361086674E-3"/>
    <n v="1.1498096361086674E-3"/>
  </r>
  <r>
    <x v="1"/>
    <x v="7"/>
    <x v="53"/>
    <n v="0"/>
    <n v="932"/>
    <n v="896"/>
    <n v="-36"/>
    <x v="3"/>
    <x v="1"/>
    <n v="-3.8626609442060089E-2"/>
    <n v="-9.0507726269315802E-2"/>
    <n v="-0.10158681614669418"/>
  </r>
  <r>
    <x v="1"/>
    <x v="6"/>
    <x v="53"/>
    <n v="1176.1600000000001"/>
    <n v="1176.1600000000001"/>
    <n v="1158"/>
    <n v="-18.160000000000082"/>
    <x v="3"/>
    <x v="1"/>
    <n v="-1.5440076180111619E-2"/>
    <n v="-6.4340008788636216E-2"/>
    <n v="-0.10158681614669418"/>
  </r>
  <r>
    <x v="1"/>
    <x v="8"/>
    <x v="53"/>
    <n v="0"/>
    <n v="2325"/>
    <n v="2406"/>
    <n v="81"/>
    <x v="3"/>
    <x v="1"/>
    <n v="3.4838709677419352E-2"/>
    <n v="-3.749999999999809E-3"/>
    <n v="-0.10158681614669418"/>
  </r>
  <r>
    <x v="1"/>
    <x v="4"/>
    <x v="53"/>
    <n v="0"/>
    <n v="899"/>
    <n v="894"/>
    <n v="-5"/>
    <x v="3"/>
    <x v="1"/>
    <n v="-5.5617352614015575E-3"/>
    <n v="5.9718969555034862E-2"/>
    <n v="-0.10158681614669418"/>
  </r>
  <r>
    <x v="0"/>
    <x v="0"/>
    <x v="53"/>
    <n v="0"/>
    <n v="1705.55"/>
    <n v="1706.59"/>
    <n v="1.0399999999999636"/>
    <x v="3"/>
    <x v="1"/>
    <n v="6.0977397320510318E-4"/>
    <n v="1.1498096361086674E-3"/>
    <n v="1.1498096361086674E-3"/>
  </r>
  <r>
    <x v="1"/>
    <x v="7"/>
    <x v="54"/>
    <n v="0"/>
    <n v="906"/>
    <n v="932"/>
    <n v="26"/>
    <x v="3"/>
    <x v="1"/>
    <n v="2.8697571743929361E-2"/>
    <n v="-9.0507726269315802E-2"/>
    <n v="-0.10158681614669418"/>
  </r>
  <r>
    <x v="1"/>
    <x v="6"/>
    <x v="54"/>
    <n v="0"/>
    <n v="1158"/>
    <n v="1180"/>
    <n v="22"/>
    <x v="3"/>
    <x v="1"/>
    <n v="1.8998272884283247E-2"/>
    <n v="-6.4340008788636216E-2"/>
    <n v="-0.10158681614669418"/>
  </r>
  <r>
    <x v="1"/>
    <x v="8"/>
    <x v="54"/>
    <n v="0"/>
    <n v="2406"/>
    <n v="2391"/>
    <n v="-15"/>
    <x v="3"/>
    <x v="1"/>
    <n v="-6.2344139650872821E-3"/>
    <n v="-3.749999999999809E-3"/>
    <n v="-0.10158681614669418"/>
  </r>
  <r>
    <x v="1"/>
    <x v="4"/>
    <x v="54"/>
    <n v="0"/>
    <n v="894"/>
    <n v="905"/>
    <n v="11"/>
    <x v="3"/>
    <x v="1"/>
    <n v="1.2304250559284116E-2"/>
    <n v="5.9718969555034862E-2"/>
    <n v="-0.101586816146694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D15" firstHeaderRow="0" firstDataRow="1" firstDataCol="1"/>
  <pivotFields count="12">
    <pivotField axis="axisRow" showAll="0" sortType="ascending" defaultSubtotal="0">
      <items count="4">
        <item x="1"/>
        <item x="0"/>
        <item m="1" x="3"/>
        <item m="1" x="2"/>
      </items>
    </pivotField>
    <pivotField axis="axisRow" showAll="0">
      <items count="12">
        <item m="1" x="10"/>
        <item sd="0" x="0"/>
        <item sd="0" x="1"/>
        <item m="1" x="9"/>
        <item sd="0" x="3"/>
        <item sd="0" x="2"/>
        <item sd="0" x="4"/>
        <item sd="0" x="6"/>
        <item sd="0" x="5"/>
        <item sd="0" x="7"/>
        <item sd="0" x="8"/>
        <item t="default"/>
      </items>
    </pivotField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57"/>
        <item m="1" x="5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m="1" x="56"/>
        <item x="47"/>
        <item x="48"/>
        <item x="49"/>
        <item x="50"/>
        <item x="52"/>
        <item x="51"/>
        <item x="53"/>
        <item x="54"/>
        <item t="default"/>
      </items>
    </pivotField>
    <pivotField dataField="1" numFmtId="44" showAll="0" defaultSubtotal="0"/>
    <pivotField showAll="0"/>
    <pivotField showAll="0"/>
    <pivotField dataField="1" numFmtId="44" showAll="0"/>
    <pivotField axis="axisRow" numFmtId="165" showAll="0" defaultSubtotal="0">
      <items count="18">
        <item m="1" x="14"/>
        <item m="1" x="12"/>
        <item m="1" x="5"/>
        <item m="1" x="11"/>
        <item m="1" x="17"/>
        <item m="1" x="7"/>
        <item m="1" x="15"/>
        <item m="1" x="6"/>
        <item sd="0" m="1" x="16"/>
        <item sd="0" m="1" x="8"/>
        <item sd="0" m="1" x="4"/>
        <item sd="0" m="1" x="10"/>
        <item sd="0" m="1" x="13"/>
        <item sd="0" m="1" x="9"/>
        <item x="2"/>
        <item x="3"/>
        <item x="1"/>
        <item x="0"/>
      </items>
    </pivotField>
    <pivotField axis="axisRow" showAll="0" defaultSubtotal="0">
      <items count="2">
        <item sd="0" x="0"/>
        <item sd="0" x="1"/>
      </items>
    </pivotField>
    <pivotField numFmtId="164" showAll="0" defaultSubtotal="0"/>
    <pivotField dataField="1" numFmtId="164" showAll="0" defaultSubtotal="0"/>
    <pivotField numFmtId="164" showAll="0" defaultSubtotal="0"/>
  </pivotFields>
  <rowFields count="5">
    <field x="0"/>
    <field x="1"/>
    <field x="8"/>
    <field x="7"/>
    <field x="2"/>
  </rowFields>
  <rowItems count="12">
    <i>
      <x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"/>
    </i>
    <i r="1">
      <x v="2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. Aplicação" fld="3" baseField="1" baseItem="8" numFmtId="166"/>
    <dataField name="Rend. Líquido" fld="6" baseField="3" baseItem="13" numFmtId="44"/>
    <dataField name="% Mês" fld="10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L152" totalsRowCount="1" headerRowDxfId="20">
  <autoFilter ref="A1:L151"/>
  <sortState ref="A2:L141">
    <sortCondition ref="C1:C141"/>
  </sortState>
  <tableColumns count="12">
    <tableColumn id="12" name="ID"/>
    <tableColumn id="1" name="Nome" totalsRowLabel=" R$ 1.059,64 " totalsRowDxfId="9"/>
    <tableColumn id="3" name="Data" totalsRowFunction="custom" dataDxfId="19" dataCellStyle="Moeda">
      <totalsRowFormula>NETWORKDAYS(Tabela1[[#Totals],[Mês]],Tabela1[[#Totals],[Ano]],Plan2!A2:A1048576)</totalsRowFormula>
    </tableColumn>
    <tableColumn id="9" name="Aplicação" totalsRowFunction="sum" dataDxfId="18" totalsRowDxfId="8" dataCellStyle="Moeda"/>
    <tableColumn id="4" name="Valor Base" totalsRowFunction="custom" dataDxfId="17" totalsRowDxfId="7" dataCellStyle="Moeda">
      <totalsRowFormula>Tabela1[[#Totals],[Rendimento]]/Tabela1[[#Totals],[Valor Bruto]]</totalsRowFormula>
    </tableColumn>
    <tableColumn id="5" name="Valor Bruto" totalsRowFunction="custom" dataDxfId="16" totalsRowDxfId="6" dataCellStyle="Moeda">
      <totalsRowFormula>Tabela1[[#Totals],[Aplicação]]+Tabela1[[#Totals],[Nome]]</totalsRowFormula>
    </tableColumn>
    <tableColumn id="6" name="Rendimento" totalsRowFunction="sum" dataDxfId="15" totalsRowDxfId="5">
      <calculatedColumnFormula>IF(Tabela1[[#This Row],[Aplicação]]&lt;0,-(Tabela1[[#This Row],[Aplicação]]+Tabela1[[#This Row],[Valor Base]]),Tabela1[[#This Row],[Valor Bruto]]-Tabela1[[#This Row],[Valor Base]])</calculatedColumnFormula>
    </tableColumn>
    <tableColumn id="2" name="Mês" totalsRowFunction="custom" dataDxfId="14" totalsRowDxfId="4">
      <calculatedColumnFormula>MONTH(Tabela1[[#This Row],[Data]])</calculatedColumnFormula>
      <totalsRowFormula>SUBTOTAL(105,Tabela1[Data])</totalsRowFormula>
    </tableColumn>
    <tableColumn id="11" name="Ano" totalsRowFunction="custom" dataDxfId="13" totalsRowDxfId="3">
      <calculatedColumnFormula>YEAR(Tabela1[[#This Row],[Data]])</calculatedColumnFormula>
      <totalsRowFormula>SUBTOTAL(104,Tabela1[Data])</totalsRowFormula>
    </tableColumn>
    <tableColumn id="7" name="Rent. Dia" totalsRowFunction="custom" dataDxfId="12" totalsRowDxfId="2" dataCellStyle="Moeda">
      <calculatedColumnFormula>IF(Tabela1[[#This Row],[Valor Base]]&gt;0,Tabela1[[#This Row],[Rendimento]]/Tabela1[[#This Row],[Valor Base]],0)</calculatedColumnFormula>
      <totalsRowFormula>(1+Tabela1[[#Totals],[Valor Base]])^(1/Tabela1[[#Totals],[Data]])-1</totalsRowFormula>
    </tableColumn>
    <tableColumn id="8" name="Rent. Mês" totalsRowFunction="custom" dataDxfId="11" totalsRowDxfId="1">
      <calculatedColumnFormula>IF(Tabela1[[#This Row],[ID]]="i",0,SUMPRODUCT(PRODUCT((--(Tabela1[ID]=Tabela1[[#This Row],[ID]]))*(--(Tabela1[Nome]=Tabela1[[#This Row],[Nome]]))*(--(Tabela1[Mês]=Tabela1[[#This Row],[Mês]]))*Tabela1[Rent. Dia]+1)-1))</calculatedColumnFormula>
      <totalsRowFormula>(1+Tabela1[[#Totals],[Valor Base]])^(21/Tabela1[[#Totals],[Data]])-1</totalsRowFormula>
    </tableColumn>
    <tableColumn id="13" name="Rent. Ano" totalsRowFunction="custom" dataDxfId="10" totalsRowDxfId="0">
      <calculatedColumnFormula>IF(OR(Tabela1[[#This Row],[ID]]="a",Tabela1[[#This Row],[ID]]="i"),0,SUMPRODUCT(PRODUCT((--(Tabela1[ID]=Tabela1[[#This Row],[ID]]))*(--(Tabela1[Ano]=Tabela1[[#This Row],[Ano]]))*Tabela1[Rent. Dia]+1)-1))</calculatedColumnFormula>
      <totalsRowFormula>(1+Tabela1[[#Totals],[Valor Base]])^(252/Tabela1[[#Totals],[Data]])-1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C9" sqref="C9"/>
    </sheetView>
  </sheetViews>
  <sheetFormatPr defaultRowHeight="15" x14ac:dyDescent="0.25"/>
  <cols>
    <col min="1" max="1" width="24.140625" bestFit="1" customWidth="1"/>
    <col min="2" max="2" width="11.42578125" bestFit="1" customWidth="1"/>
    <col min="3" max="3" width="13.28515625" bestFit="1" customWidth="1"/>
    <col min="4" max="4" width="9.140625" bestFit="1" customWidth="1"/>
    <col min="5" max="5" width="13.28515625" bestFit="1" customWidth="1"/>
    <col min="6" max="7" width="8.85546875" customWidth="1"/>
    <col min="8" max="9" width="14" bestFit="1" customWidth="1"/>
    <col min="10" max="10" width="19.140625" bestFit="1" customWidth="1"/>
    <col min="11" max="11" width="11.7109375" bestFit="1" customWidth="1"/>
    <col min="12" max="12" width="10.7109375" bestFit="1" customWidth="1"/>
    <col min="13" max="13" width="11.42578125" bestFit="1" customWidth="1"/>
    <col min="14" max="14" width="10.7109375" bestFit="1" customWidth="1"/>
    <col min="15" max="15" width="10.7109375" customWidth="1"/>
    <col min="16" max="27" width="10.7109375" bestFit="1" customWidth="1"/>
    <col min="28" max="28" width="20.28515625" bestFit="1" customWidth="1"/>
    <col min="29" max="40" width="10.7109375" bestFit="1" customWidth="1"/>
    <col min="41" max="41" width="21.85546875" bestFit="1" customWidth="1"/>
    <col min="42" max="42" width="12" bestFit="1" customWidth="1"/>
    <col min="43" max="66" width="10.7109375" bestFit="1" customWidth="1"/>
    <col min="67" max="67" width="23.5703125" bestFit="1" customWidth="1"/>
    <col min="68" max="68" width="24.28515625" bestFit="1" customWidth="1"/>
    <col min="69" max="69" width="25.28515625" bestFit="1" customWidth="1"/>
    <col min="70" max="70" width="26.85546875" bestFit="1" customWidth="1"/>
    <col min="71" max="71" width="15.7109375" bestFit="1" customWidth="1"/>
  </cols>
  <sheetData>
    <row r="3" spans="1:4" x14ac:dyDescent="0.25">
      <c r="A3" s="10" t="s">
        <v>5</v>
      </c>
      <c r="B3" s="6" t="s">
        <v>27</v>
      </c>
      <c r="C3" s="6" t="s">
        <v>28</v>
      </c>
      <c r="D3" s="6" t="s">
        <v>15</v>
      </c>
    </row>
    <row r="4" spans="1:4" x14ac:dyDescent="0.25">
      <c r="A4" s="15" t="s">
        <v>24</v>
      </c>
      <c r="B4" s="27"/>
      <c r="C4" s="8"/>
      <c r="D4" s="9"/>
    </row>
    <row r="5" spans="1:4" x14ac:dyDescent="0.25">
      <c r="A5" s="16" t="s">
        <v>18</v>
      </c>
      <c r="B5" s="27">
        <v>-205.45000000000005</v>
      </c>
      <c r="C5" s="8">
        <v>205.45000000000005</v>
      </c>
      <c r="D5" s="9">
        <v>0.14083311472229162</v>
      </c>
    </row>
    <row r="6" spans="1:4" x14ac:dyDescent="0.25">
      <c r="A6" s="16" t="s">
        <v>19</v>
      </c>
      <c r="B6" s="27">
        <v>861.05</v>
      </c>
      <c r="C6" s="8">
        <v>43.950000000000045</v>
      </c>
      <c r="D6" s="9">
        <v>1.5132717919755314E-3</v>
      </c>
    </row>
    <row r="7" spans="1:4" x14ac:dyDescent="0.25">
      <c r="A7" s="16" t="s">
        <v>20</v>
      </c>
      <c r="B7" s="27">
        <v>1117.3900000000001</v>
      </c>
      <c r="C7" s="8">
        <v>62.6099999999999</v>
      </c>
      <c r="D7" s="9">
        <v>2.4910212166088758E-2</v>
      </c>
    </row>
    <row r="8" spans="1:4" x14ac:dyDescent="0.25">
      <c r="A8" s="16" t="s">
        <v>21</v>
      </c>
      <c r="B8" s="27">
        <v>6.8999999999998636</v>
      </c>
      <c r="C8" s="8">
        <v>-6.8999999999998636</v>
      </c>
      <c r="D8" s="9">
        <v>-3.8267428317896313E-3</v>
      </c>
    </row>
    <row r="9" spans="1:4" x14ac:dyDescent="0.25">
      <c r="A9" s="16" t="s">
        <v>22</v>
      </c>
      <c r="B9" s="27">
        <v>-837.95</v>
      </c>
      <c r="C9" s="8">
        <v>-68.049999999999955</v>
      </c>
      <c r="D9" s="9">
        <v>-1.2371480509459938E-2</v>
      </c>
    </row>
    <row r="10" spans="1:4" x14ac:dyDescent="0.25">
      <c r="A10" s="16" t="s">
        <v>23</v>
      </c>
      <c r="B10" s="27">
        <v>2374.5700000000002</v>
      </c>
      <c r="C10" s="8">
        <v>16.429999999999836</v>
      </c>
      <c r="D10" s="9">
        <v>5.287067105833862E-3</v>
      </c>
    </row>
    <row r="11" spans="1:4" x14ac:dyDescent="0.25">
      <c r="A11" s="15" t="s">
        <v>25</v>
      </c>
      <c r="B11" s="27"/>
      <c r="C11" s="8"/>
      <c r="D11" s="9"/>
    </row>
    <row r="12" spans="1:4" x14ac:dyDescent="0.25">
      <c r="A12" s="16" t="s">
        <v>8</v>
      </c>
      <c r="B12" s="27">
        <v>1670.78</v>
      </c>
      <c r="C12" s="8">
        <v>35.809999999999945</v>
      </c>
      <c r="D12" s="9">
        <v>7.2376901820712641E-3</v>
      </c>
    </row>
    <row r="13" spans="1:4" x14ac:dyDescent="0.25">
      <c r="A13" s="16" t="s">
        <v>9</v>
      </c>
      <c r="B13" s="27">
        <v>-2.339999999999975</v>
      </c>
      <c r="C13" s="8">
        <v>2.339999999999975</v>
      </c>
      <c r="D13" s="9">
        <v>5.4625674066808294E-3</v>
      </c>
    </row>
    <row r="14" spans="1:4" x14ac:dyDescent="0.25">
      <c r="A14" s="16" t="s">
        <v>16</v>
      </c>
      <c r="B14" s="27">
        <v>-18.129999999999995</v>
      </c>
      <c r="C14" s="8">
        <v>18.129999999999995</v>
      </c>
      <c r="D14" s="9">
        <v>2.8416927899686983E-2</v>
      </c>
    </row>
    <row r="15" spans="1:4" x14ac:dyDescent="0.25">
      <c r="A15" s="15" t="s">
        <v>6</v>
      </c>
      <c r="B15" s="27">
        <v>4966.82</v>
      </c>
      <c r="C15" s="8">
        <v>309.76999999999992</v>
      </c>
      <c r="D15" s="9">
        <v>1.3409870621531995E-2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abSelected="1" topLeftCell="A129" zoomScale="90" zoomScaleNormal="90" workbookViewId="0">
      <selection activeCell="G147" sqref="G147"/>
    </sheetView>
  </sheetViews>
  <sheetFormatPr defaultRowHeight="15" x14ac:dyDescent="0.25"/>
  <cols>
    <col min="1" max="1" width="7.42578125" bestFit="1" customWidth="1"/>
    <col min="2" max="2" width="20.28515625" bestFit="1" customWidth="1"/>
    <col min="3" max="3" width="11.85546875" bestFit="1" customWidth="1"/>
    <col min="4" max="5" width="12.7109375" bestFit="1" customWidth="1"/>
    <col min="6" max="6" width="13.5703125" bestFit="1" customWidth="1"/>
    <col min="7" max="7" width="12.7109375" bestFit="1" customWidth="1"/>
    <col min="8" max="8" width="11.85546875" style="30" bestFit="1" customWidth="1"/>
    <col min="9" max="9" width="12.7109375" style="30" bestFit="1" customWidth="1"/>
    <col min="10" max="10" width="11.42578125" bestFit="1" customWidth="1"/>
    <col min="11" max="11" width="12.42578125" bestFit="1" customWidth="1"/>
    <col min="12" max="13" width="12.140625" bestFit="1" customWidth="1"/>
  </cols>
  <sheetData>
    <row r="1" spans="1:12" x14ac:dyDescent="0.25">
      <c r="A1" s="1" t="s">
        <v>10</v>
      </c>
      <c r="B1" s="1" t="s">
        <v>0</v>
      </c>
      <c r="C1" s="1" t="s">
        <v>1</v>
      </c>
      <c r="D1" s="1" t="s">
        <v>26</v>
      </c>
      <c r="E1" s="1" t="s">
        <v>2</v>
      </c>
      <c r="F1" s="1" t="s">
        <v>3</v>
      </c>
      <c r="G1" s="1" t="s">
        <v>4</v>
      </c>
      <c r="H1" s="29" t="s">
        <v>7</v>
      </c>
      <c r="I1" s="29" t="s">
        <v>13</v>
      </c>
      <c r="J1" s="1" t="s">
        <v>11</v>
      </c>
      <c r="K1" s="13" t="s">
        <v>12</v>
      </c>
      <c r="L1" s="1" t="s">
        <v>14</v>
      </c>
    </row>
    <row r="2" spans="1:12" x14ac:dyDescent="0.25">
      <c r="A2" t="s">
        <v>25</v>
      </c>
      <c r="B2" t="s">
        <v>8</v>
      </c>
      <c r="C2" s="3">
        <v>40835</v>
      </c>
      <c r="D2" s="7">
        <v>1670.78</v>
      </c>
      <c r="E2" s="7">
        <v>1670.78</v>
      </c>
      <c r="F2" s="7">
        <v>1670.78</v>
      </c>
      <c r="G2" s="2">
        <f>IF(Tabela1[[#This Row],[Aplicação]]&lt;0,-(Tabela1[[#This Row],[Aplicação]]+Tabela1[[#This Row],[Valor Base]]),Tabela1[[#This Row],[Valor Bruto]]-Tabela1[[#This Row],[Valor Base]])</f>
        <v>0</v>
      </c>
      <c r="H2" s="30">
        <f>MONTH(Tabela1[[#This Row],[Data]])</f>
        <v>10</v>
      </c>
      <c r="I2" s="30">
        <f>YEAR(Tabela1[[#This Row],[Data]])</f>
        <v>2011</v>
      </c>
      <c r="J2" s="5">
        <f>IF(Tabela1[[#This Row],[Valor Base]]&gt;0,Tabela1[[#This Row],[Rendimento]]/Tabela1[[#This Row],[Valor Base]],0)</f>
        <v>0</v>
      </c>
      <c r="K2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" spans="1:12" x14ac:dyDescent="0.25">
      <c r="A3" s="6" t="s">
        <v>25</v>
      </c>
      <c r="B3" s="6" t="s">
        <v>8</v>
      </c>
      <c r="C3" s="3">
        <v>40836</v>
      </c>
      <c r="D3" s="7">
        <v>0</v>
      </c>
      <c r="E3" s="7">
        <v>1670.78</v>
      </c>
      <c r="F3" s="11">
        <v>1671.56</v>
      </c>
      <c r="G3" s="8">
        <f>IF(Tabela1[[#This Row],[Aplicação]]&lt;0,-(Tabela1[[#This Row],[Aplicação]]+Tabela1[[#This Row],[Valor Base]]),Tabela1[[#This Row],[Valor Bruto]]-Tabela1[[#This Row],[Valor Base]])</f>
        <v>0.77999999999997272</v>
      </c>
      <c r="H3" s="30">
        <f>MONTH(Tabela1[[#This Row],[Data]])</f>
        <v>10</v>
      </c>
      <c r="I3" s="30">
        <f>YEAR(Tabela1[[#This Row],[Data]])</f>
        <v>2011</v>
      </c>
      <c r="J3" s="5">
        <f>IF(Tabela1[[#This Row],[Valor Base]]&gt;0,Tabela1[[#This Row],[Rendimento]]/Tabela1[[#This Row],[Valor Base]],0)</f>
        <v>4.6684781958125708E-4</v>
      </c>
      <c r="K3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" spans="1:12" x14ac:dyDescent="0.25">
      <c r="A4" t="s">
        <v>25</v>
      </c>
      <c r="B4" t="s">
        <v>8</v>
      </c>
      <c r="C4" s="3">
        <v>40837</v>
      </c>
      <c r="D4" s="7">
        <v>0</v>
      </c>
      <c r="E4" s="11">
        <v>1671.56</v>
      </c>
      <c r="F4" s="4">
        <v>1672.3</v>
      </c>
      <c r="G4" s="2">
        <f>IF(Tabela1[[#This Row],[Aplicação]]&lt;0,-(Tabela1[[#This Row],[Aplicação]]+Tabela1[[#This Row],[Valor Base]]),Tabela1[[#This Row],[Valor Bruto]]-Tabela1[[#This Row],[Valor Base]])</f>
        <v>0.74000000000000909</v>
      </c>
      <c r="H4" s="30">
        <f>MONTH(Tabela1[[#This Row],[Data]])</f>
        <v>10</v>
      </c>
      <c r="I4" s="30">
        <f>YEAR(Tabela1[[#This Row],[Data]])</f>
        <v>2011</v>
      </c>
      <c r="J4" s="5">
        <f>IF(Tabela1[[#This Row],[Valor Base]]&gt;0,Tabela1[[#This Row],[Rendimento]]/Tabela1[[#This Row],[Valor Base]],0)</f>
        <v>4.4270023211850554E-4</v>
      </c>
      <c r="K4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" spans="1:12" x14ac:dyDescent="0.25">
      <c r="A5" s="6" t="s">
        <v>25</v>
      </c>
      <c r="B5" t="s">
        <v>8</v>
      </c>
      <c r="C5" s="3">
        <v>40840</v>
      </c>
      <c r="D5" s="7">
        <v>0</v>
      </c>
      <c r="E5" s="11">
        <v>1672.3</v>
      </c>
      <c r="F5" s="11">
        <v>1673.04</v>
      </c>
      <c r="G5" s="2">
        <f>IF(Tabela1[[#This Row],[Aplicação]]&lt;0,-(Tabela1[[#This Row],[Aplicação]]+Tabela1[[#This Row],[Valor Base]]),Tabela1[[#This Row],[Valor Bruto]]-Tabela1[[#This Row],[Valor Base]])</f>
        <v>0.74000000000000909</v>
      </c>
      <c r="H5" s="30">
        <f>MONTH(Tabela1[[#This Row],[Data]])</f>
        <v>10</v>
      </c>
      <c r="I5" s="30">
        <f>YEAR(Tabela1[[#This Row],[Data]])</f>
        <v>2011</v>
      </c>
      <c r="J5" s="5">
        <f>IF(Tabela1[[#This Row],[Valor Base]]&gt;0,Tabela1[[#This Row],[Rendimento]]/Tabela1[[#This Row],[Valor Base]],0)</f>
        <v>4.4250433534653421E-4</v>
      </c>
      <c r="K5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" spans="1:12" x14ac:dyDescent="0.25">
      <c r="A6" s="6" t="s">
        <v>25</v>
      </c>
      <c r="B6" t="s">
        <v>8</v>
      </c>
      <c r="C6" s="3">
        <v>40841</v>
      </c>
      <c r="D6" s="7">
        <v>0</v>
      </c>
      <c r="E6" s="11">
        <v>1673.04</v>
      </c>
      <c r="F6" s="11">
        <v>1673.87</v>
      </c>
      <c r="G6" s="2">
        <f>IF(Tabela1[[#This Row],[Aplicação]]&lt;0,-(Tabela1[[#This Row],[Aplicação]]+Tabela1[[#This Row],[Valor Base]]),Tabela1[[#This Row],[Valor Bruto]]-Tabela1[[#This Row],[Valor Base]])</f>
        <v>0.82999999999992724</v>
      </c>
      <c r="H6" s="30">
        <f>MONTH(Tabela1[[#This Row],[Data]])</f>
        <v>10</v>
      </c>
      <c r="I6" s="30">
        <f>YEAR(Tabela1[[#This Row],[Data]])</f>
        <v>2011</v>
      </c>
      <c r="J6" s="5">
        <f>IF(Tabela1[[#This Row],[Valor Base]]&gt;0,Tabela1[[#This Row],[Rendimento]]/Tabela1[[#This Row],[Valor Base]],0)</f>
        <v>4.9610290250079328E-4</v>
      </c>
      <c r="K6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" spans="1:12" x14ac:dyDescent="0.25">
      <c r="A7" s="6" t="s">
        <v>25</v>
      </c>
      <c r="B7" t="s">
        <v>8</v>
      </c>
      <c r="C7" s="3">
        <v>40842</v>
      </c>
      <c r="D7" s="7">
        <v>0</v>
      </c>
      <c r="E7" s="11">
        <v>1673.87</v>
      </c>
      <c r="F7" s="11">
        <v>1674.66</v>
      </c>
      <c r="G7" s="2">
        <f>IF(Tabela1[[#This Row],[Aplicação]]&lt;0,-(Tabela1[[#This Row],[Aplicação]]+Tabela1[[#This Row],[Valor Base]]),Tabela1[[#This Row],[Valor Bruto]]-Tabela1[[#This Row],[Valor Base]])</f>
        <v>0.79000000000019099</v>
      </c>
      <c r="H7" s="30">
        <f>MONTH(Tabela1[[#This Row],[Data]])</f>
        <v>10</v>
      </c>
      <c r="I7" s="30">
        <f>YEAR(Tabela1[[#This Row],[Data]])</f>
        <v>2011</v>
      </c>
      <c r="J7" s="5">
        <f>IF(Tabela1[[#This Row],[Valor Base]]&gt;0,Tabela1[[#This Row],[Rendimento]]/Tabela1[[#This Row],[Valor Base]],0)</f>
        <v>4.7196018806728782E-4</v>
      </c>
      <c r="K7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" spans="1:12" x14ac:dyDescent="0.25">
      <c r="A8" s="6" t="s">
        <v>25</v>
      </c>
      <c r="B8" t="s">
        <v>8</v>
      </c>
      <c r="C8" s="3">
        <v>40843</v>
      </c>
      <c r="D8" s="7">
        <v>0</v>
      </c>
      <c r="E8" s="11">
        <v>1674.66</v>
      </c>
      <c r="F8" s="11">
        <v>1675.48</v>
      </c>
      <c r="G8" s="2">
        <f>IF(Tabela1[[#This Row],[Aplicação]]&lt;0,-(Tabela1[[#This Row],[Aplicação]]+Tabela1[[#This Row],[Valor Base]]),Tabela1[[#This Row],[Valor Bruto]]-Tabela1[[#This Row],[Valor Base]])</f>
        <v>0.81999999999993634</v>
      </c>
      <c r="H8" s="30">
        <f>MONTH(Tabela1[[#This Row],[Data]])</f>
        <v>10</v>
      </c>
      <c r="I8" s="30">
        <f>YEAR(Tabela1[[#This Row],[Data]])</f>
        <v>2011</v>
      </c>
      <c r="J8" s="5">
        <f>IF(Tabela1[[#This Row],[Valor Base]]&gt;0,Tabela1[[#This Row],[Rendimento]]/Tabela1[[#This Row],[Valor Base]],0)</f>
        <v>4.8965163077874685E-4</v>
      </c>
      <c r="K8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9" spans="1:12" x14ac:dyDescent="0.25">
      <c r="A9" s="6" t="s">
        <v>25</v>
      </c>
      <c r="B9" t="s">
        <v>8</v>
      </c>
      <c r="C9" s="3">
        <v>40844</v>
      </c>
      <c r="D9" s="7">
        <v>0</v>
      </c>
      <c r="E9" s="11">
        <v>1675.48</v>
      </c>
      <c r="F9" s="11">
        <v>1676.13</v>
      </c>
      <c r="G9" s="2">
        <f>IF(Tabela1[[#This Row],[Aplicação]]&lt;0,-(Tabela1[[#This Row],[Aplicação]]+Tabela1[[#This Row],[Valor Base]]),Tabela1[[#This Row],[Valor Bruto]]-Tabela1[[#This Row],[Valor Base]])</f>
        <v>0.65000000000009095</v>
      </c>
      <c r="H9" s="30">
        <f>MONTH(Tabela1[[#This Row],[Data]])</f>
        <v>10</v>
      </c>
      <c r="I9" s="30">
        <f>YEAR(Tabela1[[#This Row],[Data]])</f>
        <v>2011</v>
      </c>
      <c r="J9" s="5">
        <f>IF(Tabela1[[#This Row],[Valor Base]]&gt;0,Tabela1[[#This Row],[Rendimento]]/Tabela1[[#This Row],[Valor Base]],0)</f>
        <v>3.8794852818302276E-4</v>
      </c>
      <c r="K9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0" spans="1:12" x14ac:dyDescent="0.25">
      <c r="A10" s="6" t="s">
        <v>25</v>
      </c>
      <c r="B10" t="s">
        <v>8</v>
      </c>
      <c r="C10" s="3">
        <v>40847</v>
      </c>
      <c r="D10" s="7">
        <v>0</v>
      </c>
      <c r="E10" s="11">
        <v>1676.13</v>
      </c>
      <c r="F10" s="11">
        <v>1676.86</v>
      </c>
      <c r="G10" s="2">
        <f>IF(Tabela1[[#This Row],[Aplicação]]&lt;0,-(Tabela1[[#This Row],[Aplicação]]+Tabela1[[#This Row],[Valor Base]]),Tabela1[[#This Row],[Valor Bruto]]-Tabela1[[#This Row],[Valor Base]])</f>
        <v>0.72999999999979082</v>
      </c>
      <c r="H10" s="30">
        <f>MONTH(Tabela1[[#This Row],[Data]])</f>
        <v>10</v>
      </c>
      <c r="I10" s="30">
        <f>YEAR(Tabela1[[#This Row],[Data]])</f>
        <v>2011</v>
      </c>
      <c r="J10" s="5">
        <f>IF(Tabela1[[#This Row],[Valor Base]]&gt;0,Tabela1[[#This Row],[Rendimento]]/Tabela1[[#This Row],[Valor Base]],0)</f>
        <v>4.3552707725521932E-4</v>
      </c>
      <c r="K10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10" s="5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1" spans="1:12" x14ac:dyDescent="0.25">
      <c r="A11" s="6" t="s">
        <v>25</v>
      </c>
      <c r="B11" t="s">
        <v>8</v>
      </c>
      <c r="C11" s="3">
        <v>40848</v>
      </c>
      <c r="D11" s="7">
        <v>0</v>
      </c>
      <c r="E11" s="11">
        <v>1676.86</v>
      </c>
      <c r="F11" s="11">
        <v>1677.49</v>
      </c>
      <c r="G11" s="2">
        <f>IF(Tabela1[[#This Row],[Aplicação]]&lt;0,-(Tabela1[[#This Row],[Aplicação]]+Tabela1[[#This Row],[Valor Base]]),Tabela1[[#This Row],[Valor Bruto]]-Tabela1[[#This Row],[Valor Base]])</f>
        <v>0.63000000000010914</v>
      </c>
      <c r="H11" s="30">
        <f>MONTH(Tabela1[[#This Row],[Data]])</f>
        <v>11</v>
      </c>
      <c r="I11" s="30">
        <f>YEAR(Tabela1[[#This Row],[Data]])</f>
        <v>2011</v>
      </c>
      <c r="J11" s="5">
        <f>IF(Tabela1[[#This Row],[Valor Base]]&gt;0,Tabela1[[#This Row],[Rendimento]]/Tabela1[[#This Row],[Valor Base]],0)</f>
        <v>3.7570220531237501E-4</v>
      </c>
      <c r="K1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1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2" spans="1:12" x14ac:dyDescent="0.25">
      <c r="A12" s="6" t="s">
        <v>25</v>
      </c>
      <c r="B12" s="6" t="s">
        <v>9</v>
      </c>
      <c r="C12" s="3">
        <v>40848</v>
      </c>
      <c r="D12" s="7">
        <v>428.37</v>
      </c>
      <c r="E12" s="7">
        <v>428.37</v>
      </c>
      <c r="F12" s="7">
        <v>428.37</v>
      </c>
      <c r="G12" s="24">
        <f>IF(Tabela1[[#This Row],[Aplicação]]&lt;0,-(Tabela1[[#This Row],[Aplicação]]+Tabela1[[#This Row],[Valor Base]]),Tabela1[[#This Row],[Valor Bruto]]-Tabela1[[#This Row],[Valor Base]])</f>
        <v>0</v>
      </c>
      <c r="H12" s="30">
        <f>MONTH(Tabela1[[#This Row],[Data]])</f>
        <v>11</v>
      </c>
      <c r="I12" s="30">
        <f>YEAR(Tabela1[[#This Row],[Data]])</f>
        <v>2011</v>
      </c>
      <c r="J12" s="5">
        <f>IF(Tabela1[[#This Row],[Valor Base]]&gt;0,Tabela1[[#This Row],[Rendimento]]/Tabela1[[#This Row],[Valor Base]],0)</f>
        <v>0</v>
      </c>
      <c r="K12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3" spans="1:12" x14ac:dyDescent="0.25">
      <c r="A13" s="6" t="s">
        <v>25</v>
      </c>
      <c r="B13" t="s">
        <v>8</v>
      </c>
      <c r="C13" s="3">
        <v>40850</v>
      </c>
      <c r="D13" s="7">
        <v>0</v>
      </c>
      <c r="E13" s="11">
        <v>1677.49</v>
      </c>
      <c r="F13" s="11">
        <v>1678.11</v>
      </c>
      <c r="G13" s="8">
        <f>IF(Tabela1[[#This Row],[Aplicação]]&lt;0,-(Tabela1[[#This Row],[Aplicação]]+Tabela1[[#This Row],[Valor Base]]),Tabela1[[#This Row],[Valor Bruto]]-Tabela1[[#This Row],[Valor Base]])</f>
        <v>0.61999999999989086</v>
      </c>
      <c r="H13" s="30">
        <f>MONTH(Tabela1[[#This Row],[Data]])</f>
        <v>11</v>
      </c>
      <c r="I13" s="30">
        <f>YEAR(Tabela1[[#This Row],[Data]])</f>
        <v>2011</v>
      </c>
      <c r="J13" s="5">
        <f>IF(Tabela1[[#This Row],[Valor Base]]&gt;0,Tabela1[[#This Row],[Rendimento]]/Tabela1[[#This Row],[Valor Base]],0)</f>
        <v>3.6959981877679801E-4</v>
      </c>
      <c r="K13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1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4" spans="1:12" x14ac:dyDescent="0.25">
      <c r="A14" s="6" t="s">
        <v>25</v>
      </c>
      <c r="B14" t="s">
        <v>9</v>
      </c>
      <c r="C14" s="3">
        <v>40850</v>
      </c>
      <c r="D14" s="7">
        <v>0</v>
      </c>
      <c r="E14" s="7">
        <v>428.37</v>
      </c>
      <c r="F14" s="4">
        <v>428.55</v>
      </c>
      <c r="G14" s="2">
        <f>IF(Tabela1[[#This Row],[Aplicação]]&lt;0,-(Tabela1[[#This Row],[Aplicação]]+Tabela1[[#This Row],[Valor Base]]),Tabela1[[#This Row],[Valor Bruto]]-Tabela1[[#This Row],[Valor Base]])</f>
        <v>0.18000000000000682</v>
      </c>
      <c r="H14" s="30">
        <f>MONTH(Tabela1[[#This Row],[Data]])</f>
        <v>11</v>
      </c>
      <c r="I14" s="30">
        <f>YEAR(Tabela1[[#This Row],[Data]])</f>
        <v>2011</v>
      </c>
      <c r="J14" s="5">
        <f>IF(Tabela1[[#This Row],[Valor Base]]&gt;0,Tabela1[[#This Row],[Rendimento]]/Tabela1[[#This Row],[Valor Base]],0)</f>
        <v>4.2019749282164209E-4</v>
      </c>
      <c r="K14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5" spans="1:12" x14ac:dyDescent="0.25">
      <c r="A15" s="6" t="s">
        <v>25</v>
      </c>
      <c r="B15" t="s">
        <v>8</v>
      </c>
      <c r="C15" s="3">
        <v>40851</v>
      </c>
      <c r="D15" s="7">
        <v>0</v>
      </c>
      <c r="E15" s="11">
        <v>1678.11</v>
      </c>
      <c r="F15" s="7">
        <v>1678.81</v>
      </c>
      <c r="G15" s="2">
        <f>IF(Tabela1[[#This Row],[Aplicação]]&lt;0,-(Tabela1[[#This Row],[Aplicação]]+Tabela1[[#This Row],[Valor Base]]),Tabela1[[#This Row],[Valor Bruto]]-Tabela1[[#This Row],[Valor Base]])</f>
        <v>0.70000000000004547</v>
      </c>
      <c r="H15" s="30">
        <f>MONTH(Tabela1[[#This Row],[Data]])</f>
        <v>11</v>
      </c>
      <c r="I15" s="30">
        <f>YEAR(Tabela1[[#This Row],[Data]])</f>
        <v>2011</v>
      </c>
      <c r="J15" s="5">
        <f>IF(Tabela1[[#This Row],[Valor Base]]&gt;0,Tabela1[[#This Row],[Rendimento]]/Tabela1[[#This Row],[Valor Base]],0)</f>
        <v>4.1713594460437368E-4</v>
      </c>
      <c r="K15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1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6" spans="1:12" x14ac:dyDescent="0.25">
      <c r="A16" s="6" t="s">
        <v>25</v>
      </c>
      <c r="B16" t="s">
        <v>9</v>
      </c>
      <c r="C16" s="3">
        <v>40851</v>
      </c>
      <c r="D16" s="7">
        <v>0</v>
      </c>
      <c r="E16" s="7">
        <v>428.55</v>
      </c>
      <c r="F16" s="11">
        <v>428.72</v>
      </c>
      <c r="G16" s="2">
        <f>IF(Tabela1[[#This Row],[Aplicação]]&lt;0,-(Tabela1[[#This Row],[Aplicação]]+Tabela1[[#This Row],[Valor Base]]),Tabela1[[#This Row],[Valor Bruto]]-Tabela1[[#This Row],[Valor Base]])</f>
        <v>0.17000000000001592</v>
      </c>
      <c r="H16" s="30">
        <f>MONTH(Tabela1[[#This Row],[Data]])</f>
        <v>11</v>
      </c>
      <c r="I16" s="30">
        <f>YEAR(Tabela1[[#This Row],[Data]])</f>
        <v>2011</v>
      </c>
      <c r="J16" s="5">
        <f>IF(Tabela1[[#This Row],[Valor Base]]&gt;0,Tabela1[[#This Row],[Rendimento]]/Tabela1[[#This Row],[Valor Base]],0)</f>
        <v>3.9668650099175339E-4</v>
      </c>
      <c r="K16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7" spans="1:12" x14ac:dyDescent="0.25">
      <c r="A17" s="6" t="s">
        <v>25</v>
      </c>
      <c r="B17" t="s">
        <v>8</v>
      </c>
      <c r="C17" s="3">
        <v>40854</v>
      </c>
      <c r="D17" s="7">
        <v>0</v>
      </c>
      <c r="E17" s="7">
        <v>1678.81</v>
      </c>
      <c r="F17" s="11">
        <v>1679.59</v>
      </c>
      <c r="G17" s="2">
        <f>IF(Tabela1[[#This Row],[Aplicação]]&lt;0,-(Tabela1[[#This Row],[Aplicação]]+Tabela1[[#This Row],[Valor Base]]),Tabela1[[#This Row],[Valor Bruto]]-Tabela1[[#This Row],[Valor Base]])</f>
        <v>0.77999999999997272</v>
      </c>
      <c r="H17" s="30">
        <f>MONTH(Tabela1[[#This Row],[Data]])</f>
        <v>11</v>
      </c>
      <c r="I17" s="30">
        <f>YEAR(Tabela1[[#This Row],[Data]])</f>
        <v>2011</v>
      </c>
      <c r="J17" s="5">
        <f>IF(Tabela1[[#This Row],[Valor Base]]&gt;0,Tabela1[[#This Row],[Rendimento]]/Tabela1[[#This Row],[Valor Base]],0)</f>
        <v>4.6461481644734828E-4</v>
      </c>
      <c r="K17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1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8" spans="1:12" x14ac:dyDescent="0.25">
      <c r="A18" s="6" t="s">
        <v>25</v>
      </c>
      <c r="B18" t="s">
        <v>9</v>
      </c>
      <c r="C18" s="3">
        <v>40854</v>
      </c>
      <c r="D18" s="7">
        <v>0</v>
      </c>
      <c r="E18" s="11">
        <v>428.72</v>
      </c>
      <c r="F18" s="11">
        <v>428.9</v>
      </c>
      <c r="G18" s="2">
        <f>IF(Tabela1[[#This Row],[Aplicação]]&lt;0,-(Tabela1[[#This Row],[Aplicação]]+Tabela1[[#This Row],[Valor Base]]),Tabela1[[#This Row],[Valor Bruto]]-Tabela1[[#This Row],[Valor Base]])</f>
        <v>0.17999999999994998</v>
      </c>
      <c r="H18" s="30">
        <f>MONTH(Tabela1[[#This Row],[Data]])</f>
        <v>11</v>
      </c>
      <c r="I18" s="30">
        <f>YEAR(Tabela1[[#This Row],[Data]])</f>
        <v>2011</v>
      </c>
      <c r="J18" s="5">
        <f>IF(Tabela1[[#This Row],[Valor Base]]&gt;0,Tabela1[[#This Row],[Rendimento]]/Tabela1[[#This Row],[Valor Base]],0)</f>
        <v>4.1985445045705815E-4</v>
      </c>
      <c r="K18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9" spans="1:12" x14ac:dyDescent="0.25">
      <c r="A19" s="6" t="s">
        <v>25</v>
      </c>
      <c r="B19" s="6" t="s">
        <v>8</v>
      </c>
      <c r="C19" s="3">
        <v>40855</v>
      </c>
      <c r="D19" s="7">
        <v>0</v>
      </c>
      <c r="E19" s="11">
        <v>1679.59</v>
      </c>
      <c r="F19" s="11">
        <v>1680.42</v>
      </c>
      <c r="G19" s="8">
        <f>IF(Tabela1[[#This Row],[Aplicação]]&lt;0,-(Tabela1[[#This Row],[Aplicação]]+Tabela1[[#This Row],[Valor Base]]),Tabela1[[#This Row],[Valor Bruto]]-Tabela1[[#This Row],[Valor Base]])</f>
        <v>0.83000000000015461</v>
      </c>
      <c r="H19" s="30">
        <f>MONTH(Tabela1[[#This Row],[Data]])</f>
        <v>11</v>
      </c>
      <c r="I19" s="30">
        <f>YEAR(Tabela1[[#This Row],[Data]])</f>
        <v>2011</v>
      </c>
      <c r="J19" s="5">
        <f>IF(Tabela1[[#This Row],[Valor Base]]&gt;0,Tabela1[[#This Row],[Rendimento]]/Tabela1[[#This Row],[Valor Base]],0)</f>
        <v>4.9416821962511965E-4</v>
      </c>
      <c r="K19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1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0" spans="1:12" x14ac:dyDescent="0.25">
      <c r="A20" s="6" t="s">
        <v>25</v>
      </c>
      <c r="B20" t="s">
        <v>9</v>
      </c>
      <c r="C20" s="3">
        <v>40855</v>
      </c>
      <c r="D20" s="7">
        <v>0</v>
      </c>
      <c r="E20" s="11">
        <v>428.9</v>
      </c>
      <c r="F20" s="11">
        <v>429.08</v>
      </c>
      <c r="G20" s="2">
        <f>IF(Tabela1[[#This Row],[Aplicação]]&lt;0,-(Tabela1[[#This Row],[Aplicação]]+Tabela1[[#This Row],[Valor Base]]),Tabela1[[#This Row],[Valor Bruto]]-Tabela1[[#This Row],[Valor Base]])</f>
        <v>0.18000000000000682</v>
      </c>
      <c r="H20" s="30">
        <f>MONTH(Tabela1[[#This Row],[Data]])</f>
        <v>11</v>
      </c>
      <c r="I20" s="30">
        <f>YEAR(Tabela1[[#This Row],[Data]])</f>
        <v>2011</v>
      </c>
      <c r="J20" s="5">
        <f>IF(Tabela1[[#This Row],[Valor Base]]&gt;0,Tabela1[[#This Row],[Rendimento]]/Tabela1[[#This Row],[Valor Base]],0)</f>
        <v>4.1967824667756313E-4</v>
      </c>
      <c r="K20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20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1" spans="1:12" x14ac:dyDescent="0.25">
      <c r="A21" s="6" t="s">
        <v>25</v>
      </c>
      <c r="B21" t="s">
        <v>8</v>
      </c>
      <c r="C21" s="3">
        <v>40856</v>
      </c>
      <c r="D21" s="7">
        <v>0</v>
      </c>
      <c r="E21" s="11">
        <v>1680.42</v>
      </c>
      <c r="F21" s="4">
        <v>1681.27</v>
      </c>
      <c r="G21" s="2">
        <f>IF(Tabela1[[#This Row],[Aplicação]]&lt;0,-(Tabela1[[#This Row],[Aplicação]]+Tabela1[[#This Row],[Valor Base]]),Tabela1[[#This Row],[Valor Bruto]]-Tabela1[[#This Row],[Valor Base]])</f>
        <v>0.84999999999990905</v>
      </c>
      <c r="H21" s="30">
        <f>MONTH(Tabela1[[#This Row],[Data]])</f>
        <v>11</v>
      </c>
      <c r="I21" s="30">
        <f>YEAR(Tabela1[[#This Row],[Data]])</f>
        <v>2011</v>
      </c>
      <c r="J21" s="5">
        <f>IF(Tabela1[[#This Row],[Valor Base]]&gt;0,Tabela1[[#This Row],[Rendimento]]/Tabela1[[#This Row],[Valor Base]],0)</f>
        <v>5.0582592447120901E-4</v>
      </c>
      <c r="K2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2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2" spans="1:12" x14ac:dyDescent="0.25">
      <c r="A22" s="6" t="s">
        <v>25</v>
      </c>
      <c r="B22" t="s">
        <v>9</v>
      </c>
      <c r="C22" s="3">
        <v>40856</v>
      </c>
      <c r="D22" s="7">
        <v>0</v>
      </c>
      <c r="E22" s="11">
        <v>429.08</v>
      </c>
      <c r="F22" s="11">
        <v>429.28</v>
      </c>
      <c r="G22" s="2">
        <f>IF(Tabela1[[#This Row],[Aplicação]]&lt;0,-(Tabela1[[#This Row],[Aplicação]]+Tabela1[[#This Row],[Valor Base]]),Tabela1[[#This Row],[Valor Bruto]]-Tabela1[[#This Row],[Valor Base]])</f>
        <v>0.19999999999998863</v>
      </c>
      <c r="H22" s="30">
        <f>MONTH(Tabela1[[#This Row],[Data]])</f>
        <v>11</v>
      </c>
      <c r="I22" s="30">
        <f>YEAR(Tabela1[[#This Row],[Data]])</f>
        <v>2011</v>
      </c>
      <c r="J22" s="5">
        <f>IF(Tabela1[[#This Row],[Valor Base]]&gt;0,Tabela1[[#This Row],[Rendimento]]/Tabela1[[#This Row],[Valor Base]],0)</f>
        <v>4.6611354525959874E-4</v>
      </c>
      <c r="K22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2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3" spans="1:12" x14ac:dyDescent="0.25">
      <c r="A23" s="6" t="s">
        <v>25</v>
      </c>
      <c r="B23" t="s">
        <v>8</v>
      </c>
      <c r="C23" s="3">
        <v>40857</v>
      </c>
      <c r="D23" s="12">
        <v>0</v>
      </c>
      <c r="E23" s="11">
        <v>1681.27</v>
      </c>
      <c r="F23" s="4">
        <v>1682.1</v>
      </c>
      <c r="G23" s="2">
        <f>IF(Tabela1[[#This Row],[Aplicação]]&lt;0,-(Tabela1[[#This Row],[Aplicação]]+Tabela1[[#This Row],[Valor Base]]),Tabela1[[#This Row],[Valor Bruto]]-Tabela1[[#This Row],[Valor Base]])</f>
        <v>0.82999999999992724</v>
      </c>
      <c r="H23" s="30">
        <f>MONTH(Tabela1[[#This Row],[Data]])</f>
        <v>11</v>
      </c>
      <c r="I23" s="30">
        <f>YEAR(Tabela1[[#This Row],[Data]])</f>
        <v>2011</v>
      </c>
      <c r="J23" s="5">
        <f>IF(Tabela1[[#This Row],[Valor Base]]&gt;0,Tabela1[[#This Row],[Rendimento]]/Tabela1[[#This Row],[Valor Base]],0)</f>
        <v>4.9367442469081544E-4</v>
      </c>
      <c r="K23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2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4" spans="1:12" x14ac:dyDescent="0.25">
      <c r="A24" s="6" t="s">
        <v>25</v>
      </c>
      <c r="B24" t="s">
        <v>9</v>
      </c>
      <c r="C24" s="3">
        <v>40857</v>
      </c>
      <c r="D24" s="12">
        <v>0</v>
      </c>
      <c r="E24" s="11">
        <v>429.28</v>
      </c>
      <c r="F24" s="11">
        <v>429.48</v>
      </c>
      <c r="G24" s="2">
        <f>IF(Tabela1[[#This Row],[Aplicação]]&lt;0,-(Tabela1[[#This Row],[Aplicação]]+Tabela1[[#This Row],[Valor Base]]),Tabela1[[#This Row],[Valor Bruto]]-Tabela1[[#This Row],[Valor Base]])</f>
        <v>0.20000000000004547</v>
      </c>
      <c r="H24" s="30">
        <f>MONTH(Tabela1[[#This Row],[Data]])</f>
        <v>11</v>
      </c>
      <c r="I24" s="30">
        <f>YEAR(Tabela1[[#This Row],[Data]])</f>
        <v>2011</v>
      </c>
      <c r="J24" s="5">
        <f>IF(Tabela1[[#This Row],[Valor Base]]&gt;0,Tabela1[[#This Row],[Rendimento]]/Tabela1[[#This Row],[Valor Base]],0)</f>
        <v>4.6589638464416113E-4</v>
      </c>
      <c r="K24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2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5" spans="1:12" x14ac:dyDescent="0.25">
      <c r="A25" s="6" t="s">
        <v>25</v>
      </c>
      <c r="B25" t="s">
        <v>8</v>
      </c>
      <c r="C25" s="3">
        <v>40858</v>
      </c>
      <c r="D25" s="12">
        <v>0</v>
      </c>
      <c r="E25" s="11">
        <v>1682.1</v>
      </c>
      <c r="F25" s="11">
        <v>1683.02</v>
      </c>
      <c r="G25" s="2">
        <f>IF(Tabela1[[#This Row],[Aplicação]]&lt;0,-(Tabela1[[#This Row],[Aplicação]]+Tabela1[[#This Row],[Valor Base]]),Tabela1[[#This Row],[Valor Bruto]]-Tabela1[[#This Row],[Valor Base]])</f>
        <v>0.92000000000007276</v>
      </c>
      <c r="H25" s="30">
        <f>MONTH(Tabela1[[#This Row],[Data]])</f>
        <v>11</v>
      </c>
      <c r="I25" s="30">
        <f>YEAR(Tabela1[[#This Row],[Data]])</f>
        <v>2011</v>
      </c>
      <c r="J25" s="5">
        <f>IF(Tabela1[[#This Row],[Valor Base]]&gt;0,Tabela1[[#This Row],[Rendimento]]/Tabela1[[#This Row],[Valor Base]],0)</f>
        <v>5.4693537839609584E-4</v>
      </c>
      <c r="K25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2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6" spans="1:12" x14ac:dyDescent="0.25">
      <c r="A26" s="6" t="s">
        <v>25</v>
      </c>
      <c r="B26" t="s">
        <v>9</v>
      </c>
      <c r="C26" s="3">
        <v>40858</v>
      </c>
      <c r="D26" s="12">
        <v>0</v>
      </c>
      <c r="E26" s="11">
        <v>429.48</v>
      </c>
      <c r="F26" s="11">
        <v>429.69</v>
      </c>
      <c r="G26" s="2">
        <f>IF(Tabela1[[#This Row],[Aplicação]]&lt;0,-(Tabela1[[#This Row],[Aplicação]]+Tabela1[[#This Row],[Valor Base]]),Tabela1[[#This Row],[Valor Bruto]]-Tabela1[[#This Row],[Valor Base]])</f>
        <v>0.20999999999997954</v>
      </c>
      <c r="H26" s="30">
        <f>MONTH(Tabela1[[#This Row],[Data]])</f>
        <v>11</v>
      </c>
      <c r="I26" s="30">
        <f>YEAR(Tabela1[[#This Row],[Data]])</f>
        <v>2011</v>
      </c>
      <c r="J26" s="5">
        <f>IF(Tabela1[[#This Row],[Valor Base]]&gt;0,Tabela1[[#This Row],[Rendimento]]/Tabela1[[#This Row],[Valor Base]],0)</f>
        <v>4.8896339759704646E-4</v>
      </c>
      <c r="K26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2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7" spans="1:12" x14ac:dyDescent="0.25">
      <c r="A27" s="6" t="s">
        <v>25</v>
      </c>
      <c r="B27" t="s">
        <v>8</v>
      </c>
      <c r="C27" s="3">
        <v>40861</v>
      </c>
      <c r="D27" s="12">
        <v>0</v>
      </c>
      <c r="E27" s="11">
        <v>1683.02</v>
      </c>
      <c r="F27" s="11">
        <v>1683.82</v>
      </c>
      <c r="G27" s="2">
        <f>IF(Tabela1[[#This Row],[Aplicação]]&lt;0,-(Tabela1[[#This Row],[Aplicação]]+Tabela1[[#This Row],[Valor Base]]),Tabela1[[#This Row],[Valor Bruto]]-Tabela1[[#This Row],[Valor Base]])</f>
        <v>0.79999999999995453</v>
      </c>
      <c r="H27" s="30">
        <f>MONTH(Tabela1[[#This Row],[Data]])</f>
        <v>11</v>
      </c>
      <c r="I27" s="30">
        <f>YEAR(Tabela1[[#This Row],[Data]])</f>
        <v>2011</v>
      </c>
      <c r="J27" s="5">
        <f>IF(Tabela1[[#This Row],[Valor Base]]&gt;0,Tabela1[[#This Row],[Rendimento]]/Tabela1[[#This Row],[Valor Base]],0)</f>
        <v>4.7533600313719063E-4</v>
      </c>
      <c r="K27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27" s="14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8" spans="1:12" x14ac:dyDescent="0.25">
      <c r="A28" s="6" t="s">
        <v>25</v>
      </c>
      <c r="B28" s="6" t="s">
        <v>9</v>
      </c>
      <c r="C28" s="3">
        <v>40861</v>
      </c>
      <c r="D28" s="12">
        <v>0</v>
      </c>
      <c r="E28" s="11">
        <v>429.69</v>
      </c>
      <c r="F28" s="11">
        <v>429.89</v>
      </c>
      <c r="G28" s="2">
        <f>IF(Tabela1[[#This Row],[Aplicação]]&lt;0,-(Tabela1[[#This Row],[Aplicação]]+Tabela1[[#This Row],[Valor Base]]),Tabela1[[#This Row],[Valor Bruto]]-Tabela1[[#This Row],[Valor Base]])</f>
        <v>0.19999999999998863</v>
      </c>
      <c r="H28" s="30">
        <f>MONTH(Tabela1[[#This Row],[Data]])</f>
        <v>11</v>
      </c>
      <c r="I28" s="30">
        <f>YEAR(Tabela1[[#This Row],[Data]])</f>
        <v>2011</v>
      </c>
      <c r="J28" s="5">
        <f>IF(Tabela1[[#This Row],[Valor Base]]&gt;0,Tabela1[[#This Row],[Rendimento]]/Tabela1[[#This Row],[Valor Base]],0)</f>
        <v>4.6545183737110158E-4</v>
      </c>
      <c r="K28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2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9" spans="1:12" x14ac:dyDescent="0.25">
      <c r="A29" s="6" t="s">
        <v>25</v>
      </c>
      <c r="B29" s="6" t="s">
        <v>8</v>
      </c>
      <c r="C29" s="3">
        <v>40863</v>
      </c>
      <c r="D29" s="12">
        <v>0</v>
      </c>
      <c r="E29" s="11">
        <v>1683.82</v>
      </c>
      <c r="F29" s="11">
        <v>1684.61</v>
      </c>
      <c r="G29" s="8">
        <f>IF(Tabela1[[#This Row],[Aplicação]]&lt;0,-(Tabela1[[#This Row],[Aplicação]]+Tabela1[[#This Row],[Valor Base]]),Tabela1[[#This Row],[Valor Bruto]]-Tabela1[[#This Row],[Valor Base]])</f>
        <v>0.78999999999996362</v>
      </c>
      <c r="H29" s="30">
        <f>MONTH(Tabela1[[#This Row],[Data]])</f>
        <v>11</v>
      </c>
      <c r="I29" s="30">
        <f>YEAR(Tabela1[[#This Row],[Data]])</f>
        <v>2011</v>
      </c>
      <c r="J29" s="5">
        <f>IF(Tabela1[[#This Row],[Valor Base]]&gt;0,Tabela1[[#This Row],[Rendimento]]/Tabela1[[#This Row],[Valor Base]],0)</f>
        <v>4.6917128909263676E-4</v>
      </c>
      <c r="K29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2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0" spans="1:12" x14ac:dyDescent="0.25">
      <c r="A30" s="6" t="s">
        <v>25</v>
      </c>
      <c r="B30" s="6" t="s">
        <v>9</v>
      </c>
      <c r="C30" s="3">
        <v>40863</v>
      </c>
      <c r="D30" s="12">
        <v>0</v>
      </c>
      <c r="E30" s="11">
        <v>429.89</v>
      </c>
      <c r="F30" s="11">
        <v>430.1</v>
      </c>
      <c r="G30" s="8">
        <f>IF(Tabela1[[#This Row],[Aplicação]]&lt;0,-(Tabela1[[#This Row],[Aplicação]]+Tabela1[[#This Row],[Valor Base]]),Tabela1[[#This Row],[Valor Bruto]]-Tabela1[[#This Row],[Valor Base]])</f>
        <v>0.21000000000003638</v>
      </c>
      <c r="H30" s="30">
        <f>MONTH(Tabela1[[#This Row],[Data]])</f>
        <v>11</v>
      </c>
      <c r="I30" s="30">
        <f>YEAR(Tabela1[[#This Row],[Data]])</f>
        <v>2011</v>
      </c>
      <c r="J30" s="5">
        <f>IF(Tabela1[[#This Row],[Valor Base]]&gt;0,Tabela1[[#This Row],[Rendimento]]/Tabela1[[#This Row],[Valor Base]],0)</f>
        <v>4.8849705738685802E-4</v>
      </c>
      <c r="K30" s="14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30" s="14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1" spans="1:12" x14ac:dyDescent="0.25">
      <c r="A31" s="6" t="s">
        <v>25</v>
      </c>
      <c r="B31" s="6" t="s">
        <v>8</v>
      </c>
      <c r="C31" s="3">
        <v>40864</v>
      </c>
      <c r="D31" s="7">
        <v>0</v>
      </c>
      <c r="E31" s="11">
        <v>1684.61</v>
      </c>
      <c r="F31" s="11">
        <v>1685.31</v>
      </c>
      <c r="G31" s="8">
        <f>IF(Tabela1[[#This Row],[Aplicação]]&lt;0,-(Tabela1[[#This Row],[Aplicação]]+Tabela1[[#This Row],[Valor Base]]),Tabela1[[#This Row],[Valor Bruto]]-Tabela1[[#This Row],[Valor Base]])</f>
        <v>0.70000000000004547</v>
      </c>
      <c r="H31" s="30">
        <f>MONTH(Tabela1[[#This Row],[Data]])</f>
        <v>11</v>
      </c>
      <c r="I31" s="30">
        <f>YEAR(Tabela1[[#This Row],[Data]])</f>
        <v>2011</v>
      </c>
      <c r="J31" s="5">
        <f>IF(Tabela1[[#This Row],[Valor Base]]&gt;0,Tabela1[[#This Row],[Rendimento]]/Tabela1[[#This Row],[Valor Base]],0)</f>
        <v>4.1552644232198876E-4</v>
      </c>
      <c r="K3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3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2" spans="1:12" x14ac:dyDescent="0.25">
      <c r="A32" s="6" t="s">
        <v>25</v>
      </c>
      <c r="B32" s="6" t="s">
        <v>9</v>
      </c>
      <c r="C32" s="3">
        <v>40864</v>
      </c>
      <c r="D32" s="12">
        <v>0</v>
      </c>
      <c r="E32" s="11">
        <v>430.1</v>
      </c>
      <c r="F32" s="11">
        <v>430.27</v>
      </c>
      <c r="G32" s="8">
        <f>IF(Tabela1[[#This Row],[Aplicação]]&lt;0,-(Tabela1[[#This Row],[Aplicação]]+Tabela1[[#This Row],[Valor Base]]),Tabela1[[#This Row],[Valor Bruto]]-Tabela1[[#This Row],[Valor Base]])</f>
        <v>0.16999999999995907</v>
      </c>
      <c r="H32" s="30">
        <f>MONTH(Tabela1[[#This Row],[Data]])</f>
        <v>11</v>
      </c>
      <c r="I32" s="30">
        <f>YEAR(Tabela1[[#This Row],[Data]])</f>
        <v>2011</v>
      </c>
      <c r="J32" s="5">
        <f>IF(Tabela1[[#This Row],[Valor Base]]&gt;0,Tabela1[[#This Row],[Rendimento]]/Tabela1[[#This Row],[Valor Base]],0)</f>
        <v>3.9525691699595223E-4</v>
      </c>
      <c r="K32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3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3" spans="1:12" x14ac:dyDescent="0.25">
      <c r="A33" s="6" t="s">
        <v>25</v>
      </c>
      <c r="B33" s="6" t="s">
        <v>8</v>
      </c>
      <c r="C33" s="3">
        <v>40865</v>
      </c>
      <c r="D33" s="17">
        <v>0</v>
      </c>
      <c r="E33" s="11">
        <v>1685.31</v>
      </c>
      <c r="F33" s="11">
        <v>1686.09</v>
      </c>
      <c r="G33" s="8">
        <f>IF(Tabela1[[#This Row],[Aplicação]]&lt;0,-(Tabela1[[#This Row],[Aplicação]]+Tabela1[[#This Row],[Valor Base]]),Tabela1[[#This Row],[Valor Bruto]]-Tabela1[[#This Row],[Valor Base]])</f>
        <v>0.77999999999997272</v>
      </c>
      <c r="H33" s="30">
        <f>MONTH(Tabela1[[#This Row],[Data]])</f>
        <v>11</v>
      </c>
      <c r="I33" s="30">
        <f>YEAR(Tabela1[[#This Row],[Data]])</f>
        <v>2011</v>
      </c>
      <c r="J33" s="5">
        <f>IF(Tabela1[[#This Row],[Valor Base]]&gt;0,Tabela1[[#This Row],[Rendimento]]/Tabela1[[#This Row],[Valor Base]],0)</f>
        <v>4.6282286344943825E-4</v>
      </c>
      <c r="K33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3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4" spans="1:12" x14ac:dyDescent="0.25">
      <c r="A34" s="6" t="s">
        <v>25</v>
      </c>
      <c r="B34" t="s">
        <v>9</v>
      </c>
      <c r="C34" s="3">
        <v>40865</v>
      </c>
      <c r="D34" s="7">
        <v>0</v>
      </c>
      <c r="E34" s="11">
        <v>430.27</v>
      </c>
      <c r="F34" s="11">
        <v>430.44</v>
      </c>
      <c r="G34" s="8">
        <f>IF(Tabela1[[#This Row],[Aplicação]]&lt;0,-(Tabela1[[#This Row],[Aplicação]]+Tabela1[[#This Row],[Valor Base]]),Tabela1[[#This Row],[Valor Bruto]]-Tabela1[[#This Row],[Valor Base]])</f>
        <v>0.17000000000001592</v>
      </c>
      <c r="H34" s="30">
        <f>MONTH(Tabela1[[#This Row],[Data]])</f>
        <v>11</v>
      </c>
      <c r="I34" s="30">
        <f>YEAR(Tabela1[[#This Row],[Data]])</f>
        <v>2011</v>
      </c>
      <c r="J34" s="5">
        <f>IF(Tabela1[[#This Row],[Valor Base]]&gt;0,Tabela1[[#This Row],[Rendimento]]/Tabela1[[#This Row],[Valor Base]],0)</f>
        <v>3.9510075069146332E-4</v>
      </c>
      <c r="K34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3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5" spans="1:12" x14ac:dyDescent="0.25">
      <c r="A35" s="6" t="s">
        <v>25</v>
      </c>
      <c r="B35" t="s">
        <v>8</v>
      </c>
      <c r="C35" s="3">
        <v>40868</v>
      </c>
      <c r="D35" s="17">
        <v>0</v>
      </c>
      <c r="E35" s="11">
        <v>1686.09</v>
      </c>
      <c r="F35" s="11">
        <v>1686.81</v>
      </c>
      <c r="G35" s="8">
        <f>IF(Tabela1[[#This Row],[Aplicação]]&lt;0,-(Tabela1[[#This Row],[Aplicação]]+Tabela1[[#This Row],[Valor Base]]),Tabela1[[#This Row],[Valor Bruto]]-Tabela1[[#This Row],[Valor Base]])</f>
        <v>0.72000000000002728</v>
      </c>
      <c r="H35" s="30">
        <f>MONTH(Tabela1[[#This Row],[Data]])</f>
        <v>11</v>
      </c>
      <c r="I35" s="30">
        <f>YEAR(Tabela1[[#This Row],[Data]])</f>
        <v>2011</v>
      </c>
      <c r="J35" s="5">
        <f>IF(Tabela1[[#This Row],[Valor Base]]&gt;0,Tabela1[[#This Row],[Rendimento]]/Tabela1[[#This Row],[Valor Base]],0)</f>
        <v>4.2702346849813905E-4</v>
      </c>
      <c r="K35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3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6" spans="1:12" x14ac:dyDescent="0.25">
      <c r="A36" s="6" t="s">
        <v>25</v>
      </c>
      <c r="B36" t="s">
        <v>9</v>
      </c>
      <c r="C36" s="3">
        <v>40868</v>
      </c>
      <c r="D36" s="17">
        <v>0</v>
      </c>
      <c r="E36" s="11">
        <v>430.44</v>
      </c>
      <c r="F36" s="11">
        <v>430.6</v>
      </c>
      <c r="G36" s="8">
        <f>IF(Tabela1[[#This Row],[Aplicação]]&lt;0,-(Tabela1[[#This Row],[Aplicação]]+Tabela1[[#This Row],[Valor Base]]),Tabela1[[#This Row],[Valor Bruto]]-Tabela1[[#This Row],[Valor Base]])</f>
        <v>0.16000000000002501</v>
      </c>
      <c r="H36" s="30">
        <f>MONTH(Tabela1[[#This Row],[Data]])</f>
        <v>11</v>
      </c>
      <c r="I36" s="30">
        <f>YEAR(Tabela1[[#This Row],[Data]])</f>
        <v>2011</v>
      </c>
      <c r="J36" s="5">
        <f>IF(Tabela1[[#This Row],[Valor Base]]&gt;0,Tabela1[[#This Row],[Rendimento]]/Tabela1[[#This Row],[Valor Base]],0)</f>
        <v>3.717126661091558E-4</v>
      </c>
      <c r="K36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3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7" spans="1:12" x14ac:dyDescent="0.25">
      <c r="A37" s="6" t="s">
        <v>25</v>
      </c>
      <c r="B37" t="s">
        <v>8</v>
      </c>
      <c r="C37" s="3">
        <v>40869</v>
      </c>
      <c r="D37" s="7">
        <v>0</v>
      </c>
      <c r="E37" s="11">
        <v>1686.81</v>
      </c>
      <c r="F37" s="11">
        <v>1687.6</v>
      </c>
      <c r="G37" s="8">
        <f>IF(Tabela1[[#This Row],[Aplicação]]&lt;0,-(Tabela1[[#This Row],[Aplicação]]+Tabela1[[#This Row],[Valor Base]]),Tabela1[[#This Row],[Valor Bruto]]-Tabela1[[#This Row],[Valor Base]])</f>
        <v>0.78999999999996362</v>
      </c>
      <c r="H37" s="30">
        <f>MONTH(Tabela1[[#This Row],[Data]])</f>
        <v>11</v>
      </c>
      <c r="I37" s="30">
        <f>YEAR(Tabela1[[#This Row],[Data]])</f>
        <v>2011</v>
      </c>
      <c r="J37" s="5">
        <f>IF(Tabela1[[#This Row],[Valor Base]]&gt;0,Tabela1[[#This Row],[Rendimento]]/Tabela1[[#This Row],[Valor Base]],0)</f>
        <v>4.683396470260217E-4</v>
      </c>
      <c r="K37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3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8" spans="1:12" x14ac:dyDescent="0.25">
      <c r="A38" s="6" t="s">
        <v>25</v>
      </c>
      <c r="B38" t="s">
        <v>9</v>
      </c>
      <c r="C38" s="3">
        <v>40869</v>
      </c>
      <c r="D38" s="17">
        <v>0</v>
      </c>
      <c r="E38" s="11">
        <v>430.6</v>
      </c>
      <c r="F38" s="11">
        <v>430.78</v>
      </c>
      <c r="G38" s="8">
        <f>IF(Tabela1[[#This Row],[Aplicação]]&lt;0,-(Tabela1[[#This Row],[Aplicação]]+Tabela1[[#This Row],[Valor Base]]),Tabela1[[#This Row],[Valor Bruto]]-Tabela1[[#This Row],[Valor Base]])</f>
        <v>0.17999999999994998</v>
      </c>
      <c r="H38" s="30">
        <f>MONTH(Tabela1[[#This Row],[Data]])</f>
        <v>11</v>
      </c>
      <c r="I38" s="30">
        <f>YEAR(Tabela1[[#This Row],[Data]])</f>
        <v>2011</v>
      </c>
      <c r="J38" s="5">
        <f>IF(Tabela1[[#This Row],[Valor Base]]&gt;0,Tabela1[[#This Row],[Rendimento]]/Tabela1[[#This Row],[Valor Base]],0)</f>
        <v>4.1802136553634455E-4</v>
      </c>
      <c r="K38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3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9" spans="1:12" x14ac:dyDescent="0.25">
      <c r="A39" s="6" t="s">
        <v>25</v>
      </c>
      <c r="B39" s="6" t="s">
        <v>8</v>
      </c>
      <c r="C39" s="3">
        <v>40870</v>
      </c>
      <c r="D39" s="18">
        <v>0</v>
      </c>
      <c r="E39" s="11">
        <v>1687.6</v>
      </c>
      <c r="F39" s="11">
        <v>1688.37</v>
      </c>
      <c r="G39" s="8">
        <f>IF(Tabela1[[#This Row],[Aplicação]]&lt;0,-(Tabela1[[#This Row],[Aplicação]]+Tabela1[[#This Row],[Valor Base]]),Tabela1[[#This Row],[Valor Bruto]]-Tabela1[[#This Row],[Valor Base]])</f>
        <v>0.76999999999998181</v>
      </c>
      <c r="H39" s="30">
        <f>MONTH(Tabela1[[#This Row],[Data]])</f>
        <v>11</v>
      </c>
      <c r="I39" s="30">
        <f>YEAR(Tabela1[[#This Row],[Data]])</f>
        <v>2011</v>
      </c>
      <c r="J39" s="5">
        <f>IF(Tabela1[[#This Row],[Valor Base]]&gt;0,Tabela1[[#This Row],[Rendimento]]/Tabela1[[#This Row],[Valor Base]],0)</f>
        <v>4.5626925811802671E-4</v>
      </c>
      <c r="K39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3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0" spans="1:12" x14ac:dyDescent="0.25">
      <c r="A40" s="6" t="s">
        <v>25</v>
      </c>
      <c r="B40" t="s">
        <v>9</v>
      </c>
      <c r="C40" s="3">
        <v>40870</v>
      </c>
      <c r="D40" s="7">
        <v>0</v>
      </c>
      <c r="E40" s="11">
        <v>430.78</v>
      </c>
      <c r="F40" s="11">
        <v>430.95</v>
      </c>
      <c r="G40" s="8">
        <f>IF(Tabela1[[#This Row],[Aplicação]]&lt;0,-(Tabela1[[#This Row],[Aplicação]]+Tabela1[[#This Row],[Valor Base]]),Tabela1[[#This Row],[Valor Bruto]]-Tabela1[[#This Row],[Valor Base]])</f>
        <v>0.17000000000001592</v>
      </c>
      <c r="H40" s="30">
        <f>MONTH(Tabela1[[#This Row],[Data]])</f>
        <v>11</v>
      </c>
      <c r="I40" s="30">
        <f>YEAR(Tabela1[[#This Row],[Data]])</f>
        <v>2011</v>
      </c>
      <c r="J40" s="5">
        <f>IF(Tabela1[[#This Row],[Valor Base]]&gt;0,Tabela1[[#This Row],[Rendimento]]/Tabela1[[#This Row],[Valor Base]],0)</f>
        <v>3.9463299131811116E-4</v>
      </c>
      <c r="K40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0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1" spans="1:12" x14ac:dyDescent="0.25">
      <c r="A41" s="6" t="s">
        <v>25</v>
      </c>
      <c r="B41" t="s">
        <v>8</v>
      </c>
      <c r="C41" s="3">
        <v>40871</v>
      </c>
      <c r="D41" s="18">
        <v>0</v>
      </c>
      <c r="E41" s="11">
        <v>1688.37</v>
      </c>
      <c r="F41" s="11">
        <v>1689.07</v>
      </c>
      <c r="G41" s="8">
        <f>IF(Tabela1[[#This Row],[Aplicação]]&lt;0,-(Tabela1[[#This Row],[Aplicação]]+Tabela1[[#This Row],[Valor Base]]),Tabela1[[#This Row],[Valor Bruto]]-Tabela1[[#This Row],[Valor Base]])</f>
        <v>0.70000000000004547</v>
      </c>
      <c r="H41" s="30">
        <f>MONTH(Tabela1[[#This Row],[Data]])</f>
        <v>11</v>
      </c>
      <c r="I41" s="30">
        <f>YEAR(Tabela1[[#This Row],[Data]])</f>
        <v>2011</v>
      </c>
      <c r="J41" s="5">
        <f>IF(Tabela1[[#This Row],[Valor Base]]&gt;0,Tabela1[[#This Row],[Rendimento]]/Tabela1[[#This Row],[Valor Base]],0)</f>
        <v>4.1460106493247662E-4</v>
      </c>
      <c r="K4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4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2" spans="1:12" x14ac:dyDescent="0.25">
      <c r="A42" s="6" t="s">
        <v>25</v>
      </c>
      <c r="B42" t="s">
        <v>9</v>
      </c>
      <c r="C42" s="3">
        <v>40871</v>
      </c>
      <c r="D42" s="18">
        <v>0</v>
      </c>
      <c r="E42" s="11">
        <v>430.95</v>
      </c>
      <c r="F42" s="11">
        <v>431.11</v>
      </c>
      <c r="G42" s="8">
        <f>IF(Tabela1[[#This Row],[Aplicação]]&lt;0,-(Tabela1[[#This Row],[Aplicação]]+Tabela1[[#This Row],[Valor Base]]),Tabela1[[#This Row],[Valor Bruto]]-Tabela1[[#This Row],[Valor Base]])</f>
        <v>0.16000000000002501</v>
      </c>
      <c r="H42" s="30">
        <f>MONTH(Tabela1[[#This Row],[Data]])</f>
        <v>11</v>
      </c>
      <c r="I42" s="30">
        <f>YEAR(Tabela1[[#This Row],[Data]])</f>
        <v>2011</v>
      </c>
      <c r="J42" s="5">
        <f>IF(Tabela1[[#This Row],[Valor Base]]&gt;0,Tabela1[[#This Row],[Rendimento]]/Tabela1[[#This Row],[Valor Base]],0)</f>
        <v>3.7127276946287278E-4</v>
      </c>
      <c r="K42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3" spans="1:12" x14ac:dyDescent="0.25">
      <c r="A43" s="6" t="s">
        <v>25</v>
      </c>
      <c r="B43" t="s">
        <v>9</v>
      </c>
      <c r="C43" s="3">
        <v>40872</v>
      </c>
      <c r="D43" s="18">
        <v>0</v>
      </c>
      <c r="E43" s="11">
        <v>431.11</v>
      </c>
      <c r="F43" s="11">
        <v>431.23</v>
      </c>
      <c r="G43" s="8">
        <f>IF(Tabela1[[#This Row],[Aplicação]]&lt;0,-(Tabela1[[#This Row],[Aplicação]]+Tabela1[[#This Row],[Valor Base]]),Tabela1[[#This Row],[Valor Bruto]]-Tabela1[[#This Row],[Valor Base]])</f>
        <v>0.12000000000000455</v>
      </c>
      <c r="H43" s="30">
        <f>MONTH(Tabela1[[#This Row],[Data]])</f>
        <v>11</v>
      </c>
      <c r="I43" s="30">
        <f>YEAR(Tabela1[[#This Row],[Data]])</f>
        <v>2011</v>
      </c>
      <c r="J43" s="5">
        <f>IF(Tabela1[[#This Row],[Valor Base]]&gt;0,Tabela1[[#This Row],[Rendimento]]/Tabela1[[#This Row],[Valor Base]],0)</f>
        <v>2.7835123286401277E-4</v>
      </c>
      <c r="K43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4" spans="1:12" x14ac:dyDescent="0.25">
      <c r="A44" s="6" t="s">
        <v>25</v>
      </c>
      <c r="B44" t="s">
        <v>8</v>
      </c>
      <c r="C44" s="3">
        <v>40873</v>
      </c>
      <c r="D44" s="18">
        <v>0</v>
      </c>
      <c r="E44" s="11">
        <v>1689.07</v>
      </c>
      <c r="F44" s="11">
        <v>1689.77</v>
      </c>
      <c r="G44" s="8">
        <f>IF(Tabela1[[#This Row],[Aplicação]]&lt;0,-(Tabela1[[#This Row],[Aplicação]]+Tabela1[[#This Row],[Valor Base]]),Tabela1[[#This Row],[Valor Bruto]]-Tabela1[[#This Row],[Valor Base]])</f>
        <v>0.70000000000004547</v>
      </c>
      <c r="H44" s="30">
        <f>MONTH(Tabela1[[#This Row],[Data]])</f>
        <v>11</v>
      </c>
      <c r="I44" s="30">
        <f>YEAR(Tabela1[[#This Row],[Data]])</f>
        <v>2011</v>
      </c>
      <c r="J44" s="5">
        <f>IF(Tabela1[[#This Row],[Valor Base]]&gt;0,Tabela1[[#This Row],[Rendimento]]/Tabela1[[#This Row],[Valor Base]],0)</f>
        <v>4.1442924212735144E-4</v>
      </c>
      <c r="K44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4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5" spans="1:12" x14ac:dyDescent="0.25">
      <c r="A45" s="6" t="s">
        <v>25</v>
      </c>
      <c r="B45" t="s">
        <v>8</v>
      </c>
      <c r="C45" s="3">
        <v>40875</v>
      </c>
      <c r="D45" s="18">
        <v>0</v>
      </c>
      <c r="E45" s="11">
        <v>1689.77</v>
      </c>
      <c r="F45" s="11">
        <v>1690.5</v>
      </c>
      <c r="G45" s="8">
        <f>IF(Tabela1[[#This Row],[Aplicação]]&lt;0,-(Tabela1[[#This Row],[Aplicação]]+Tabela1[[#This Row],[Valor Base]]),Tabela1[[#This Row],[Valor Bruto]]-Tabela1[[#This Row],[Valor Base]])</f>
        <v>0.73000000000001819</v>
      </c>
      <c r="H45" s="30">
        <f>MONTH(Tabela1[[#This Row],[Data]])</f>
        <v>11</v>
      </c>
      <c r="I45" s="30">
        <f>YEAR(Tabela1[[#This Row],[Data]])</f>
        <v>2011</v>
      </c>
      <c r="J45" s="5">
        <f>IF(Tabela1[[#This Row],[Valor Base]]&gt;0,Tabela1[[#This Row],[Rendimento]]/Tabela1[[#This Row],[Valor Base]],0)</f>
        <v>4.3201145718057383E-4</v>
      </c>
      <c r="K45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4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6" spans="1:12" x14ac:dyDescent="0.25">
      <c r="A46" t="s">
        <v>25</v>
      </c>
      <c r="B46" t="s">
        <v>9</v>
      </c>
      <c r="C46" s="3">
        <v>40875</v>
      </c>
      <c r="D46" s="18">
        <v>0</v>
      </c>
      <c r="E46" s="11">
        <v>431.23</v>
      </c>
      <c r="F46" s="11">
        <v>431.4</v>
      </c>
      <c r="G46" s="8">
        <f>IF(Tabela1[[#This Row],[Aplicação]]&lt;0,-(Tabela1[[#This Row],[Aplicação]]+Tabela1[[#This Row],[Valor Base]]),Tabela1[[#This Row],[Valor Bruto]]-Tabela1[[#This Row],[Valor Base]])</f>
        <v>0.16999999999995907</v>
      </c>
      <c r="H46" s="30">
        <f>MONTH(Tabela1[[#This Row],[Data]])</f>
        <v>11</v>
      </c>
      <c r="I46" s="30">
        <f>YEAR(Tabela1[[#This Row],[Data]])</f>
        <v>2011</v>
      </c>
      <c r="J46" s="5">
        <f>IF(Tabela1[[#This Row],[Valor Base]]&gt;0,Tabela1[[#This Row],[Rendimento]]/Tabela1[[#This Row],[Valor Base]],0)</f>
        <v>3.9422118127208002E-4</v>
      </c>
      <c r="K46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7" spans="1:12" x14ac:dyDescent="0.25">
      <c r="A47" s="6" t="s">
        <v>25</v>
      </c>
      <c r="B47" t="s">
        <v>8</v>
      </c>
      <c r="C47" s="3">
        <v>40876</v>
      </c>
      <c r="D47" s="7">
        <v>0</v>
      </c>
      <c r="E47" s="11">
        <v>1690.5</v>
      </c>
      <c r="F47" s="11">
        <v>1691.2</v>
      </c>
      <c r="G47" s="8">
        <f>IF(Tabela1[[#This Row],[Aplicação]]&lt;0,-(Tabela1[[#This Row],[Aplicação]]+Tabela1[[#This Row],[Valor Base]]),Tabela1[[#This Row],[Valor Bruto]]-Tabela1[[#This Row],[Valor Base]])</f>
        <v>0.70000000000004547</v>
      </c>
      <c r="H47" s="30">
        <f>MONTH(Tabela1[[#This Row],[Data]])</f>
        <v>11</v>
      </c>
      <c r="I47" s="30">
        <f>YEAR(Tabela1[[#This Row],[Data]])</f>
        <v>2011</v>
      </c>
      <c r="J47" s="5">
        <f>IF(Tabela1[[#This Row],[Valor Base]]&gt;0,Tabela1[[#This Row],[Rendimento]]/Tabela1[[#This Row],[Valor Base]],0)</f>
        <v>4.1407867494826705E-4</v>
      </c>
      <c r="K47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4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8" spans="1:12" x14ac:dyDescent="0.25">
      <c r="A48" s="6" t="s">
        <v>25</v>
      </c>
      <c r="B48" s="6" t="s">
        <v>9</v>
      </c>
      <c r="C48" s="3">
        <v>40876</v>
      </c>
      <c r="D48" s="18">
        <v>0</v>
      </c>
      <c r="E48" s="11">
        <v>431.4</v>
      </c>
      <c r="F48" s="11">
        <v>431.57</v>
      </c>
      <c r="G48" s="8">
        <f>IF(Tabela1[[#This Row],[Aplicação]]&lt;0,-(Tabela1[[#This Row],[Aplicação]]+Tabela1[[#This Row],[Valor Base]]),Tabela1[[#This Row],[Valor Bruto]]-Tabela1[[#This Row],[Valor Base]])</f>
        <v>0.17000000000001592</v>
      </c>
      <c r="H48" s="30">
        <f>MONTH(Tabela1[[#This Row],[Data]])</f>
        <v>11</v>
      </c>
      <c r="I48" s="30">
        <f>YEAR(Tabela1[[#This Row],[Data]])</f>
        <v>2011</v>
      </c>
      <c r="J48" s="5">
        <f>IF(Tabela1[[#This Row],[Valor Base]]&gt;0,Tabela1[[#This Row],[Rendimento]]/Tabela1[[#This Row],[Valor Base]],0)</f>
        <v>3.9406583217435311E-4</v>
      </c>
      <c r="K48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9" spans="1:12" x14ac:dyDescent="0.25">
      <c r="A49" s="6" t="s">
        <v>25</v>
      </c>
      <c r="B49" s="6" t="s">
        <v>9</v>
      </c>
      <c r="C49" s="3">
        <v>40876</v>
      </c>
      <c r="D49" s="19">
        <v>-430.71</v>
      </c>
      <c r="E49" s="23">
        <v>431.57</v>
      </c>
      <c r="F49" s="11">
        <v>0</v>
      </c>
      <c r="G49" s="8">
        <f>IF(Tabela1[[#This Row],[Aplicação]]&lt;0,-(Tabela1[[#This Row],[Aplicação]]+Tabela1[[#This Row],[Valor Base]]),Tabela1[[#This Row],[Valor Bruto]]-Tabela1[[#This Row],[Valor Base]])</f>
        <v>-0.86000000000001364</v>
      </c>
      <c r="H49" s="30">
        <f>MONTH(Tabela1[[#This Row],[Data]])</f>
        <v>11</v>
      </c>
      <c r="I49" s="30">
        <f>YEAR(Tabela1[[#This Row],[Data]])</f>
        <v>2011</v>
      </c>
      <c r="J49" s="5">
        <f>IF(Tabela1[[#This Row],[Valor Base]]&gt;0,Tabela1[[#This Row],[Rendimento]]/Tabela1[[#This Row],[Valor Base]],0)</f>
        <v>-1.9927242394049949E-3</v>
      </c>
      <c r="K49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0" spans="1:12" x14ac:dyDescent="0.25">
      <c r="A50" s="6" t="s">
        <v>24</v>
      </c>
      <c r="B50" t="s">
        <v>18</v>
      </c>
      <c r="C50" s="3">
        <v>40877</v>
      </c>
      <c r="D50" s="7">
        <v>1378.23</v>
      </c>
      <c r="E50" s="7">
        <v>1378.23</v>
      </c>
      <c r="F50" s="11">
        <v>1350</v>
      </c>
      <c r="G50" s="8">
        <f>IF(Tabela1[[#This Row],[Aplicação]]&lt;0,-(Tabela1[[#This Row],[Aplicação]]+Tabela1[[#This Row],[Valor Base]]),Tabela1[[#This Row],[Valor Bruto]]-Tabela1[[#This Row],[Valor Base]])</f>
        <v>-28.230000000000018</v>
      </c>
      <c r="H50" s="30">
        <f>MONTH(Tabela1[[#This Row],[Data]])</f>
        <v>11</v>
      </c>
      <c r="I50" s="30">
        <f>YEAR(Tabela1[[#This Row],[Data]])</f>
        <v>2011</v>
      </c>
      <c r="J50" s="5">
        <f>IF(Tabela1[[#This Row],[Valor Base]]&gt;0,Tabela1[[#This Row],[Rendimento]]/Tabela1[[#This Row],[Valor Base]],0)</f>
        <v>-2.0482793147732974E-2</v>
      </c>
      <c r="K50" s="9">
        <f>IF(Tabela1[[#This Row],[ID]]="i",0,SUMPRODUCT(PRODUCT((--(Tabela1[ID]=Tabela1[[#This Row],[ID]]))*(--(Tabela1[Nome]=Tabela1[[#This Row],[Nome]]))*(--(Tabela1[Mês]=Tabela1[[#This Row],[Mês]]))*Tabela1[Rent. Dia]+1)-1))</f>
        <v>-2.0482793147732936E-2</v>
      </c>
      <c r="L5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1" spans="1:12" x14ac:dyDescent="0.25">
      <c r="A51" s="6" t="s">
        <v>25</v>
      </c>
      <c r="B51" t="s">
        <v>8</v>
      </c>
      <c r="C51" s="3">
        <v>40877</v>
      </c>
      <c r="D51" s="19">
        <v>0</v>
      </c>
      <c r="E51" s="11">
        <v>1691.2</v>
      </c>
      <c r="F51" s="11">
        <v>1688.04</v>
      </c>
      <c r="G51" s="8">
        <f>IF(Tabela1[[#This Row],[Aplicação]]&lt;0,-(Tabela1[[#This Row],[Aplicação]]+Tabela1[[#This Row],[Valor Base]]),Tabela1[[#This Row],[Valor Bruto]]-Tabela1[[#This Row],[Valor Base]])</f>
        <v>-3.1600000000000819</v>
      </c>
      <c r="H51" s="30">
        <f>MONTH(Tabela1[[#This Row],[Data]])</f>
        <v>11</v>
      </c>
      <c r="I51" s="30">
        <f>YEAR(Tabela1[[#This Row],[Data]])</f>
        <v>2011</v>
      </c>
      <c r="J51" s="5">
        <f>IF(Tabela1[[#This Row],[Valor Base]]&gt;0,Tabela1[[#This Row],[Rendimento]]/Tabela1[[#This Row],[Valor Base]],0)</f>
        <v>-1.8684957426679763E-3</v>
      </c>
      <c r="K5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5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2" spans="1:12" x14ac:dyDescent="0.25">
      <c r="A52" s="6" t="s">
        <v>25</v>
      </c>
      <c r="B52" s="6" t="s">
        <v>8</v>
      </c>
      <c r="C52" s="3">
        <v>40877</v>
      </c>
      <c r="D52" s="19">
        <v>0</v>
      </c>
      <c r="E52" s="11">
        <v>1688.04</v>
      </c>
      <c r="F52" s="11">
        <v>1688.74</v>
      </c>
      <c r="G52" s="8">
        <f>IF(Tabela1[[#This Row],[Aplicação]]&lt;0,-(Tabela1[[#This Row],[Aplicação]]+Tabela1[[#This Row],[Valor Base]]),Tabela1[[#This Row],[Valor Bruto]]-Tabela1[[#This Row],[Valor Base]])</f>
        <v>0.70000000000004547</v>
      </c>
      <c r="H52" s="30">
        <f>MONTH(Tabela1[[#This Row],[Data]])</f>
        <v>11</v>
      </c>
      <c r="I52" s="30">
        <f>YEAR(Tabela1[[#This Row],[Data]])</f>
        <v>2011</v>
      </c>
      <c r="J52" s="5">
        <f>IF(Tabela1[[#This Row],[Valor Base]]&gt;0,Tabela1[[#This Row],[Rendimento]]/Tabela1[[#This Row],[Valor Base]],0)</f>
        <v>4.1468211653754978E-4</v>
      </c>
      <c r="K52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5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3" spans="1:12" x14ac:dyDescent="0.25">
      <c r="A53" s="6" t="s">
        <v>25</v>
      </c>
      <c r="B53" s="6" t="s">
        <v>16</v>
      </c>
      <c r="C53" s="3">
        <v>40877</v>
      </c>
      <c r="D53" s="7">
        <v>580</v>
      </c>
      <c r="E53" s="11">
        <v>0</v>
      </c>
      <c r="F53" s="11">
        <v>0</v>
      </c>
      <c r="G53" s="8">
        <f>IF(Tabela1[[#This Row],[Aplicação]]&lt;0,-(Tabela1[[#This Row],[Aplicação]]+Tabela1[[#This Row],[Valor Base]]),Tabela1[[#This Row],[Valor Bruto]]-Tabela1[[#This Row],[Valor Base]])</f>
        <v>0</v>
      </c>
      <c r="H53" s="30">
        <f>MONTH(Tabela1[[#This Row],[Data]])</f>
        <v>11</v>
      </c>
      <c r="I53" s="30">
        <f>YEAR(Tabela1[[#This Row],[Data]])</f>
        <v>2011</v>
      </c>
      <c r="J53" s="5">
        <f>IF(Tabela1[[#This Row],[Valor Base]]&gt;0,Tabela1[[#This Row],[Rendimento]]/Tabela1[[#This Row],[Valor Base]],0)</f>
        <v>0</v>
      </c>
      <c r="K53" s="9">
        <f>IF(Tabela1[[#This Row],[ID]]="i",0,SUMPRODUCT(PRODUCT((--(Tabela1[ID]=Tabela1[[#This Row],[ID]]))*(--(Tabela1[Nome]=Tabela1[[#This Row],[Nome]]))*(--(Tabela1[Mês]=Tabela1[[#This Row],[Mês]]))*Tabela1[Rent. Dia]+1)-1))</f>
        <v>0</v>
      </c>
      <c r="L5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4" spans="1:12" x14ac:dyDescent="0.25">
      <c r="A54" s="6" t="s">
        <v>24</v>
      </c>
      <c r="B54" t="s">
        <v>18</v>
      </c>
      <c r="C54" s="3">
        <v>40878</v>
      </c>
      <c r="D54" s="7">
        <v>0</v>
      </c>
      <c r="E54" s="11">
        <v>1350</v>
      </c>
      <c r="F54" s="11">
        <v>1425</v>
      </c>
      <c r="G54" s="8">
        <f>IF(Tabela1[[#This Row],[Aplicação]]&lt;0,-(Tabela1[[#This Row],[Aplicação]]+Tabela1[[#This Row],[Valor Base]]),Tabela1[[#This Row],[Valor Bruto]]-Tabela1[[#This Row],[Valor Base]])</f>
        <v>75</v>
      </c>
      <c r="H54" s="30">
        <f>MONTH(Tabela1[[#This Row],[Data]])</f>
        <v>12</v>
      </c>
      <c r="I54" s="30">
        <f>YEAR(Tabela1[[#This Row],[Data]])</f>
        <v>2011</v>
      </c>
      <c r="J54" s="5">
        <f>IF(Tabela1[[#This Row],[Valor Base]]&gt;0,Tabela1[[#This Row],[Rendimento]]/Tabela1[[#This Row],[Valor Base]],0)</f>
        <v>5.5555555555555552E-2</v>
      </c>
      <c r="K54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5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5" spans="1:12" x14ac:dyDescent="0.25">
      <c r="A55" s="6" t="s">
        <v>25</v>
      </c>
      <c r="B55" t="s">
        <v>8</v>
      </c>
      <c r="C55" s="3">
        <v>40878</v>
      </c>
      <c r="D55" s="19">
        <v>0</v>
      </c>
      <c r="E55" s="11">
        <v>1688.74</v>
      </c>
      <c r="F55" s="11">
        <v>1689.49</v>
      </c>
      <c r="G55" s="8">
        <f>IF(Tabela1[[#This Row],[Aplicação]]&lt;0,-(Tabela1[[#This Row],[Aplicação]]+Tabela1[[#This Row],[Valor Base]]),Tabela1[[#This Row],[Valor Bruto]]-Tabela1[[#This Row],[Valor Base]])</f>
        <v>0.75</v>
      </c>
      <c r="H55" s="30">
        <f>MONTH(Tabela1[[#This Row],[Data]])</f>
        <v>12</v>
      </c>
      <c r="I55" s="30">
        <f>YEAR(Tabela1[[#This Row],[Data]])</f>
        <v>2011</v>
      </c>
      <c r="J55" s="5">
        <f>IF(Tabela1[[#This Row],[Valor Base]]&gt;0,Tabela1[[#This Row],[Rendimento]]/Tabela1[[#This Row],[Valor Base]],0)</f>
        <v>4.4411809988512146E-4</v>
      </c>
      <c r="K55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5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6" spans="1:12" x14ac:dyDescent="0.25">
      <c r="A56" s="6" t="s">
        <v>25</v>
      </c>
      <c r="B56" s="6" t="s">
        <v>16</v>
      </c>
      <c r="C56" s="3">
        <v>40878</v>
      </c>
      <c r="D56" s="19">
        <v>0</v>
      </c>
      <c r="E56" s="7">
        <v>580</v>
      </c>
      <c r="F56" s="11">
        <v>590.01</v>
      </c>
      <c r="G56" s="8">
        <f>IF(Tabela1[[#This Row],[Aplicação]]&lt;0,-(Tabela1[[#This Row],[Aplicação]]+Tabela1[[#This Row],[Valor Base]]),Tabela1[[#This Row],[Valor Bruto]]-Tabela1[[#This Row],[Valor Base]])</f>
        <v>10.009999999999991</v>
      </c>
      <c r="H56" s="30">
        <f>MONTH(Tabela1[[#This Row],[Data]])</f>
        <v>12</v>
      </c>
      <c r="I56" s="30">
        <f>YEAR(Tabela1[[#This Row],[Data]])</f>
        <v>2011</v>
      </c>
      <c r="J56" s="5">
        <f>IF(Tabela1[[#This Row],[Valor Base]]&gt;0,Tabela1[[#This Row],[Rendimento]]/Tabela1[[#This Row],[Valor Base]],0)</f>
        <v>1.7258620689655158E-2</v>
      </c>
      <c r="K56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5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7" spans="1:12" x14ac:dyDescent="0.25">
      <c r="A57" s="6" t="s">
        <v>24</v>
      </c>
      <c r="B57" s="6" t="s">
        <v>18</v>
      </c>
      <c r="C57" s="3">
        <v>40879</v>
      </c>
      <c r="D57" s="7">
        <v>0</v>
      </c>
      <c r="E57" s="11">
        <v>1425</v>
      </c>
      <c r="F57" s="11">
        <v>1408</v>
      </c>
      <c r="G57" s="8">
        <f>IF(Tabela1[[#This Row],[Aplicação]]&lt;0,-(Tabela1[[#This Row],[Aplicação]]+Tabela1[[#This Row],[Valor Base]]),Tabela1[[#This Row],[Valor Bruto]]-Tabela1[[#This Row],[Valor Base]])</f>
        <v>-17</v>
      </c>
      <c r="H57" s="30">
        <f>MONTH(Tabela1[[#This Row],[Data]])</f>
        <v>12</v>
      </c>
      <c r="I57" s="30">
        <f>YEAR(Tabela1[[#This Row],[Data]])</f>
        <v>2011</v>
      </c>
      <c r="J57" s="5">
        <f>IF(Tabela1[[#This Row],[Valor Base]]&gt;0,Tabela1[[#This Row],[Rendimento]]/Tabela1[[#This Row],[Valor Base]],0)</f>
        <v>-1.1929824561403509E-2</v>
      </c>
      <c r="K57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5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8" spans="1:12" x14ac:dyDescent="0.25">
      <c r="A58" s="6" t="s">
        <v>25</v>
      </c>
      <c r="B58" s="6" t="s">
        <v>8</v>
      </c>
      <c r="C58" s="3">
        <v>40879</v>
      </c>
      <c r="D58" s="19">
        <v>0</v>
      </c>
      <c r="E58" s="11">
        <v>1689.49</v>
      </c>
      <c r="F58" s="11">
        <v>1690.21</v>
      </c>
      <c r="G58" s="8">
        <f>IF(Tabela1[[#This Row],[Aplicação]]&lt;0,-(Tabela1[[#This Row],[Aplicação]]+Tabela1[[#This Row],[Valor Base]]),Tabela1[[#This Row],[Valor Bruto]]-Tabela1[[#This Row],[Valor Base]])</f>
        <v>0.72000000000002728</v>
      </c>
      <c r="H58" s="30">
        <f>MONTH(Tabela1[[#This Row],[Data]])</f>
        <v>12</v>
      </c>
      <c r="I58" s="30">
        <f>YEAR(Tabela1[[#This Row],[Data]])</f>
        <v>2011</v>
      </c>
      <c r="J58" s="5">
        <f>IF(Tabela1[[#This Row],[Valor Base]]&gt;0,Tabela1[[#This Row],[Rendimento]]/Tabela1[[#This Row],[Valor Base]],0)</f>
        <v>4.2616410869553964E-4</v>
      </c>
      <c r="K58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5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9" spans="1:12" x14ac:dyDescent="0.25">
      <c r="A59" s="6" t="s">
        <v>25</v>
      </c>
      <c r="B59" t="s">
        <v>16</v>
      </c>
      <c r="C59" s="3">
        <v>40879</v>
      </c>
      <c r="D59" s="19">
        <v>0</v>
      </c>
      <c r="E59" s="11">
        <v>590.01</v>
      </c>
      <c r="F59" s="11">
        <v>587.96</v>
      </c>
      <c r="G59" s="8">
        <f>IF(Tabela1[[#This Row],[Aplicação]]&lt;0,-(Tabela1[[#This Row],[Aplicação]]+Tabela1[[#This Row],[Valor Base]]),Tabela1[[#This Row],[Valor Bruto]]-Tabela1[[#This Row],[Valor Base]])</f>
        <v>-2.0499999999999545</v>
      </c>
      <c r="H59" s="30">
        <f>MONTH(Tabela1[[#This Row],[Data]])</f>
        <v>12</v>
      </c>
      <c r="I59" s="30">
        <f>YEAR(Tabela1[[#This Row],[Data]])</f>
        <v>2011</v>
      </c>
      <c r="J59" s="5">
        <f>IF(Tabela1[[#This Row],[Valor Base]]&gt;0,Tabela1[[#This Row],[Rendimento]]/Tabela1[[#This Row],[Valor Base]],0)</f>
        <v>-3.474517381061261E-3</v>
      </c>
      <c r="K59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5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0" spans="1:12" x14ac:dyDescent="0.25">
      <c r="A60" s="6" t="s">
        <v>24</v>
      </c>
      <c r="B60" s="6" t="s">
        <v>18</v>
      </c>
      <c r="C60" s="3">
        <v>40882</v>
      </c>
      <c r="D60" s="19">
        <v>0</v>
      </c>
      <c r="E60" s="11">
        <v>1408</v>
      </c>
      <c r="F60" s="11">
        <v>1468</v>
      </c>
      <c r="G60" s="8">
        <f>IF(Tabela1[[#This Row],[Aplicação]]&lt;0,-(Tabela1[[#This Row],[Aplicação]]+Tabela1[[#This Row],[Valor Base]]),Tabela1[[#This Row],[Valor Bruto]]-Tabela1[[#This Row],[Valor Base]])</f>
        <v>60</v>
      </c>
      <c r="H60" s="30">
        <f>MONTH(Tabela1[[#This Row],[Data]])</f>
        <v>12</v>
      </c>
      <c r="I60" s="30">
        <f>YEAR(Tabela1[[#This Row],[Data]])</f>
        <v>2011</v>
      </c>
      <c r="J60" s="5">
        <f>IF(Tabela1[[#This Row],[Valor Base]]&gt;0,Tabela1[[#This Row],[Rendimento]]/Tabela1[[#This Row],[Valor Base]],0)</f>
        <v>4.261363636363636E-2</v>
      </c>
      <c r="K60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6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61" spans="1:12" x14ac:dyDescent="0.25">
      <c r="A61" s="6" t="s">
        <v>25</v>
      </c>
      <c r="B61" s="6" t="s">
        <v>8</v>
      </c>
      <c r="C61" s="3">
        <v>40882</v>
      </c>
      <c r="D61" s="19">
        <v>0</v>
      </c>
      <c r="E61" s="11">
        <v>1690.21</v>
      </c>
      <c r="F61" s="11">
        <v>1690.92</v>
      </c>
      <c r="G61" s="8">
        <f>IF(Tabela1[[#This Row],[Aplicação]]&lt;0,-(Tabela1[[#This Row],[Aplicação]]+Tabela1[[#This Row],[Valor Base]]),Tabela1[[#This Row],[Valor Bruto]]-Tabela1[[#This Row],[Valor Base]])</f>
        <v>0.71000000000003638</v>
      </c>
      <c r="H61" s="30">
        <f>MONTH(Tabela1[[#This Row],[Data]])</f>
        <v>12</v>
      </c>
      <c r="I61" s="30">
        <f>YEAR(Tabela1[[#This Row],[Data]])</f>
        <v>2011</v>
      </c>
      <c r="J61" s="5">
        <f>IF(Tabela1[[#This Row],[Valor Base]]&gt;0,Tabela1[[#This Row],[Rendimento]]/Tabela1[[#This Row],[Valor Base]],0)</f>
        <v>4.2006614562689626E-4</v>
      </c>
      <c r="K61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6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2" spans="1:12" x14ac:dyDescent="0.25">
      <c r="A62" s="6" t="s">
        <v>25</v>
      </c>
      <c r="B62" s="6" t="s">
        <v>16</v>
      </c>
      <c r="C62" s="3">
        <v>40882</v>
      </c>
      <c r="D62" s="19">
        <v>0</v>
      </c>
      <c r="E62" s="11">
        <v>587.96</v>
      </c>
      <c r="F62" s="11">
        <v>596.89</v>
      </c>
      <c r="G62" s="8">
        <f>IF(Tabela1[[#This Row],[Aplicação]]&lt;0,-(Tabela1[[#This Row],[Aplicação]]+Tabela1[[#This Row],[Valor Base]]),Tabela1[[#This Row],[Valor Bruto]]-Tabela1[[#This Row],[Valor Base]])</f>
        <v>8.92999999999995</v>
      </c>
      <c r="H62" s="30">
        <f>MONTH(Tabela1[[#This Row],[Data]])</f>
        <v>12</v>
      </c>
      <c r="I62" s="30">
        <f>YEAR(Tabela1[[#This Row],[Data]])</f>
        <v>2011</v>
      </c>
      <c r="J62" s="5">
        <f>IF(Tabela1[[#This Row],[Valor Base]]&gt;0,Tabela1[[#This Row],[Rendimento]]/Tabela1[[#This Row],[Valor Base]],0)</f>
        <v>1.5188108034560088E-2</v>
      </c>
      <c r="K62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6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3" spans="1:12" x14ac:dyDescent="0.25">
      <c r="A63" s="6" t="s">
        <v>24</v>
      </c>
      <c r="B63" t="s">
        <v>18</v>
      </c>
      <c r="C63" s="3">
        <v>40883</v>
      </c>
      <c r="D63" s="19">
        <v>0</v>
      </c>
      <c r="E63" s="11">
        <v>1468</v>
      </c>
      <c r="F63" s="11">
        <v>1496</v>
      </c>
      <c r="G63" s="8">
        <f>IF(Tabela1[[#This Row],[Aplicação]]&lt;0,-(Tabela1[[#This Row],[Aplicação]]+Tabela1[[#This Row],[Valor Base]]),Tabela1[[#This Row],[Valor Bruto]]-Tabela1[[#This Row],[Valor Base]])</f>
        <v>28</v>
      </c>
      <c r="H63" s="30">
        <f>MONTH(Tabela1[[#This Row],[Data]])</f>
        <v>12</v>
      </c>
      <c r="I63" s="30">
        <f>YEAR(Tabela1[[#This Row],[Data]])</f>
        <v>2011</v>
      </c>
      <c r="J63" s="5">
        <f>IF(Tabela1[[#This Row],[Valor Base]]&gt;0,Tabela1[[#This Row],[Rendimento]]/Tabela1[[#This Row],[Valor Base]],0)</f>
        <v>1.9073569482288829E-2</v>
      </c>
      <c r="K63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6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64" spans="1:12" x14ac:dyDescent="0.25">
      <c r="A64" s="6" t="s">
        <v>24</v>
      </c>
      <c r="B64" t="s">
        <v>19</v>
      </c>
      <c r="C64" s="3">
        <v>40883</v>
      </c>
      <c r="D64" s="19">
        <v>861.05</v>
      </c>
      <c r="E64" s="19">
        <v>861.05</v>
      </c>
      <c r="F64" s="11">
        <v>851</v>
      </c>
      <c r="G64" s="8">
        <f>IF(Tabela1[[#This Row],[Aplicação]]&lt;0,-(Tabela1[[#This Row],[Aplicação]]+Tabela1[[#This Row],[Valor Base]]),Tabela1[[#This Row],[Valor Bruto]]-Tabela1[[#This Row],[Valor Base]])</f>
        <v>-10.049999999999955</v>
      </c>
      <c r="H64" s="30">
        <f>MONTH(Tabela1[[#This Row],[Data]])</f>
        <v>12</v>
      </c>
      <c r="I64" s="30">
        <f>YEAR(Tabela1[[#This Row],[Data]])</f>
        <v>2011</v>
      </c>
      <c r="J64" s="5">
        <f>IF(Tabela1[[#This Row],[Valor Base]]&gt;0,Tabela1[[#This Row],[Rendimento]]/Tabela1[[#This Row],[Valor Base]],0)</f>
        <v>-1.1671796062946351E-2</v>
      </c>
      <c r="K64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6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65" spans="1:12" x14ac:dyDescent="0.25">
      <c r="A65" s="6" t="s">
        <v>25</v>
      </c>
      <c r="B65" s="6" t="s">
        <v>8</v>
      </c>
      <c r="C65" s="3">
        <v>40883</v>
      </c>
      <c r="D65" s="19">
        <v>0</v>
      </c>
      <c r="E65" s="11">
        <v>1690.92</v>
      </c>
      <c r="F65" s="11">
        <v>1691.62</v>
      </c>
      <c r="G65" s="8">
        <f>IF(Tabela1[[#This Row],[Aplicação]]&lt;0,-(Tabela1[[#This Row],[Aplicação]]+Tabela1[[#This Row],[Valor Base]]),Tabela1[[#This Row],[Valor Bruto]]-Tabela1[[#This Row],[Valor Base]])</f>
        <v>0.6999999999998181</v>
      </c>
      <c r="H65" s="30">
        <f>MONTH(Tabela1[[#This Row],[Data]])</f>
        <v>12</v>
      </c>
      <c r="I65" s="30">
        <f>YEAR(Tabela1[[#This Row],[Data]])</f>
        <v>2011</v>
      </c>
      <c r="J65" s="5">
        <f>IF(Tabela1[[#This Row],[Valor Base]]&gt;0,Tabela1[[#This Row],[Rendimento]]/Tabela1[[#This Row],[Valor Base]],0)</f>
        <v>4.1397582381178178E-4</v>
      </c>
      <c r="K65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6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6" spans="1:12" x14ac:dyDescent="0.25">
      <c r="A66" s="6" t="s">
        <v>25</v>
      </c>
      <c r="B66" s="6" t="s">
        <v>16</v>
      </c>
      <c r="C66" s="3">
        <v>40883</v>
      </c>
      <c r="D66" s="19">
        <v>0</v>
      </c>
      <c r="E66" s="11">
        <v>596.89</v>
      </c>
      <c r="F66" s="11">
        <v>603.42999999999995</v>
      </c>
      <c r="G66" s="8">
        <f>IF(Tabela1[[#This Row],[Aplicação]]&lt;0,-(Tabela1[[#This Row],[Aplicação]]+Tabela1[[#This Row],[Valor Base]]),Tabela1[[#This Row],[Valor Bruto]]-Tabela1[[#This Row],[Valor Base]])</f>
        <v>6.5399999999999636</v>
      </c>
      <c r="H66" s="30">
        <f>MONTH(Tabela1[[#This Row],[Data]])</f>
        <v>12</v>
      </c>
      <c r="I66" s="30">
        <f>YEAR(Tabela1[[#This Row],[Data]])</f>
        <v>2011</v>
      </c>
      <c r="J66" s="5">
        <f>IF(Tabela1[[#This Row],[Valor Base]]&gt;0,Tabela1[[#This Row],[Rendimento]]/Tabela1[[#This Row],[Valor Base]],0)</f>
        <v>1.0956792708874272E-2</v>
      </c>
      <c r="K66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6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7" spans="1:12" x14ac:dyDescent="0.25">
      <c r="A67" s="6" t="s">
        <v>24</v>
      </c>
      <c r="B67" t="s">
        <v>18</v>
      </c>
      <c r="C67" s="3">
        <v>40884</v>
      </c>
      <c r="D67" s="19">
        <v>-1583.68</v>
      </c>
      <c r="E67" s="11">
        <v>1496</v>
      </c>
      <c r="F67" s="11">
        <v>1600</v>
      </c>
      <c r="G67" s="8">
        <f>IF(Tabela1[[#This Row],[Aplicação]]&lt;0,-(Tabela1[[#This Row],[Aplicação]]+Tabela1[[#This Row],[Valor Base]]),Tabela1[[#This Row],[Valor Bruto]]-Tabela1[[#This Row],[Valor Base]])</f>
        <v>87.680000000000064</v>
      </c>
      <c r="H67" s="30">
        <f>MONTH(Tabela1[[#This Row],[Data]])</f>
        <v>12</v>
      </c>
      <c r="I67" s="30">
        <f>YEAR(Tabela1[[#This Row],[Data]])</f>
        <v>2011</v>
      </c>
      <c r="J67" s="5">
        <f>IF(Tabela1[[#This Row],[Valor Base]]&gt;0,Tabela1[[#This Row],[Rendimento]]/Tabela1[[#This Row],[Valor Base]],0)</f>
        <v>5.8609625668449239E-2</v>
      </c>
      <c r="K67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6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68" spans="1:12" x14ac:dyDescent="0.25">
      <c r="A68" s="6" t="s">
        <v>24</v>
      </c>
      <c r="B68" t="s">
        <v>19</v>
      </c>
      <c r="C68" s="3">
        <v>40884</v>
      </c>
      <c r="D68" s="19">
        <v>0</v>
      </c>
      <c r="E68" s="11">
        <v>851</v>
      </c>
      <c r="F68" s="11">
        <v>823</v>
      </c>
      <c r="G68" s="8">
        <f>IF(Tabela1[[#This Row],[Aplicação]]&lt;0,-(Tabela1[[#This Row],[Aplicação]]+Tabela1[[#This Row],[Valor Base]]),Tabela1[[#This Row],[Valor Bruto]]-Tabela1[[#This Row],[Valor Base]])</f>
        <v>-28</v>
      </c>
      <c r="H68" s="30">
        <f>MONTH(Tabela1[[#This Row],[Data]])</f>
        <v>12</v>
      </c>
      <c r="I68" s="30">
        <f>YEAR(Tabela1[[#This Row],[Data]])</f>
        <v>2011</v>
      </c>
      <c r="J68" s="5">
        <f>IF(Tabela1[[#This Row],[Valor Base]]&gt;0,Tabela1[[#This Row],[Rendimento]]/Tabela1[[#This Row],[Valor Base]],0)</f>
        <v>-3.2902467685076382E-2</v>
      </c>
      <c r="K68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6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69" spans="1:12" x14ac:dyDescent="0.25">
      <c r="A69" s="6" t="s">
        <v>25</v>
      </c>
      <c r="B69" t="s">
        <v>8</v>
      </c>
      <c r="C69" s="3">
        <v>40884</v>
      </c>
      <c r="D69" s="19">
        <v>0</v>
      </c>
      <c r="E69" s="11">
        <v>1691.62</v>
      </c>
      <c r="F69" s="11">
        <v>1692.38</v>
      </c>
      <c r="G69" s="8">
        <f>IF(Tabela1[[#This Row],[Aplicação]]&lt;0,-(Tabela1[[#This Row],[Aplicação]]+Tabela1[[#This Row],[Valor Base]]),Tabela1[[#This Row],[Valor Bruto]]-Tabela1[[#This Row],[Valor Base]])</f>
        <v>0.76000000000021828</v>
      </c>
      <c r="H69" s="30">
        <f>MONTH(Tabela1[[#This Row],[Data]])</f>
        <v>12</v>
      </c>
      <c r="I69" s="30">
        <f>YEAR(Tabela1[[#This Row],[Data]])</f>
        <v>2011</v>
      </c>
      <c r="J69" s="5">
        <f>IF(Tabela1[[#This Row],[Valor Base]]&gt;0,Tabela1[[#This Row],[Rendimento]]/Tabela1[[#This Row],[Valor Base]],0)</f>
        <v>4.4927347749507476E-4</v>
      </c>
      <c r="K69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6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0" spans="1:12" x14ac:dyDescent="0.25">
      <c r="A70" s="6" t="s">
        <v>25</v>
      </c>
      <c r="B70" t="s">
        <v>16</v>
      </c>
      <c r="C70" s="3">
        <v>40884</v>
      </c>
      <c r="D70" s="19">
        <v>0</v>
      </c>
      <c r="E70" s="11">
        <v>603.42999999999995</v>
      </c>
      <c r="F70" s="11">
        <v>599.11</v>
      </c>
      <c r="G70" s="8">
        <f>IF(Tabela1[[#This Row],[Aplicação]]&lt;0,-(Tabela1[[#This Row],[Aplicação]]+Tabela1[[#This Row],[Valor Base]]),Tabela1[[#This Row],[Valor Bruto]]-Tabela1[[#This Row],[Valor Base]])</f>
        <v>-4.3199999999999363</v>
      </c>
      <c r="H70" s="30">
        <f>MONTH(Tabela1[[#This Row],[Data]])</f>
        <v>12</v>
      </c>
      <c r="I70" s="30">
        <f>YEAR(Tabela1[[#This Row],[Data]])</f>
        <v>2011</v>
      </c>
      <c r="J70" s="5">
        <f>IF(Tabela1[[#This Row],[Valor Base]]&gt;0,Tabela1[[#This Row],[Rendimento]]/Tabela1[[#This Row],[Valor Base]],0)</f>
        <v>-7.1590739605255568E-3</v>
      </c>
      <c r="K70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70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1" spans="1:12" x14ac:dyDescent="0.25">
      <c r="A71" s="6" t="s">
        <v>24</v>
      </c>
      <c r="B71" s="6" t="s">
        <v>21</v>
      </c>
      <c r="C71" s="3">
        <v>40885</v>
      </c>
      <c r="D71" s="19">
        <v>1803.1</v>
      </c>
      <c r="E71" s="19">
        <v>0</v>
      </c>
      <c r="F71" s="11">
        <v>0</v>
      </c>
      <c r="G71" s="8">
        <f>IF(Tabela1[[#This Row],[Aplicação]]&lt;0,-(Tabela1[[#This Row],[Aplicação]]+Tabela1[[#This Row],[Valor Base]]),Tabela1[[#This Row],[Valor Bruto]]-Tabela1[[#This Row],[Valor Base]])</f>
        <v>0</v>
      </c>
      <c r="H71" s="30">
        <f>MONTH(Tabela1[[#This Row],[Data]])</f>
        <v>12</v>
      </c>
      <c r="I71" s="30">
        <f>YEAR(Tabela1[[#This Row],[Data]])</f>
        <v>2011</v>
      </c>
      <c r="J71" s="5">
        <f>IF(Tabela1[[#This Row],[Valor Base]]&gt;0,Tabela1[[#This Row],[Rendimento]]/Tabela1[[#This Row],[Valor Base]],0)</f>
        <v>0</v>
      </c>
      <c r="K71" s="9">
        <f>IF(Tabela1[[#This Row],[ID]]="i",0,SUMPRODUCT(PRODUCT((--(Tabela1[ID]=Tabela1[[#This Row],[ID]]))*(--(Tabela1[Nome]=Tabela1[[#This Row],[Nome]]))*(--(Tabela1[Mês]=Tabela1[[#This Row],[Mês]]))*Tabela1[Rent. Dia]+1)-1))</f>
        <v>-3.8267428317896313E-3</v>
      </c>
      <c r="L71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72" spans="1:12" x14ac:dyDescent="0.25">
      <c r="A72" s="6" t="s">
        <v>24</v>
      </c>
      <c r="B72" s="6" t="s">
        <v>19</v>
      </c>
      <c r="C72" s="3">
        <v>40885</v>
      </c>
      <c r="D72" s="19">
        <v>0</v>
      </c>
      <c r="E72" s="11">
        <v>823</v>
      </c>
      <c r="F72" s="11">
        <v>849</v>
      </c>
      <c r="G72" s="8">
        <f>IF(Tabela1[[#This Row],[Aplicação]]&lt;0,-(Tabela1[[#This Row],[Aplicação]]+Tabela1[[#This Row],[Valor Base]]),Tabela1[[#This Row],[Valor Bruto]]-Tabela1[[#This Row],[Valor Base]])</f>
        <v>26</v>
      </c>
      <c r="H72" s="30">
        <f>MONTH(Tabela1[[#This Row],[Data]])</f>
        <v>12</v>
      </c>
      <c r="I72" s="30">
        <f>YEAR(Tabela1[[#This Row],[Data]])</f>
        <v>2011</v>
      </c>
      <c r="J72" s="5">
        <f>IF(Tabela1[[#This Row],[Valor Base]]&gt;0,Tabela1[[#This Row],[Rendimento]]/Tabela1[[#This Row],[Valor Base]],0)</f>
        <v>3.1591737545565005E-2</v>
      </c>
      <c r="K72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7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73" spans="1:12" x14ac:dyDescent="0.25">
      <c r="A73" s="6" t="s">
        <v>25</v>
      </c>
      <c r="B73" s="6" t="s">
        <v>8</v>
      </c>
      <c r="C73" s="3">
        <v>40885</v>
      </c>
      <c r="D73" s="19">
        <v>0</v>
      </c>
      <c r="E73" s="11">
        <v>1692.38</v>
      </c>
      <c r="F73" s="11">
        <v>1693.16</v>
      </c>
      <c r="G73" s="8">
        <f>IF(Tabela1[[#This Row],[Aplicação]]&lt;0,-(Tabela1[[#This Row],[Aplicação]]+Tabela1[[#This Row],[Valor Base]]),Tabela1[[#This Row],[Valor Bruto]]-Tabela1[[#This Row],[Valor Base]])</f>
        <v>0.77999999999997272</v>
      </c>
      <c r="H73" s="30">
        <f>MONTH(Tabela1[[#This Row],[Data]])</f>
        <v>12</v>
      </c>
      <c r="I73" s="30">
        <f>YEAR(Tabela1[[#This Row],[Data]])</f>
        <v>2011</v>
      </c>
      <c r="J73" s="5">
        <f>IF(Tabela1[[#This Row],[Valor Base]]&gt;0,Tabela1[[#This Row],[Rendimento]]/Tabela1[[#This Row],[Valor Base]],0)</f>
        <v>4.6088939836205382E-4</v>
      </c>
      <c r="K73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7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4" spans="1:12" x14ac:dyDescent="0.25">
      <c r="A74" s="6" t="s">
        <v>25</v>
      </c>
      <c r="B74" t="s">
        <v>16</v>
      </c>
      <c r="C74" s="3">
        <v>40885</v>
      </c>
      <c r="D74" s="19">
        <v>0</v>
      </c>
      <c r="E74" s="11">
        <v>599.11</v>
      </c>
      <c r="F74" s="11">
        <v>592.57000000000005</v>
      </c>
      <c r="G74" s="8">
        <f>IF(Tabela1[[#This Row],[Aplicação]]&lt;0,-(Tabela1[[#This Row],[Aplicação]]+Tabela1[[#This Row],[Valor Base]]),Tabela1[[#This Row],[Valor Bruto]]-Tabela1[[#This Row],[Valor Base]])</f>
        <v>-6.5399999999999636</v>
      </c>
      <c r="H74" s="30">
        <f>MONTH(Tabela1[[#This Row],[Data]])</f>
        <v>12</v>
      </c>
      <c r="I74" s="30">
        <f>YEAR(Tabela1[[#This Row],[Data]])</f>
        <v>2011</v>
      </c>
      <c r="J74" s="5">
        <f>IF(Tabela1[[#This Row],[Valor Base]]&gt;0,Tabela1[[#This Row],[Rendimento]]/Tabela1[[#This Row],[Valor Base]],0)</f>
        <v>-1.0916192351988723E-2</v>
      </c>
      <c r="K74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7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5" spans="1:12" x14ac:dyDescent="0.25">
      <c r="A75" s="6" t="s">
        <v>24</v>
      </c>
      <c r="B75" s="6" t="s">
        <v>21</v>
      </c>
      <c r="C75" s="3">
        <v>40886</v>
      </c>
      <c r="D75" s="19">
        <v>-1796.2</v>
      </c>
      <c r="E75" s="23">
        <v>1803.1</v>
      </c>
      <c r="F75" s="11">
        <v>0</v>
      </c>
      <c r="G75" s="8">
        <f>IF(Tabela1[[#This Row],[Aplicação]]&lt;0,-(Tabela1[[#This Row],[Aplicação]]+Tabela1[[#This Row],[Valor Base]]),Tabela1[[#This Row],[Valor Bruto]]-Tabela1[[#This Row],[Valor Base]])</f>
        <v>-6.8999999999998636</v>
      </c>
      <c r="H75" s="30">
        <f>MONTH(Tabela1[[#This Row],[Data]])</f>
        <v>12</v>
      </c>
      <c r="I75" s="30">
        <f>YEAR(Tabela1[[#This Row],[Data]])</f>
        <v>2011</v>
      </c>
      <c r="J75" s="5">
        <f>IF(Tabela1[[#This Row],[Valor Base]]&gt;0,Tabela1[[#This Row],[Rendimento]]/Tabela1[[#This Row],[Valor Base]],0)</f>
        <v>-3.82674283178962E-3</v>
      </c>
      <c r="K75" s="9">
        <f>IF(Tabela1[[#This Row],[ID]]="i",0,SUMPRODUCT(PRODUCT((--(Tabela1[ID]=Tabela1[[#This Row],[ID]]))*(--(Tabela1[Nome]=Tabela1[[#This Row],[Nome]]))*(--(Tabela1[Mês]=Tabela1[[#This Row],[Mês]]))*Tabela1[Rent. Dia]+1)-1))</f>
        <v>-3.8267428317896313E-3</v>
      </c>
      <c r="L7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76" spans="1:12" x14ac:dyDescent="0.25">
      <c r="A76" s="6" t="s">
        <v>24</v>
      </c>
      <c r="B76" s="6" t="s">
        <v>19</v>
      </c>
      <c r="C76" s="3">
        <v>40886</v>
      </c>
      <c r="D76" s="19">
        <v>0</v>
      </c>
      <c r="E76" s="11">
        <v>849</v>
      </c>
      <c r="F76" s="11">
        <v>879</v>
      </c>
      <c r="G76" s="8">
        <f>IF(Tabela1[[#This Row],[Aplicação]]&lt;0,-(Tabela1[[#This Row],[Aplicação]]+Tabela1[[#This Row],[Valor Base]]),Tabela1[[#This Row],[Valor Bruto]]-Tabela1[[#This Row],[Valor Base]])</f>
        <v>30</v>
      </c>
      <c r="H76" s="30">
        <f>MONTH(Tabela1[[#This Row],[Data]])</f>
        <v>12</v>
      </c>
      <c r="I76" s="30">
        <f>YEAR(Tabela1[[#This Row],[Data]])</f>
        <v>2011</v>
      </c>
      <c r="J76" s="5">
        <f>IF(Tabela1[[#This Row],[Valor Base]]&gt;0,Tabela1[[#This Row],[Rendimento]]/Tabela1[[#This Row],[Valor Base]],0)</f>
        <v>3.5335689045936397E-2</v>
      </c>
      <c r="K76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7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77" spans="1:12" x14ac:dyDescent="0.25">
      <c r="A77" s="6" t="s">
        <v>25</v>
      </c>
      <c r="B77" s="6" t="s">
        <v>8</v>
      </c>
      <c r="C77" s="3">
        <v>40886</v>
      </c>
      <c r="D77" s="19">
        <v>0</v>
      </c>
      <c r="E77" s="11">
        <v>1693.16</v>
      </c>
      <c r="F77" s="11">
        <v>1693.92</v>
      </c>
      <c r="G77" s="8">
        <f>IF(Tabela1[[#This Row],[Aplicação]]&lt;0,-(Tabela1[[#This Row],[Aplicação]]+Tabela1[[#This Row],[Valor Base]]),Tabela1[[#This Row],[Valor Bruto]]-Tabela1[[#This Row],[Valor Base]])</f>
        <v>0.75999999999999091</v>
      </c>
      <c r="H77" s="30">
        <f>MONTH(Tabela1[[#This Row],[Data]])</f>
        <v>12</v>
      </c>
      <c r="I77" s="30">
        <f>YEAR(Tabela1[[#This Row],[Data]])</f>
        <v>2011</v>
      </c>
      <c r="J77" s="5">
        <f>IF(Tabela1[[#This Row],[Valor Base]]&gt;0,Tabela1[[#This Row],[Rendimento]]/Tabela1[[#This Row],[Valor Base]],0)</f>
        <v>4.4886484443288933E-4</v>
      </c>
      <c r="K77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7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8" spans="1:12" x14ac:dyDescent="0.25">
      <c r="A78" s="6" t="s">
        <v>25</v>
      </c>
      <c r="B78" s="6" t="s">
        <v>16</v>
      </c>
      <c r="C78" s="3">
        <v>40886</v>
      </c>
      <c r="D78" s="19">
        <v>0</v>
      </c>
      <c r="E78" s="11">
        <v>592.57000000000005</v>
      </c>
      <c r="F78" s="11">
        <v>597.64</v>
      </c>
      <c r="G78" s="8">
        <f>IF(Tabela1[[#This Row],[Aplicação]]&lt;0,-(Tabela1[[#This Row],[Aplicação]]+Tabela1[[#This Row],[Valor Base]]),Tabela1[[#This Row],[Valor Bruto]]-Tabela1[[#This Row],[Valor Base]])</f>
        <v>5.0699999999999363</v>
      </c>
      <c r="H78" s="30">
        <f>MONTH(Tabela1[[#This Row],[Data]])</f>
        <v>12</v>
      </c>
      <c r="I78" s="30">
        <f>YEAR(Tabela1[[#This Row],[Data]])</f>
        <v>2011</v>
      </c>
      <c r="J78" s="5">
        <f>IF(Tabela1[[#This Row],[Valor Base]]&gt;0,Tabela1[[#This Row],[Rendimento]]/Tabela1[[#This Row],[Valor Base]],0)</f>
        <v>8.5559511956392262E-3</v>
      </c>
      <c r="K78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7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9" spans="1:12" x14ac:dyDescent="0.25">
      <c r="A79" s="6" t="s">
        <v>24</v>
      </c>
      <c r="B79" s="6" t="s">
        <v>19</v>
      </c>
      <c r="C79" s="3">
        <v>40889</v>
      </c>
      <c r="D79" s="19">
        <v>0</v>
      </c>
      <c r="E79" s="11">
        <v>879</v>
      </c>
      <c r="F79" s="11">
        <v>860</v>
      </c>
      <c r="G79" s="8">
        <f>IF(Tabela1[[#This Row],[Aplicação]]&lt;0,-(Tabela1[[#This Row],[Aplicação]]+Tabela1[[#This Row],[Valor Base]]),Tabela1[[#This Row],[Valor Bruto]]-Tabela1[[#This Row],[Valor Base]])</f>
        <v>-19</v>
      </c>
      <c r="H79" s="30">
        <f>MONTH(Tabela1[[#This Row],[Data]])</f>
        <v>12</v>
      </c>
      <c r="I79" s="30">
        <f>YEAR(Tabela1[[#This Row],[Data]])</f>
        <v>2011</v>
      </c>
      <c r="J79" s="5">
        <f>IF(Tabela1[[#This Row],[Valor Base]]&gt;0,Tabela1[[#This Row],[Rendimento]]/Tabela1[[#This Row],[Valor Base]],0)</f>
        <v>-2.1615472127417521E-2</v>
      </c>
      <c r="K79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7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80" spans="1:12" x14ac:dyDescent="0.25">
      <c r="A80" s="6" t="s">
        <v>25</v>
      </c>
      <c r="B80" s="6" t="s">
        <v>8</v>
      </c>
      <c r="C80" s="3">
        <v>40889</v>
      </c>
      <c r="D80" s="19">
        <v>0</v>
      </c>
      <c r="E80" s="11">
        <v>1693.92</v>
      </c>
      <c r="F80" s="11">
        <v>1694.66</v>
      </c>
      <c r="G80" s="8">
        <f>IF(Tabela1[[#This Row],[Aplicação]]&lt;0,-(Tabela1[[#This Row],[Aplicação]]+Tabela1[[#This Row],[Valor Base]]),Tabela1[[#This Row],[Valor Bruto]]-Tabela1[[#This Row],[Valor Base]])</f>
        <v>0.74000000000000909</v>
      </c>
      <c r="H80" s="30">
        <f>MONTH(Tabela1[[#This Row],[Data]])</f>
        <v>12</v>
      </c>
      <c r="I80" s="30">
        <f>YEAR(Tabela1[[#This Row],[Data]])</f>
        <v>2011</v>
      </c>
      <c r="J80" s="5">
        <f>IF(Tabela1[[#This Row],[Valor Base]]&gt;0,Tabela1[[#This Row],[Rendimento]]/Tabela1[[#This Row],[Valor Base]],0)</f>
        <v>4.3685652214981173E-4</v>
      </c>
      <c r="K80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80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1" spans="1:12" x14ac:dyDescent="0.25">
      <c r="A81" s="6" t="s">
        <v>25</v>
      </c>
      <c r="B81" s="6" t="s">
        <v>16</v>
      </c>
      <c r="C81" s="3">
        <v>40889</v>
      </c>
      <c r="D81" s="19">
        <v>0</v>
      </c>
      <c r="E81" s="11">
        <v>597.64</v>
      </c>
      <c r="F81" s="11">
        <v>595.96</v>
      </c>
      <c r="G81" s="8">
        <f>IF(Tabela1[[#This Row],[Aplicação]]&lt;0,-(Tabela1[[#This Row],[Aplicação]]+Tabela1[[#This Row],[Valor Base]]),Tabela1[[#This Row],[Valor Bruto]]-Tabela1[[#This Row],[Valor Base]])</f>
        <v>-1.67999999999995</v>
      </c>
      <c r="H81" s="30">
        <f>MONTH(Tabela1[[#This Row],[Data]])</f>
        <v>12</v>
      </c>
      <c r="I81" s="30">
        <f>YEAR(Tabela1[[#This Row],[Data]])</f>
        <v>2011</v>
      </c>
      <c r="J81" s="5">
        <f>IF(Tabela1[[#This Row],[Valor Base]]&gt;0,Tabela1[[#This Row],[Rendimento]]/Tabela1[[#This Row],[Valor Base]],0)</f>
        <v>-2.8110568235057056E-3</v>
      </c>
      <c r="K81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8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2" spans="1:12" x14ac:dyDescent="0.25">
      <c r="A82" s="6" t="s">
        <v>24</v>
      </c>
      <c r="B82" t="s">
        <v>20</v>
      </c>
      <c r="C82" s="3">
        <v>40890</v>
      </c>
      <c r="D82" s="19">
        <v>1182.27</v>
      </c>
      <c r="E82" s="19">
        <v>1182.27</v>
      </c>
      <c r="F82" s="11">
        <v>1134</v>
      </c>
      <c r="G82" s="8">
        <f>IF(Tabela1[[#This Row],[Aplicação]]&lt;0,-(Tabela1[[#This Row],[Aplicação]]+Tabela1[[#This Row],[Valor Base]]),Tabela1[[#This Row],[Valor Bruto]]-Tabela1[[#This Row],[Valor Base]])</f>
        <v>-48.269999999999982</v>
      </c>
      <c r="H82" s="30">
        <f>MONTH(Tabela1[[#This Row],[Data]])</f>
        <v>12</v>
      </c>
      <c r="I82" s="30">
        <f>YEAR(Tabela1[[#This Row],[Data]])</f>
        <v>2011</v>
      </c>
      <c r="J82" s="5">
        <f>IF(Tabela1[[#This Row],[Valor Base]]&gt;0,Tabela1[[#This Row],[Rendimento]]/Tabela1[[#This Row],[Valor Base]],0)</f>
        <v>-4.082823720469942E-2</v>
      </c>
      <c r="K82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8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83" spans="1:12" x14ac:dyDescent="0.25">
      <c r="A83" s="6" t="s">
        <v>24</v>
      </c>
      <c r="B83" t="s">
        <v>19</v>
      </c>
      <c r="C83" s="3">
        <v>40890</v>
      </c>
      <c r="D83" s="19">
        <v>0</v>
      </c>
      <c r="E83" s="11">
        <v>860</v>
      </c>
      <c r="F83" s="11">
        <v>885</v>
      </c>
      <c r="G83" s="8">
        <f>IF(Tabela1[[#This Row],[Aplicação]]&lt;0,-(Tabela1[[#This Row],[Aplicação]]+Tabela1[[#This Row],[Valor Base]]),Tabela1[[#This Row],[Valor Bruto]]-Tabela1[[#This Row],[Valor Base]])</f>
        <v>25</v>
      </c>
      <c r="H83" s="30">
        <f>MONTH(Tabela1[[#This Row],[Data]])</f>
        <v>12</v>
      </c>
      <c r="I83" s="30">
        <f>YEAR(Tabela1[[#This Row],[Data]])</f>
        <v>2011</v>
      </c>
      <c r="J83" s="5">
        <f>IF(Tabela1[[#This Row],[Valor Base]]&gt;0,Tabela1[[#This Row],[Rendimento]]/Tabela1[[#This Row],[Valor Base]],0)</f>
        <v>2.9069767441860465E-2</v>
      </c>
      <c r="K83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8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84" spans="1:12" x14ac:dyDescent="0.25">
      <c r="A84" s="6" t="s">
        <v>25</v>
      </c>
      <c r="B84" t="s">
        <v>8</v>
      </c>
      <c r="C84" s="3">
        <v>40890</v>
      </c>
      <c r="D84" s="19">
        <v>0</v>
      </c>
      <c r="E84" s="11">
        <v>1694.66</v>
      </c>
      <c r="F84" s="11">
        <v>1695.42</v>
      </c>
      <c r="G84" s="8">
        <f>IF(Tabela1[[#This Row],[Aplicação]]&lt;0,-(Tabela1[[#This Row],[Aplicação]]+Tabela1[[#This Row],[Valor Base]]),Tabela1[[#This Row],[Valor Bruto]]-Tabela1[[#This Row],[Valor Base]])</f>
        <v>0.75999999999999091</v>
      </c>
      <c r="H84" s="30">
        <f>MONTH(Tabela1[[#This Row],[Data]])</f>
        <v>12</v>
      </c>
      <c r="I84" s="30">
        <f>YEAR(Tabela1[[#This Row],[Data]])</f>
        <v>2011</v>
      </c>
      <c r="J84" s="5">
        <f>IF(Tabela1[[#This Row],[Valor Base]]&gt;0,Tabela1[[#This Row],[Rendimento]]/Tabela1[[#This Row],[Valor Base]],0)</f>
        <v>4.4846753921139984E-4</v>
      </c>
      <c r="K84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8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5" spans="1:12" x14ac:dyDescent="0.25">
      <c r="A85" s="6" t="s">
        <v>25</v>
      </c>
      <c r="B85" s="6" t="s">
        <v>16</v>
      </c>
      <c r="C85" s="3">
        <v>40890</v>
      </c>
      <c r="D85" s="19">
        <v>0</v>
      </c>
      <c r="E85" s="11">
        <v>595.96</v>
      </c>
      <c r="F85" s="11">
        <v>601.32000000000005</v>
      </c>
      <c r="G85" s="8">
        <f>IF(Tabela1[[#This Row],[Aplicação]]&lt;0,-(Tabela1[[#This Row],[Aplicação]]+Tabela1[[#This Row],[Valor Base]]),Tabela1[[#This Row],[Valor Bruto]]-Tabela1[[#This Row],[Valor Base]])</f>
        <v>5.3600000000000136</v>
      </c>
      <c r="H85" s="30">
        <f>MONTH(Tabela1[[#This Row],[Data]])</f>
        <v>12</v>
      </c>
      <c r="I85" s="30">
        <f>YEAR(Tabela1[[#This Row],[Data]])</f>
        <v>2011</v>
      </c>
      <c r="J85" s="5">
        <f>IF(Tabela1[[#This Row],[Valor Base]]&gt;0,Tabela1[[#This Row],[Rendimento]]/Tabela1[[#This Row],[Valor Base]],0)</f>
        <v>8.9938922075307286E-3</v>
      </c>
      <c r="K85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8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6" spans="1:12" x14ac:dyDescent="0.25">
      <c r="A86" s="6" t="s">
        <v>24</v>
      </c>
      <c r="B86" s="6" t="s">
        <v>20</v>
      </c>
      <c r="C86" s="3">
        <v>40891</v>
      </c>
      <c r="D86" s="19">
        <v>0</v>
      </c>
      <c r="E86" s="11">
        <v>1134</v>
      </c>
      <c r="F86" s="11">
        <v>1134</v>
      </c>
      <c r="G86" s="8">
        <f>IF(Tabela1[[#This Row],[Aplicação]]&lt;0,-(Tabela1[[#This Row],[Aplicação]]+Tabela1[[#This Row],[Valor Base]]),Tabela1[[#This Row],[Valor Bruto]]-Tabela1[[#This Row],[Valor Base]])</f>
        <v>0</v>
      </c>
      <c r="H86" s="30">
        <f>MONTH(Tabela1[[#This Row],[Data]])</f>
        <v>12</v>
      </c>
      <c r="I86" s="30">
        <f>YEAR(Tabela1[[#This Row],[Data]])</f>
        <v>2011</v>
      </c>
      <c r="J86" s="5">
        <f>IF(Tabela1[[#This Row],[Valor Base]]&gt;0,Tabela1[[#This Row],[Rendimento]]/Tabela1[[#This Row],[Valor Base]],0)</f>
        <v>0</v>
      </c>
      <c r="K86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8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87" spans="1:12" x14ac:dyDescent="0.25">
      <c r="A87" s="6" t="s">
        <v>24</v>
      </c>
      <c r="B87" s="6" t="s">
        <v>19</v>
      </c>
      <c r="C87" s="3">
        <v>40891</v>
      </c>
      <c r="D87" s="19">
        <v>0</v>
      </c>
      <c r="E87" s="11">
        <v>885</v>
      </c>
      <c r="F87" s="11">
        <v>900</v>
      </c>
      <c r="G87" s="8">
        <f>IF(Tabela1[[#This Row],[Aplicação]]&lt;0,-(Tabela1[[#This Row],[Aplicação]]+Tabela1[[#This Row],[Valor Base]]),Tabela1[[#This Row],[Valor Bruto]]-Tabela1[[#This Row],[Valor Base]])</f>
        <v>15</v>
      </c>
      <c r="H87" s="30">
        <f>MONTH(Tabela1[[#This Row],[Data]])</f>
        <v>12</v>
      </c>
      <c r="I87" s="30">
        <f>YEAR(Tabela1[[#This Row],[Data]])</f>
        <v>2011</v>
      </c>
      <c r="J87" s="5">
        <f>IF(Tabela1[[#This Row],[Valor Base]]&gt;0,Tabela1[[#This Row],[Rendimento]]/Tabela1[[#This Row],[Valor Base]],0)</f>
        <v>1.6949152542372881E-2</v>
      </c>
      <c r="K87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8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88" spans="1:12" x14ac:dyDescent="0.25">
      <c r="A88" s="6" t="s">
        <v>25</v>
      </c>
      <c r="B88" s="6" t="s">
        <v>8</v>
      </c>
      <c r="C88" s="3">
        <v>40891</v>
      </c>
      <c r="D88" s="19">
        <v>0</v>
      </c>
      <c r="E88" s="11">
        <v>1695.42</v>
      </c>
      <c r="F88" s="11">
        <v>1696.05</v>
      </c>
      <c r="G88" s="8">
        <f>IF(Tabela1[[#This Row],[Aplicação]]&lt;0,-(Tabela1[[#This Row],[Aplicação]]+Tabela1[[#This Row],[Valor Base]]),Tabela1[[#This Row],[Valor Bruto]]-Tabela1[[#This Row],[Valor Base]])</f>
        <v>0.62999999999988177</v>
      </c>
      <c r="H88" s="30">
        <f>MONTH(Tabela1[[#This Row],[Data]])</f>
        <v>12</v>
      </c>
      <c r="I88" s="30">
        <f>YEAR(Tabela1[[#This Row],[Data]])</f>
        <v>2011</v>
      </c>
      <c r="J88" s="5">
        <f>IF(Tabela1[[#This Row],[Valor Base]]&gt;0,Tabela1[[#This Row],[Rendimento]]/Tabela1[[#This Row],[Valor Base]],0)</f>
        <v>3.7158934069427148E-4</v>
      </c>
      <c r="K88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8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9" spans="1:12" x14ac:dyDescent="0.25">
      <c r="A89" s="6" t="s">
        <v>24</v>
      </c>
      <c r="B89" s="6" t="s">
        <v>20</v>
      </c>
      <c r="C89" s="3">
        <v>40892</v>
      </c>
      <c r="D89" s="19">
        <v>0</v>
      </c>
      <c r="E89" s="11">
        <v>1134</v>
      </c>
      <c r="F89" s="11">
        <v>1108</v>
      </c>
      <c r="G89" s="8">
        <f>IF(Tabela1[[#This Row],[Aplicação]]&lt;0,-(Tabela1[[#This Row],[Aplicação]]+Tabela1[[#This Row],[Valor Base]]),Tabela1[[#This Row],[Valor Bruto]]-Tabela1[[#This Row],[Valor Base]])</f>
        <v>-26</v>
      </c>
      <c r="H89" s="30">
        <f>MONTH(Tabela1[[#This Row],[Data]])</f>
        <v>12</v>
      </c>
      <c r="I89" s="30">
        <f>YEAR(Tabela1[[#This Row],[Data]])</f>
        <v>2011</v>
      </c>
      <c r="J89" s="5">
        <f>IF(Tabela1[[#This Row],[Valor Base]]&gt;0,Tabela1[[#This Row],[Rendimento]]/Tabela1[[#This Row],[Valor Base]],0)</f>
        <v>-2.292768959435626E-2</v>
      </c>
      <c r="K89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8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0" spans="1:12" x14ac:dyDescent="0.25">
      <c r="A90" s="6" t="s">
        <v>24</v>
      </c>
      <c r="B90" s="6" t="s">
        <v>19</v>
      </c>
      <c r="C90" s="3">
        <v>40892</v>
      </c>
      <c r="D90" s="19">
        <v>0</v>
      </c>
      <c r="E90" s="11">
        <v>900</v>
      </c>
      <c r="F90" s="11">
        <v>880</v>
      </c>
      <c r="G90" s="8">
        <f>IF(Tabela1[[#This Row],[Aplicação]]&lt;0,-(Tabela1[[#This Row],[Aplicação]]+Tabela1[[#This Row],[Valor Base]]),Tabela1[[#This Row],[Valor Bruto]]-Tabela1[[#This Row],[Valor Base]])</f>
        <v>-20</v>
      </c>
      <c r="H90" s="30">
        <f>MONTH(Tabela1[[#This Row],[Data]])</f>
        <v>12</v>
      </c>
      <c r="I90" s="30">
        <f>YEAR(Tabela1[[#This Row],[Data]])</f>
        <v>2011</v>
      </c>
      <c r="J90" s="5">
        <f>IF(Tabela1[[#This Row],[Valor Base]]&gt;0,Tabela1[[#This Row],[Rendimento]]/Tabela1[[#This Row],[Valor Base]],0)</f>
        <v>-2.2222222222222223E-2</v>
      </c>
      <c r="K90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9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1" spans="1:12" x14ac:dyDescent="0.25">
      <c r="A91" s="6" t="s">
        <v>25</v>
      </c>
      <c r="B91" s="6" t="s">
        <v>8</v>
      </c>
      <c r="C91" s="3">
        <v>40892</v>
      </c>
      <c r="D91" s="19">
        <v>0</v>
      </c>
      <c r="E91" s="11">
        <v>1696.05</v>
      </c>
      <c r="F91" s="11">
        <v>1696.85</v>
      </c>
      <c r="G91" s="8">
        <f>IF(Tabela1[[#This Row],[Aplicação]]&lt;0,-(Tabela1[[#This Row],[Aplicação]]+Tabela1[[#This Row],[Valor Base]]),Tabela1[[#This Row],[Valor Bruto]]-Tabela1[[#This Row],[Valor Base]])</f>
        <v>0.79999999999995453</v>
      </c>
      <c r="H91" s="30">
        <f>MONTH(Tabela1[[#This Row],[Data]])</f>
        <v>12</v>
      </c>
      <c r="I91" s="30">
        <f>YEAR(Tabela1[[#This Row],[Data]])</f>
        <v>2011</v>
      </c>
      <c r="J91" s="5">
        <f>IF(Tabela1[[#This Row],[Valor Base]]&gt;0,Tabela1[[#This Row],[Rendimento]]/Tabela1[[#This Row],[Valor Base]],0)</f>
        <v>4.7168420742310342E-4</v>
      </c>
      <c r="K91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92" spans="1:12" x14ac:dyDescent="0.25">
      <c r="A92" s="6" t="s">
        <v>24</v>
      </c>
      <c r="B92" s="6" t="s">
        <v>20</v>
      </c>
      <c r="C92" s="3">
        <v>40893</v>
      </c>
      <c r="D92" s="19">
        <v>0</v>
      </c>
      <c r="E92" s="11">
        <v>1108</v>
      </c>
      <c r="F92" s="11">
        <v>1160</v>
      </c>
      <c r="G92" s="8">
        <f>IF(Tabela1[[#This Row],[Aplicação]]&lt;0,-(Tabela1[[#This Row],[Aplicação]]+Tabela1[[#This Row],[Valor Base]]),Tabela1[[#This Row],[Valor Bruto]]-Tabela1[[#This Row],[Valor Base]])</f>
        <v>52</v>
      </c>
      <c r="H92" s="30">
        <f>MONTH(Tabela1[[#This Row],[Data]])</f>
        <v>12</v>
      </c>
      <c r="I92" s="30">
        <f>YEAR(Tabela1[[#This Row],[Data]])</f>
        <v>2011</v>
      </c>
      <c r="J92" s="5">
        <f>IF(Tabela1[[#This Row],[Valor Base]]&gt;0,Tabela1[[#This Row],[Rendimento]]/Tabela1[[#This Row],[Valor Base]],0)</f>
        <v>4.6931407942238268E-2</v>
      </c>
      <c r="K92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9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3" spans="1:12" x14ac:dyDescent="0.25">
      <c r="A93" s="6" t="s">
        <v>24</v>
      </c>
      <c r="B93" s="6" t="s">
        <v>19</v>
      </c>
      <c r="C93" s="3">
        <v>40893</v>
      </c>
      <c r="D93" s="19">
        <v>0</v>
      </c>
      <c r="E93" s="11">
        <v>880</v>
      </c>
      <c r="F93" s="11">
        <v>840</v>
      </c>
      <c r="G93" s="8">
        <f>IF(Tabela1[[#This Row],[Aplicação]]&lt;0,-(Tabela1[[#This Row],[Aplicação]]+Tabela1[[#This Row],[Valor Base]]),Tabela1[[#This Row],[Valor Bruto]]-Tabela1[[#This Row],[Valor Base]])</f>
        <v>-40</v>
      </c>
      <c r="H93" s="30">
        <f>MONTH(Tabela1[[#This Row],[Data]])</f>
        <v>12</v>
      </c>
      <c r="I93" s="30">
        <f>YEAR(Tabela1[[#This Row],[Data]])</f>
        <v>2011</v>
      </c>
      <c r="J93" s="5">
        <f>IF(Tabela1[[#This Row],[Valor Base]]&gt;0,Tabela1[[#This Row],[Rendimento]]/Tabela1[[#This Row],[Valor Base]],0)</f>
        <v>-4.5454545454545456E-2</v>
      </c>
      <c r="K93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9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4" spans="1:12" x14ac:dyDescent="0.25">
      <c r="A94" s="6" t="s">
        <v>25</v>
      </c>
      <c r="B94" s="6" t="s">
        <v>8</v>
      </c>
      <c r="C94" s="3">
        <v>40893</v>
      </c>
      <c r="D94" s="19">
        <v>0</v>
      </c>
      <c r="E94" s="11">
        <v>1696.85</v>
      </c>
      <c r="F94" s="11">
        <v>1697.45</v>
      </c>
      <c r="G94" s="8">
        <f>IF(Tabela1[[#This Row],[Aplicação]]&lt;0,-(Tabela1[[#This Row],[Aplicação]]+Tabela1[[#This Row],[Valor Base]]),Tabela1[[#This Row],[Valor Bruto]]-Tabela1[[#This Row],[Valor Base]])</f>
        <v>0.60000000000013642</v>
      </c>
      <c r="H94" s="30">
        <f>MONTH(Tabela1[[#This Row],[Data]])</f>
        <v>12</v>
      </c>
      <c r="I94" s="30">
        <f>YEAR(Tabela1[[#This Row],[Data]])</f>
        <v>2011</v>
      </c>
      <c r="J94" s="5">
        <f>IF(Tabela1[[#This Row],[Valor Base]]&gt;0,Tabela1[[#This Row],[Rendimento]]/Tabela1[[#This Row],[Valor Base]],0)</f>
        <v>3.535963697440177E-4</v>
      </c>
      <c r="K94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95" spans="1:12" x14ac:dyDescent="0.25">
      <c r="A95" s="6" t="s">
        <v>25</v>
      </c>
      <c r="B95" s="6" t="s">
        <v>16</v>
      </c>
      <c r="C95" s="3">
        <v>40893</v>
      </c>
      <c r="D95" s="19">
        <v>-598.13</v>
      </c>
      <c r="E95" s="11">
        <v>601.32000000000005</v>
      </c>
      <c r="F95" s="11">
        <v>0</v>
      </c>
      <c r="G95" s="8">
        <f>IF(Tabela1[[#This Row],[Aplicação]]&lt;0,-(Tabela1[[#This Row],[Aplicação]]+Tabela1[[#This Row],[Valor Base]]),Tabela1[[#This Row],[Valor Bruto]]-Tabela1[[#This Row],[Valor Base]])</f>
        <v>-3.1900000000000546</v>
      </c>
      <c r="H95" s="30">
        <f>MONTH(Tabela1[[#This Row],[Data]])</f>
        <v>12</v>
      </c>
      <c r="I95" s="30">
        <f>YEAR(Tabela1[[#This Row],[Data]])</f>
        <v>2011</v>
      </c>
      <c r="J95" s="5">
        <f>IF(Tabela1[[#This Row],[Valor Base]]&gt;0,Tabela1[[#This Row],[Rendimento]]/Tabela1[[#This Row],[Valor Base]],0)</f>
        <v>-5.3049956761791629E-3</v>
      </c>
      <c r="K95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9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96" spans="1:12" x14ac:dyDescent="0.25">
      <c r="A96" s="6" t="s">
        <v>24</v>
      </c>
      <c r="B96" t="s">
        <v>20</v>
      </c>
      <c r="C96" s="3">
        <v>40896</v>
      </c>
      <c r="D96" s="19">
        <v>0</v>
      </c>
      <c r="E96" s="11">
        <v>1160</v>
      </c>
      <c r="F96" s="11">
        <v>1178</v>
      </c>
      <c r="G96" s="8">
        <f>IF(Tabela1[[#This Row],[Aplicação]]&lt;0,-(Tabela1[[#This Row],[Aplicação]]+Tabela1[[#This Row],[Valor Base]]),Tabela1[[#This Row],[Valor Bruto]]-Tabela1[[#This Row],[Valor Base]])</f>
        <v>18</v>
      </c>
      <c r="H96" s="30">
        <f>MONTH(Tabela1[[#This Row],[Data]])</f>
        <v>12</v>
      </c>
      <c r="I96" s="30">
        <f>YEAR(Tabela1[[#This Row],[Data]])</f>
        <v>2011</v>
      </c>
      <c r="J96" s="5">
        <f>IF(Tabela1[[#This Row],[Valor Base]]&gt;0,Tabela1[[#This Row],[Rendimento]]/Tabela1[[#This Row],[Valor Base]],0)</f>
        <v>1.5517241379310345E-2</v>
      </c>
      <c r="K96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9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7" spans="1:12" x14ac:dyDescent="0.25">
      <c r="A97" s="6" t="s">
        <v>24</v>
      </c>
      <c r="B97" s="6" t="s">
        <v>19</v>
      </c>
      <c r="C97" s="3">
        <v>40896</v>
      </c>
      <c r="D97" s="19">
        <v>0</v>
      </c>
      <c r="E97" s="11">
        <v>840</v>
      </c>
      <c r="F97" s="11">
        <v>810</v>
      </c>
      <c r="G97" s="8">
        <f>IF(Tabela1[[#This Row],[Aplicação]]&lt;0,-(Tabela1[[#This Row],[Aplicação]]+Tabela1[[#This Row],[Valor Base]]),Tabela1[[#This Row],[Valor Bruto]]-Tabela1[[#This Row],[Valor Base]])</f>
        <v>-30</v>
      </c>
      <c r="H97" s="30">
        <f>MONTH(Tabela1[[#This Row],[Data]])</f>
        <v>12</v>
      </c>
      <c r="I97" s="30">
        <f>YEAR(Tabela1[[#This Row],[Data]])</f>
        <v>2011</v>
      </c>
      <c r="J97" s="5">
        <f>IF(Tabela1[[#This Row],[Valor Base]]&gt;0,Tabela1[[#This Row],[Rendimento]]/Tabela1[[#This Row],[Valor Base]],0)</f>
        <v>-3.5714285714285712E-2</v>
      </c>
      <c r="K97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9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8" spans="1:12" x14ac:dyDescent="0.25">
      <c r="A98" s="6" t="s">
        <v>25</v>
      </c>
      <c r="B98" s="6" t="s">
        <v>8</v>
      </c>
      <c r="C98" s="3">
        <v>40896</v>
      </c>
      <c r="D98" s="19">
        <v>0</v>
      </c>
      <c r="E98" s="11">
        <v>1697.45</v>
      </c>
      <c r="F98" s="11">
        <v>1698.16</v>
      </c>
      <c r="G98" s="8">
        <f>IF(Tabela1[[#This Row],[Aplicação]]&lt;0,-(Tabela1[[#This Row],[Aplicação]]+Tabela1[[#This Row],[Valor Base]]),Tabela1[[#This Row],[Valor Bruto]]-Tabela1[[#This Row],[Valor Base]])</f>
        <v>0.71000000000003638</v>
      </c>
      <c r="H98" s="30">
        <f>MONTH(Tabela1[[#This Row],[Data]])</f>
        <v>12</v>
      </c>
      <c r="I98" s="30">
        <f>YEAR(Tabela1[[#This Row],[Data]])</f>
        <v>2011</v>
      </c>
      <c r="J98" s="5">
        <f>IF(Tabela1[[#This Row],[Valor Base]]&gt;0,Tabela1[[#This Row],[Rendimento]]/Tabela1[[#This Row],[Valor Base]],0)</f>
        <v>4.1827447052934482E-4</v>
      </c>
      <c r="K98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99" spans="1:12" x14ac:dyDescent="0.25">
      <c r="A99" s="6" t="s">
        <v>24</v>
      </c>
      <c r="B99" t="s">
        <v>22</v>
      </c>
      <c r="C99" s="3">
        <v>40897</v>
      </c>
      <c r="D99" s="19">
        <v>-837.95</v>
      </c>
      <c r="E99" s="23">
        <v>878</v>
      </c>
      <c r="F99" s="11">
        <v>0</v>
      </c>
      <c r="G99" s="8">
        <f>IF(Tabela1[[#This Row],[Aplicação]]&lt;0,-(Tabela1[[#This Row],[Aplicação]]+Tabela1[[#This Row],[Valor Base]]),Tabela1[[#This Row],[Valor Bruto]]-Tabela1[[#This Row],[Valor Base]])</f>
        <v>-40.049999999999955</v>
      </c>
      <c r="H99" s="30">
        <f>MONTH(Tabela1[[#This Row],[Data]])</f>
        <v>12</v>
      </c>
      <c r="I99" s="30">
        <f>YEAR(Tabela1[[#This Row],[Data]])</f>
        <v>2011</v>
      </c>
      <c r="J99" s="5">
        <f>IF(Tabela1[[#This Row],[Valor Base]]&gt;0,Tabela1[[#This Row],[Rendimento]]/Tabela1[[#This Row],[Valor Base]],0)</f>
        <v>-4.5615034168564869E-2</v>
      </c>
      <c r="K99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9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0" spans="1:12" x14ac:dyDescent="0.25">
      <c r="A100" s="6" t="s">
        <v>24</v>
      </c>
      <c r="B100" s="6" t="s">
        <v>20</v>
      </c>
      <c r="C100" s="3">
        <v>40897</v>
      </c>
      <c r="D100" s="19">
        <v>0</v>
      </c>
      <c r="E100" s="23">
        <v>1178</v>
      </c>
      <c r="F100" s="11">
        <v>1246</v>
      </c>
      <c r="G100" s="8">
        <f>IF(Tabela1[[#This Row],[Aplicação]]&lt;0,-(Tabela1[[#This Row],[Aplicação]]+Tabela1[[#This Row],[Valor Base]]),Tabela1[[#This Row],[Valor Bruto]]-Tabela1[[#This Row],[Valor Base]])</f>
        <v>68</v>
      </c>
      <c r="H100" s="30">
        <f>MONTH(Tabela1[[#This Row],[Data]])</f>
        <v>12</v>
      </c>
      <c r="I100" s="30">
        <f>YEAR(Tabela1[[#This Row],[Data]])</f>
        <v>2011</v>
      </c>
      <c r="J100" s="5">
        <f>IF(Tabela1[[#This Row],[Valor Base]]&gt;0,Tabela1[[#This Row],[Rendimento]]/Tabela1[[#This Row],[Valor Base]],0)</f>
        <v>5.7724957555178265E-2</v>
      </c>
      <c r="K100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0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1" spans="1:12" x14ac:dyDescent="0.25">
      <c r="A101" s="6" t="s">
        <v>24</v>
      </c>
      <c r="B101" s="6" t="s">
        <v>19</v>
      </c>
      <c r="C101" s="3">
        <v>40897</v>
      </c>
      <c r="D101" s="19">
        <v>0</v>
      </c>
      <c r="E101" s="11">
        <v>810</v>
      </c>
      <c r="F101" s="11">
        <v>840</v>
      </c>
      <c r="G101" s="8">
        <f>IF(Tabela1[[#This Row],[Aplicação]]&lt;0,-(Tabela1[[#This Row],[Aplicação]]+Tabela1[[#This Row],[Valor Base]]),Tabela1[[#This Row],[Valor Bruto]]-Tabela1[[#This Row],[Valor Base]])</f>
        <v>30</v>
      </c>
      <c r="H101" s="30">
        <f>MONTH(Tabela1[[#This Row],[Data]])</f>
        <v>12</v>
      </c>
      <c r="I101" s="30">
        <f>YEAR(Tabela1[[#This Row],[Data]])</f>
        <v>2011</v>
      </c>
      <c r="J101" s="5">
        <f>IF(Tabela1[[#This Row],[Valor Base]]&gt;0,Tabela1[[#This Row],[Rendimento]]/Tabela1[[#This Row],[Valor Base]],0)</f>
        <v>3.7037037037037035E-2</v>
      </c>
      <c r="K101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01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2" spans="1:12" x14ac:dyDescent="0.25">
      <c r="A102" s="6" t="s">
        <v>25</v>
      </c>
      <c r="B102" s="6" t="s">
        <v>8</v>
      </c>
      <c r="C102" s="3">
        <v>40897</v>
      </c>
      <c r="D102" s="19">
        <v>0</v>
      </c>
      <c r="E102" s="11">
        <v>1698.16</v>
      </c>
      <c r="F102" s="11">
        <v>1698.78</v>
      </c>
      <c r="G102" s="8">
        <f>IF(Tabela1[[#This Row],[Aplicação]]&lt;0,-(Tabela1[[#This Row],[Aplicação]]+Tabela1[[#This Row],[Valor Base]]),Tabela1[[#This Row],[Valor Bruto]]-Tabela1[[#This Row],[Valor Base]])</f>
        <v>0.61999999999989086</v>
      </c>
      <c r="H102" s="30">
        <f>MONTH(Tabela1[[#This Row],[Data]])</f>
        <v>12</v>
      </c>
      <c r="I102" s="30">
        <f>YEAR(Tabela1[[#This Row],[Data]])</f>
        <v>2011</v>
      </c>
      <c r="J102" s="5">
        <f>IF(Tabela1[[#This Row],[Valor Base]]&gt;0,Tabela1[[#This Row],[Rendimento]]/Tabela1[[#This Row],[Valor Base]],0)</f>
        <v>3.6510105054876504E-4</v>
      </c>
      <c r="K102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0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03" spans="1:12" x14ac:dyDescent="0.25">
      <c r="A103" s="6" t="s">
        <v>24</v>
      </c>
      <c r="B103" s="6" t="s">
        <v>22</v>
      </c>
      <c r="C103" s="3">
        <v>40898</v>
      </c>
      <c r="D103" s="19">
        <v>0</v>
      </c>
      <c r="E103" s="23">
        <v>862</v>
      </c>
      <c r="F103" s="11">
        <v>878</v>
      </c>
      <c r="G103" s="8">
        <f>IF(Tabela1[[#This Row],[Aplicação]]&lt;0,-(Tabela1[[#This Row],[Aplicação]]+Tabela1[[#This Row],[Valor Base]]),Tabela1[[#This Row],[Valor Bruto]]-Tabela1[[#This Row],[Valor Base]])</f>
        <v>16</v>
      </c>
      <c r="H103" s="30">
        <f>MONTH(Tabela1[[#This Row],[Data]])</f>
        <v>12</v>
      </c>
      <c r="I103" s="30">
        <f>YEAR(Tabela1[[#This Row],[Data]])</f>
        <v>2011</v>
      </c>
      <c r="J103" s="5">
        <f>IF(Tabela1[[#This Row],[Valor Base]]&gt;0,Tabela1[[#This Row],[Rendimento]]/Tabela1[[#This Row],[Valor Base]],0)</f>
        <v>1.8561484918793503E-2</v>
      </c>
      <c r="K103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0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4" spans="1:12" x14ac:dyDescent="0.25">
      <c r="A104" s="6" t="s">
        <v>24</v>
      </c>
      <c r="B104" t="s">
        <v>20</v>
      </c>
      <c r="C104" s="3">
        <v>40898</v>
      </c>
      <c r="D104" s="19">
        <v>0</v>
      </c>
      <c r="E104" s="23">
        <v>1246</v>
      </c>
      <c r="F104" s="11">
        <v>1262</v>
      </c>
      <c r="G104" s="8">
        <f>IF(Tabela1[[#This Row],[Aplicação]]&lt;0,-(Tabela1[[#This Row],[Aplicação]]+Tabela1[[#This Row],[Valor Base]]),Tabela1[[#This Row],[Valor Bruto]]-Tabela1[[#This Row],[Valor Base]])</f>
        <v>16</v>
      </c>
      <c r="H104" s="30">
        <f>MONTH(Tabela1[[#This Row],[Data]])</f>
        <v>12</v>
      </c>
      <c r="I104" s="30">
        <f>YEAR(Tabela1[[#This Row],[Data]])</f>
        <v>2011</v>
      </c>
      <c r="J104" s="5">
        <f>IF(Tabela1[[#This Row],[Valor Base]]&gt;0,Tabela1[[#This Row],[Rendimento]]/Tabela1[[#This Row],[Valor Base]],0)</f>
        <v>1.2841091492776886E-2</v>
      </c>
      <c r="K104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0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5" spans="1:12" x14ac:dyDescent="0.25">
      <c r="A105" s="6" t="s">
        <v>24</v>
      </c>
      <c r="B105" s="6" t="s">
        <v>19</v>
      </c>
      <c r="C105" s="3">
        <v>40898</v>
      </c>
      <c r="D105" s="19">
        <v>0</v>
      </c>
      <c r="E105" s="23">
        <v>840</v>
      </c>
      <c r="F105" s="11">
        <v>850</v>
      </c>
      <c r="G105" s="8">
        <f>IF(Tabela1[[#This Row],[Aplicação]]&lt;0,-(Tabela1[[#This Row],[Aplicação]]+Tabela1[[#This Row],[Valor Base]]),Tabela1[[#This Row],[Valor Bruto]]-Tabela1[[#This Row],[Valor Base]])</f>
        <v>10</v>
      </c>
      <c r="H105" s="30">
        <f>MONTH(Tabela1[[#This Row],[Data]])</f>
        <v>12</v>
      </c>
      <c r="I105" s="30">
        <f>YEAR(Tabela1[[#This Row],[Data]])</f>
        <v>2011</v>
      </c>
      <c r="J105" s="5">
        <f>IF(Tabela1[[#This Row],[Valor Base]]&gt;0,Tabela1[[#This Row],[Rendimento]]/Tabela1[[#This Row],[Valor Base]],0)</f>
        <v>1.1904761904761904E-2</v>
      </c>
      <c r="K105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0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6" spans="1:12" x14ac:dyDescent="0.25">
      <c r="A106" s="6" t="s">
        <v>25</v>
      </c>
      <c r="B106" s="6" t="s">
        <v>8</v>
      </c>
      <c r="C106" s="3">
        <v>40898</v>
      </c>
      <c r="D106" s="19">
        <v>0</v>
      </c>
      <c r="E106" s="11">
        <v>1698.78</v>
      </c>
      <c r="F106" s="11">
        <v>1699.46</v>
      </c>
      <c r="G106" s="8">
        <f>IF(Tabela1[[#This Row],[Aplicação]]&lt;0,-(Tabela1[[#This Row],[Aplicação]]+Tabela1[[#This Row],[Valor Base]]),Tabela1[[#This Row],[Valor Bruto]]-Tabela1[[#This Row],[Valor Base]])</f>
        <v>0.68000000000006366</v>
      </c>
      <c r="H106" s="30">
        <f>MONTH(Tabela1[[#This Row],[Data]])</f>
        <v>12</v>
      </c>
      <c r="I106" s="30">
        <f>YEAR(Tabela1[[#This Row],[Data]])</f>
        <v>2011</v>
      </c>
      <c r="J106" s="5">
        <f>IF(Tabela1[[#This Row],[Valor Base]]&gt;0,Tabela1[[#This Row],[Rendimento]]/Tabela1[[#This Row],[Valor Base]],0)</f>
        <v>4.0028726497843376E-4</v>
      </c>
      <c r="K106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0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07" spans="1:12" x14ac:dyDescent="0.25">
      <c r="A107" s="6" t="s">
        <v>24</v>
      </c>
      <c r="B107" s="6" t="s">
        <v>22</v>
      </c>
      <c r="C107" s="3">
        <v>40899</v>
      </c>
      <c r="D107" s="19">
        <v>0</v>
      </c>
      <c r="E107" s="23">
        <v>858</v>
      </c>
      <c r="F107" s="23">
        <v>862</v>
      </c>
      <c r="G107" s="8">
        <f>IF(Tabela1[[#This Row],[Aplicação]]&lt;0,-(Tabela1[[#This Row],[Aplicação]]+Tabela1[[#This Row],[Valor Base]]),Tabela1[[#This Row],[Valor Bruto]]-Tabela1[[#This Row],[Valor Base]])</f>
        <v>4</v>
      </c>
      <c r="H107" s="30">
        <f>MONTH(Tabela1[[#This Row],[Data]])</f>
        <v>12</v>
      </c>
      <c r="I107" s="30">
        <f>YEAR(Tabela1[[#This Row],[Data]])</f>
        <v>2011</v>
      </c>
      <c r="J107" s="5">
        <f>IF(Tabela1[[#This Row],[Valor Base]]&gt;0,Tabela1[[#This Row],[Rendimento]]/Tabela1[[#This Row],[Valor Base]],0)</f>
        <v>4.662004662004662E-3</v>
      </c>
      <c r="K107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0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8" spans="1:12" x14ac:dyDescent="0.25">
      <c r="A108" s="6" t="s">
        <v>24</v>
      </c>
      <c r="B108" s="6" t="s">
        <v>20</v>
      </c>
      <c r="C108" s="3">
        <v>40899</v>
      </c>
      <c r="D108" s="19">
        <v>0</v>
      </c>
      <c r="E108" s="11">
        <v>1262</v>
      </c>
      <c r="F108" s="11">
        <v>1298</v>
      </c>
      <c r="G108" s="8">
        <f>IF(Tabela1[[#This Row],[Aplicação]]&lt;0,-(Tabela1[[#This Row],[Aplicação]]+Tabela1[[#This Row],[Valor Base]]),Tabela1[[#This Row],[Valor Bruto]]-Tabela1[[#This Row],[Valor Base]])</f>
        <v>36</v>
      </c>
      <c r="H108" s="30">
        <f>MONTH(Tabela1[[#This Row],[Data]])</f>
        <v>12</v>
      </c>
      <c r="I108" s="30">
        <f>YEAR(Tabela1[[#This Row],[Data]])</f>
        <v>2011</v>
      </c>
      <c r="J108" s="5">
        <f>IF(Tabela1[[#This Row],[Valor Base]]&gt;0,Tabela1[[#This Row],[Rendimento]]/Tabela1[[#This Row],[Valor Base]],0)</f>
        <v>2.8526148969889066E-2</v>
      </c>
      <c r="K108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0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9" spans="1:12" x14ac:dyDescent="0.25">
      <c r="A109" s="6" t="s">
        <v>24</v>
      </c>
      <c r="B109" s="6" t="s">
        <v>19</v>
      </c>
      <c r="C109" s="3">
        <v>40899</v>
      </c>
      <c r="D109" s="19">
        <v>0</v>
      </c>
      <c r="E109" s="11">
        <v>850</v>
      </c>
      <c r="F109" s="11">
        <v>874</v>
      </c>
      <c r="G109" s="8">
        <f>IF(Tabela1[[#This Row],[Aplicação]]&lt;0,-(Tabela1[[#This Row],[Aplicação]]+Tabela1[[#This Row],[Valor Base]]),Tabela1[[#This Row],[Valor Bruto]]-Tabela1[[#This Row],[Valor Base]])</f>
        <v>24</v>
      </c>
      <c r="H109" s="30">
        <f>MONTH(Tabela1[[#This Row],[Data]])</f>
        <v>12</v>
      </c>
      <c r="I109" s="30">
        <f>YEAR(Tabela1[[#This Row],[Data]])</f>
        <v>2011</v>
      </c>
      <c r="J109" s="5">
        <f>IF(Tabela1[[#This Row],[Valor Base]]&gt;0,Tabela1[[#This Row],[Rendimento]]/Tabela1[[#This Row],[Valor Base]],0)</f>
        <v>2.823529411764706E-2</v>
      </c>
      <c r="K109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0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0" spans="1:12" x14ac:dyDescent="0.25">
      <c r="A110" s="6" t="s">
        <v>25</v>
      </c>
      <c r="B110" s="6" t="s">
        <v>8</v>
      </c>
      <c r="C110" s="3">
        <v>40899</v>
      </c>
      <c r="D110" s="19">
        <v>0</v>
      </c>
      <c r="E110" s="11">
        <v>1699.46</v>
      </c>
      <c r="F110" s="11">
        <v>1700.17</v>
      </c>
      <c r="G110" s="8">
        <f>IF(Tabela1[[#This Row],[Aplicação]]&lt;0,-(Tabela1[[#This Row],[Aplicação]]+Tabela1[[#This Row],[Valor Base]]),Tabela1[[#This Row],[Valor Bruto]]-Tabela1[[#This Row],[Valor Base]])</f>
        <v>0.71000000000003638</v>
      </c>
      <c r="H110" s="30">
        <f>MONTH(Tabela1[[#This Row],[Data]])</f>
        <v>12</v>
      </c>
      <c r="I110" s="30">
        <f>YEAR(Tabela1[[#This Row],[Data]])</f>
        <v>2011</v>
      </c>
      <c r="J110" s="5">
        <f>IF(Tabela1[[#This Row],[Valor Base]]&gt;0,Tabela1[[#This Row],[Rendimento]]/Tabela1[[#This Row],[Valor Base]],0)</f>
        <v>4.1777976533724617E-4</v>
      </c>
      <c r="K110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10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11" spans="1:12" x14ac:dyDescent="0.25">
      <c r="A111" s="6" t="s">
        <v>24</v>
      </c>
      <c r="B111" s="6" t="s">
        <v>22</v>
      </c>
      <c r="C111" s="3">
        <v>40900</v>
      </c>
      <c r="D111" s="19">
        <v>0</v>
      </c>
      <c r="E111" s="23">
        <v>850</v>
      </c>
      <c r="F111" s="23">
        <v>858</v>
      </c>
      <c r="G111" s="8">
        <f>IF(Tabela1[[#This Row],[Aplicação]]&lt;0,-(Tabela1[[#This Row],[Aplicação]]+Tabela1[[#This Row],[Valor Base]]),Tabela1[[#This Row],[Valor Bruto]]-Tabela1[[#This Row],[Valor Base]])</f>
        <v>8</v>
      </c>
      <c r="H111" s="30">
        <f>MONTH(Tabela1[[#This Row],[Data]])</f>
        <v>12</v>
      </c>
      <c r="I111" s="30">
        <f>YEAR(Tabela1[[#This Row],[Data]])</f>
        <v>2011</v>
      </c>
      <c r="J111" s="5">
        <f>IF(Tabela1[[#This Row],[Valor Base]]&gt;0,Tabela1[[#This Row],[Rendimento]]/Tabela1[[#This Row],[Valor Base]],0)</f>
        <v>9.4117647058823521E-3</v>
      </c>
      <c r="K111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11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2" spans="1:12" x14ac:dyDescent="0.25">
      <c r="A112" s="6" t="s">
        <v>24</v>
      </c>
      <c r="B112" s="6" t="s">
        <v>20</v>
      </c>
      <c r="C112" s="3">
        <v>40900</v>
      </c>
      <c r="D112" s="19">
        <v>0</v>
      </c>
      <c r="E112" s="11">
        <v>1298</v>
      </c>
      <c r="F112" s="11">
        <v>1328</v>
      </c>
      <c r="G112" s="8">
        <f>IF(Tabela1[[#This Row],[Aplicação]]&lt;0,-(Tabela1[[#This Row],[Aplicação]]+Tabela1[[#This Row],[Valor Base]]),Tabela1[[#This Row],[Valor Bruto]]-Tabela1[[#This Row],[Valor Base]])</f>
        <v>30</v>
      </c>
      <c r="H112" s="30">
        <f>MONTH(Tabela1[[#This Row],[Data]])</f>
        <v>12</v>
      </c>
      <c r="I112" s="30">
        <f>YEAR(Tabela1[[#This Row],[Data]])</f>
        <v>2011</v>
      </c>
      <c r="J112" s="5">
        <f>IF(Tabela1[[#This Row],[Valor Base]]&gt;0,Tabela1[[#This Row],[Rendimento]]/Tabela1[[#This Row],[Valor Base]],0)</f>
        <v>2.3112480739599383E-2</v>
      </c>
      <c r="K112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1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3" spans="1:12" x14ac:dyDescent="0.25">
      <c r="A113" s="6" t="s">
        <v>24</v>
      </c>
      <c r="B113" s="6" t="s">
        <v>23</v>
      </c>
      <c r="C113" s="3">
        <v>40900</v>
      </c>
      <c r="D113" s="19">
        <v>2374.5700000000002</v>
      </c>
      <c r="E113" s="19">
        <v>2374.5700000000002</v>
      </c>
      <c r="F113" s="11">
        <v>2361</v>
      </c>
      <c r="G113" s="8">
        <f>IF(Tabela1[[#This Row],[Aplicação]]&lt;0,-(Tabela1[[#This Row],[Aplicação]]+Tabela1[[#This Row],[Valor Base]]),Tabela1[[#This Row],[Valor Bruto]]-Tabela1[[#This Row],[Valor Base]])</f>
        <v>-13.570000000000164</v>
      </c>
      <c r="H113" s="30">
        <f>MONTH(Tabela1[[#This Row],[Data]])</f>
        <v>12</v>
      </c>
      <c r="I113" s="30">
        <f>YEAR(Tabela1[[#This Row],[Data]])</f>
        <v>2011</v>
      </c>
      <c r="J113" s="5">
        <f>IF(Tabela1[[#This Row],[Valor Base]]&gt;0,Tabela1[[#This Row],[Rendimento]]/Tabela1[[#This Row],[Valor Base]],0)</f>
        <v>-5.7147188754175125E-3</v>
      </c>
      <c r="K113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11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4" spans="1:12" x14ac:dyDescent="0.25">
      <c r="A114" s="6" t="s">
        <v>24</v>
      </c>
      <c r="B114" s="6" t="s">
        <v>19</v>
      </c>
      <c r="C114" s="3">
        <v>40900</v>
      </c>
      <c r="D114" s="19">
        <v>0</v>
      </c>
      <c r="E114" s="11">
        <v>874</v>
      </c>
      <c r="F114" s="11">
        <v>875</v>
      </c>
      <c r="G114" s="8">
        <f>IF(Tabela1[[#This Row],[Aplicação]]&lt;0,-(Tabela1[[#This Row],[Aplicação]]+Tabela1[[#This Row],[Valor Base]]),Tabela1[[#This Row],[Valor Bruto]]-Tabela1[[#This Row],[Valor Base]])</f>
        <v>1</v>
      </c>
      <c r="H114" s="30">
        <f>MONTH(Tabela1[[#This Row],[Data]])</f>
        <v>12</v>
      </c>
      <c r="I114" s="30">
        <f>YEAR(Tabela1[[#This Row],[Data]])</f>
        <v>2011</v>
      </c>
      <c r="J114" s="5">
        <f>IF(Tabela1[[#This Row],[Valor Base]]&gt;0,Tabela1[[#This Row],[Rendimento]]/Tabela1[[#This Row],[Valor Base]],0)</f>
        <v>1.1441647597254005E-3</v>
      </c>
      <c r="K114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1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5" spans="1:12" x14ac:dyDescent="0.25">
      <c r="A115" s="6" t="s">
        <v>25</v>
      </c>
      <c r="B115" s="6" t="s">
        <v>8</v>
      </c>
      <c r="C115" s="3">
        <v>40900</v>
      </c>
      <c r="D115" s="19">
        <v>0</v>
      </c>
      <c r="E115" s="11">
        <v>1700.17</v>
      </c>
      <c r="F115" s="11">
        <v>1700.94</v>
      </c>
      <c r="G115" s="8">
        <f>IF(Tabela1[[#This Row],[Aplicação]]&lt;0,-(Tabela1[[#This Row],[Aplicação]]+Tabela1[[#This Row],[Valor Base]]),Tabela1[[#This Row],[Valor Bruto]]-Tabela1[[#This Row],[Valor Base]])</f>
        <v>0.76999999999998181</v>
      </c>
      <c r="H115" s="30">
        <f>MONTH(Tabela1[[#This Row],[Data]])</f>
        <v>12</v>
      </c>
      <c r="I115" s="30">
        <f>YEAR(Tabela1[[#This Row],[Data]])</f>
        <v>2011</v>
      </c>
      <c r="J115" s="5">
        <f>IF(Tabela1[[#This Row],[Valor Base]]&gt;0,Tabela1[[#This Row],[Rendimento]]/Tabela1[[#This Row],[Valor Base]],0)</f>
        <v>4.5289588688188931E-4</v>
      </c>
      <c r="K115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1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16" spans="1:12" x14ac:dyDescent="0.25">
      <c r="A116" s="6" t="s">
        <v>24</v>
      </c>
      <c r="B116" s="6" t="s">
        <v>22</v>
      </c>
      <c r="C116" s="3">
        <v>40903</v>
      </c>
      <c r="D116" s="19">
        <v>0</v>
      </c>
      <c r="E116" s="23">
        <v>862</v>
      </c>
      <c r="F116" s="23">
        <v>850</v>
      </c>
      <c r="G116" s="8">
        <f>IF(Tabela1[[#This Row],[Aplicação]]&lt;0,-(Tabela1[[#This Row],[Aplicação]]+Tabela1[[#This Row],[Valor Base]]),Tabela1[[#This Row],[Valor Bruto]]-Tabela1[[#This Row],[Valor Base]])</f>
        <v>-12</v>
      </c>
      <c r="H116" s="30">
        <f>MONTH(Tabela1[[#This Row],[Data]])</f>
        <v>12</v>
      </c>
      <c r="I116" s="30">
        <f>YEAR(Tabela1[[#This Row],[Data]])</f>
        <v>2011</v>
      </c>
      <c r="J116" s="5">
        <f>IF(Tabela1[[#This Row],[Valor Base]]&gt;0,Tabela1[[#This Row],[Rendimento]]/Tabela1[[#This Row],[Valor Base]],0)</f>
        <v>-1.3921113689095127E-2</v>
      </c>
      <c r="K116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1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7" spans="1:12" x14ac:dyDescent="0.25">
      <c r="A117" s="6" t="s">
        <v>24</v>
      </c>
      <c r="B117" s="6" t="s">
        <v>20</v>
      </c>
      <c r="C117" s="3">
        <v>40903</v>
      </c>
      <c r="D117" s="19">
        <v>0</v>
      </c>
      <c r="E117" s="23">
        <v>664</v>
      </c>
      <c r="F117" s="11">
        <v>690</v>
      </c>
      <c r="G117" s="8">
        <f>IF(Tabela1[[#This Row],[Aplicação]]&lt;0,-(Tabela1[[#This Row],[Aplicação]]+Tabela1[[#This Row],[Valor Base]]),Tabela1[[#This Row],[Valor Bruto]]-Tabela1[[#This Row],[Valor Base]])</f>
        <v>26</v>
      </c>
      <c r="H117" s="30">
        <f>MONTH(Tabela1[[#This Row],[Data]])</f>
        <v>12</v>
      </c>
      <c r="I117" s="30">
        <f>YEAR(Tabela1[[#This Row],[Data]])</f>
        <v>2011</v>
      </c>
      <c r="J117" s="5">
        <f>IF(Tabela1[[#This Row],[Valor Base]]&gt;0,Tabela1[[#This Row],[Rendimento]]/Tabela1[[#This Row],[Valor Base]],0)</f>
        <v>3.9156626506024098E-2</v>
      </c>
      <c r="K117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1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8" spans="1:12" x14ac:dyDescent="0.25">
      <c r="A118" s="6" t="s">
        <v>24</v>
      </c>
      <c r="B118" s="6" t="s">
        <v>20</v>
      </c>
      <c r="C118" s="3">
        <v>40903</v>
      </c>
      <c r="D118" s="19">
        <v>-674.01</v>
      </c>
      <c r="E118" s="11">
        <v>664</v>
      </c>
      <c r="F118" s="11">
        <v>0</v>
      </c>
      <c r="G118" s="8">
        <f>IF(Tabela1[[#This Row],[Aplicação]]&lt;0,-(Tabela1[[#This Row],[Aplicação]]+Tabela1[[#This Row],[Valor Base]]),Tabela1[[#This Row],[Valor Bruto]]-Tabela1[[#This Row],[Valor Base]])</f>
        <v>10.009999999999991</v>
      </c>
      <c r="H118" s="30">
        <f>MONTH(Tabela1[[#This Row],[Data]])</f>
        <v>12</v>
      </c>
      <c r="I118" s="30">
        <f>YEAR(Tabela1[[#This Row],[Data]])</f>
        <v>2011</v>
      </c>
      <c r="J118" s="5">
        <f>IF(Tabela1[[#This Row],[Valor Base]]&gt;0,Tabela1[[#This Row],[Rendimento]]/Tabela1[[#This Row],[Valor Base]],0)</f>
        <v>1.5075301204819263E-2</v>
      </c>
      <c r="K118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1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9" spans="1:12" x14ac:dyDescent="0.25">
      <c r="A119" s="6" t="s">
        <v>24</v>
      </c>
      <c r="B119" t="s">
        <v>23</v>
      </c>
      <c r="C119" s="3">
        <v>40903</v>
      </c>
      <c r="D119" s="19">
        <v>0</v>
      </c>
      <c r="E119" s="11">
        <v>2361</v>
      </c>
      <c r="F119" s="11">
        <v>2334</v>
      </c>
      <c r="G119" s="8">
        <f>IF(Tabela1[[#This Row],[Aplicação]]&lt;0,-(Tabela1[[#This Row],[Aplicação]]+Tabela1[[#This Row],[Valor Base]]),Tabela1[[#This Row],[Valor Bruto]]-Tabela1[[#This Row],[Valor Base]])</f>
        <v>-27</v>
      </c>
      <c r="H119" s="30">
        <f>MONTH(Tabela1[[#This Row],[Data]])</f>
        <v>12</v>
      </c>
      <c r="I119" s="30">
        <f>YEAR(Tabela1[[#This Row],[Data]])</f>
        <v>2011</v>
      </c>
      <c r="J119" s="5">
        <f>IF(Tabela1[[#This Row],[Valor Base]]&gt;0,Tabela1[[#This Row],[Rendimento]]/Tabela1[[#This Row],[Valor Base]],0)</f>
        <v>-1.1435832274459974E-2</v>
      </c>
      <c r="K119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11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0" spans="1:12" x14ac:dyDescent="0.25">
      <c r="A120" s="6" t="s">
        <v>24</v>
      </c>
      <c r="B120" s="6" t="s">
        <v>19</v>
      </c>
      <c r="C120" s="3">
        <v>40903</v>
      </c>
      <c r="D120" s="19">
        <v>0</v>
      </c>
      <c r="E120" s="11">
        <v>875</v>
      </c>
      <c r="F120" s="11">
        <v>870</v>
      </c>
      <c r="G120" s="8">
        <f>IF(Tabela1[[#This Row],[Aplicação]]&lt;0,-(Tabela1[[#This Row],[Aplicação]]+Tabela1[[#This Row],[Valor Base]]),Tabela1[[#This Row],[Valor Bruto]]-Tabela1[[#This Row],[Valor Base]])</f>
        <v>-5</v>
      </c>
      <c r="H120" s="30">
        <f>MONTH(Tabela1[[#This Row],[Data]])</f>
        <v>12</v>
      </c>
      <c r="I120" s="30">
        <f>YEAR(Tabela1[[#This Row],[Data]])</f>
        <v>2011</v>
      </c>
      <c r="J120" s="5">
        <f>IF(Tabela1[[#This Row],[Valor Base]]&gt;0,Tabela1[[#This Row],[Rendimento]]/Tabela1[[#This Row],[Valor Base]],0)</f>
        <v>-5.7142857142857143E-3</v>
      </c>
      <c r="K120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2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1" spans="1:12" x14ac:dyDescent="0.25">
      <c r="A121" s="6" t="s">
        <v>25</v>
      </c>
      <c r="B121" s="6" t="s">
        <v>8</v>
      </c>
      <c r="C121" s="3">
        <v>40903</v>
      </c>
      <c r="D121" s="19">
        <v>0</v>
      </c>
      <c r="E121" s="11">
        <v>1700.94</v>
      </c>
      <c r="F121" s="11">
        <v>1701.66</v>
      </c>
      <c r="G121" s="8">
        <f>IF(Tabela1[[#This Row],[Aplicação]]&lt;0,-(Tabela1[[#This Row],[Aplicação]]+Tabela1[[#This Row],[Valor Base]]),Tabela1[[#This Row],[Valor Bruto]]-Tabela1[[#This Row],[Valor Base]])</f>
        <v>0.72000000000002728</v>
      </c>
      <c r="H121" s="30">
        <f>MONTH(Tabela1[[#This Row],[Data]])</f>
        <v>12</v>
      </c>
      <c r="I121" s="30">
        <f>YEAR(Tabela1[[#This Row],[Data]])</f>
        <v>2011</v>
      </c>
      <c r="J121" s="5">
        <f>IF(Tabela1[[#This Row],[Valor Base]]&gt;0,Tabela1[[#This Row],[Rendimento]]/Tabela1[[#This Row],[Valor Base]],0)</f>
        <v>4.2329535433350223E-4</v>
      </c>
      <c r="K121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2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22" spans="1:12" x14ac:dyDescent="0.25">
      <c r="A122" s="6" t="s">
        <v>24</v>
      </c>
      <c r="B122" s="6" t="s">
        <v>22</v>
      </c>
      <c r="C122" s="3">
        <v>40904</v>
      </c>
      <c r="D122" s="19">
        <v>0</v>
      </c>
      <c r="E122" s="23">
        <v>864</v>
      </c>
      <c r="F122" s="23">
        <v>862</v>
      </c>
      <c r="G122" s="8">
        <f>IF(Tabela1[[#This Row],[Aplicação]]&lt;0,-(Tabela1[[#This Row],[Aplicação]]+Tabela1[[#This Row],[Valor Base]]),Tabela1[[#This Row],[Valor Bruto]]-Tabela1[[#This Row],[Valor Base]])</f>
        <v>-2</v>
      </c>
      <c r="H122" s="30">
        <f>MONTH(Tabela1[[#This Row],[Data]])</f>
        <v>12</v>
      </c>
      <c r="I122" s="30">
        <f>YEAR(Tabela1[[#This Row],[Data]])</f>
        <v>2011</v>
      </c>
      <c r="J122" s="5">
        <f>IF(Tabela1[[#This Row],[Valor Base]]&gt;0,Tabela1[[#This Row],[Rendimento]]/Tabela1[[#This Row],[Valor Base]],0)</f>
        <v>-2.3148148148148147E-3</v>
      </c>
      <c r="K122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2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3" spans="1:12" x14ac:dyDescent="0.25">
      <c r="A123" s="6" t="s">
        <v>24</v>
      </c>
      <c r="B123" s="6" t="s">
        <v>20</v>
      </c>
      <c r="C123" s="3">
        <v>40904</v>
      </c>
      <c r="D123" s="19">
        <v>0</v>
      </c>
      <c r="E123" s="11">
        <v>690</v>
      </c>
      <c r="F123" s="11">
        <v>695</v>
      </c>
      <c r="G123" s="8">
        <f>IF(Tabela1[[#This Row],[Aplicação]]&lt;0,-(Tabela1[[#This Row],[Aplicação]]+Tabela1[[#This Row],[Valor Base]]),Tabela1[[#This Row],[Valor Bruto]]-Tabela1[[#This Row],[Valor Base]])</f>
        <v>5</v>
      </c>
      <c r="H123" s="30">
        <f>MONTH(Tabela1[[#This Row],[Data]])</f>
        <v>12</v>
      </c>
      <c r="I123" s="30">
        <f>YEAR(Tabela1[[#This Row],[Data]])</f>
        <v>2011</v>
      </c>
      <c r="J123" s="5">
        <f>IF(Tabela1[[#This Row],[Valor Base]]&gt;0,Tabela1[[#This Row],[Rendimento]]/Tabela1[[#This Row],[Valor Base]],0)</f>
        <v>7.246376811594203E-3</v>
      </c>
      <c r="K123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2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4" spans="1:12" x14ac:dyDescent="0.25">
      <c r="A124" s="6" t="s">
        <v>24</v>
      </c>
      <c r="B124" s="6" t="s">
        <v>23</v>
      </c>
      <c r="C124" s="3">
        <v>40904</v>
      </c>
      <c r="D124" s="19">
        <v>0</v>
      </c>
      <c r="E124" s="11">
        <v>2334</v>
      </c>
      <c r="F124" s="11">
        <v>2361</v>
      </c>
      <c r="G124" s="8">
        <f>IF(Tabela1[[#This Row],[Aplicação]]&lt;0,-(Tabela1[[#This Row],[Aplicação]]+Tabela1[[#This Row],[Valor Base]]),Tabela1[[#This Row],[Valor Bruto]]-Tabela1[[#This Row],[Valor Base]])</f>
        <v>27</v>
      </c>
      <c r="H124" s="30">
        <f>MONTH(Tabela1[[#This Row],[Data]])</f>
        <v>12</v>
      </c>
      <c r="I124" s="30">
        <f>YEAR(Tabela1[[#This Row],[Data]])</f>
        <v>2011</v>
      </c>
      <c r="J124" s="5">
        <f>IF(Tabela1[[#This Row],[Valor Base]]&gt;0,Tabela1[[#This Row],[Rendimento]]/Tabela1[[#This Row],[Valor Base]],0)</f>
        <v>1.1568123393316195E-2</v>
      </c>
      <c r="K124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12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5" spans="1:12" x14ac:dyDescent="0.25">
      <c r="A125" s="6" t="s">
        <v>24</v>
      </c>
      <c r="B125" s="6" t="s">
        <v>19</v>
      </c>
      <c r="C125" s="3">
        <v>40904</v>
      </c>
      <c r="D125" s="19">
        <v>0</v>
      </c>
      <c r="E125" s="11">
        <v>870</v>
      </c>
      <c r="F125" s="11">
        <v>871</v>
      </c>
      <c r="G125" s="8">
        <f>IF(Tabela1[[#This Row],[Aplicação]]&lt;0,-(Tabela1[[#This Row],[Aplicação]]+Tabela1[[#This Row],[Valor Base]]),Tabela1[[#This Row],[Valor Bruto]]-Tabela1[[#This Row],[Valor Base]])</f>
        <v>1</v>
      </c>
      <c r="H125" s="30">
        <f>MONTH(Tabela1[[#This Row],[Data]])</f>
        <v>12</v>
      </c>
      <c r="I125" s="30">
        <f>YEAR(Tabela1[[#This Row],[Data]])</f>
        <v>2011</v>
      </c>
      <c r="J125" s="5">
        <f>IF(Tabela1[[#This Row],[Valor Base]]&gt;0,Tabela1[[#This Row],[Rendimento]]/Tabela1[[#This Row],[Valor Base]],0)</f>
        <v>1.1494252873563218E-3</v>
      </c>
      <c r="K125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2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6" spans="1:12" x14ac:dyDescent="0.25">
      <c r="A126" s="6" t="s">
        <v>25</v>
      </c>
      <c r="B126" s="6" t="s">
        <v>8</v>
      </c>
      <c r="C126" s="3">
        <v>40904</v>
      </c>
      <c r="D126" s="19">
        <v>0</v>
      </c>
      <c r="E126" s="11">
        <v>1701.66</v>
      </c>
      <c r="F126" s="11">
        <v>1702.38</v>
      </c>
      <c r="G126" s="8">
        <f>IF(Tabela1[[#This Row],[Aplicação]]&lt;0,-(Tabela1[[#This Row],[Aplicação]]+Tabela1[[#This Row],[Valor Base]]),Tabela1[[#This Row],[Valor Bruto]]-Tabela1[[#This Row],[Valor Base]])</f>
        <v>0.72000000000002728</v>
      </c>
      <c r="H126" s="30">
        <f>MONTH(Tabela1[[#This Row],[Data]])</f>
        <v>12</v>
      </c>
      <c r="I126" s="30">
        <f>YEAR(Tabela1[[#This Row],[Data]])</f>
        <v>2011</v>
      </c>
      <c r="J126" s="5">
        <f>IF(Tabela1[[#This Row],[Valor Base]]&gt;0,Tabela1[[#This Row],[Rendimento]]/Tabela1[[#This Row],[Valor Base]],0)</f>
        <v>4.2311625119003049E-4</v>
      </c>
      <c r="K126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2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27" spans="1:12" x14ac:dyDescent="0.25">
      <c r="A127" s="6" t="s">
        <v>24</v>
      </c>
      <c r="B127" s="6" t="s">
        <v>22</v>
      </c>
      <c r="C127" s="3">
        <v>40905</v>
      </c>
      <c r="D127" s="19">
        <v>0</v>
      </c>
      <c r="E127" s="23">
        <v>832</v>
      </c>
      <c r="F127" s="23">
        <v>864</v>
      </c>
      <c r="G127" s="8">
        <f>IF(Tabela1[[#This Row],[Aplicação]]&lt;0,-(Tabela1[[#This Row],[Aplicação]]+Tabela1[[#This Row],[Valor Base]]),Tabela1[[#This Row],[Valor Bruto]]-Tabela1[[#This Row],[Valor Base]])</f>
        <v>32</v>
      </c>
      <c r="H127" s="30">
        <f>MONTH(Tabela1[[#This Row],[Data]])</f>
        <v>12</v>
      </c>
      <c r="I127" s="30">
        <f>YEAR(Tabela1[[#This Row],[Data]])</f>
        <v>2011</v>
      </c>
      <c r="J127" s="5">
        <f>IF(Tabela1[[#This Row],[Valor Base]]&gt;0,Tabela1[[#This Row],[Rendimento]]/Tabela1[[#This Row],[Valor Base]],0)</f>
        <v>3.8461538461538464E-2</v>
      </c>
      <c r="K127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2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8" spans="1:12" x14ac:dyDescent="0.25">
      <c r="A128" s="6" t="s">
        <v>24</v>
      </c>
      <c r="B128" s="6" t="s">
        <v>20</v>
      </c>
      <c r="C128" s="3">
        <v>40905</v>
      </c>
      <c r="D128" s="19">
        <v>0</v>
      </c>
      <c r="E128" s="23">
        <v>695</v>
      </c>
      <c r="F128" s="11">
        <v>636</v>
      </c>
      <c r="G128" s="8">
        <f>IF(Tabela1[[#This Row],[Aplicação]]&lt;0,-(Tabela1[[#This Row],[Aplicação]]+Tabela1[[#This Row],[Valor Base]]),Tabela1[[#This Row],[Valor Bruto]]-Tabela1[[#This Row],[Valor Base]])</f>
        <v>-59</v>
      </c>
      <c r="H128" s="30">
        <f>MONTH(Tabela1[[#This Row],[Data]])</f>
        <v>12</v>
      </c>
      <c r="I128" s="30">
        <f>YEAR(Tabela1[[#This Row],[Data]])</f>
        <v>2011</v>
      </c>
      <c r="J128" s="5">
        <f>IF(Tabela1[[#This Row],[Valor Base]]&gt;0,Tabela1[[#This Row],[Rendimento]]/Tabela1[[#This Row],[Valor Base]],0)</f>
        <v>-8.4892086330935257E-2</v>
      </c>
      <c r="K128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2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9" spans="1:12" x14ac:dyDescent="0.25">
      <c r="A129" s="6" t="s">
        <v>24</v>
      </c>
      <c r="B129" s="6" t="s">
        <v>23</v>
      </c>
      <c r="C129" s="3">
        <v>40905</v>
      </c>
      <c r="D129" s="19">
        <v>0</v>
      </c>
      <c r="E129" s="11">
        <v>2361</v>
      </c>
      <c r="F129" s="11">
        <v>2325</v>
      </c>
      <c r="G129" s="8">
        <f>IF(Tabela1[[#This Row],[Aplicação]]&lt;0,-(Tabela1[[#This Row],[Aplicação]]+Tabela1[[#This Row],[Valor Base]]),Tabela1[[#This Row],[Valor Bruto]]-Tabela1[[#This Row],[Valor Base]])</f>
        <v>-36</v>
      </c>
      <c r="H129" s="30">
        <f>MONTH(Tabela1[[#This Row],[Data]])</f>
        <v>12</v>
      </c>
      <c r="I129" s="30">
        <f>YEAR(Tabela1[[#This Row],[Data]])</f>
        <v>2011</v>
      </c>
      <c r="J129" s="5">
        <f>IF(Tabela1[[#This Row],[Valor Base]]&gt;0,Tabela1[[#This Row],[Rendimento]]/Tabela1[[#This Row],[Valor Base]],0)</f>
        <v>-1.5247776365946633E-2</v>
      </c>
      <c r="K129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12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0" spans="1:12" x14ac:dyDescent="0.25">
      <c r="A130" s="6" t="s">
        <v>24</v>
      </c>
      <c r="B130" s="6" t="s">
        <v>19</v>
      </c>
      <c r="C130" s="3">
        <v>40905</v>
      </c>
      <c r="D130" s="19">
        <v>0</v>
      </c>
      <c r="E130" s="11">
        <v>871</v>
      </c>
      <c r="F130" s="11">
        <v>835</v>
      </c>
      <c r="G130" s="8">
        <f>IF(Tabela1[[#This Row],[Aplicação]]&lt;0,-(Tabela1[[#This Row],[Aplicação]]+Tabela1[[#This Row],[Valor Base]]),Tabela1[[#This Row],[Valor Bruto]]-Tabela1[[#This Row],[Valor Base]])</f>
        <v>-36</v>
      </c>
      <c r="H130" s="30">
        <f>MONTH(Tabela1[[#This Row],[Data]])</f>
        <v>12</v>
      </c>
      <c r="I130" s="30">
        <f>YEAR(Tabela1[[#This Row],[Data]])</f>
        <v>2011</v>
      </c>
      <c r="J130" s="5">
        <f>IF(Tabela1[[#This Row],[Valor Base]]&gt;0,Tabela1[[#This Row],[Rendimento]]/Tabela1[[#This Row],[Valor Base]],0)</f>
        <v>-4.1331802525832378E-2</v>
      </c>
      <c r="K130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3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1" spans="1:12" x14ac:dyDescent="0.25">
      <c r="A131" s="6" t="s">
        <v>25</v>
      </c>
      <c r="B131" s="6" t="s">
        <v>8</v>
      </c>
      <c r="C131" s="3">
        <v>40905</v>
      </c>
      <c r="D131" s="19">
        <v>0</v>
      </c>
      <c r="E131" s="11">
        <v>1702.38</v>
      </c>
      <c r="F131" s="11">
        <v>1703.03</v>
      </c>
      <c r="G131" s="8">
        <f>IF(Tabela1[[#This Row],[Aplicação]]&lt;0,-(Tabela1[[#This Row],[Aplicação]]+Tabela1[[#This Row],[Valor Base]]),Tabela1[[#This Row],[Valor Bruto]]-Tabela1[[#This Row],[Valor Base]])</f>
        <v>0.64999999999986358</v>
      </c>
      <c r="H131" s="30">
        <f>MONTH(Tabela1[[#This Row],[Data]])</f>
        <v>12</v>
      </c>
      <c r="I131" s="30">
        <f>YEAR(Tabela1[[#This Row],[Data]])</f>
        <v>2011</v>
      </c>
      <c r="J131" s="5">
        <f>IF(Tabela1[[#This Row],[Valor Base]]&gt;0,Tabela1[[#This Row],[Rendimento]]/Tabela1[[#This Row],[Valor Base]],0)</f>
        <v>3.8181839542279842E-4</v>
      </c>
      <c r="K131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3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32" spans="1:12" x14ac:dyDescent="0.25">
      <c r="A132" s="6" t="s">
        <v>24</v>
      </c>
      <c r="B132" s="6" t="s">
        <v>22</v>
      </c>
      <c r="C132" s="3">
        <v>40906</v>
      </c>
      <c r="D132" s="19">
        <v>0</v>
      </c>
      <c r="E132" s="23">
        <v>824</v>
      </c>
      <c r="F132" s="23">
        <v>832</v>
      </c>
      <c r="G132" s="8">
        <f>IF(Tabela1[[#This Row],[Aplicação]]&lt;0,-(Tabela1[[#This Row],[Aplicação]]+Tabela1[[#This Row],[Valor Base]]),Tabela1[[#This Row],[Valor Bruto]]-Tabela1[[#This Row],[Valor Base]])</f>
        <v>8</v>
      </c>
      <c r="H132" s="30">
        <f>MONTH(Tabela1[[#This Row],[Data]])</f>
        <v>12</v>
      </c>
      <c r="I132" s="30">
        <f>YEAR(Tabela1[[#This Row],[Data]])</f>
        <v>2011</v>
      </c>
      <c r="J132" s="5">
        <f>IF(Tabela1[[#This Row],[Valor Base]]&gt;0,Tabela1[[#This Row],[Rendimento]]/Tabela1[[#This Row],[Valor Base]],0)</f>
        <v>9.7087378640776691E-3</v>
      </c>
      <c r="K132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3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3" spans="1:12" x14ac:dyDescent="0.25">
      <c r="A133" s="6" t="s">
        <v>24</v>
      </c>
      <c r="B133" s="6" t="s">
        <v>20</v>
      </c>
      <c r="C133" s="3">
        <v>40906</v>
      </c>
      <c r="D133" s="19">
        <v>0</v>
      </c>
      <c r="E133" s="11">
        <v>636</v>
      </c>
      <c r="F133" s="11">
        <v>608</v>
      </c>
      <c r="G133" s="8">
        <f>IF(Tabela1[[#This Row],[Aplicação]]&lt;0,-(Tabela1[[#This Row],[Aplicação]]+Tabela1[[#This Row],[Valor Base]]),Tabela1[[#This Row],[Valor Bruto]]-Tabela1[[#This Row],[Valor Base]])</f>
        <v>-28</v>
      </c>
      <c r="H133" s="30">
        <f>MONTH(Tabela1[[#This Row],[Data]])</f>
        <v>12</v>
      </c>
      <c r="I133" s="30">
        <f>YEAR(Tabela1[[#This Row],[Data]])</f>
        <v>2011</v>
      </c>
      <c r="J133" s="5">
        <f>IF(Tabela1[[#This Row],[Valor Base]]&gt;0,Tabela1[[#This Row],[Rendimento]]/Tabela1[[#This Row],[Valor Base]],0)</f>
        <v>-4.40251572327044E-2</v>
      </c>
      <c r="K133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3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4" spans="1:12" x14ac:dyDescent="0.25">
      <c r="A134" s="6" t="s">
        <v>24</v>
      </c>
      <c r="B134" s="6" t="s">
        <v>23</v>
      </c>
      <c r="C134" s="3">
        <v>40906</v>
      </c>
      <c r="D134" s="19">
        <v>0</v>
      </c>
      <c r="E134" s="11">
        <v>2325</v>
      </c>
      <c r="F134" s="11">
        <v>2400</v>
      </c>
      <c r="G134" s="8">
        <f>IF(Tabela1[[#This Row],[Aplicação]]&lt;0,-(Tabela1[[#This Row],[Aplicação]]+Tabela1[[#This Row],[Valor Base]]),Tabela1[[#This Row],[Valor Bruto]]-Tabela1[[#This Row],[Valor Base]])</f>
        <v>75</v>
      </c>
      <c r="H134" s="30">
        <f>MONTH(Tabela1[[#This Row],[Data]])</f>
        <v>12</v>
      </c>
      <c r="I134" s="30">
        <f>YEAR(Tabela1[[#This Row],[Data]])</f>
        <v>2011</v>
      </c>
      <c r="J134" s="5">
        <f>IF(Tabela1[[#This Row],[Valor Base]]&gt;0,Tabela1[[#This Row],[Rendimento]]/Tabela1[[#This Row],[Valor Base]],0)</f>
        <v>3.2258064516129031E-2</v>
      </c>
      <c r="K134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13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5" spans="1:12" x14ac:dyDescent="0.25">
      <c r="A135" s="6" t="s">
        <v>24</v>
      </c>
      <c r="B135" s="6" t="s">
        <v>19</v>
      </c>
      <c r="C135" s="3">
        <v>40906</v>
      </c>
      <c r="D135" s="19">
        <v>0</v>
      </c>
      <c r="E135" s="11">
        <v>835</v>
      </c>
      <c r="F135" s="11">
        <v>854</v>
      </c>
      <c r="G135" s="8">
        <f>IF(Tabela1[[#This Row],[Aplicação]]&lt;0,-(Tabela1[[#This Row],[Aplicação]]+Tabela1[[#This Row],[Valor Base]]),Tabela1[[#This Row],[Valor Bruto]]-Tabela1[[#This Row],[Valor Base]])</f>
        <v>19</v>
      </c>
      <c r="H135" s="30">
        <f>MONTH(Tabela1[[#This Row],[Data]])</f>
        <v>12</v>
      </c>
      <c r="I135" s="30">
        <f>YEAR(Tabela1[[#This Row],[Data]])</f>
        <v>2011</v>
      </c>
      <c r="J135" s="5">
        <f>IF(Tabela1[[#This Row],[Valor Base]]&gt;0,Tabela1[[#This Row],[Rendimento]]/Tabela1[[#This Row],[Valor Base]],0)</f>
        <v>2.2754491017964073E-2</v>
      </c>
      <c r="K135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3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6" spans="1:12" x14ac:dyDescent="0.25">
      <c r="A136" s="6" t="s">
        <v>25</v>
      </c>
      <c r="B136" s="6" t="s">
        <v>8</v>
      </c>
      <c r="C136" s="3">
        <v>40906</v>
      </c>
      <c r="D136" s="19">
        <v>0</v>
      </c>
      <c r="E136" s="11">
        <v>1703.03</v>
      </c>
      <c r="F136" s="11">
        <v>1703.89</v>
      </c>
      <c r="G136" s="8">
        <f>IF(Tabela1[[#This Row],[Aplicação]]&lt;0,-(Tabela1[[#This Row],[Aplicação]]+Tabela1[[#This Row],[Valor Base]]),Tabela1[[#This Row],[Valor Bruto]]-Tabela1[[#This Row],[Valor Base]])</f>
        <v>0.86000000000012733</v>
      </c>
      <c r="H136" s="30">
        <f>MONTH(Tabela1[[#This Row],[Data]])</f>
        <v>12</v>
      </c>
      <c r="I136" s="30">
        <f>YEAR(Tabela1[[#This Row],[Data]])</f>
        <v>2011</v>
      </c>
      <c r="J136" s="5">
        <f>IF(Tabela1[[#This Row],[Valor Base]]&gt;0,Tabela1[[#This Row],[Rendimento]]/Tabela1[[#This Row],[Valor Base]],0)</f>
        <v>5.0498229626026985E-4</v>
      </c>
      <c r="K136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3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37" spans="1:12" x14ac:dyDescent="0.25">
      <c r="A137" s="6" t="s">
        <v>25</v>
      </c>
      <c r="B137" s="6" t="s">
        <v>8</v>
      </c>
      <c r="C137" s="3">
        <v>40907</v>
      </c>
      <c r="D137" s="19">
        <v>0</v>
      </c>
      <c r="E137" s="11">
        <v>1703.89</v>
      </c>
      <c r="F137" s="11">
        <v>1704.63</v>
      </c>
      <c r="G137" s="8">
        <f>IF(Tabela1[[#This Row],[Aplicação]]&lt;0,-(Tabela1[[#This Row],[Aplicação]]+Tabela1[[#This Row],[Valor Base]]),Tabela1[[#This Row],[Valor Bruto]]-Tabela1[[#This Row],[Valor Base]])</f>
        <v>0.74000000000000909</v>
      </c>
      <c r="H137" s="30">
        <f>MONTH(Tabela1[[#This Row],[Data]])</f>
        <v>12</v>
      </c>
      <c r="I137" s="30">
        <f>YEAR(Tabela1[[#This Row],[Data]])</f>
        <v>2011</v>
      </c>
      <c r="J137" s="5">
        <f>IF(Tabela1[[#This Row],[Valor Base]]&gt;0,Tabela1[[#This Row],[Rendimento]]/Tabela1[[#This Row],[Valor Base]],0)</f>
        <v>4.3430033628931978E-4</v>
      </c>
      <c r="K137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3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38" spans="1:12" x14ac:dyDescent="0.25">
      <c r="A138" s="6" t="s">
        <v>24</v>
      </c>
      <c r="B138" s="6" t="s">
        <v>22</v>
      </c>
      <c r="C138" s="3">
        <v>40910</v>
      </c>
      <c r="D138" s="19">
        <v>0</v>
      </c>
      <c r="E138" s="23">
        <v>896</v>
      </c>
      <c r="F138" s="23">
        <v>824</v>
      </c>
      <c r="G138" s="8">
        <f>IF(Tabela1[[#This Row],[Aplicação]]&lt;0,-(Tabela1[[#This Row],[Aplicação]]+Tabela1[[#This Row],[Valor Base]]),Tabela1[[#This Row],[Valor Bruto]]-Tabela1[[#This Row],[Valor Base]])</f>
        <v>-72</v>
      </c>
      <c r="H138" s="30">
        <f>MONTH(Tabela1[[#This Row],[Data]])</f>
        <v>1</v>
      </c>
      <c r="I138" s="30">
        <f>YEAR(Tabela1[[#This Row],[Data]])</f>
        <v>2012</v>
      </c>
      <c r="J138" s="5">
        <f>IF(Tabela1[[#This Row],[Valor Base]]&gt;0,Tabela1[[#This Row],[Rendimento]]/Tabela1[[#This Row],[Valor Base]],0)</f>
        <v>-8.0357142857142863E-2</v>
      </c>
      <c r="K138" s="9">
        <f>IF(Tabela1[[#This Row],[ID]]="i",0,SUMPRODUCT(PRODUCT((--(Tabela1[ID]=Tabela1[[#This Row],[ID]]))*(--(Tabela1[Nome]=Tabela1[[#This Row],[Nome]]))*(--(Tabela1[Mês]=Tabela1[[#This Row],[Mês]]))*Tabela1[Rent. Dia]+1)-1))</f>
        <v>-9.0507726269315802E-2</v>
      </c>
      <c r="L138" s="9">
        <f>IF(OR(Tabela1[[#This Row],[ID]]="a",Tabela1[[#This Row],[ID]]="i"),0,SUMPRODUCT(PRODUCT((--(Tabela1[ID]=Tabela1[[#This Row],[ID]]))*(--(Tabela1[Ano]=Tabela1[[#This Row],[Ano]]))*Tabela1[Rent. Dia]+1)-1))</f>
        <v>-0.10158681614669418</v>
      </c>
    </row>
    <row r="139" spans="1:12" x14ac:dyDescent="0.25">
      <c r="A139" s="6" t="s">
        <v>24</v>
      </c>
      <c r="B139" s="6" t="s">
        <v>20</v>
      </c>
      <c r="C139" s="3">
        <v>40910</v>
      </c>
      <c r="D139" s="19">
        <v>-567.03</v>
      </c>
      <c r="E139" s="11">
        <v>608</v>
      </c>
      <c r="F139" s="11">
        <v>0</v>
      </c>
      <c r="G139" s="8">
        <f>IF(Tabela1[[#This Row],[Aplicação]]&lt;0,-(Tabela1[[#This Row],[Aplicação]]+Tabela1[[#This Row],[Valor Base]]),Tabela1[[#This Row],[Valor Bruto]]-Tabela1[[#This Row],[Valor Base]])</f>
        <v>-40.970000000000027</v>
      </c>
      <c r="H139" s="30">
        <f>MONTH(Tabela1[[#This Row],[Data]])</f>
        <v>1</v>
      </c>
      <c r="I139" s="30">
        <f>YEAR(Tabela1[[#This Row],[Data]])</f>
        <v>2012</v>
      </c>
      <c r="J139" s="5">
        <f>IF(Tabela1[[#This Row],[Valor Base]]&gt;0,Tabela1[[#This Row],[Rendimento]]/Tabela1[[#This Row],[Valor Base]],0)</f>
        <v>-6.7384868421052679E-2</v>
      </c>
      <c r="K139" s="9">
        <f>IF(Tabela1[[#This Row],[ID]]="i",0,SUMPRODUCT(PRODUCT((--(Tabela1[ID]=Tabela1[[#This Row],[ID]]))*(--(Tabela1[Nome]=Tabela1[[#This Row],[Nome]]))*(--(Tabela1[Mês]=Tabela1[[#This Row],[Mês]]))*Tabela1[Rent. Dia]+1)-1))</f>
        <v>-6.4340008788636216E-2</v>
      </c>
      <c r="L139" s="9">
        <f>IF(OR(Tabela1[[#This Row],[ID]]="a",Tabela1[[#This Row],[ID]]="i"),0,SUMPRODUCT(PRODUCT((--(Tabela1[ID]=Tabela1[[#This Row],[ID]]))*(--(Tabela1[Ano]=Tabela1[[#This Row],[Ano]]))*Tabela1[Rent. Dia]+1)-1))</f>
        <v>-0.10158681614669418</v>
      </c>
    </row>
    <row r="140" spans="1:12" x14ac:dyDescent="0.25">
      <c r="A140" s="6" t="s">
        <v>24</v>
      </c>
      <c r="B140" s="6" t="s">
        <v>23</v>
      </c>
      <c r="C140" s="3">
        <v>40910</v>
      </c>
      <c r="D140" s="19">
        <v>0</v>
      </c>
      <c r="E140" s="11">
        <v>2400</v>
      </c>
      <c r="F140" s="11">
        <v>2325</v>
      </c>
      <c r="G140" s="8">
        <f>IF(Tabela1[[#This Row],[Aplicação]]&lt;0,-(Tabela1[[#This Row],[Aplicação]]+Tabela1[[#This Row],[Valor Base]]),Tabela1[[#This Row],[Valor Bruto]]-Tabela1[[#This Row],[Valor Base]])</f>
        <v>-75</v>
      </c>
      <c r="H140" s="30">
        <f>MONTH(Tabela1[[#This Row],[Data]])</f>
        <v>1</v>
      </c>
      <c r="I140" s="30">
        <f>YEAR(Tabela1[[#This Row],[Data]])</f>
        <v>2012</v>
      </c>
      <c r="J140" s="5">
        <f>IF(Tabela1[[#This Row],[Valor Base]]&gt;0,Tabela1[[#This Row],[Rendimento]]/Tabela1[[#This Row],[Valor Base]],0)</f>
        <v>-3.125E-2</v>
      </c>
      <c r="K140" s="9">
        <f>IF(Tabela1[[#This Row],[ID]]="i",0,SUMPRODUCT(PRODUCT((--(Tabela1[ID]=Tabela1[[#This Row],[ID]]))*(--(Tabela1[Nome]=Tabela1[[#This Row],[Nome]]))*(--(Tabela1[Mês]=Tabela1[[#This Row],[Mês]]))*Tabela1[Rent. Dia]+1)-1))</f>
        <v>-3.749999999999809E-3</v>
      </c>
      <c r="L140" s="9">
        <f>IF(OR(Tabela1[[#This Row],[ID]]="a",Tabela1[[#This Row],[ID]]="i"),0,SUMPRODUCT(PRODUCT((--(Tabela1[ID]=Tabela1[[#This Row],[ID]]))*(--(Tabela1[Ano]=Tabela1[[#This Row],[Ano]]))*Tabela1[Rent. Dia]+1)-1))</f>
        <v>-0.10158681614669418</v>
      </c>
    </row>
    <row r="141" spans="1:12" x14ac:dyDescent="0.25">
      <c r="A141" s="6" t="s">
        <v>24</v>
      </c>
      <c r="B141" s="6" t="s">
        <v>19</v>
      </c>
      <c r="C141" s="3">
        <v>40910</v>
      </c>
      <c r="D141" s="19">
        <v>0</v>
      </c>
      <c r="E141" s="11">
        <v>854</v>
      </c>
      <c r="F141" s="11">
        <v>899</v>
      </c>
      <c r="G141" s="8">
        <f>IF(Tabela1[[#This Row],[Aplicação]]&lt;0,-(Tabela1[[#This Row],[Aplicação]]+Tabela1[[#This Row],[Valor Base]]),Tabela1[[#This Row],[Valor Bruto]]-Tabela1[[#This Row],[Valor Base]])</f>
        <v>45</v>
      </c>
      <c r="H141" s="30">
        <f>MONTH(Tabela1[[#This Row],[Data]])</f>
        <v>1</v>
      </c>
      <c r="I141" s="30">
        <f>YEAR(Tabela1[[#This Row],[Data]])</f>
        <v>2012</v>
      </c>
      <c r="J141" s="5">
        <f>IF(Tabela1[[#This Row],[Valor Base]]&gt;0,Tabela1[[#This Row],[Rendimento]]/Tabela1[[#This Row],[Valor Base]],0)</f>
        <v>5.2693208430913352E-2</v>
      </c>
      <c r="K141" s="9">
        <f>IF(Tabela1[[#This Row],[ID]]="i",0,SUMPRODUCT(PRODUCT((--(Tabela1[ID]=Tabela1[[#This Row],[ID]]))*(--(Tabela1[Nome]=Tabela1[[#This Row],[Nome]]))*(--(Tabela1[Mês]=Tabela1[[#This Row],[Mês]]))*Tabela1[Rent. Dia]+1)-1))</f>
        <v>5.9718969555034862E-2</v>
      </c>
      <c r="L141" s="9">
        <f>IF(OR(Tabela1[[#This Row],[ID]]="a",Tabela1[[#This Row],[ID]]="i"),0,SUMPRODUCT(PRODUCT((--(Tabela1[ID]=Tabela1[[#This Row],[ID]]))*(--(Tabela1[Ano]=Tabela1[[#This Row],[Ano]]))*Tabela1[Rent. Dia]+1)-1))</f>
        <v>-0.10158681614669418</v>
      </c>
    </row>
    <row r="142" spans="1:12" x14ac:dyDescent="0.25">
      <c r="A142" s="6" t="s">
        <v>25</v>
      </c>
      <c r="B142" s="6" t="s">
        <v>8</v>
      </c>
      <c r="C142" s="3">
        <v>40910</v>
      </c>
      <c r="D142" s="19">
        <v>0</v>
      </c>
      <c r="E142" s="11">
        <v>1704.63</v>
      </c>
      <c r="F142" s="11">
        <v>1705.55</v>
      </c>
      <c r="G142" s="8">
        <f>IF(Tabela1[[#This Row],[Aplicação]]&lt;0,-(Tabela1[[#This Row],[Aplicação]]+Tabela1[[#This Row],[Valor Base]]),Tabela1[[#This Row],[Valor Bruto]]-Tabela1[[#This Row],[Valor Base]])</f>
        <v>0.91999999999984539</v>
      </c>
      <c r="H142" s="30">
        <f>MONTH(Tabela1[[#This Row],[Data]])</f>
        <v>1</v>
      </c>
      <c r="I142" s="30">
        <f>YEAR(Tabela1[[#This Row],[Data]])</f>
        <v>2012</v>
      </c>
      <c r="J142" s="5">
        <f>IF(Tabela1[[#This Row],[Valor Base]]&gt;0,Tabela1[[#This Row],[Rendimento]]/Tabela1[[#This Row],[Valor Base]],0)</f>
        <v>5.3970656388767379E-4</v>
      </c>
      <c r="K142" s="9">
        <f>IF(Tabela1[[#This Row],[ID]]="i",0,SUMPRODUCT(PRODUCT((--(Tabela1[ID]=Tabela1[[#This Row],[ID]]))*(--(Tabela1[Nome]=Tabela1[[#This Row],[Nome]]))*(--(Tabela1[Mês]=Tabela1[[#This Row],[Mês]]))*Tabela1[Rent. Dia]+1)-1))</f>
        <v>1.1498096361086674E-3</v>
      </c>
      <c r="L142" s="9">
        <f>IF(OR(Tabela1[[#This Row],[ID]]="a",Tabela1[[#This Row],[ID]]="i"),0,SUMPRODUCT(PRODUCT((--(Tabela1[ID]=Tabela1[[#This Row],[ID]]))*(--(Tabela1[Ano]=Tabela1[[#This Row],[Ano]]))*Tabela1[Rent. Dia]+1)-1))</f>
        <v>1.1498096361086674E-3</v>
      </c>
    </row>
    <row r="143" spans="1:12" x14ac:dyDescent="0.25">
      <c r="A143" s="6" t="s">
        <v>24</v>
      </c>
      <c r="B143" s="6" t="s">
        <v>22</v>
      </c>
      <c r="C143" s="3">
        <v>40911</v>
      </c>
      <c r="D143" s="19">
        <v>0</v>
      </c>
      <c r="E143" s="23">
        <v>932</v>
      </c>
      <c r="F143" s="23">
        <v>896</v>
      </c>
      <c r="G143" s="8">
        <f>IF(Tabela1[[#This Row],[Aplicação]]&lt;0,-(Tabela1[[#This Row],[Aplicação]]+Tabela1[[#This Row],[Valor Base]]),Tabela1[[#This Row],[Valor Bruto]]-Tabela1[[#This Row],[Valor Base]])</f>
        <v>-36</v>
      </c>
      <c r="H143" s="30">
        <f>MONTH(Tabela1[[#This Row],[Data]])</f>
        <v>1</v>
      </c>
      <c r="I143" s="30">
        <f>YEAR(Tabela1[[#This Row],[Data]])</f>
        <v>2012</v>
      </c>
      <c r="J143" s="5">
        <f>IF(Tabela1[[#This Row],[Valor Base]]&gt;0,Tabela1[[#This Row],[Rendimento]]/Tabela1[[#This Row],[Valor Base]],0)</f>
        <v>-3.8626609442060089E-2</v>
      </c>
      <c r="K143" s="9">
        <f>IF(Tabela1[[#This Row],[ID]]="i",0,SUMPRODUCT(PRODUCT((--(Tabela1[ID]=Tabela1[[#This Row],[ID]]))*(--(Tabela1[Nome]=Tabela1[[#This Row],[Nome]]))*(--(Tabela1[Mês]=Tabela1[[#This Row],[Mês]]))*Tabela1[Rent. Dia]+1)-1))</f>
        <v>-9.0507726269315802E-2</v>
      </c>
      <c r="L143" s="9">
        <f>IF(OR(Tabela1[[#This Row],[ID]]="a",Tabela1[[#This Row],[ID]]="i"),0,SUMPRODUCT(PRODUCT((--(Tabela1[ID]=Tabela1[[#This Row],[ID]]))*(--(Tabela1[Ano]=Tabela1[[#This Row],[Ano]]))*Tabela1[Rent. Dia]+1)-1))</f>
        <v>-0.10158681614669418</v>
      </c>
    </row>
    <row r="144" spans="1:12" x14ac:dyDescent="0.25">
      <c r="A144" s="6" t="s">
        <v>24</v>
      </c>
      <c r="B144" s="6" t="s">
        <v>20</v>
      </c>
      <c r="C144" s="3">
        <v>40911</v>
      </c>
      <c r="D144" s="19">
        <v>1176.1600000000001</v>
      </c>
      <c r="E144" s="19">
        <v>1176.1600000000001</v>
      </c>
      <c r="F144" s="11">
        <v>1158</v>
      </c>
      <c r="G144" s="8">
        <f>IF(Tabela1[[#This Row],[Aplicação]]&lt;0,-(Tabela1[[#This Row],[Aplicação]]+Tabela1[[#This Row],[Valor Base]]),Tabela1[[#This Row],[Valor Bruto]]-Tabela1[[#This Row],[Valor Base]])</f>
        <v>-18.160000000000082</v>
      </c>
      <c r="H144" s="30">
        <f>MONTH(Tabela1[[#This Row],[Data]])</f>
        <v>1</v>
      </c>
      <c r="I144" s="30">
        <f>YEAR(Tabela1[[#This Row],[Data]])</f>
        <v>2012</v>
      </c>
      <c r="J144" s="5">
        <f>IF(Tabela1[[#This Row],[Valor Base]]&gt;0,Tabela1[[#This Row],[Rendimento]]/Tabela1[[#This Row],[Valor Base]],0)</f>
        <v>-1.5440076180111619E-2</v>
      </c>
      <c r="K144" s="9">
        <f>IF(Tabela1[[#This Row],[ID]]="i",0,SUMPRODUCT(PRODUCT((--(Tabela1[ID]=Tabela1[[#This Row],[ID]]))*(--(Tabela1[Nome]=Tabela1[[#This Row],[Nome]]))*(--(Tabela1[Mês]=Tabela1[[#This Row],[Mês]]))*Tabela1[Rent. Dia]+1)-1))</f>
        <v>-6.4340008788636216E-2</v>
      </c>
      <c r="L144" s="9">
        <f>IF(OR(Tabela1[[#This Row],[ID]]="a",Tabela1[[#This Row],[ID]]="i"),0,SUMPRODUCT(PRODUCT((--(Tabela1[ID]=Tabela1[[#This Row],[ID]]))*(--(Tabela1[Ano]=Tabela1[[#This Row],[Ano]]))*Tabela1[Rent. Dia]+1)-1))</f>
        <v>-0.10158681614669418</v>
      </c>
    </row>
    <row r="145" spans="1:12" x14ac:dyDescent="0.25">
      <c r="A145" s="6" t="s">
        <v>24</v>
      </c>
      <c r="B145" s="6" t="s">
        <v>23</v>
      </c>
      <c r="C145" s="3">
        <v>40911</v>
      </c>
      <c r="D145" s="19">
        <v>0</v>
      </c>
      <c r="E145" s="11">
        <v>2325</v>
      </c>
      <c r="F145" s="11">
        <v>2406</v>
      </c>
      <c r="G145" s="8">
        <f>IF(Tabela1[[#This Row],[Aplicação]]&lt;0,-(Tabela1[[#This Row],[Aplicação]]+Tabela1[[#This Row],[Valor Base]]),Tabela1[[#This Row],[Valor Bruto]]-Tabela1[[#This Row],[Valor Base]])</f>
        <v>81</v>
      </c>
      <c r="H145" s="30">
        <f>MONTH(Tabela1[[#This Row],[Data]])</f>
        <v>1</v>
      </c>
      <c r="I145" s="30">
        <f>YEAR(Tabela1[[#This Row],[Data]])</f>
        <v>2012</v>
      </c>
      <c r="J145" s="5">
        <f>IF(Tabela1[[#This Row],[Valor Base]]&gt;0,Tabela1[[#This Row],[Rendimento]]/Tabela1[[#This Row],[Valor Base]],0)</f>
        <v>3.4838709677419352E-2</v>
      </c>
      <c r="K145" s="9">
        <f>IF(Tabela1[[#This Row],[ID]]="i",0,SUMPRODUCT(PRODUCT((--(Tabela1[ID]=Tabela1[[#This Row],[ID]]))*(--(Tabela1[Nome]=Tabela1[[#This Row],[Nome]]))*(--(Tabela1[Mês]=Tabela1[[#This Row],[Mês]]))*Tabela1[Rent. Dia]+1)-1))</f>
        <v>-3.749999999999809E-3</v>
      </c>
      <c r="L145" s="9">
        <f>IF(OR(Tabela1[[#This Row],[ID]]="a",Tabela1[[#This Row],[ID]]="i"),0,SUMPRODUCT(PRODUCT((--(Tabela1[ID]=Tabela1[[#This Row],[ID]]))*(--(Tabela1[Ano]=Tabela1[[#This Row],[Ano]]))*Tabela1[Rent. Dia]+1)-1))</f>
        <v>-0.10158681614669418</v>
      </c>
    </row>
    <row r="146" spans="1:12" x14ac:dyDescent="0.25">
      <c r="A146" s="6" t="s">
        <v>24</v>
      </c>
      <c r="B146" s="6" t="s">
        <v>19</v>
      </c>
      <c r="C146" s="3">
        <v>40911</v>
      </c>
      <c r="D146" s="19">
        <v>0</v>
      </c>
      <c r="E146" s="11">
        <v>899</v>
      </c>
      <c r="F146" s="11">
        <v>894</v>
      </c>
      <c r="G146" s="8">
        <f>IF(Tabela1[[#This Row],[Aplicação]]&lt;0,-(Tabela1[[#This Row],[Aplicação]]+Tabela1[[#This Row],[Valor Base]]),Tabela1[[#This Row],[Valor Bruto]]-Tabela1[[#This Row],[Valor Base]])</f>
        <v>-5</v>
      </c>
      <c r="H146" s="30">
        <f>MONTH(Tabela1[[#This Row],[Data]])</f>
        <v>1</v>
      </c>
      <c r="I146" s="30">
        <f>YEAR(Tabela1[[#This Row],[Data]])</f>
        <v>2012</v>
      </c>
      <c r="J146" s="5">
        <f>IF(Tabela1[[#This Row],[Valor Base]]&gt;0,Tabela1[[#This Row],[Rendimento]]/Tabela1[[#This Row],[Valor Base]],0)</f>
        <v>-5.5617352614015575E-3</v>
      </c>
      <c r="K146" s="9">
        <f>IF(Tabela1[[#This Row],[ID]]="i",0,SUMPRODUCT(PRODUCT((--(Tabela1[ID]=Tabela1[[#This Row],[ID]]))*(--(Tabela1[Nome]=Tabela1[[#This Row],[Nome]]))*(--(Tabela1[Mês]=Tabela1[[#This Row],[Mês]]))*Tabela1[Rent. Dia]+1)-1))</f>
        <v>5.9718969555034862E-2</v>
      </c>
      <c r="L146" s="9">
        <f>IF(OR(Tabela1[[#This Row],[ID]]="a",Tabela1[[#This Row],[ID]]="i"),0,SUMPRODUCT(PRODUCT((--(Tabela1[ID]=Tabela1[[#This Row],[ID]]))*(--(Tabela1[Ano]=Tabela1[[#This Row],[Ano]]))*Tabela1[Rent. Dia]+1)-1))</f>
        <v>-0.10158681614669418</v>
      </c>
    </row>
    <row r="147" spans="1:12" x14ac:dyDescent="0.25">
      <c r="A147" s="6" t="s">
        <v>25</v>
      </c>
      <c r="B147" s="6" t="s">
        <v>8</v>
      </c>
      <c r="C147" s="3">
        <v>40911</v>
      </c>
      <c r="D147" s="19">
        <v>0</v>
      </c>
      <c r="E147" s="11">
        <v>1705.55</v>
      </c>
      <c r="F147" s="11">
        <v>1706.59</v>
      </c>
      <c r="G147" s="8">
        <f>IF(Tabela1[[#This Row],[Aplicação]]&lt;0,-(Tabela1[[#This Row],[Aplicação]]+Tabela1[[#This Row],[Valor Base]]),Tabela1[[#This Row],[Valor Bruto]]-Tabela1[[#This Row],[Valor Base]])</f>
        <v>1.0399999999999636</v>
      </c>
      <c r="H147" s="30">
        <f>MONTH(Tabela1[[#This Row],[Data]])</f>
        <v>1</v>
      </c>
      <c r="I147" s="30">
        <f>YEAR(Tabela1[[#This Row],[Data]])</f>
        <v>2012</v>
      </c>
      <c r="J147" s="5">
        <f>IF(Tabela1[[#This Row],[Valor Base]]&gt;0,Tabela1[[#This Row],[Rendimento]]/Tabela1[[#This Row],[Valor Base]],0)</f>
        <v>6.0977397320510318E-4</v>
      </c>
      <c r="K147" s="9">
        <f>IF(Tabela1[[#This Row],[ID]]="i",0,SUMPRODUCT(PRODUCT((--(Tabela1[ID]=Tabela1[[#This Row],[ID]]))*(--(Tabela1[Nome]=Tabela1[[#This Row],[Nome]]))*(--(Tabela1[Mês]=Tabela1[[#This Row],[Mês]]))*Tabela1[Rent. Dia]+1)-1))</f>
        <v>1.1498096361086674E-3</v>
      </c>
      <c r="L147" s="9">
        <f>IF(OR(Tabela1[[#This Row],[ID]]="a",Tabela1[[#This Row],[ID]]="i"),0,SUMPRODUCT(PRODUCT((--(Tabela1[ID]=Tabela1[[#This Row],[ID]]))*(--(Tabela1[Ano]=Tabela1[[#This Row],[Ano]]))*Tabela1[Rent. Dia]+1)-1))</f>
        <v>1.1498096361086674E-3</v>
      </c>
    </row>
    <row r="148" spans="1:12" x14ac:dyDescent="0.25">
      <c r="A148" s="6" t="s">
        <v>24</v>
      </c>
      <c r="B148" s="6" t="s">
        <v>22</v>
      </c>
      <c r="C148" s="3">
        <v>40912</v>
      </c>
      <c r="D148" s="19">
        <v>0</v>
      </c>
      <c r="E148" s="23">
        <v>906</v>
      </c>
      <c r="F148" s="23">
        <v>932</v>
      </c>
      <c r="G148" s="8">
        <f>IF(Tabela1[[#This Row],[Aplicação]]&lt;0,-(Tabela1[[#This Row],[Aplicação]]+Tabela1[[#This Row],[Valor Base]]),Tabela1[[#This Row],[Valor Bruto]]-Tabela1[[#This Row],[Valor Base]])</f>
        <v>26</v>
      </c>
      <c r="H148" s="30">
        <f>MONTH(Tabela1[[#This Row],[Data]])</f>
        <v>1</v>
      </c>
      <c r="I148" s="30">
        <f>YEAR(Tabela1[[#This Row],[Data]])</f>
        <v>2012</v>
      </c>
      <c r="J148" s="5">
        <f>IF(Tabela1[[#This Row],[Valor Base]]&gt;0,Tabela1[[#This Row],[Rendimento]]/Tabela1[[#This Row],[Valor Base]],0)</f>
        <v>2.8697571743929361E-2</v>
      </c>
      <c r="K148" s="9">
        <f>IF(Tabela1[[#This Row],[ID]]="i",0,SUMPRODUCT(PRODUCT((--(Tabela1[ID]=Tabela1[[#This Row],[ID]]))*(--(Tabela1[Nome]=Tabela1[[#This Row],[Nome]]))*(--(Tabela1[Mês]=Tabela1[[#This Row],[Mês]]))*Tabela1[Rent. Dia]+1)-1))</f>
        <v>-9.0507726269315802E-2</v>
      </c>
      <c r="L148" s="9">
        <f>IF(OR(Tabela1[[#This Row],[ID]]="a",Tabela1[[#This Row],[ID]]="i"),0,SUMPRODUCT(PRODUCT((--(Tabela1[ID]=Tabela1[[#This Row],[ID]]))*(--(Tabela1[Ano]=Tabela1[[#This Row],[Ano]]))*Tabela1[Rent. Dia]+1)-1))</f>
        <v>-0.10158681614669418</v>
      </c>
    </row>
    <row r="149" spans="1:12" x14ac:dyDescent="0.25">
      <c r="A149" s="6" t="s">
        <v>24</v>
      </c>
      <c r="B149" s="6" t="s">
        <v>20</v>
      </c>
      <c r="C149" s="3">
        <v>40912</v>
      </c>
      <c r="D149" s="19">
        <v>0</v>
      </c>
      <c r="E149" s="11">
        <v>1158</v>
      </c>
      <c r="F149" s="11">
        <v>1180</v>
      </c>
      <c r="G149" s="8">
        <f>IF(Tabela1[[#This Row],[Aplicação]]&lt;0,-(Tabela1[[#This Row],[Aplicação]]+Tabela1[[#This Row],[Valor Base]]),Tabela1[[#This Row],[Valor Bruto]]-Tabela1[[#This Row],[Valor Base]])</f>
        <v>22</v>
      </c>
      <c r="H149" s="30">
        <f>MONTH(Tabela1[[#This Row],[Data]])</f>
        <v>1</v>
      </c>
      <c r="I149" s="30">
        <f>YEAR(Tabela1[[#This Row],[Data]])</f>
        <v>2012</v>
      </c>
      <c r="J149" s="5">
        <f>IF(Tabela1[[#This Row],[Valor Base]]&gt;0,Tabela1[[#This Row],[Rendimento]]/Tabela1[[#This Row],[Valor Base]],0)</f>
        <v>1.8998272884283247E-2</v>
      </c>
      <c r="K149" s="9">
        <f>IF(Tabela1[[#This Row],[ID]]="i",0,SUMPRODUCT(PRODUCT((--(Tabela1[ID]=Tabela1[[#This Row],[ID]]))*(--(Tabela1[Nome]=Tabela1[[#This Row],[Nome]]))*(--(Tabela1[Mês]=Tabela1[[#This Row],[Mês]]))*Tabela1[Rent. Dia]+1)-1))</f>
        <v>-6.4340008788636216E-2</v>
      </c>
      <c r="L149" s="9">
        <f>IF(OR(Tabela1[[#This Row],[ID]]="a",Tabela1[[#This Row],[ID]]="i"),0,SUMPRODUCT(PRODUCT((--(Tabela1[ID]=Tabela1[[#This Row],[ID]]))*(--(Tabela1[Ano]=Tabela1[[#This Row],[Ano]]))*Tabela1[Rent. Dia]+1)-1))</f>
        <v>-0.10158681614669418</v>
      </c>
    </row>
    <row r="150" spans="1:12" x14ac:dyDescent="0.25">
      <c r="A150" s="6" t="s">
        <v>24</v>
      </c>
      <c r="B150" s="6" t="s">
        <v>23</v>
      </c>
      <c r="C150" s="3">
        <v>40912</v>
      </c>
      <c r="D150" s="19">
        <v>0</v>
      </c>
      <c r="E150" s="11">
        <v>2406</v>
      </c>
      <c r="F150" s="11">
        <v>2391</v>
      </c>
      <c r="G150" s="8">
        <f>IF(Tabela1[[#This Row],[Aplicação]]&lt;0,-(Tabela1[[#This Row],[Aplicação]]+Tabela1[[#This Row],[Valor Base]]),Tabela1[[#This Row],[Valor Bruto]]-Tabela1[[#This Row],[Valor Base]])</f>
        <v>-15</v>
      </c>
      <c r="H150" s="30">
        <f>MONTH(Tabela1[[#This Row],[Data]])</f>
        <v>1</v>
      </c>
      <c r="I150" s="30">
        <f>YEAR(Tabela1[[#This Row],[Data]])</f>
        <v>2012</v>
      </c>
      <c r="J150" s="5">
        <f>IF(Tabela1[[#This Row],[Valor Base]]&gt;0,Tabela1[[#This Row],[Rendimento]]/Tabela1[[#This Row],[Valor Base]],0)</f>
        <v>-6.2344139650872821E-3</v>
      </c>
      <c r="K150" s="9">
        <f>IF(Tabela1[[#This Row],[ID]]="i",0,SUMPRODUCT(PRODUCT((--(Tabela1[ID]=Tabela1[[#This Row],[ID]]))*(--(Tabela1[Nome]=Tabela1[[#This Row],[Nome]]))*(--(Tabela1[Mês]=Tabela1[[#This Row],[Mês]]))*Tabela1[Rent. Dia]+1)-1))</f>
        <v>-3.749999999999809E-3</v>
      </c>
      <c r="L150" s="9">
        <f>IF(OR(Tabela1[[#This Row],[ID]]="a",Tabela1[[#This Row],[ID]]="i"),0,SUMPRODUCT(PRODUCT((--(Tabela1[ID]=Tabela1[[#This Row],[ID]]))*(--(Tabela1[Ano]=Tabela1[[#This Row],[Ano]]))*Tabela1[Rent. Dia]+1)-1))</f>
        <v>-0.10158681614669418</v>
      </c>
    </row>
    <row r="151" spans="1:12" ht="15.75" thickBot="1" x14ac:dyDescent="0.3">
      <c r="A151" s="6" t="s">
        <v>24</v>
      </c>
      <c r="B151" s="6" t="s">
        <v>19</v>
      </c>
      <c r="C151" s="3">
        <v>40912</v>
      </c>
      <c r="D151" s="19">
        <v>0</v>
      </c>
      <c r="E151" s="11">
        <v>894</v>
      </c>
      <c r="F151" s="11">
        <v>905</v>
      </c>
      <c r="G151" s="8">
        <f>IF(Tabela1[[#This Row],[Aplicação]]&lt;0,-(Tabela1[[#This Row],[Aplicação]]+Tabela1[[#This Row],[Valor Base]]),Tabela1[[#This Row],[Valor Bruto]]-Tabela1[[#This Row],[Valor Base]])</f>
        <v>11</v>
      </c>
      <c r="H151" s="30">
        <f>MONTH(Tabela1[[#This Row],[Data]])</f>
        <v>1</v>
      </c>
      <c r="I151" s="30">
        <f>YEAR(Tabela1[[#This Row],[Data]])</f>
        <v>2012</v>
      </c>
      <c r="J151" s="5">
        <f>IF(Tabela1[[#This Row],[Valor Base]]&gt;0,Tabela1[[#This Row],[Rendimento]]/Tabela1[[#This Row],[Valor Base]],0)</f>
        <v>1.2304250559284116E-2</v>
      </c>
      <c r="K151" s="9">
        <f>IF(Tabela1[[#This Row],[ID]]="i",0,SUMPRODUCT(PRODUCT((--(Tabela1[ID]=Tabela1[[#This Row],[ID]]))*(--(Tabela1[Nome]=Tabela1[[#This Row],[Nome]]))*(--(Tabela1[Mês]=Tabela1[[#This Row],[Mês]]))*Tabela1[Rent. Dia]+1)-1))</f>
        <v>5.9718969555034862E-2</v>
      </c>
      <c r="L151" s="9">
        <f>IF(OR(Tabela1[[#This Row],[ID]]="a",Tabela1[[#This Row],[ID]]="i"),0,SUMPRODUCT(PRODUCT((--(Tabela1[ID]=Tabela1[[#This Row],[ID]]))*(--(Tabela1[Ano]=Tabela1[[#This Row],[Ano]]))*Tabela1[Rent. Dia]+1)-1))</f>
        <v>-0.10158681614669418</v>
      </c>
    </row>
    <row r="152" spans="1:12" ht="15.75" thickTop="1" x14ac:dyDescent="0.25">
      <c r="B152" s="25" t="s">
        <v>29</v>
      </c>
      <c r="C152">
        <f>NETWORKDAYS(Tabela1[[#Totals],[Mês]],Tabela1[[#Totals],[Ano]],Plan2!A2:A1048576)</f>
        <v>53</v>
      </c>
      <c r="D152" s="25">
        <f>SUBTOTAL(109,Tabela1[Aplicação])</f>
        <v>4966.8199999999988</v>
      </c>
      <c r="E152" s="26">
        <f>Tabela1[[#Totals],[Rendimento]]/Tabela1[[#Totals],[Valor Bruto]]</f>
        <v>5.1401652047802518E-2</v>
      </c>
      <c r="F152" s="25">
        <f>Tabela1[[#Totals],[Aplicação]]+Tabela1[[#Totals],[Nome]]</f>
        <v>6026.4599999999991</v>
      </c>
      <c r="G152" s="8">
        <f>SUBTOTAL(109,Tabela1[Rendimento])</f>
        <v>309.76999999999992</v>
      </c>
      <c r="H152" s="20">
        <f>SUBTOTAL(105,Tabela1[Data])</f>
        <v>40835</v>
      </c>
      <c r="I152" s="28">
        <f>SUBTOTAL(104,Tabela1[Data])</f>
        <v>40912</v>
      </c>
      <c r="J152" s="26">
        <f>(1+Tabela1[[#Totals],[Valor Base]])^(1/Tabela1[[#Totals],[Data]])-1</f>
        <v>9.46186610609967E-4</v>
      </c>
      <c r="K152" s="26">
        <f>(1+Tabela1[[#Totals],[Valor Base]])^(21/Tabela1[[#Totals],[Data]])-1</f>
        <v>2.0059056778614304E-2</v>
      </c>
      <c r="L152" s="26">
        <f>(1+Tabela1[[#Totals],[Valor Base]])^(252/Tabela1[[#Totals],[Data]])-1</f>
        <v>0.26912323139027361</v>
      </c>
    </row>
  </sheetData>
  <conditionalFormatting sqref="D31">
    <cfRule type="expression" priority="1">
      <formula>"[@ID]=0"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10.7109375" style="20" bestFit="1" customWidth="1"/>
  </cols>
  <sheetData>
    <row r="1" spans="1:1" x14ac:dyDescent="0.25">
      <c r="A1" s="21" t="s">
        <v>17</v>
      </c>
    </row>
    <row r="2" spans="1:1" x14ac:dyDescent="0.25">
      <c r="A2" s="20">
        <v>40849</v>
      </c>
    </row>
    <row r="3" spans="1:1" x14ac:dyDescent="0.25">
      <c r="A3" s="20">
        <v>40862</v>
      </c>
    </row>
    <row r="4" spans="1:1" x14ac:dyDescent="0.25">
      <c r="A4" s="20">
        <v>40907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0.7109375" style="20" bestFit="1" customWidth="1"/>
  </cols>
  <sheetData>
    <row r="1" spans="1:1" x14ac:dyDescent="0.25">
      <c r="A1" s="22"/>
    </row>
    <row r="2" spans="1:1" x14ac:dyDescent="0.25">
      <c r="A2" s="20">
        <v>40849</v>
      </c>
    </row>
    <row r="3" spans="1:1" x14ac:dyDescent="0.25">
      <c r="A3" s="20">
        <v>40862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2011-11-08T23:15:12Z</dcterms:created>
  <dcterms:modified xsi:type="dcterms:W3CDTF">2012-01-04T21:31:59Z</dcterms:modified>
</cp:coreProperties>
</file>