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90" windowWidth="18960" windowHeight="8520"/>
  </bookViews>
  <sheets>
    <sheet name="WTS" sheetId="1" r:id="rId1"/>
    <sheet name="SETUP" sheetId="2" r:id="rId2"/>
    <sheet name="Plan3" sheetId="3" r:id="rId3"/>
  </sheets>
  <calcPr calcId="124519"/>
</workbook>
</file>

<file path=xl/calcChain.xml><?xml version="1.0" encoding="utf-8"?>
<calcChain xmlns="http://schemas.openxmlformats.org/spreadsheetml/2006/main">
  <c r="J2" i="1"/>
  <c r="J3"/>
  <c r="K3"/>
  <c r="L3"/>
  <c r="M3"/>
  <c r="O3" s="1"/>
  <c r="N3"/>
  <c r="K2"/>
  <c r="L2" s="1"/>
  <c r="N2"/>
  <c r="M2"/>
  <c r="O2" s="1"/>
  <c r="P2" s="1"/>
  <c r="R2" s="1"/>
  <c r="Q2" l="1"/>
  <c r="S2" s="1"/>
  <c r="P3"/>
  <c r="R3" l="1"/>
  <c r="T2"/>
  <c r="U2" s="1"/>
  <c r="Q3"/>
  <c r="S3" s="1"/>
  <c r="V2" l="1"/>
  <c r="X2"/>
  <c r="Y2" s="1"/>
  <c r="Z2" s="1"/>
  <c r="W2"/>
  <c r="T3"/>
  <c r="U3" s="1"/>
  <c r="AA2" l="1"/>
  <c r="AB2" s="1"/>
  <c r="AC2" s="1"/>
  <c r="V3"/>
  <c r="X3"/>
  <c r="Y3" s="1"/>
  <c r="Z3" s="1"/>
  <c r="W3"/>
  <c r="AA3" l="1"/>
  <c r="AB3" s="1"/>
  <c r="AC3" s="1"/>
</calcChain>
</file>

<file path=xl/comments1.xml><?xml version="1.0" encoding="utf-8"?>
<comments xmlns="http://schemas.openxmlformats.org/spreadsheetml/2006/main">
  <authors>
    <author>Engelbert</author>
  </authors>
  <commentList>
    <comment ref="I1" authorId="0">
      <text>
        <r>
          <rPr>
            <b/>
            <sz val="8"/>
            <color indexed="81"/>
            <rFont val="Tahoma"/>
            <family val="2"/>
          </rPr>
          <t>% DE ENTRADA:
33%
50%
60%</t>
        </r>
      </text>
    </comment>
    <comment ref="J1" authorId="0">
      <text>
        <r>
          <rPr>
            <b/>
            <sz val="8"/>
            <color indexed="81"/>
            <rFont val="Tahoma"/>
            <family val="2"/>
          </rPr>
          <t xml:space="preserve">PERÍODO:
1 = DIARIO
2 = SEMANAL
3 = MENSAL
</t>
        </r>
      </text>
    </comment>
  </commentList>
</comments>
</file>

<file path=xl/sharedStrings.xml><?xml version="1.0" encoding="utf-8"?>
<sst xmlns="http://schemas.openxmlformats.org/spreadsheetml/2006/main" count="31" uniqueCount="30">
  <si>
    <t>INICIO</t>
  </si>
  <si>
    <t>FIM</t>
  </si>
  <si>
    <t>PERNA</t>
  </si>
  <si>
    <t>% PERNA</t>
  </si>
  <si>
    <t>PATRIMÔNIO</t>
  </si>
  <si>
    <t>IDADE</t>
  </si>
  <si>
    <t>BASE RV</t>
  </si>
  <si>
    <t>RISCO</t>
  </si>
  <si>
    <t>% RISCO</t>
  </si>
  <si>
    <t>% START</t>
  </si>
  <si>
    <t>% STOP</t>
  </si>
  <si>
    <t>% TARGET</t>
  </si>
  <si>
    <t>% VOLAT</t>
  </si>
  <si>
    <t>RECUO/REPIQUE</t>
  </si>
  <si>
    <t>START</t>
  </si>
  <si>
    <t>STOP</t>
  </si>
  <si>
    <t>PARCIAL</t>
  </si>
  <si>
    <t>TGT</t>
  </si>
  <si>
    <t>QTDE TMP</t>
  </si>
  <si>
    <t>QTDE</t>
  </si>
  <si>
    <t>VOLUME</t>
  </si>
  <si>
    <t>PERDA</t>
  </si>
  <si>
    <t>LUCRO PAR</t>
  </si>
  <si>
    <t>LUCRO ALVO</t>
  </si>
  <si>
    <t>QTDE PAR TMP</t>
  </si>
  <si>
    <t>QTDE PAR</t>
  </si>
  <si>
    <t>QTDE ALVO</t>
  </si>
  <si>
    <t>RISCO:1</t>
  </si>
  <si>
    <t>PER</t>
  </si>
  <si>
    <t>% IN</t>
  </si>
</sst>
</file>

<file path=xl/styles.xml><?xml version="1.0" encoding="utf-8"?>
<styleSheet xmlns="http://schemas.openxmlformats.org/spreadsheetml/2006/main">
  <numFmts count="1">
    <numFmt numFmtId="44" formatCode="_(&quot;R$ &quot;* #,##0.00_);_(&quot;R$ &quot;* \(#,##0.00\);_(&quot;R$ &quot;* &quot;-&quot;??_);_(@_)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0" xfId="0" applyFont="1"/>
    <xf numFmtId="44" fontId="2" fillId="0" borderId="0" xfId="1" applyFont="1"/>
    <xf numFmtId="9" fontId="2" fillId="0" borderId="0" xfId="2" applyFont="1"/>
    <xf numFmtId="10" fontId="2" fillId="0" borderId="0" xfId="2" applyNumberFormat="1" applyFont="1"/>
    <xf numFmtId="2" fontId="2" fillId="0" borderId="0" xfId="1" applyNumberFormat="1" applyFont="1"/>
    <xf numFmtId="1" fontId="2" fillId="0" borderId="0" xfId="1" applyNumberFormat="1" applyFont="1"/>
    <xf numFmtId="44" fontId="3" fillId="0" borderId="0" xfId="1" applyFont="1"/>
    <xf numFmtId="10" fontId="3" fillId="0" borderId="0" xfId="2" applyNumberFormat="1" applyFont="1"/>
    <xf numFmtId="2" fontId="2" fillId="0" borderId="0" xfId="0" applyNumberFormat="1" applyFont="1"/>
    <xf numFmtId="1" fontId="2" fillId="0" borderId="0" xfId="2" applyNumberFormat="1" applyFont="1"/>
    <xf numFmtId="1" fontId="2" fillId="0" borderId="0" xfId="0" applyNumberFormat="1" applyFont="1"/>
    <xf numFmtId="44" fontId="2" fillId="0" borderId="0" xfId="1" applyNumberFormat="1" applyFont="1"/>
  </cellXfs>
  <cellStyles count="3">
    <cellStyle name="Moeda" xfId="1" builtinId="4"/>
    <cellStyle name="Normal" xfId="0" builtinId="0"/>
    <cellStyle name="Porcentagem" xfId="2" builtinId="5"/>
  </cellStyles>
  <dxfs count="31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4" formatCode="_(&quot;R$ &quot;* #,##0.00_);_(&quot;R$ &quot;* \(#,##0.00\);_(&quot;R$ 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4" formatCode="_(&quot;R$ &quot;* #,##0.00_);_(&quot;R$ &quot;* \(#,##0.00\);_(&quot;R$ 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4" formatCode="_(&quot;R$ &quot;* #,##0.00_);_(&quot;R$ &quot;* \(#,##0.00\);_(&quot;R$ 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4" formatCode="_(&quot;R$ &quot;* #,##0.00_);_(&quot;R$ &quot;* \(#,##0.00\);_(&quot;R$ 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4" formatCode="_(&quot;R$ &quot;* #,##0.00_);_(&quot;R$ &quot;* \(#,##0.00\);_(&quot;R$ 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4" formatCode="_(&quot;R$ &quot;* #,##0.00_);_(&quot;R$ &quot;* \(#,##0.00\);_(&quot;R$ 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4" formatCode="_(&quot;R$ &quot;* #,##0.00_);_(&quot;R$ &quot;* \(#,##0.00\);_(&quot;R$ 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4" formatCode="_(&quot;R$ &quot;* #,##0.00_);_(&quot;R$ &quot;* \(#,##0.00\);_(&quot;R$ 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4" formatCode="_(&quot;R$ &quot;* #,##0.00_);_(&quot;R$ &quot;* \(#,##0.00\);_(&quot;R$ 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ela1" displayName="Tabela1" ref="A1:AC3" totalsRowShown="0" headerRowDxfId="30" dataDxfId="29">
  <autoFilter ref="A1:AC3">
    <filterColumn colId="0"/>
    <filterColumn colId="1"/>
    <filterColumn colId="4"/>
    <filterColumn colId="5"/>
    <filterColumn colId="6"/>
    <filterColumn colId="7"/>
    <filterColumn colId="8"/>
    <filterColumn colId="9"/>
    <filterColumn colId="10"/>
    <filterColumn colId="11"/>
    <filterColumn colId="12"/>
    <filterColumn colId="13"/>
    <filterColumn colId="14"/>
    <filterColumn colId="15"/>
    <filterColumn colId="16"/>
    <filterColumn colId="17"/>
    <filterColumn colId="18"/>
    <filterColumn colId="19"/>
    <filterColumn colId="20"/>
    <filterColumn colId="21"/>
    <filterColumn colId="22"/>
    <filterColumn colId="23"/>
    <filterColumn colId="24"/>
    <filterColumn colId="25"/>
    <filterColumn colId="26"/>
    <filterColumn colId="27"/>
    <filterColumn colId="28"/>
  </autoFilter>
  <tableColumns count="29">
    <tableColumn id="5" name="PATRIMÔNIO" dataDxfId="26" dataCellStyle="Moeda"/>
    <tableColumn id="6" name="IDADE" dataDxfId="24" dataCellStyle="Moeda"/>
    <tableColumn id="1" name="INICIO" dataDxfId="25" dataCellStyle="Moeda"/>
    <tableColumn id="2" name="FIM" dataDxfId="22" dataCellStyle="Moeda"/>
    <tableColumn id="9" name="% START" dataDxfId="21" dataCellStyle="Porcentagem"/>
    <tableColumn id="11" name="% STOP" dataDxfId="20" dataCellStyle="Porcentagem"/>
    <tableColumn id="10" name="% TARGET" dataDxfId="19" dataCellStyle="Porcentagem"/>
    <tableColumn id="12" name="% VOLAT" dataDxfId="18" dataCellStyle="Porcentagem"/>
    <tableColumn id="13" name="% IN" dataDxfId="14" dataCellStyle="Porcentagem"/>
    <tableColumn id="19" name="PER" dataDxfId="11" dataCellStyle="Porcentagem">
      <calculatedColumnFormula>1</calculatedColumnFormula>
    </tableColumn>
    <tableColumn id="7" name="BASE RV" dataDxfId="13" dataCellStyle="Moeda">
      <calculatedColumnFormula>[PATRIMÔNIO] * (1 - [IDADE] / 100)</calculatedColumnFormula>
    </tableColumn>
    <tableColumn id="8" name="RISCO" dataDxfId="23" dataCellStyle="Moeda">
      <calculatedColumnFormula>IF([BASE RV] &lt; SETUP!$A$2, [BASE RV] * SETUP!$B$2, IF([BASE RV] &lt; SETUP!$A$3, [BASE RV] * SETUP!$B$3, 0))</calculatedColumnFormula>
    </tableColumn>
    <tableColumn id="3" name="PERNA" dataDxfId="28" dataCellStyle="Moeda">
      <calculatedColumnFormula>IF([INICIO] &lt; [FIM], [FIM] - [INICIO], [INICIO] - [FIM])</calculatedColumnFormula>
    </tableColumn>
    <tableColumn id="4" name="% PERNA" dataDxfId="27" dataCellStyle="Porcentagem">
      <calculatedColumnFormula>[FIM] / [INICIO] - 1</calculatedColumnFormula>
    </tableColumn>
    <tableColumn id="15" name="RECUO/REPIQUE" dataDxfId="17" dataCellStyle="Moeda">
      <calculatedColumnFormula>ABS([PERNA] * [% IN] + IF([INICIO] &lt; [FIM], - [FIM], + [FIM]))</calculatedColumnFormula>
    </tableColumn>
    <tableColumn id="16" name="START" dataDxfId="16" dataCellStyle="Moeda">
      <calculatedColumnFormula>TRUNC([RECUO/REPIQUE] * IF([INICIO] &lt; [FIM], (1 - ABS([% PERNA]) * [% START] * 10), (1 + ABS([% PERNA]) * [% START] * 10)), 2)</calculatedColumnFormula>
    </tableColumn>
    <tableColumn id="17" name="STOP" dataDxfId="15">
      <calculatedColumnFormula>TRUNC([START] * IF([INICIO] &lt; [FIM], (1 - ABS([% PERNA]) * [% STOP] * 10), (1 + ABS([% PERNA]) * [% STOP] * 10)), 2)</calculatedColumnFormula>
    </tableColumn>
    <tableColumn id="18" name="PARCIAL" dataDxfId="12">
      <calculatedColumnFormula>[START] * IF([INICIO] &lt; [FIM], (1 + [% VOLAT] / 10 * 1.5 * [PER]), (1 - [% VOLAT] / 10 * 1.5 * [PER]))</calculatedColumnFormula>
    </tableColumn>
    <tableColumn id="20" name="TGT" dataDxfId="10">
      <calculatedColumnFormula>TRUNC(([STOP] + IF([INICIO] &lt; [FIM], [PERNA], - [PERNA])) * IF([INICIO] &lt; [FIM], (1 - ABS([% PERNA]) * [% TARGET] * 10), (1 + ABS([% PERNA]) * [% TARGET] * 10)), 2)</calculatedColumnFormula>
    </tableColumn>
    <tableColumn id="21" name="QTDE TMP" dataDxfId="9">
      <calculatedColumnFormula>ROUNDDOWN([RISCO] / (ABS([START] - [STOP])), 0)</calculatedColumnFormula>
    </tableColumn>
    <tableColumn id="22" name="QTDE" dataDxfId="8">
      <calculatedColumnFormula>[QTDE TMP] - MOD([QTDE TMP], 100)</calculatedColumnFormula>
    </tableColumn>
    <tableColumn id="23" name="VOLUME" dataDxfId="7">
      <calculatedColumnFormula>[QTDE] * [START]</calculatedColumnFormula>
    </tableColumn>
    <tableColumn id="24" name="PERDA" dataDxfId="6">
      <calculatedColumnFormula>ABS([START] - [STOP]) * [QTDE]</calculatedColumnFormula>
    </tableColumn>
    <tableColumn id="27" name="QTDE PAR TMP" dataDxfId="5" dataCellStyle="Moeda">
      <calculatedColumnFormula>[QTDE] / 2</calculatedColumnFormula>
    </tableColumn>
    <tableColumn id="28" name="QTDE PAR" dataDxfId="4" dataCellStyle="Moeda">
      <calculatedColumnFormula>[QTDE PAR TMP] + MOD([QTDE PAR TMP], 100)</calculatedColumnFormula>
    </tableColumn>
    <tableColumn id="25" name="LUCRO PAR" dataDxfId="3">
      <calculatedColumnFormula>ABS([PARCIAL] - [START]) * [QTDE PAR]</calculatedColumnFormula>
    </tableColumn>
    <tableColumn id="29" name="QTDE ALVO" dataDxfId="2" dataCellStyle="Moeda">
      <calculatedColumnFormula>[QTDE] - [QTDE PAR]</calculatedColumnFormula>
    </tableColumn>
    <tableColumn id="26" name="LUCRO ALVO" dataDxfId="1">
      <calculatedColumnFormula>ABS([TGT] - [START]) * [QTDE ALVO] + [LUCRO PAR]</calculatedColumnFormula>
    </tableColumn>
    <tableColumn id="30" name="RISCO:1" dataDxfId="0" dataCellStyle="Moeda">
      <calculatedColumnFormula>[LUCRO ALVO] / [PERDA]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C3"/>
  <sheetViews>
    <sheetView tabSelected="1" workbookViewId="0">
      <pane xSplit="15" ySplit="1" topLeftCell="P2" activePane="bottomRight" state="frozen"/>
      <selection pane="topRight" activeCell="P1" sqref="P1"/>
      <selection pane="bottomLeft" activeCell="A2" sqref="A2"/>
      <selection pane="bottomRight" activeCell="Z2" sqref="Z2"/>
    </sheetView>
  </sheetViews>
  <sheetFormatPr defaultRowHeight="11.25"/>
  <cols>
    <col min="1" max="1" width="11.85546875" style="1" bestFit="1" customWidth="1"/>
    <col min="2" max="2" width="7.28515625" style="1" bestFit="1" customWidth="1"/>
    <col min="3" max="3" width="7.5703125" style="1" bestFit="1" customWidth="1"/>
    <col min="4" max="4" width="6.85546875" style="1" bestFit="1" customWidth="1"/>
    <col min="5" max="6" width="8.5703125" style="4" bestFit="1" customWidth="1"/>
    <col min="7" max="7" width="9.5703125" style="4" bestFit="1" customWidth="1"/>
    <col min="8" max="8" width="9" style="4" bestFit="1" customWidth="1"/>
    <col min="9" max="9" width="6" style="3" bestFit="1" customWidth="1"/>
    <col min="10" max="10" width="5.5703125" style="11" bestFit="1" customWidth="1"/>
    <col min="11" max="11" width="9.85546875" style="1" hidden="1" customWidth="1"/>
    <col min="12" max="12" width="9" style="1" hidden="1" customWidth="1"/>
    <col min="13" max="13" width="0" style="1" hidden="1" customWidth="1"/>
    <col min="14" max="14" width="14" style="1" hidden="1" customWidth="1"/>
    <col min="15" max="15" width="8" style="2" hidden="1" customWidth="1"/>
    <col min="16" max="17" width="7.28515625" style="1" bestFit="1" customWidth="1"/>
    <col min="18" max="18" width="9.140625" style="1"/>
    <col min="19" max="19" width="6.85546875" style="1" bestFit="1" customWidth="1"/>
    <col min="20" max="20" width="9.85546875" style="11" hidden="1" customWidth="1"/>
    <col min="21" max="21" width="6.7109375" style="11" bestFit="1" customWidth="1"/>
    <col min="22" max="22" width="9.85546875" style="1" bestFit="1" customWidth="1"/>
    <col min="23" max="23" width="7.7109375" style="1" bestFit="1" customWidth="1"/>
    <col min="24" max="24" width="10.5703125" style="11" hidden="1" customWidth="1"/>
    <col min="25" max="25" width="11.5703125" style="1" hidden="1" customWidth="1"/>
    <col min="26" max="26" width="10.5703125" style="1" bestFit="1" customWidth="1"/>
    <col min="27" max="27" width="11.5703125" style="11" hidden="1" customWidth="1"/>
    <col min="28" max="28" width="11.5703125" style="1" bestFit="1" customWidth="1"/>
    <col min="29" max="29" width="8.28515625" style="9" bestFit="1" customWidth="1"/>
    <col min="30" max="16384" width="9.140625" style="1"/>
  </cols>
  <sheetData>
    <row r="1" spans="1:29">
      <c r="A1" s="1" t="s">
        <v>4</v>
      </c>
      <c r="B1" s="1" t="s">
        <v>5</v>
      </c>
      <c r="C1" s="1" t="s">
        <v>0</v>
      </c>
      <c r="D1" s="1" t="s">
        <v>1</v>
      </c>
      <c r="E1" s="4" t="s">
        <v>9</v>
      </c>
      <c r="F1" s="4" t="s">
        <v>10</v>
      </c>
      <c r="G1" s="4" t="s">
        <v>11</v>
      </c>
      <c r="H1" s="4" t="s">
        <v>12</v>
      </c>
      <c r="I1" s="3" t="s">
        <v>29</v>
      </c>
      <c r="J1" s="10" t="s">
        <v>28</v>
      </c>
      <c r="K1" s="1" t="s">
        <v>6</v>
      </c>
      <c r="L1" s="1" t="s">
        <v>7</v>
      </c>
      <c r="M1" s="1" t="s">
        <v>2</v>
      </c>
      <c r="N1" s="1" t="s">
        <v>3</v>
      </c>
      <c r="O1" s="1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6" t="s">
        <v>18</v>
      </c>
      <c r="U1" s="6" t="s">
        <v>19</v>
      </c>
      <c r="V1" s="6" t="s">
        <v>20</v>
      </c>
      <c r="W1" s="6" t="s">
        <v>21</v>
      </c>
      <c r="X1" s="6" t="s">
        <v>24</v>
      </c>
      <c r="Y1" s="6" t="s">
        <v>25</v>
      </c>
      <c r="Z1" s="6" t="s">
        <v>22</v>
      </c>
      <c r="AA1" s="6" t="s">
        <v>26</v>
      </c>
      <c r="AB1" s="6" t="s">
        <v>23</v>
      </c>
      <c r="AC1" s="5" t="s">
        <v>27</v>
      </c>
    </row>
    <row r="2" spans="1:29">
      <c r="A2" s="2">
        <v>4800</v>
      </c>
      <c r="B2" s="6">
        <v>26</v>
      </c>
      <c r="C2" s="2">
        <v>5.17</v>
      </c>
      <c r="D2" s="2">
        <v>2.87</v>
      </c>
      <c r="E2" s="4">
        <v>2.5000000000000001E-3</v>
      </c>
      <c r="F2" s="4">
        <v>4.0000000000000001E-3</v>
      </c>
      <c r="G2" s="4">
        <v>1.5E-3</v>
      </c>
      <c r="H2" s="4">
        <v>0.97489999999999999</v>
      </c>
      <c r="I2" s="3">
        <v>0.5</v>
      </c>
      <c r="J2" s="10">
        <f>1</f>
        <v>1</v>
      </c>
      <c r="K2" s="2">
        <f>[PATRIMÔNIO] * (1 - [IDADE] / 100)</f>
        <v>3552</v>
      </c>
      <c r="L2" s="2">
        <f>IF([BASE RV] &lt; SETUP!$A$2, [BASE RV] * SETUP!$B$2, IF([BASE RV] &lt; SETUP!$A$3, [BASE RV] * SETUP!$B$3, 0))</f>
        <v>71.040000000000006</v>
      </c>
      <c r="M2" s="2">
        <f>IF([INICIO] &lt; [FIM], [FIM] - [INICIO], [INICIO] - [FIM])</f>
        <v>2.2999999999999998</v>
      </c>
      <c r="N2" s="4">
        <f>[FIM] / [INICIO] - 1</f>
        <v>-0.44487427466150864</v>
      </c>
      <c r="O2" s="2">
        <f>ABS([PERNA] * [% IN] + IF([INICIO] &lt; [FIM], - [FIM], + [FIM]))</f>
        <v>4.0199999999999996</v>
      </c>
      <c r="P2" s="2">
        <f>TRUNC([RECUO/REPIQUE] * IF([INICIO] &lt; [FIM], (1 - ABS([% PERNA]) * [% START] * 10), (1 + ABS([% PERNA]) * [% START] * 10)), 2)</f>
        <v>4.0599999999999996</v>
      </c>
      <c r="Q2" s="2">
        <f>TRUNC([START] * IF([INICIO] &lt; [FIM], (1 - ABS([% PERNA]) * [% STOP] * 10), (1 + ABS([% PERNA]) * [% STOP] * 10)), 2)</f>
        <v>4.13</v>
      </c>
      <c r="R2" s="2">
        <f>[START] * IF([INICIO] &lt; [FIM], (1 + [% VOLAT] / 10 * 1.5 * [PER]), (1 - [% VOLAT] / 10 * 1.5 * [PER]))</f>
        <v>3.4662858999999995</v>
      </c>
      <c r="S2" s="2">
        <f>TRUNC(([STOP] + IF([INICIO] &lt; [FIM], [PERNA], - [PERNA])) * IF([INICIO] &lt; [FIM], (1 - ABS([% PERNA]) * [% TARGET] * 10), (1 + ABS([% PERNA]) * [% TARGET] * 10)), 2)</f>
        <v>1.84</v>
      </c>
      <c r="T2" s="6">
        <f>ROUNDDOWN([RISCO] / (ABS([START] - [STOP])), 0)</f>
        <v>1014</v>
      </c>
      <c r="U2" s="6">
        <f>[QTDE TMP] - MOD([QTDE TMP], 100)</f>
        <v>1000</v>
      </c>
      <c r="V2" s="12">
        <f>[QTDE] * [START]</f>
        <v>4059.9999999999995</v>
      </c>
      <c r="W2" s="12">
        <f>ABS([START] - [STOP]) * [QTDE]</f>
        <v>70.000000000000284</v>
      </c>
      <c r="X2" s="6">
        <f>[QTDE] / 2</f>
        <v>500</v>
      </c>
      <c r="Y2" s="6">
        <f>[QTDE PAR TMP] + MOD([QTDE PAR TMP], 100)</f>
        <v>500</v>
      </c>
      <c r="Z2" s="12">
        <f>ABS([PARCIAL] - [START]) * [QTDE PAR]</f>
        <v>296.85705000000007</v>
      </c>
      <c r="AA2" s="6">
        <f>[QTDE] - [QTDE PAR]</f>
        <v>500</v>
      </c>
      <c r="AB2" s="12">
        <f>ABS([TGT] - [START]) * [QTDE ALVO] + [LUCRO PAR]</f>
        <v>1406.8570499999998</v>
      </c>
      <c r="AC2" s="5">
        <f>[LUCRO ALVO] / [PERDA]</f>
        <v>20.097957857142774</v>
      </c>
    </row>
    <row r="3" spans="1:29">
      <c r="A3" s="2">
        <v>4800</v>
      </c>
      <c r="B3" s="6">
        <v>26</v>
      </c>
      <c r="C3" s="2">
        <v>5.17</v>
      </c>
      <c r="D3" s="2">
        <v>2.87</v>
      </c>
      <c r="E3" s="4">
        <v>2.5000000000000001E-3</v>
      </c>
      <c r="F3" s="4">
        <v>2E-3</v>
      </c>
      <c r="G3" s="4">
        <v>1.5E-3</v>
      </c>
      <c r="H3" s="4">
        <v>0.97489999999999999</v>
      </c>
      <c r="I3" s="3">
        <v>0.6</v>
      </c>
      <c r="J3" s="10">
        <f>1</f>
        <v>1</v>
      </c>
      <c r="K3" s="2">
        <f>[PATRIMÔNIO] * (1 - [IDADE] / 100)</f>
        <v>3552</v>
      </c>
      <c r="L3" s="2">
        <f>IF([BASE RV] &lt; SETUP!$A$2, [BASE RV] * SETUP!$B$2, IF([BASE RV] &lt; SETUP!$A$3, [BASE RV] * SETUP!$B$3, 0))</f>
        <v>71.040000000000006</v>
      </c>
      <c r="M3" s="2">
        <f>IF([INICIO] &lt; [FIM], [FIM] - [INICIO], [INICIO] - [FIM])</f>
        <v>2.2999999999999998</v>
      </c>
      <c r="N3" s="4">
        <f>[FIM] / [INICIO] - 1</f>
        <v>-0.44487427466150864</v>
      </c>
      <c r="O3" s="2">
        <f>ABS([PERNA] * [% IN] + IF([INICIO] &lt; [FIM], - [FIM], + [FIM]))</f>
        <v>4.25</v>
      </c>
      <c r="P3" s="2">
        <f>TRUNC([RECUO/REPIQUE] * IF([INICIO] &lt; [FIM], (1 - ABS([% PERNA]) * [% START] * 10), (1 + ABS([% PERNA]) * [% START] * 10)), 2)</f>
        <v>4.29</v>
      </c>
      <c r="Q3" s="2">
        <f>TRUNC([START] * IF([INICIO] &lt; [FIM], (1 - ABS([% PERNA]) * [% STOP] * 10), (1 + ABS([% PERNA]) * [% STOP] * 10)), 2)</f>
        <v>4.32</v>
      </c>
      <c r="R3" s="2">
        <f>[START] * IF([INICIO] &lt; [FIM], (1 + [% VOLAT] / 10 * 1.5 * [PER]), (1 - [% VOLAT] / 10 * 1.5 * [PER]))</f>
        <v>3.66265185</v>
      </c>
      <c r="S3" s="2">
        <f>TRUNC(([STOP] + IF([INICIO] &lt; [FIM], [PERNA], - [PERNA])) * IF([INICIO] &lt; [FIM], (1 - ABS([% PERNA]) * [% TARGET] * 10), (1 + ABS([% PERNA]) * [% TARGET] * 10)), 2)</f>
        <v>2.0299999999999998</v>
      </c>
      <c r="T3" s="6">
        <f>ROUNDDOWN([RISCO] / (ABS([START] - [STOP])), 0)</f>
        <v>2367</v>
      </c>
      <c r="U3" s="6">
        <f>[QTDE TMP] - MOD([QTDE TMP], 100)</f>
        <v>2300</v>
      </c>
      <c r="V3" s="12">
        <f>[QTDE] * [START]</f>
        <v>9867</v>
      </c>
      <c r="W3" s="12">
        <f>ABS([START] - [STOP]) * [QTDE]</f>
        <v>69.000000000000568</v>
      </c>
      <c r="X3" s="6">
        <f>[QTDE] / 2</f>
        <v>1150</v>
      </c>
      <c r="Y3" s="6">
        <f>[QTDE PAR TMP] + MOD([QTDE PAR TMP], 100)</f>
        <v>1200</v>
      </c>
      <c r="Z3" s="12">
        <f>ABS([PARCIAL] - [START]) * [QTDE PAR]</f>
        <v>752.81777999999997</v>
      </c>
      <c r="AA3" s="6">
        <f>[QTDE] - [QTDE PAR]</f>
        <v>1100</v>
      </c>
      <c r="AB3" s="12">
        <f>ABS([TGT] - [START]) * [QTDE ALVO] + [LUCRO PAR]</f>
        <v>3238.8177800000003</v>
      </c>
      <c r="AC3" s="5">
        <f>[LUCRO ALVO] / [PERDA]</f>
        <v>46.939388115941647</v>
      </c>
    </row>
  </sheetData>
  <pageMargins left="0.511811024" right="0.511811024" top="0.78740157499999996" bottom="0.78740157499999996" header="0.31496062000000002" footer="0.31496062000000002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B7"/>
  <sheetViews>
    <sheetView workbookViewId="0">
      <selection activeCell="A3" sqref="A3"/>
    </sheetView>
  </sheetViews>
  <sheetFormatPr defaultRowHeight="11.25"/>
  <cols>
    <col min="1" max="1" width="12.85546875" style="2" bestFit="1" customWidth="1"/>
    <col min="2" max="2" width="6.28515625" style="4" bestFit="1" customWidth="1"/>
    <col min="3" max="16384" width="9.140625" style="1"/>
  </cols>
  <sheetData>
    <row r="1" spans="1:2">
      <c r="A1" s="7" t="s">
        <v>7</v>
      </c>
      <c r="B1" s="8" t="s">
        <v>8</v>
      </c>
    </row>
    <row r="2" spans="1:2">
      <c r="A2" s="2">
        <v>10000</v>
      </c>
      <c r="B2" s="4">
        <v>0.02</v>
      </c>
    </row>
    <row r="3" spans="1:2">
      <c r="A3" s="2">
        <v>20000</v>
      </c>
      <c r="B3" s="4">
        <v>1.4999999999999999E-2</v>
      </c>
    </row>
    <row r="4" spans="1:2">
      <c r="A4" s="2">
        <v>50000</v>
      </c>
      <c r="B4" s="4">
        <v>0.01</v>
      </c>
    </row>
    <row r="5" spans="1:2">
      <c r="A5" s="2">
        <v>100000</v>
      </c>
      <c r="B5" s="4">
        <v>7.4999999999999997E-3</v>
      </c>
    </row>
    <row r="6" spans="1:2">
      <c r="A6" s="2">
        <v>500000</v>
      </c>
      <c r="B6" s="4">
        <v>5.0000000000000001E-3</v>
      </c>
    </row>
    <row r="7" spans="1:2">
      <c r="A7" s="2">
        <v>1000000</v>
      </c>
      <c r="B7" s="4">
        <v>2.5000000000000001E-3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WTS</vt:lpstr>
      <vt:lpstr>SETUP</vt:lpstr>
      <vt:lpstr>Plan3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Engelbert</dc:creator>
  <cp:lastModifiedBy>Engelbert</cp:lastModifiedBy>
  <dcterms:created xsi:type="dcterms:W3CDTF">2012-05-28T11:56:59Z</dcterms:created>
  <dcterms:modified xsi:type="dcterms:W3CDTF">2012-05-28T19:09:04Z</dcterms:modified>
</cp:coreProperties>
</file>