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4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B9" i="4"/>
  <c r="C9"/>
  <c r="D9"/>
  <c r="E9"/>
  <c r="D9" i="3"/>
  <c r="F9"/>
  <c r="G9"/>
  <c r="E10"/>
  <c r="D9" i="5"/>
  <c r="E9"/>
  <c r="G9" i="2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0" i="2"/>
  <c r="B10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0" i="1"/>
  <c r="E2"/>
  <c r="H2"/>
  <c r="G2"/>
  <c r="B3"/>
  <c r="E3" s="1"/>
  <c r="B10" i="5"/>
  <c r="C10"/>
  <c r="E2"/>
  <c r="E3"/>
  <c r="D2"/>
  <c r="D3"/>
  <c r="D4"/>
  <c r="D5"/>
  <c r="D6"/>
  <c r="D7"/>
  <c r="D10" s="1"/>
  <c r="E4"/>
  <c r="E5"/>
  <c r="E7"/>
  <c r="E6"/>
  <c r="A10"/>
  <c r="B2" i="4"/>
  <c r="C2"/>
  <c r="D2" s="1"/>
  <c r="B3" s="1"/>
  <c r="C3"/>
  <c r="C4"/>
  <c r="C5"/>
  <c r="C6"/>
  <c r="C7"/>
  <c r="C10" s="1"/>
  <c r="G2" i="3"/>
  <c r="G3"/>
  <c r="G4"/>
  <c r="G5"/>
  <c r="D2" i="2"/>
  <c r="F2"/>
  <c r="G2"/>
  <c r="D3"/>
  <c r="F3"/>
  <c r="G3"/>
  <c r="A10" i="4"/>
  <c r="E2"/>
  <c r="A10" i="3"/>
  <c r="D2"/>
  <c r="A10" i="2"/>
  <c r="A10" i="1"/>
  <c r="M10" i="6" l="1"/>
  <c r="M9"/>
  <c r="M8"/>
  <c r="M7"/>
  <c r="M6"/>
  <c r="M5"/>
  <c r="M4"/>
  <c r="M3"/>
  <c r="M2"/>
  <c r="H3" i="1"/>
  <c r="G3"/>
  <c r="B4" s="1"/>
  <c r="E10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E8"/>
  <c r="E6" i="1"/>
  <c r="H6"/>
  <c r="G6"/>
  <c r="D7" i="2"/>
  <c r="G7" s="1"/>
  <c r="E7" i="4"/>
  <c r="E10" s="1"/>
  <c r="D10" s="1"/>
  <c r="F7" i="3"/>
  <c r="D8" s="1"/>
  <c r="F7" i="2"/>
  <c r="D8" s="1"/>
  <c r="F8" i="3" l="1"/>
  <c r="G8"/>
  <c r="G10" s="1"/>
  <c r="F10" s="1"/>
  <c r="F8" i="2"/>
  <c r="D9" s="1"/>
  <c r="F9" s="1"/>
  <c r="G8"/>
  <c r="G10" s="1"/>
  <c r="F10" s="1"/>
  <c r="B7" i="1"/>
  <c r="F10"/>
  <c r="D10" s="1"/>
  <c r="E10" s="1"/>
  <c r="G7" l="1"/>
  <c r="B8" s="1"/>
  <c r="E7"/>
  <c r="H7"/>
  <c r="E8" l="1"/>
  <c r="G8"/>
  <c r="B9" s="1"/>
  <c r="H8"/>
  <c r="E9" l="1"/>
  <c r="G9"/>
  <c r="H9"/>
  <c r="H10" s="1"/>
  <c r="G10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<sst xmlns="http://schemas.openxmlformats.org/spreadsheetml/2006/main" count="59" uniqueCount="37">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</sst>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" totalsRowCount="1" headerRowDxfId="72">
  <autoFilter ref="A1:H9">
    <filterColumn colId="1"/>
  </autoFilter>
  <tableColumns count="8">
    <tableColumn id="1" name="Data" totalsRowFunction="count" dataDxfId="71"/>
    <tableColumn id="8" name="Saldo Anterior" dataDxfId="70" totalsRowDxfId="20" dataCellStyle="Moeda">
      <calculatedColumnFormula>G1</calculatedColumnFormula>
    </tableColumn>
    <tableColumn id="2" name="Depósito" totalsRowFunction="custom" dataDxfId="69" totalsRowDxfId="19">
      <totalsRowFormula>SUBTOTAL(109,[Depósito])-SUBTOTAL(109,[Retirada])</totalsRowFormula>
    </tableColumn>
    <tableColumn id="3" name="Retirada" totalsRowFunction="custom" dataDxfId="68" totalsRowDxfId="18" dataCellStyle="Porcentagem">
      <totalsRowFormula>Tabela1[[#Totals],[Lucro]]/Tabela1[[#Totals],[Depósito]]</totalsRowFormula>
    </tableColumn>
    <tableColumn id="4" name="Capital" totalsRowFunction="custom" dataDxfId="67" totalsRowDxfId="17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6" totalsRowDxfId="16"/>
    <tableColumn id="6" name="Saldo Final" totalsRowFunction="custom" dataDxfId="65" totalsRowDxfId="15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4" totalsRowDxfId="14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0" totalsRowCount="1" headerRowDxfId="63">
  <autoFilter ref="A1:G9"/>
  <tableColumns count="7">
    <tableColumn id="1" name="Data" totalsRowFunction="count" dataDxfId="62"/>
    <tableColumn id="2" name="Depósito" totalsRowFunction="custom" dataDxfId="61" totalsRowDxfId="13">
      <totalsRowFormula>SUBTOTAL(109,[Depósito])-SUBTOTAL(109,[Retirada])</totalsRowFormula>
    </tableColumn>
    <tableColumn id="3" name="Retirada" dataDxfId="60"/>
    <tableColumn id="4" name="Capital" dataDxfId="59">
      <calculatedColumnFormula>B2+F1</calculatedColumnFormula>
    </tableColumn>
    <tableColumn id="5" name="Lucro" totalsRowFunction="sum" dataDxfId="58" totalsRowDxfId="12"/>
    <tableColumn id="6" name="Saldo" totalsRowFunction="custom" dataDxfId="57" totalsRowDxfId="11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6" totalsRowDxfId="10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0" totalsRowCount="1" headerRowDxfId="55">
  <autoFilter ref="A1:G9"/>
  <tableColumns count="7">
    <tableColumn id="1" name="Data" totalsRowFunction="count" dataDxfId="54"/>
    <tableColumn id="2" name="Depósito" dataDxfId="53"/>
    <tableColumn id="3" name="Retirada" dataDxfId="52"/>
    <tableColumn id="4" name="Capital" dataDxfId="51">
      <calculatedColumnFormula>B2+F1</calculatedColumnFormula>
    </tableColumn>
    <tableColumn id="5" name="Lucro" totalsRowFunction="sum" dataDxfId="50" totalsRowDxfId="9"/>
    <tableColumn id="6" name="Saldo" totalsRowFunction="custom" dataDxfId="49" totalsRowDxfId="8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8" totalsRowDxfId="7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0" totalsRowCount="1" headerRowDxfId="47">
  <autoFilter ref="A1:E9"/>
  <tableColumns count="5">
    <tableColumn id="1" name="Data" totalsRowFunction="count" dataDxfId="46"/>
    <tableColumn id="4" name="Capital" dataDxfId="45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4" totalsRowDxfId="6">
      <calculatedColumnFormula>Tabela1[[#This Row],[Lucro]]+Tabela13[[#This Row],[Lucro]]+Tabela14[[#This Row],[Lucro]]</calculatedColumnFormula>
    </tableColumn>
    <tableColumn id="6" name="Saldo" totalsRowFunction="custom" dataDxfId="43" totalsRowDxfId="5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42" totalsRowDxfId="4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0" totalsRowCount="1" headerRowDxfId="41">
  <autoFilter ref="A1:E9">
    <filterColumn colId="1"/>
  </autoFilter>
  <tableColumns count="5">
    <tableColumn id="1" name="Data" totalsRowFunction="count" dataDxfId="40"/>
    <tableColumn id="5" name="Prize" totalsRowFunction="sum" dataDxfId="39" totalsRowDxfId="3"/>
    <tableColumn id="2" name="Buy-In" totalsRowFunction="sum" dataDxfId="38" totalsRowDxfId="2"/>
    <tableColumn id="4" name="Profit" totalsRowFunction="sum" dataDxfId="37" totalsRowDxfId="1">
      <calculatedColumnFormula>Tabela16[[#This Row],[Prize]]-Tabela16[[#This Row],[Buy-In]]</calculatedColumnFormula>
    </tableColumn>
    <tableColumn id="7" name="%ROI" totalsRowFunction="average" dataDxfId="36" totalsRowDxfId="0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35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34" dataCellStyle="Porcentagem"/>
    <tableColumn id="14" name="A" dataDxfId="33" dataCellStyle="Porcentagem"/>
    <tableColumn id="13" name="B" dataDxfId="32" dataCellStyle="Moeda"/>
    <tableColumn id="5" name="C" dataDxfId="31" dataCellStyle="Separador de milhares"/>
    <tableColumn id="4" name="D" dataDxfId="30" dataCellStyle="Separador de milhares"/>
    <tableColumn id="1" name="Forex"/>
    <tableColumn id="2" name="Tick" dataDxfId="29" dataCellStyle="Separador de milhares">
      <calculatedColumnFormula>SUMPRODUCT(N(Tabela7[Forex]=Tabela6[[#This Row],[Forex]]),Tabela7[Tick Value])</calculatedColumnFormula>
    </tableColumn>
    <tableColumn id="3" name="Point" dataDxfId="28">
      <calculatedColumnFormula>SUMPRODUCT(N(Tabela7[Forex]=Tabela6[[#This Row],[Forex]]),Tabela7[Point Value])</calculatedColumnFormula>
    </tableColumn>
    <tableColumn id="19" name="A Start" dataDxfId="27">
      <calculatedColumnFormula>IF([C]&lt;[D],[D]-(ABS([A]-[D])/16),[D]+(ABS([A]-[D])/16))</calculatedColumnFormula>
    </tableColumn>
    <tableColumn id="18" name="B Start" dataDxfId="26">
      <calculatedColumnFormula>IF([C]&lt;[D],[D]-(ABS([B]-[D])/4.5),[D]+(ABS([B]-[D])/4.5))</calculatedColumnFormula>
    </tableColumn>
    <tableColumn id="7" name="C Start" dataDxfId="25" dataCellStyle="Separador de milhares">
      <calculatedColumnFormula>IF([C]&lt;[D],[D]-(ABS([C]-[D])/7),[D]+(ABS([C]-[D])/7))</calculatedColumnFormula>
    </tableColumn>
    <tableColumn id="20" name="A Vol" dataDxfId="24" dataCellStyle="Separador de milhares">
      <calculatedColumnFormula>ROUNDDOWN(([Patrimonio]*[Risk])/((ABS([D]-[A Start])/[Point])*[Tick]),2)</calculatedColumnFormula>
    </tableColumn>
    <tableColumn id="21" name="B Vol" dataDxfId="23" dataCellStyle="Separador de milhares">
      <calculatedColumnFormula>ROUNDDOWN(([Patrimonio]*[Risk])/((ABS([D]-[B Start])/[Point])*[Tick]),2)</calculatedColumnFormula>
    </tableColumn>
    <tableColumn id="22" name="C Vol" dataDxfId="22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21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2" sqref="F12"/>
    </sheetView>
  </sheetViews>
  <sheetFormatPr defaultRowHeight="15"/>
  <cols>
    <col min="2" max="2" width="17.42578125" style="8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7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8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8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8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8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8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8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3">
        <f>G7</f>
        <v>390.73</v>
      </c>
      <c r="C8" s="9">
        <v>0</v>
      </c>
      <c r="D8" s="10"/>
      <c r="E8" s="10">
        <f>Tabela1[[#This Row],[Saldo Anterior]]+Tabela1[[#This Row],[Depósito]]</f>
        <v>390.73</v>
      </c>
      <c r="F8" s="9">
        <v>14.26</v>
      </c>
      <c r="G8" s="10">
        <f>Tabela1[[#This Row],[Saldo Anterior]]+Tabela1[[#This Row],[Depósito]]+Tabela1[[#This Row],[Lucro]]-Tabela1[[#This Row],[Retirada]]</f>
        <v>404.99</v>
      </c>
      <c r="H8" s="11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3">
        <f>G8</f>
        <v>404.99</v>
      </c>
      <c r="C9" s="9"/>
      <c r="D9" s="10">
        <v>103</v>
      </c>
      <c r="E9" s="10">
        <f>Tabela1[[#This Row],[Saldo Anterior]]+Tabela1[[#This Row],[Depósito]]</f>
        <v>404.99</v>
      </c>
      <c r="F9" s="9">
        <v>8.3000000000000007</v>
      </c>
      <c r="G9" s="10">
        <f>Tabela1[[#This Row],[Saldo Anterior]]+Tabela1[[#This Row],[Depósito]]+Tabela1[[#This Row],[Lucro]]-Tabela1[[#This Row],[Retirada]]</f>
        <v>310.29000000000002</v>
      </c>
      <c r="H9" s="11">
        <f>IF(Tabela1[[#This Row],[Saldo Anterior]]=0,Tabela1[[#This Row],[Lucro]]/Tabela1[[#This Row],[Depósito]],Tabela1[[#This Row],[Lucro]]/Tabela1[[#This Row],[Saldo Anterior]])</f>
        <v>2.0494333193412186E-2</v>
      </c>
    </row>
    <row r="10" spans="1:8">
      <c r="A10">
        <f>SUBTOTAL(103,[Data])</f>
        <v>8</v>
      </c>
      <c r="B10" s="12"/>
      <c r="C10" s="3">
        <f>SUBTOTAL(109,[Depósito])-SUBTOTAL(109,[Retirada])</f>
        <v>265.23</v>
      </c>
      <c r="D10" s="5">
        <f>Tabela1[[#Totals],[Lucro]]/Tabela1[[#Totals],[Depósito]]</f>
        <v>0.16989028390453567</v>
      </c>
      <c r="E10" s="5">
        <f>(1+Tabela1[[#Totals],[Retirada]])^(1/Tabela1[[#Totals],[Data]])-1</f>
        <v>1.9807359522967083E-2</v>
      </c>
      <c r="F10" s="3">
        <f>SUBTOTAL(109,[Lucro])</f>
        <v>45.06</v>
      </c>
      <c r="G10" s="5">
        <f>(1+Tabela1[[#Totals],[%Rentabilidade]])^(1/Tabela1[[#Totals],[Data]])-1</f>
        <v>2.8204324869532282E-2</v>
      </c>
      <c r="H10" s="5">
        <f>SUMPRODUCT(PRODUCT([%Rentabilidade]+1)-1)</f>
        <v>0.24920987951480233</v>
      </c>
    </row>
    <row r="11" spans="1:8">
      <c r="D11" s="3"/>
    </row>
    <row r="12" spans="1:8">
      <c r="D12" t="s">
        <v>10</v>
      </c>
      <c r="E12" t="s">
        <v>13</v>
      </c>
      <c r="F12" s="30"/>
      <c r="G12" t="s">
        <v>14</v>
      </c>
    </row>
    <row r="13" spans="1:8">
      <c r="G13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9" sqref="E9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9">
        <v>0</v>
      </c>
      <c r="C8" s="9">
        <v>10</v>
      </c>
      <c r="D8" s="9">
        <f>B8+F7</f>
        <v>46.679999999999936</v>
      </c>
      <c r="E8" s="9">
        <v>-12.62</v>
      </c>
      <c r="F8" s="10">
        <f>D8+E8-C8</f>
        <v>24.059999999999938</v>
      </c>
      <c r="G8" s="11">
        <f>IF(Tabela13[[#This Row],[Lucro]]&lt;&gt;0,E8/D8,0)</f>
        <v>-0.27035132819194552</v>
      </c>
    </row>
    <row r="9" spans="1:7">
      <c r="A9" s="2">
        <v>42278</v>
      </c>
      <c r="B9" s="9"/>
      <c r="C9" s="9"/>
      <c r="D9" s="9">
        <f>B9+F8</f>
        <v>24.059999999999938</v>
      </c>
      <c r="E9" s="9">
        <v>11.04</v>
      </c>
      <c r="F9" s="10">
        <f>D9+E9-C9</f>
        <v>35.099999999999937</v>
      </c>
      <c r="G9" s="11">
        <f>IF(Tabela13[[#This Row],[Lucro]]&lt;&gt;0,E9/D9,0)</f>
        <v>0.45885286783042506</v>
      </c>
    </row>
    <row r="10" spans="1:7">
      <c r="A10">
        <f>SUBTOTAL(103,[Data])</f>
        <v>8</v>
      </c>
      <c r="B10" s="3">
        <f>SUBTOTAL(109,[Depósito])-SUBTOTAL(109,[Retirada])</f>
        <v>200.39</v>
      </c>
      <c r="E10" s="3">
        <f>SUBTOTAL(109,[Lucro])</f>
        <v>-165.29000000000002</v>
      </c>
      <c r="F10" s="5">
        <f>(1+Tabela13[[#Totals],[%Rentabilidade]])^(1/Tabela13[[#Totals],[Data]])-1</f>
        <v>-6.405741977504309E-2</v>
      </c>
      <c r="G10" s="5">
        <f>SUMPRODUCT(PRODUCT([%Rentabilidade]+1)-1)</f>
        <v>-0.4111649599586128</v>
      </c>
    </row>
    <row r="11" spans="1:7">
      <c r="C11" s="3"/>
    </row>
    <row r="12" spans="1:7">
      <c r="E12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4" sqref="E14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9">
        <v>10</v>
      </c>
      <c r="C8" s="9"/>
      <c r="D8" s="9">
        <f>B8+F7</f>
        <v>10.239999999999998</v>
      </c>
      <c r="E8" s="9">
        <v>-2.78</v>
      </c>
      <c r="F8" s="10">
        <f>D8+E8-C8</f>
        <v>7.4599999999999991</v>
      </c>
      <c r="G8" s="11">
        <f>IF(Tabela14[[#This Row],[Lucro]]&lt;&gt;0,E8/D8,0)</f>
        <v>-0.271484375</v>
      </c>
    </row>
    <row r="9" spans="1:7">
      <c r="A9" s="2">
        <v>42278</v>
      </c>
      <c r="B9" s="9"/>
      <c r="C9" s="9"/>
      <c r="D9" s="9">
        <f>B9+F8</f>
        <v>7.4599999999999991</v>
      </c>
      <c r="E9" s="9">
        <v>-5.26</v>
      </c>
      <c r="F9" s="10">
        <f>D9+E9-C9</f>
        <v>2.1999999999999993</v>
      </c>
      <c r="G9" s="11">
        <f>IF(Tabela14[[#This Row],[Lucro]]&lt;&gt;0,E9/D9,0)</f>
        <v>-0.70509383378016088</v>
      </c>
    </row>
    <row r="10" spans="1:7">
      <c r="A10">
        <f>SUBTOTAL(103,[Data])</f>
        <v>8</v>
      </c>
      <c r="E10" s="3">
        <f>SUBTOTAL(109,[Lucro])</f>
        <v>-57.8</v>
      </c>
      <c r="F10" s="5">
        <f>(1+Tabela14[[#Totals],[%Rentabilidade]])^(1/Tabela14[[#Totals],[Data]])-1</f>
        <v>-0.57667833541054425</v>
      </c>
      <c r="G10" s="5">
        <f>SUMPRODUCT(PRODUCT([%Rentabilidade]+1)-1)</f>
        <v>-0.99896874999999996</v>
      </c>
    </row>
    <row r="12" spans="1:7">
      <c r="E12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13" sqref="E13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9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9">
        <f>Tabela1[[#This Row],[Lucro]]+Tabela13[[#This Row],[Lucro]]+Tabela14[[#This Row],[Lucro]]</f>
        <v>-1.1399999999999992</v>
      </c>
      <c r="D8" s="10">
        <f>B8+C8</f>
        <v>436.51000000000005</v>
      </c>
      <c r="E8" s="11">
        <f>C8/B8</f>
        <v>-2.6048212041585722E-3</v>
      </c>
    </row>
    <row r="9" spans="1:5">
      <c r="A9" s="2">
        <v>42278</v>
      </c>
      <c r="B9" s="9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9">
        <f>Tabela1[[#This Row],[Lucro]]+Tabela13[[#This Row],[Lucro]]+Tabela14[[#This Row],[Lucro]]</f>
        <v>14.08</v>
      </c>
      <c r="D9" s="10">
        <f>B9+C9</f>
        <v>347.59000000000003</v>
      </c>
      <c r="E9" s="11">
        <f>C9/B9</f>
        <v>4.2217624658930759E-2</v>
      </c>
    </row>
    <row r="10" spans="1:5">
      <c r="A10">
        <f>SUBTOTAL(103,[Data])</f>
        <v>8</v>
      </c>
      <c r="C10" s="3">
        <f>SUBTOTAL(109,[Lucro])</f>
        <v>-178.03</v>
      </c>
      <c r="D10" s="5">
        <f>(1+Tabela15[[#Totals],[%Rentabilidade]])^(1/Tabela15[[#Totals],[Data]])-1</f>
        <v>-5.8404234766818219E-2</v>
      </c>
      <c r="E10" s="5">
        <f>SUMPRODUCT(PRODUCT([%Rentabilidade]+1)-1)</f>
        <v>-0.38210316165121372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H10" sqref="H10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9">
        <v>357.5</v>
      </c>
      <c r="C8" s="9">
        <v>372.9</v>
      </c>
      <c r="D8" s="9">
        <f>Tabela16[[#This Row],[Prize]]-Tabela16[[#This Row],[Buy-In]]</f>
        <v>-15.399999999999977</v>
      </c>
      <c r="E8" s="11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9">
        <v>437.82</v>
      </c>
      <c r="C9" s="9">
        <v>432.04</v>
      </c>
      <c r="D9" s="9">
        <f>Tabela16[[#This Row],[Prize]]-Tabela16[[#This Row],[Buy-In]]</f>
        <v>5.7799999999999727</v>
      </c>
      <c r="E9" s="11">
        <f>IF(Tabela16[[#This Row],[Buy-In]]&lt;&gt;0,Tabela16[[#This Row],[Profit]]/Tabela16[[#This Row],[Buy-In]],"")</f>
        <v>1.3378390889732368E-2</v>
      </c>
    </row>
    <row r="10" spans="1:5">
      <c r="A10">
        <f>SUBTOTAL(103,[Data])</f>
        <v>8</v>
      </c>
      <c r="B10" s="3">
        <f>SUBTOTAL(109,[Prize])</f>
        <v>1862.78</v>
      </c>
      <c r="C10" s="3">
        <f>SUBTOTAL(109,[Buy-In])</f>
        <v>2084.87</v>
      </c>
      <c r="D10" s="3">
        <f>SUBTOTAL(109,[Profit])</f>
        <v>-222.09000000000003</v>
      </c>
      <c r="E10" s="5">
        <f>SUBTOTAL(101,[%ROI])</f>
        <v>-0.23912317981196504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3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3" bestFit="1" customWidth="1"/>
    <col min="13" max="13" width="9.28515625" style="25" bestFit="1" customWidth="1"/>
    <col min="14" max="14" width="10" style="23" bestFit="1" customWidth="1"/>
    <col min="15" max="15" width="9.140625" style="23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2" t="s">
        <v>28</v>
      </c>
      <c r="F1" s="22" t="s">
        <v>29</v>
      </c>
      <c r="G1" s="1" t="s">
        <v>15</v>
      </c>
      <c r="H1" s="22" t="s">
        <v>30</v>
      </c>
      <c r="I1" s="1" t="s">
        <v>19</v>
      </c>
      <c r="J1" s="1" t="s">
        <v>32</v>
      </c>
      <c r="K1" s="1" t="s">
        <v>33</v>
      </c>
      <c r="L1" s="22" t="s">
        <v>31</v>
      </c>
      <c r="M1" s="29" t="s">
        <v>35</v>
      </c>
      <c r="N1" s="29" t="s">
        <v>34</v>
      </c>
      <c r="O1" s="29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6">
        <v>395.2</v>
      </c>
      <c r="B2" s="4">
        <v>5.0000000000000001E-3</v>
      </c>
      <c r="C2" s="15">
        <v>1.1086</v>
      </c>
      <c r="D2" s="14">
        <v>1.1159699999999999</v>
      </c>
      <c r="E2" s="23">
        <v>1.1120300000000001</v>
      </c>
      <c r="F2" s="23">
        <v>1.1228</v>
      </c>
      <c r="G2" t="s">
        <v>25</v>
      </c>
      <c r="H2" s="23">
        <f>SUMPRODUCT(N(Tabela7[Forex]=Tabela6[[#This Row],[Forex]]),Tabela7[Tick Value])</f>
        <v>0.1</v>
      </c>
      <c r="I2" s="15">
        <f>SUMPRODUCT(N(Tabela7[Forex]=Tabela6[[#This Row],[Forex]]),Tabela7[Point Value])</f>
        <v>1.0000000000000001E-5</v>
      </c>
      <c r="J2" s="23">
        <f>IF([C]&lt;[D],[D]-(ABS([A]-[D])/16),[D]+(ABS([A]-[D])/16))</f>
        <v>1.1219125000000001</v>
      </c>
      <c r="K2" s="23">
        <f>IF([C]&lt;[D],[D]-(ABS([B]-[D])/4.5),[D]+(ABS([B]-[D])/4.5))</f>
        <v>1.1212822222222223</v>
      </c>
      <c r="L2" s="23">
        <f>IF([C]&lt;[D],[D]-(ABS([C]-[D])/7),[D]+(ABS([C]-[D])/7))</f>
        <v>1.1212614285714286</v>
      </c>
      <c r="M2" s="25">
        <f>ROUNDDOWN(([Patrimonio]*[Risk])/((ABS([D]-[A Start])/[Point])*[Tick]),2)</f>
        <v>0.22</v>
      </c>
      <c r="N2" s="25">
        <f>ROUNDDOWN(([Patrimonio]*[Risk])/((ABS([D]-[B Start])/[Point])*[Tick]),2)</f>
        <v>0.13</v>
      </c>
      <c r="O2" s="25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6"/>
      <c r="B3" s="4"/>
      <c r="C3" s="15"/>
      <c r="D3" s="14"/>
      <c r="H3" s="23">
        <f>SUMPRODUCT(N(Tabela7[Forex]=Tabela6[[#This Row],[Forex]]),Tabela7[Tick Value])</f>
        <v>0</v>
      </c>
      <c r="I3" s="15">
        <f>SUMPRODUCT(N(Tabela7[Forex]=Tabela6[[#This Row],[Forex]]),Tabela7[Point Value])</f>
        <v>0</v>
      </c>
      <c r="J3" s="27">
        <f>IF([C]&lt;[D],[D]-(ABS([A]-[D])/16),[D]+(ABS([A]-[D])/16))</f>
        <v>0</v>
      </c>
      <c r="K3" s="27">
        <f>IF([C]&lt;[D],[D]-(ABS([B]-[D])/4.5),[D]+(ABS([B]-[D])/4.5))</f>
        <v>0</v>
      </c>
      <c r="L3" s="23">
        <f>IF([C]&lt;[D],[D]-(ABS([C]-[D])/7),[D]+(ABS([C]-[D])/7))</f>
        <v>0</v>
      </c>
      <c r="M3" s="25" t="e">
        <f>ROUNDDOWN(([Patrimonio]*[Risk])/((ABS([D]-[A Start])/[Point])*[Tick]),2)</f>
        <v>#DIV/0!</v>
      </c>
      <c r="N3" s="23" t="e">
        <f>ROUNDDOWN(([Patrimonio]*[Risk])/((ABS([D]-[B Start])/[Point])*[Tick]),2)</f>
        <v>#DIV/0!</v>
      </c>
      <c r="O3" s="23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6"/>
      <c r="B4" s="4"/>
      <c r="C4" s="15"/>
      <c r="D4" s="14"/>
      <c r="H4" s="23">
        <f>SUMPRODUCT(N(Tabela7[Forex]=Tabela6[[#This Row],[Forex]]),Tabela7[Tick Value])</f>
        <v>0</v>
      </c>
      <c r="I4" s="15">
        <f>SUMPRODUCT(N(Tabela7[Forex]=Tabela6[[#This Row],[Forex]]),Tabela7[Point Value])</f>
        <v>0</v>
      </c>
      <c r="J4" s="27">
        <f>IF([C]&lt;[D],[D]-(ABS([A]-[D])/16),[D]+(ABS([A]-[D])/16))</f>
        <v>0</v>
      </c>
      <c r="K4" s="27">
        <f>IF([C]&lt;[D],[D]-(ABS([B]-[D])/4.5),[D]+(ABS([B]-[D])/4.5))</f>
        <v>0</v>
      </c>
      <c r="L4" s="23">
        <f>IF([C]&lt;[D],[D]-(ABS([C]-[D])/7),[D]+(ABS([C]-[D])/7))</f>
        <v>0</v>
      </c>
      <c r="M4" s="25" t="e">
        <f>ROUNDDOWN(([Patrimonio]*[Risk])/((ABS([D]-[A Start])/[Point])*[Tick]),2)</f>
        <v>#DIV/0!</v>
      </c>
      <c r="N4" s="23" t="e">
        <f>ROUNDDOWN(([Patrimonio]*[Risk])/((ABS([D]-[B Start])/[Point])*[Tick]),2)</f>
        <v>#DIV/0!</v>
      </c>
      <c r="O4" s="23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6"/>
      <c r="B5" s="4"/>
      <c r="C5" s="16"/>
      <c r="D5" s="14"/>
      <c r="H5" s="23">
        <f>SUMPRODUCT(N(Tabela7[Forex]=Tabela6[[#This Row],[Forex]]),Tabela7[Tick Value])</f>
        <v>0</v>
      </c>
      <c r="I5" s="15">
        <f>SUMPRODUCT(N(Tabela7[Forex]=Tabela6[[#This Row],[Forex]]),Tabela7[Point Value])</f>
        <v>0</v>
      </c>
      <c r="J5" s="27">
        <f>IF([C]&lt;[D],[D]-(ABS([A]-[D])/16),[D]+(ABS([A]-[D])/16))</f>
        <v>0</v>
      </c>
      <c r="K5" s="27">
        <f>IF([C]&lt;[D],[D]-(ABS([B]-[D])/4.5),[D]+(ABS([B]-[D])/4.5))</f>
        <v>0</v>
      </c>
      <c r="L5" s="23">
        <f>IF([C]&lt;[D],[D]-(ABS([C]-[D])/7),[D]+(ABS([C]-[D])/7))</f>
        <v>0</v>
      </c>
      <c r="M5" s="25" t="e">
        <f>ROUNDDOWN(([Patrimonio]*[Risk])/((ABS([D]-[A Start])/[Point])*[Tick]),2)</f>
        <v>#DIV/0!</v>
      </c>
      <c r="N5" s="23" t="e">
        <f>ROUNDDOWN(([Patrimonio]*[Risk])/((ABS([D]-[B Start])/[Point])*[Tick]),2)</f>
        <v>#DIV/0!</v>
      </c>
      <c r="O5" s="23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6"/>
      <c r="B6" s="4"/>
      <c r="C6" s="16"/>
      <c r="D6" s="14"/>
      <c r="H6" s="23">
        <f>SUMPRODUCT(N(Tabela7[Forex]=Tabela6[[#This Row],[Forex]]),Tabela7[Tick Value])</f>
        <v>0</v>
      </c>
      <c r="I6" s="15">
        <f>SUMPRODUCT(N(Tabela7[Forex]=Tabela6[[#This Row],[Forex]]),Tabela7[Point Value])</f>
        <v>0</v>
      </c>
      <c r="J6" s="27">
        <f>IF([C]&lt;[D],[D]-(ABS([A]-[D])/16),[D]+(ABS([A]-[D])/16))</f>
        <v>0</v>
      </c>
      <c r="K6" s="27">
        <f>IF([C]&lt;[D],[D]-(ABS([B]-[D])/4.5),[D]+(ABS([B]-[D])/4.5))</f>
        <v>0</v>
      </c>
      <c r="L6" s="23">
        <f>IF([C]&lt;[D],[D]-(ABS([C]-[D])/7),[D]+(ABS([C]-[D])/7))</f>
        <v>0</v>
      </c>
      <c r="M6" s="25" t="e">
        <f>ROUNDDOWN(([Patrimonio]*[Risk])/((ABS([D]-[A Start])/[Point])*[Tick]),2)</f>
        <v>#DIV/0!</v>
      </c>
      <c r="N6" s="23" t="e">
        <f>ROUNDDOWN(([Patrimonio]*[Risk])/((ABS([D]-[B Start])/[Point])*[Tick]),2)</f>
        <v>#DIV/0!</v>
      </c>
      <c r="O6" s="23" t="e">
        <f>ROUNDDOWN(([Patrimonio]*[Risk])/((ABS([D]-[C Start])/[Point])*[Tick]),2)</f>
        <v>#DIV/0!</v>
      </c>
    </row>
    <row r="7" spans="1:20">
      <c r="A7" s="6"/>
      <c r="B7" s="4"/>
      <c r="C7" s="16"/>
      <c r="D7" s="14"/>
      <c r="H7" s="23">
        <f>SUMPRODUCT(N(Tabela7[Forex]=Tabela6[[#This Row],[Forex]]),Tabela7[Tick Value])</f>
        <v>0</v>
      </c>
      <c r="I7" s="15">
        <f>SUMPRODUCT(N(Tabela7[Forex]=Tabela6[[#This Row],[Forex]]),Tabela7[Point Value])</f>
        <v>0</v>
      </c>
      <c r="J7" s="27">
        <f>IF([C]&lt;[D],[D]-(ABS([A]-[D])/16),[D]+(ABS([A]-[D])/16))</f>
        <v>0</v>
      </c>
      <c r="K7" s="27">
        <f>IF([C]&lt;[D],[D]-(ABS([B]-[D])/4.5),[D]+(ABS([B]-[D])/4.5))</f>
        <v>0</v>
      </c>
      <c r="L7" s="23">
        <f>IF([C]&lt;[D],[D]-(ABS([C]-[D])/7),[D]+(ABS([C]-[D])/7))</f>
        <v>0</v>
      </c>
      <c r="M7" s="25" t="e">
        <f>ROUNDDOWN(([Patrimonio]*[Risk])/((ABS([D]-[A Start])/[Point])*[Tick]),2)</f>
        <v>#DIV/0!</v>
      </c>
      <c r="N7" s="23" t="e">
        <f>ROUNDDOWN(([Patrimonio]*[Risk])/((ABS([D]-[B Start])/[Point])*[Tick]),2)</f>
        <v>#DIV/0!</v>
      </c>
      <c r="O7" s="23" t="e">
        <f>ROUNDDOWN(([Patrimonio]*[Risk])/((ABS([D]-[C Start])/[Point])*[Tick]),2)</f>
        <v>#DIV/0!</v>
      </c>
    </row>
    <row r="8" spans="1:20">
      <c r="A8" s="6"/>
      <c r="B8" s="4"/>
      <c r="C8" s="16"/>
      <c r="D8" s="14"/>
      <c r="H8" s="23">
        <f>SUMPRODUCT(N(Tabela7[Forex]=Tabela6[[#This Row],[Forex]]),Tabela7[Tick Value])</f>
        <v>0</v>
      </c>
      <c r="I8" s="15">
        <f>SUMPRODUCT(N(Tabela7[Forex]=Tabela6[[#This Row],[Forex]]),Tabela7[Point Value])</f>
        <v>0</v>
      </c>
      <c r="J8" s="27">
        <f>IF([C]&lt;[D],[D]-(ABS([A]-[D])/16),[D]+(ABS([A]-[D])/16))</f>
        <v>0</v>
      </c>
      <c r="K8" s="27">
        <f>IF([C]&lt;[D],[D]-(ABS([B]-[D])/4.5),[D]+(ABS([B]-[D])/4.5))</f>
        <v>0</v>
      </c>
      <c r="L8" s="23">
        <f>IF([C]&lt;[D],[D]-(ABS([C]-[D])/7),[D]+(ABS([C]-[D])/7))</f>
        <v>0</v>
      </c>
      <c r="M8" s="25" t="e">
        <f>ROUNDDOWN(([Patrimonio]*[Risk])/((ABS([D]-[A Start])/[Point])*[Tick]),2)</f>
        <v>#DIV/0!</v>
      </c>
      <c r="N8" s="23" t="e">
        <f>ROUNDDOWN(([Patrimonio]*[Risk])/((ABS([D]-[B Start])/[Point])*[Tick]),2)</f>
        <v>#DIV/0!</v>
      </c>
      <c r="O8" s="23" t="e">
        <f>ROUNDDOWN(([Patrimonio]*[Risk])/((ABS([D]-[C Start])/[Point])*[Tick]),2)</f>
        <v>#DIV/0!</v>
      </c>
    </row>
    <row r="9" spans="1:20">
      <c r="A9" s="6"/>
      <c r="B9" s="4"/>
      <c r="C9" s="16"/>
      <c r="D9" s="14"/>
      <c r="H9" s="23">
        <f>SUMPRODUCT(N(Tabela7[Forex]=Tabela6[[#This Row],[Forex]]),Tabela7[Tick Value])</f>
        <v>0</v>
      </c>
      <c r="I9" s="15">
        <f>SUMPRODUCT(N(Tabela7[Forex]=Tabela6[[#This Row],[Forex]]),Tabela7[Point Value])</f>
        <v>0</v>
      </c>
      <c r="J9" s="27">
        <f>IF([C]&lt;[D],[D]-(ABS([A]-[D])/16),[D]+(ABS([A]-[D])/16))</f>
        <v>0</v>
      </c>
      <c r="K9" s="27">
        <f>IF([C]&lt;[D],[D]-(ABS([B]-[D])/4.5),[D]+(ABS([B]-[D])/4.5))</f>
        <v>0</v>
      </c>
      <c r="L9" s="23">
        <f>IF([C]&lt;[D],[D]-(ABS([C]-[D])/7),[D]+(ABS([C]-[D])/7))</f>
        <v>0</v>
      </c>
      <c r="M9" s="25" t="e">
        <f>ROUNDDOWN(([Patrimonio]*[Risk])/((ABS([D]-[A Start])/[Point])*[Tick]),2)</f>
        <v>#DIV/0!</v>
      </c>
      <c r="N9" s="23" t="e">
        <f>ROUNDDOWN(([Patrimonio]*[Risk])/((ABS([D]-[B Start])/[Point])*[Tick]),2)</f>
        <v>#DIV/0!</v>
      </c>
      <c r="O9" s="23" t="e">
        <f>ROUNDDOWN(([Patrimonio]*[Risk])/((ABS([D]-[C Start])/[Point])*[Tick]),2)</f>
        <v>#DIV/0!</v>
      </c>
    </row>
    <row r="10" spans="1:20">
      <c r="A10" s="18"/>
      <c r="B10" s="11"/>
      <c r="C10" s="19"/>
      <c r="D10" s="20"/>
      <c r="E10" s="24"/>
      <c r="F10" s="24"/>
      <c r="G10" s="17"/>
      <c r="H10" s="24">
        <f>SUMPRODUCT(N(Tabela7[Forex]=Tabela6[[#This Row],[Forex]]),Tabela7[Tick Value])</f>
        <v>0</v>
      </c>
      <c r="I10" s="21">
        <f>SUMPRODUCT(N(Tabela7[Forex]=Tabela6[[#This Row],[Forex]]),Tabela7[Point Value])</f>
        <v>0</v>
      </c>
      <c r="J10" s="28">
        <f>IF([C]&lt;[D],[D]-(ABS([A]-[D])/16),[D]+(ABS([A]-[D])/16))</f>
        <v>0</v>
      </c>
      <c r="K10" s="28">
        <f>IF([C]&lt;[D],[D]-(ABS([B]-[D])/4.5),[D]+(ABS([B]-[D])/4.5))</f>
        <v>0</v>
      </c>
      <c r="L10" s="24">
        <f>IF([C]&lt;[D],[D]-(ABS([C]-[D])/7),[D]+(ABS([C]-[D])/7))</f>
        <v>0</v>
      </c>
      <c r="M10" s="26" t="e">
        <f>ROUNDDOWN(([Patrimonio]*[Risk])/((ABS([D]-[A Start])/[Point])*[Tick]),2)</f>
        <v>#DIV/0!</v>
      </c>
      <c r="N10" s="24" t="e">
        <f>ROUNDDOWN(([Patrimonio]*[Risk])/((ABS([D]-[B Start])/[Point])*[Tick]),2)</f>
        <v>#DIV/0!</v>
      </c>
      <c r="O10" s="24" t="e">
        <f>ROUNDDOWN(([Patrimonio]*[Risk])/((ABS([D]-[C Start])/[Point])*[Tick]),2)</f>
        <v>#DIV/0!</v>
      </c>
      <c r="Q10" s="17"/>
      <c r="R10" s="17"/>
      <c r="S10" s="17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2015-10-28T13:08:08Z</dcterms:modified>
</cp:coreProperties>
</file>