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480" windowHeight="6210" activeTab="1"/>
  </bookViews>
  <sheets>
    <sheet name="PRE MILHAO" sheetId="1" r:id="rId1"/>
    <sheet name="POS MILHAO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G2" i="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E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D26"/>
  <c r="D27"/>
  <c r="D28"/>
  <c r="D29"/>
  <c r="D30"/>
  <c r="D31"/>
  <c r="D32"/>
  <c r="D33"/>
  <c r="D34"/>
  <c r="D35"/>
  <c r="D36"/>
  <c r="D37"/>
  <c r="F26"/>
  <c r="I26" s="1"/>
  <c r="F27"/>
  <c r="I27" s="1"/>
  <c r="F28"/>
  <c r="I28" s="1"/>
  <c r="F29"/>
  <c r="I29" s="1"/>
  <c r="F30"/>
  <c r="I30" s="1"/>
  <c r="F31"/>
  <c r="I31" s="1"/>
  <c r="F32"/>
  <c r="I32" s="1"/>
  <c r="F33"/>
  <c r="I33" s="1"/>
  <c r="F34"/>
  <c r="I34" s="1"/>
  <c r="F35"/>
  <c r="I35" s="1"/>
  <c r="F36"/>
  <c r="I36" s="1"/>
  <c r="F37"/>
  <c r="I37" s="1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E2" i="1"/>
  <c r="E3"/>
  <c r="E4"/>
  <c r="E5"/>
  <c r="E6"/>
  <c r="E7"/>
  <c r="E8"/>
  <c r="E9"/>
  <c r="E10"/>
  <c r="E11"/>
  <c r="E12"/>
  <c r="E13"/>
  <c r="D14"/>
  <c r="G14" s="1"/>
  <c r="F14" s="1"/>
  <c r="I14" s="1"/>
  <c r="E15"/>
  <c r="D8"/>
  <c r="D9"/>
  <c r="D10"/>
  <c r="D11"/>
  <c r="D12"/>
  <c r="D13"/>
  <c r="D7"/>
  <c r="D5"/>
  <c r="D6"/>
  <c r="D4"/>
  <c r="G4" s="1"/>
  <c r="E3" i="2" l="1"/>
  <c r="H26"/>
  <c r="J26" s="1"/>
  <c r="E38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F2"/>
  <c r="I2" s="1"/>
  <c r="F3"/>
  <c r="I3" s="1"/>
  <c r="J3" s="1"/>
  <c r="F4"/>
  <c r="I4" s="1"/>
  <c r="J4" s="1"/>
  <c r="F5"/>
  <c r="I5" s="1"/>
  <c r="J5" s="1"/>
  <c r="F6"/>
  <c r="I6" s="1"/>
  <c r="J6" s="1"/>
  <c r="F7"/>
  <c r="I7" s="1"/>
  <c r="J7" s="1"/>
  <c r="F8"/>
  <c r="I8" s="1"/>
  <c r="J8" s="1"/>
  <c r="F9"/>
  <c r="I9" s="1"/>
  <c r="J9" s="1"/>
  <c r="F10"/>
  <c r="I10" s="1"/>
  <c r="J10" s="1"/>
  <c r="F11"/>
  <c r="I11" s="1"/>
  <c r="J11" s="1"/>
  <c r="F12"/>
  <c r="I12" s="1"/>
  <c r="J12" s="1"/>
  <c r="F13"/>
  <c r="I13" s="1"/>
  <c r="J13" s="1"/>
  <c r="F14"/>
  <c r="I14" s="1"/>
  <c r="J14" s="1"/>
  <c r="F15"/>
  <c r="I15" s="1"/>
  <c r="J15" s="1"/>
  <c r="F16"/>
  <c r="I16" s="1"/>
  <c r="J16" s="1"/>
  <c r="F17"/>
  <c r="I17" s="1"/>
  <c r="J17" s="1"/>
  <c r="F18"/>
  <c r="I18" s="1"/>
  <c r="J18" s="1"/>
  <c r="F19"/>
  <c r="I19" s="1"/>
  <c r="J19" s="1"/>
  <c r="F20"/>
  <c r="I20" s="1"/>
  <c r="J20" s="1"/>
  <c r="F21"/>
  <c r="I21" s="1"/>
  <c r="J21" s="1"/>
  <c r="F22"/>
  <c r="I22" s="1"/>
  <c r="J22" s="1"/>
  <c r="F23"/>
  <c r="I23" s="1"/>
  <c r="J23" s="1"/>
  <c r="F24"/>
  <c r="I24" s="1"/>
  <c r="J24" s="1"/>
  <c r="F25"/>
  <c r="I25" s="1"/>
  <c r="J25" s="1"/>
  <c r="G13" i="1"/>
  <c r="F13" s="1"/>
  <c r="I13" s="1"/>
  <c r="G12"/>
  <c r="F12" s="1"/>
  <c r="I12" s="1"/>
  <c r="G11"/>
  <c r="F11" s="1"/>
  <c r="I11" s="1"/>
  <c r="G10"/>
  <c r="F10" s="1"/>
  <c r="I10" s="1"/>
  <c r="G9"/>
  <c r="F9" s="1"/>
  <c r="I9" s="1"/>
  <c r="G8"/>
  <c r="F8" s="1"/>
  <c r="I8" s="1"/>
  <c r="G7"/>
  <c r="F7" s="1"/>
  <c r="I7" s="1"/>
  <c r="G6"/>
  <c r="F6" s="1"/>
  <c r="I6" s="1"/>
  <c r="G5"/>
  <c r="F5" s="1"/>
  <c r="I5" s="1"/>
  <c r="F4"/>
  <c r="I4" s="1"/>
  <c r="H27" i="2" l="1"/>
  <c r="J27" s="1"/>
  <c r="H28"/>
  <c r="J28" s="1"/>
  <c r="H29"/>
  <c r="J29" s="1"/>
  <c r="H30"/>
  <c r="J30" s="1"/>
  <c r="H31"/>
  <c r="J31" s="1"/>
  <c r="H32"/>
  <c r="J32" s="1"/>
  <c r="H33"/>
  <c r="J33" s="1"/>
  <c r="H34"/>
  <c r="J34" s="1"/>
  <c r="H35"/>
  <c r="J35" s="1"/>
  <c r="H36"/>
  <c r="J36" s="1"/>
  <c r="H37"/>
  <c r="J37" s="1"/>
  <c r="I38"/>
  <c r="J2"/>
  <c r="D3" i="1"/>
  <c r="G3" l="1"/>
  <c r="F3" s="1"/>
  <c r="I3" s="1"/>
  <c r="D2"/>
  <c r="G2" s="1"/>
  <c r="F2" l="1"/>
  <c r="H14"/>
  <c r="J14" s="1"/>
  <c r="I2"/>
  <c r="I15"/>
  <c r="H2" l="1"/>
  <c r="J2" s="1"/>
  <c r="H13"/>
  <c r="J13" s="1"/>
  <c r="H12"/>
  <c r="J12" s="1"/>
  <c r="H11"/>
  <c r="J11" s="1"/>
  <c r="H10"/>
  <c r="J10" s="1"/>
  <c r="H9"/>
  <c r="J9" s="1"/>
  <c r="H8"/>
  <c r="J8" s="1"/>
  <c r="H7"/>
  <c r="J7" s="1"/>
  <c r="H6"/>
  <c r="J6" s="1"/>
  <c r="H5"/>
  <c r="J5" s="1"/>
  <c r="H4"/>
  <c r="J4" s="1"/>
  <c r="H3"/>
  <c r="J3" s="1"/>
</calcChain>
</file>

<file path=xl/sharedStrings.xml><?xml version="1.0" encoding="utf-8"?>
<sst xmlns="http://schemas.openxmlformats.org/spreadsheetml/2006/main" count="22" uniqueCount="11">
  <si>
    <t>RENDA FIXA</t>
  </si>
  <si>
    <t>APLICAÇÃO</t>
  </si>
  <si>
    <t>Total</t>
  </si>
  <si>
    <t>LUCRO LÍQ</t>
  </si>
  <si>
    <t>SALÁRIO</t>
  </si>
  <si>
    <t>REINVESTIR</t>
  </si>
  <si>
    <t>RF</t>
  </si>
  <si>
    <t>PROTEGER</t>
  </si>
  <si>
    <t>REAPLICAR</t>
  </si>
  <si>
    <t>ID</t>
  </si>
  <si>
    <t>RISCO</t>
  </si>
</sst>
</file>

<file path=xl/styles.xml><?xml version="1.0" encoding="utf-8"?>
<styleSheet xmlns="http://schemas.openxmlformats.org/spreadsheetml/2006/main">
  <numFmts count="1">
    <numFmt numFmtId="44" formatCode="_(&quot;R$ &quot;* #,##0.00_);_(&quot;R$ &quot;* \(#,##0.00\);_(&quot;R$ 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44" fontId="2" fillId="0" borderId="0" xfId="1" applyFont="1"/>
    <xf numFmtId="44" fontId="2" fillId="0" borderId="0" xfId="1" applyFont="1" applyBorder="1"/>
    <xf numFmtId="1" fontId="3" fillId="0" borderId="0" xfId="0" applyNumberFormat="1" applyFont="1"/>
    <xf numFmtId="1" fontId="3" fillId="0" borderId="0" xfId="1" applyNumberFormat="1" applyFont="1"/>
    <xf numFmtId="1" fontId="2" fillId="0" borderId="0" xfId="0" applyNumberFormat="1" applyFont="1"/>
    <xf numFmtId="44" fontId="2" fillId="0" borderId="0" xfId="0" applyNumberFormat="1" applyFont="1"/>
    <xf numFmtId="44" fontId="2" fillId="0" borderId="0" xfId="1" applyNumberFormat="1" applyFont="1"/>
    <xf numFmtId="44" fontId="2" fillId="0" borderId="0" xfId="1" applyNumberFormat="1" applyFont="1" applyBorder="1"/>
    <xf numFmtId="10" fontId="2" fillId="0" borderId="0" xfId="2" applyNumberFormat="1" applyFont="1"/>
    <xf numFmtId="10" fontId="2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J15" totalsRowCount="1" headerRowDxfId="43" dataDxfId="42">
  <autoFilter ref="A1:J14">
    <filterColumn colId="0"/>
    <filterColumn colId="3"/>
    <filterColumn colId="4"/>
    <filterColumn colId="5"/>
    <filterColumn colId="6"/>
    <filterColumn colId="7"/>
    <filterColumn colId="8"/>
    <filterColumn colId="9"/>
  </autoFilter>
  <tableColumns count="10">
    <tableColumn id="9" name="ID" dataDxfId="41" totalsRowDxfId="21" dataCellStyle="Moeda"/>
    <tableColumn id="1" name="RENDA FIXA" totalsRowLabel="Total" dataDxfId="40" totalsRowDxfId="20" dataCellStyle="Moeda"/>
    <tableColumn id="2" name="APLICAÇÃO" dataDxfId="39" totalsRowDxfId="19" dataCellStyle="Moeda"/>
    <tableColumn id="3" name="LUCRO LÍQ" dataDxfId="38" totalsRowDxfId="18" dataCellStyle="Moeda">
      <calculatedColumnFormula>ROUND([APLICAÇÃO] * 85%, 2)</calculatedColumnFormula>
    </tableColumn>
    <tableColumn id="4" name="SALÁRIO" totalsRowFunction="sum" dataDxfId="35" totalsRowDxfId="17" dataCellStyle="Moeda">
      <calculatedColumnFormula>4000</calculatedColumnFormula>
    </tableColumn>
    <tableColumn id="5" name="REINVESTIR" dataDxfId="36" totalsRowDxfId="16" dataCellStyle="Moeda">
      <calculatedColumnFormula>[LUCRO LÍQ] - [SALÁRIO] - [PROTEGER]</calculatedColumnFormula>
    </tableColumn>
    <tableColumn id="6" name="PROTEGER" dataDxfId="32" totalsRowDxfId="15" dataCellStyle="Moeda">
      <calculatedColumnFormula>[LUCRO LÍQ] * 80%</calculatedColumnFormula>
    </tableColumn>
    <tableColumn id="7" name="RF" dataDxfId="37" totalsRowDxfId="14" dataCellStyle="Moeda">
      <calculatedColumnFormula>SUMPRODUCT(N([ID]=1), [RENDA FIXA]) + SUMPRODUCT(N([ID]&lt;=Tabela1[[#This Row],[ID]]), [PROTEGER]) - SUMPRODUCT(N([ID]=1), [APLICAÇÃO])</calculatedColumnFormula>
    </tableColumn>
    <tableColumn id="8" name="REAPLICAR" totalsRowFunction="count" dataDxfId="34" totalsRowDxfId="13" dataCellStyle="Moeda">
      <calculatedColumnFormula>[APLICAÇÃO]+[REINVESTIR]</calculatedColumnFormula>
    </tableColumn>
    <tableColumn id="11" name="RISCO" dataDxfId="33" totalsRowDxfId="12" dataCellStyle="Porcentagem">
      <calculatedColumnFormula>[REAPLICAR] / [RF]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J38" totalsRowCount="1" headerRowDxfId="23" dataDxfId="22">
  <autoFilter ref="A1:J37"/>
  <tableColumns count="10">
    <tableColumn id="9" name="ID" dataDxfId="31" totalsRowDxfId="10" dataCellStyle="Moeda"/>
    <tableColumn id="1" name="RENDA FIXA" totalsRowLabel="Total" dataDxfId="30" totalsRowDxfId="9" dataCellStyle="Moeda"/>
    <tableColumn id="2" name="APLICAÇÃO" dataDxfId="29" totalsRowDxfId="8" dataCellStyle="Moeda"/>
    <tableColumn id="3" name="LUCRO LÍQ" dataDxfId="28" totalsRowDxfId="7" dataCellStyle="Moeda">
      <calculatedColumnFormula>ROUND([APLICAÇÃO] * 85%, 2)</calculatedColumnFormula>
    </tableColumn>
    <tableColumn id="4" name="SALÁRIO" totalsRowFunction="sum" dataDxfId="11" totalsRowDxfId="6" dataCellStyle="Moeda">
      <calculatedColumnFormula>[LUCRO LÍQ] * 20%</calculatedColumnFormula>
    </tableColumn>
    <tableColumn id="5" name="REINVESTIR" dataDxfId="27" totalsRowDxfId="5" dataCellStyle="Moeda">
      <calculatedColumnFormula>[LUCRO LÍQ] - [SALÁRIO] - [PROTEGER]</calculatedColumnFormula>
    </tableColumn>
    <tableColumn id="6" name="PROTEGER" dataDxfId="0" totalsRowDxfId="4" dataCellStyle="Moeda">
      <calculatedColumnFormula>[LUCRO LÍQ] * 70%</calculatedColumnFormula>
    </tableColumn>
    <tableColumn id="7" name="RF" dataDxfId="26" totalsRowDxfId="3" dataCellStyle="Moeda">
      <calculatedColumnFormula>SUMPRODUCT(N([ID]=1), [RENDA FIXA]) + SUMPRODUCT(N([ID]&lt;=Tabela13[[#This Row],[ID]]), [PROTEGER]) - SUMPRODUCT(N([ID]=1), [APLICAÇÃO])</calculatedColumnFormula>
    </tableColumn>
    <tableColumn id="8" name="REAPLICAR" totalsRowFunction="count" dataDxfId="25" totalsRowDxfId="2" dataCellStyle="Moeda">
      <calculatedColumnFormula>[APLICAÇÃO]+[REINVESTIR]</calculatedColumnFormula>
    </tableColumn>
    <tableColumn id="11" name="RISCO" dataDxfId="24" totalsRowDxfId="1" dataCellStyle="Porcentagem">
      <calculatedColumnFormula>[REAPLICAR] / [RF]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E2" sqref="E2:E14"/>
    </sheetView>
  </sheetViews>
  <sheetFormatPr defaultRowHeight="11.25"/>
  <cols>
    <col min="1" max="1" width="4.5703125" style="6" bestFit="1" customWidth="1"/>
    <col min="2" max="2" width="12.85546875" style="1" bestFit="1" customWidth="1"/>
    <col min="3" max="6" width="11.5703125" style="1" bestFit="1" customWidth="1"/>
    <col min="7" max="8" width="12.85546875" style="1" bestFit="1" customWidth="1"/>
    <col min="9" max="9" width="11.5703125" style="1" bestFit="1" customWidth="1"/>
    <col min="10" max="10" width="7" style="10" bestFit="1" customWidth="1"/>
    <col min="11" max="16384" width="9.140625" style="1"/>
  </cols>
  <sheetData>
    <row r="1" spans="1:10">
      <c r="A1" s="4" t="s">
        <v>9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  <c r="J1" s="10" t="s">
        <v>10</v>
      </c>
    </row>
    <row r="2" spans="1:10">
      <c r="A2" s="5">
        <v>1</v>
      </c>
      <c r="B2" s="2">
        <v>155000</v>
      </c>
      <c r="C2" s="2">
        <v>50000</v>
      </c>
      <c r="D2" s="2">
        <f>ROUND([APLICAÇÃO] * 85%, 2)</f>
        <v>42500</v>
      </c>
      <c r="E2" s="2">
        <f>4000</f>
        <v>4000</v>
      </c>
      <c r="F2" s="2">
        <f>[LUCRO LÍQ] - [SALÁRIO] - [PROTEGER]</f>
        <v>4500</v>
      </c>
      <c r="G2" s="2">
        <f>[LUCRO LÍQ] * 80%</f>
        <v>34000</v>
      </c>
      <c r="H2" s="2">
        <f>SUMPRODUCT(N([ID]=1), [RENDA FIXA]) + SUMPRODUCT(N([ID]&lt;=Tabela1[[#This Row],[ID]]), [PROTEGER]) - SUMPRODUCT(N([ID]=1), [APLICAÇÃO])</f>
        <v>139000</v>
      </c>
      <c r="I2" s="2">
        <f>[APLICAÇÃO]+[REINVESTIR]</f>
        <v>54500</v>
      </c>
      <c r="J2" s="10">
        <f>[REAPLICAR] / [RF]</f>
        <v>0.3920863309352518</v>
      </c>
    </row>
    <row r="3" spans="1:10">
      <c r="A3" s="5">
        <v>2</v>
      </c>
      <c r="B3" s="2"/>
      <c r="C3" s="2">
        <v>54500</v>
      </c>
      <c r="D3" s="2">
        <f>ROUND([APLICAÇÃO] * 85%, 2)</f>
        <v>46325</v>
      </c>
      <c r="E3" s="2">
        <f>4000</f>
        <v>4000</v>
      </c>
      <c r="F3" s="2">
        <f>[LUCRO LÍQ] - [SALÁRIO] - [PROTEGER]</f>
        <v>5265</v>
      </c>
      <c r="G3" s="2">
        <f>[LUCRO LÍQ] * 80%</f>
        <v>37060</v>
      </c>
      <c r="H3" s="2">
        <f>SUMPRODUCT(N([ID]=1), [RENDA FIXA]) + SUMPRODUCT(N([ID]&lt;=Tabela1[[#This Row],[ID]]), [PROTEGER]) - SUMPRODUCT(N([ID]=1), [APLICAÇÃO])</f>
        <v>176060</v>
      </c>
      <c r="I3" s="2">
        <f>[APLICAÇÃO]+[REINVESTIR]</f>
        <v>59765</v>
      </c>
      <c r="J3" s="10">
        <f>[REAPLICAR] / [RF]</f>
        <v>0.33945813927070317</v>
      </c>
    </row>
    <row r="4" spans="1:10">
      <c r="A4" s="5">
        <v>3</v>
      </c>
      <c r="B4" s="3"/>
      <c r="C4" s="3">
        <v>59765</v>
      </c>
      <c r="D4" s="3">
        <f>ROUND([APLICAÇÃO] * 85%, 2)</f>
        <v>50800.25</v>
      </c>
      <c r="E4" s="3">
        <f>4000</f>
        <v>4000</v>
      </c>
      <c r="F4" s="3">
        <f>[LUCRO LÍQ] - [SALÁRIO] - [PROTEGER]</f>
        <v>6160.0499999999956</v>
      </c>
      <c r="G4" s="3">
        <f>[LUCRO LÍQ] * 80%</f>
        <v>40640.200000000004</v>
      </c>
      <c r="H4" s="3">
        <f>SUMPRODUCT(N([ID]=1), [RENDA FIXA]) + SUMPRODUCT(N([ID]&lt;=Tabela1[[#This Row],[ID]]), [PROTEGER]) - SUMPRODUCT(N([ID]=1), [APLICAÇÃO])</f>
        <v>216700.2</v>
      </c>
      <c r="I4" s="3">
        <f>[APLICAÇÃO]+[REINVESTIR]</f>
        <v>65925.049999999988</v>
      </c>
      <c r="J4" s="10">
        <f>[REAPLICAR] / [RF]</f>
        <v>0.30422237727514778</v>
      </c>
    </row>
    <row r="5" spans="1:10">
      <c r="A5" s="5">
        <v>4</v>
      </c>
      <c r="B5" s="2"/>
      <c r="C5" s="2">
        <v>65925.05</v>
      </c>
      <c r="D5" s="2">
        <f>ROUND([APLICAÇÃO] * 85%, 2)</f>
        <v>56036.29</v>
      </c>
      <c r="E5" s="2">
        <f>4000</f>
        <v>4000</v>
      </c>
      <c r="F5" s="2">
        <f>[LUCRO LÍQ] - [SALÁRIO] - [PROTEGER]</f>
        <v>7207.2579999999944</v>
      </c>
      <c r="G5" s="2">
        <f>[LUCRO LÍQ] * 80%</f>
        <v>44829.032000000007</v>
      </c>
      <c r="H5" s="2">
        <f>SUMPRODUCT(N([ID]=1), [RENDA FIXA]) + SUMPRODUCT(N([ID]&lt;=Tabela1[[#This Row],[ID]]), [PROTEGER]) - SUMPRODUCT(N([ID]=1), [APLICAÇÃO])</f>
        <v>261529.23200000002</v>
      </c>
      <c r="I5" s="2">
        <f>[APLICAÇÃO]+[REINVESTIR]</f>
        <v>73132.30799999999</v>
      </c>
      <c r="J5" s="10">
        <f>[REAPLICAR] / [RF]</f>
        <v>0.27963339868638465</v>
      </c>
    </row>
    <row r="6" spans="1:10">
      <c r="A6" s="5">
        <v>5</v>
      </c>
      <c r="B6" s="3"/>
      <c r="C6" s="3">
        <v>73132.31</v>
      </c>
      <c r="D6" s="3">
        <f>ROUND([APLICAÇÃO] * 85%, 2)</f>
        <v>62162.46</v>
      </c>
      <c r="E6" s="3">
        <f>4000</f>
        <v>4000</v>
      </c>
      <c r="F6" s="3">
        <f>[LUCRO LÍQ] - [SALÁRIO] - [PROTEGER]</f>
        <v>8432.4919999999984</v>
      </c>
      <c r="G6" s="3">
        <f>[LUCRO LÍQ] * 80%</f>
        <v>49729.968000000001</v>
      </c>
      <c r="H6" s="3">
        <f>SUMPRODUCT(N([ID]=1), [RENDA FIXA]) + SUMPRODUCT(N([ID]&lt;=Tabela1[[#This Row],[ID]]), [PROTEGER]) - SUMPRODUCT(N([ID]=1), [APLICAÇÃO])</f>
        <v>311259.2</v>
      </c>
      <c r="I6" s="3">
        <f>[APLICAÇÃO]+[REINVESTIR]</f>
        <v>81564.801999999996</v>
      </c>
      <c r="J6" s="10">
        <f>[REAPLICAR] / [RF]</f>
        <v>0.26204784308383494</v>
      </c>
    </row>
    <row r="7" spans="1:10">
      <c r="A7" s="5">
        <v>6</v>
      </c>
      <c r="B7" s="3"/>
      <c r="C7" s="3">
        <v>81564.800000000003</v>
      </c>
      <c r="D7" s="3">
        <f>ROUND([APLICAÇÃO] * 85%, 2)</f>
        <v>69330.080000000002</v>
      </c>
      <c r="E7" s="3">
        <f>4000</f>
        <v>4000</v>
      </c>
      <c r="F7" s="3">
        <f>[LUCRO LÍQ] - [SALÁRIO] - [PROTEGER]</f>
        <v>9866.015999999996</v>
      </c>
      <c r="G7" s="3">
        <f>[LUCRO LÍQ] * 80%</f>
        <v>55464.064000000006</v>
      </c>
      <c r="H7" s="3">
        <f>SUMPRODUCT(N([ID]=1), [RENDA FIXA]) + SUMPRODUCT(N([ID]&lt;=Tabela1[[#This Row],[ID]]), [PROTEGER]) - SUMPRODUCT(N([ID]=1), [APLICAÇÃO])</f>
        <v>366723.26400000002</v>
      </c>
      <c r="I7" s="3">
        <f>[APLICAÇÃO]+[REINVESTIR]</f>
        <v>91430.815999999992</v>
      </c>
      <c r="J7" s="10">
        <f>[REAPLICAR] / [RF]</f>
        <v>0.24931828704491457</v>
      </c>
    </row>
    <row r="8" spans="1:10">
      <c r="A8" s="5">
        <v>7</v>
      </c>
      <c r="B8" s="2"/>
      <c r="C8" s="2">
        <v>91430.82</v>
      </c>
      <c r="D8" s="2">
        <f>ROUND([APLICAÇÃO] * 85%, 2)</f>
        <v>77716.2</v>
      </c>
      <c r="E8" s="2">
        <f>4000</f>
        <v>4000</v>
      </c>
      <c r="F8" s="2">
        <f>[LUCRO LÍQ] - [SALÁRIO] - [PROTEGER]</f>
        <v>11543.239999999998</v>
      </c>
      <c r="G8" s="2">
        <f>[LUCRO LÍQ] * 80%</f>
        <v>62172.959999999999</v>
      </c>
      <c r="H8" s="2">
        <f>SUMPRODUCT(N([ID]=1), [RENDA FIXA]) + SUMPRODUCT(N([ID]&lt;=Tabela1[[#This Row],[ID]]), [PROTEGER]) - SUMPRODUCT(N([ID]=1), [APLICAÇÃO])</f>
        <v>428896.22400000005</v>
      </c>
      <c r="I8" s="2">
        <f>[APLICAÇÃO]+[REINVESTIR]</f>
        <v>102974.06</v>
      </c>
      <c r="J8" s="10">
        <f>[REAPLICAR] / [RF]</f>
        <v>0.24009085237365016</v>
      </c>
    </row>
    <row r="9" spans="1:10">
      <c r="A9" s="5">
        <v>8</v>
      </c>
      <c r="B9" s="2"/>
      <c r="C9" s="2">
        <v>102974.06</v>
      </c>
      <c r="D9" s="2">
        <f>ROUND([APLICAÇÃO] * 85%, 2)</f>
        <v>87527.95</v>
      </c>
      <c r="E9" s="2">
        <f>4000</f>
        <v>4000</v>
      </c>
      <c r="F9" s="2">
        <f>[LUCRO LÍQ] - [SALÁRIO] - [PROTEGER]</f>
        <v>13505.589999999997</v>
      </c>
      <c r="G9" s="2">
        <f>[LUCRO LÍQ] * 80%</f>
        <v>70022.36</v>
      </c>
      <c r="H9" s="2">
        <f>SUMPRODUCT(N([ID]=1), [RENDA FIXA]) + SUMPRODUCT(N([ID]&lt;=Tabela1[[#This Row],[ID]]), [PROTEGER]) - SUMPRODUCT(N([ID]=1), [APLICAÇÃO])</f>
        <v>498918.58400000003</v>
      </c>
      <c r="I9" s="2">
        <f>[APLICAÇÃO]+[REINVESTIR]</f>
        <v>116479.65</v>
      </c>
      <c r="J9" s="10">
        <f>[REAPLICAR] / [RF]</f>
        <v>0.23346424393764412</v>
      </c>
    </row>
    <row r="10" spans="1:10">
      <c r="A10" s="5">
        <v>9</v>
      </c>
      <c r="B10" s="2"/>
      <c r="C10" s="2">
        <v>116479.65</v>
      </c>
      <c r="D10" s="2">
        <f>ROUND([APLICAÇÃO] * 85%, 2)</f>
        <v>99007.7</v>
      </c>
      <c r="E10" s="2">
        <f>4000</f>
        <v>4000</v>
      </c>
      <c r="F10" s="2">
        <f>[LUCRO LÍQ] - [SALÁRIO] - [PROTEGER]</f>
        <v>15801.539999999994</v>
      </c>
      <c r="G10" s="2">
        <f>[LUCRO LÍQ] * 80%</f>
        <v>79206.16</v>
      </c>
      <c r="H10" s="2">
        <f>SUMPRODUCT(N([ID]=1), [RENDA FIXA]) + SUMPRODUCT(N([ID]&lt;=Tabela1[[#This Row],[ID]]), [PROTEGER]) - SUMPRODUCT(N([ID]=1), [APLICAÇÃO])</f>
        <v>578124.74400000006</v>
      </c>
      <c r="I10" s="2">
        <f>[APLICAÇÃO]+[REINVESTIR]</f>
        <v>132281.19</v>
      </c>
      <c r="J10" s="10">
        <f>[REAPLICAR] / [RF]</f>
        <v>0.22881080834692658</v>
      </c>
    </row>
    <row r="11" spans="1:10">
      <c r="A11" s="5">
        <v>10</v>
      </c>
      <c r="B11" s="2"/>
      <c r="C11" s="2">
        <v>132281.19</v>
      </c>
      <c r="D11" s="2">
        <f>ROUND([APLICAÇÃO] * 85%, 2)</f>
        <v>112439.01</v>
      </c>
      <c r="E11" s="2">
        <f>4000</f>
        <v>4000</v>
      </c>
      <c r="F11" s="2">
        <f>[LUCRO LÍQ] - [SALÁRIO] - [PROTEGER]</f>
        <v>18487.801999999996</v>
      </c>
      <c r="G11" s="2">
        <f>[LUCRO LÍQ] * 80%</f>
        <v>89951.207999999999</v>
      </c>
      <c r="H11" s="2">
        <f>SUMPRODUCT(N([ID]=1), [RENDA FIXA]) + SUMPRODUCT(N([ID]&lt;=Tabela1[[#This Row],[ID]]), [PROTEGER]) - SUMPRODUCT(N([ID]=1), [APLICAÇÃO])</f>
        <v>668075.95200000005</v>
      </c>
      <c r="I11" s="2">
        <f>[APLICAÇÃO]+[REINVESTIR]</f>
        <v>150768.992</v>
      </c>
      <c r="J11" s="10">
        <f>[REAPLICAR] / [RF]</f>
        <v>0.22567642428775822</v>
      </c>
    </row>
    <row r="12" spans="1:10">
      <c r="A12" s="5">
        <v>11</v>
      </c>
      <c r="B12" s="2"/>
      <c r="C12" s="2">
        <v>150768.99</v>
      </c>
      <c r="D12" s="2">
        <f>ROUND([APLICAÇÃO] * 85%, 2)</f>
        <v>128153.64</v>
      </c>
      <c r="E12" s="2">
        <f>4000</f>
        <v>4000</v>
      </c>
      <c r="F12" s="2">
        <f>[LUCRO LÍQ] - [SALÁRIO] - [PROTEGER]</f>
        <v>21630.727999999988</v>
      </c>
      <c r="G12" s="2">
        <f>[LUCRO LÍQ] * 80%</f>
        <v>102522.91200000001</v>
      </c>
      <c r="H12" s="2">
        <f>SUMPRODUCT(N([ID]=1), [RENDA FIXA]) + SUMPRODUCT(N([ID]&lt;=Tabela1[[#This Row],[ID]]), [PROTEGER]) - SUMPRODUCT(N([ID]=1), [APLICAÇÃO])</f>
        <v>770598.86400000006</v>
      </c>
      <c r="I12" s="2">
        <f>[APLICAÇÃO]+[REINVESTIR]</f>
        <v>172399.71799999999</v>
      </c>
      <c r="J12" s="10">
        <f>[REAPLICAR] / [RF]</f>
        <v>0.2237217390966722</v>
      </c>
    </row>
    <row r="13" spans="1:10">
      <c r="A13" s="5">
        <v>12</v>
      </c>
      <c r="B13" s="3"/>
      <c r="C13" s="3">
        <v>173399.72</v>
      </c>
      <c r="D13" s="3">
        <f>ROUND([APLICAÇÃO] * 85%, 2)</f>
        <v>147389.76000000001</v>
      </c>
      <c r="E13" s="3">
        <f>4000</f>
        <v>4000</v>
      </c>
      <c r="F13" s="3">
        <f>[LUCRO LÍQ] - [SALÁRIO] - [PROTEGER]</f>
        <v>25477.95199999999</v>
      </c>
      <c r="G13" s="3">
        <f>[LUCRO LÍQ] * 80%</f>
        <v>117911.80800000002</v>
      </c>
      <c r="H13" s="3">
        <f>SUMPRODUCT(N([ID]=1), [RENDA FIXA]) + SUMPRODUCT(N([ID]&lt;=Tabela1[[#This Row],[ID]]), [PROTEGER]) - SUMPRODUCT(N([ID]=1), [APLICAÇÃO])</f>
        <v>888510.67200000002</v>
      </c>
      <c r="I13" s="3">
        <f>[APLICAÇÃO]+[REINVESTIR]</f>
        <v>198877.67199999999</v>
      </c>
      <c r="J13" s="10">
        <f>[REAPLICAR] / [RF]</f>
        <v>0.2238326204370002</v>
      </c>
    </row>
    <row r="14" spans="1:10">
      <c r="A14" s="5">
        <v>13</v>
      </c>
      <c r="B14" s="2"/>
      <c r="C14" s="8">
        <v>198844.67</v>
      </c>
      <c r="D14" s="2">
        <f>ROUND([APLICAÇÃO] * 85%, 2)</f>
        <v>169017.97</v>
      </c>
      <c r="E14" s="8">
        <v>4000</v>
      </c>
      <c r="F14" s="8">
        <f>[LUCRO LÍQ] - [SALÁRIO] - [PROTEGER]</f>
        <v>29803.593999999983</v>
      </c>
      <c r="G14" s="8">
        <f>[LUCRO LÍQ] * 80%</f>
        <v>135214.37600000002</v>
      </c>
      <c r="H14" s="8">
        <f>SUMPRODUCT(N([ID]=1), [RENDA FIXA]) + SUMPRODUCT(N([ID]&lt;=Tabela1[[#This Row],[ID]]), [PROTEGER]) - SUMPRODUCT(N([ID]=1), [APLICAÇÃO])</f>
        <v>1023725.048</v>
      </c>
      <c r="I14" s="2">
        <f>[APLICAÇÃO]+[REINVESTIR]</f>
        <v>228648.264</v>
      </c>
      <c r="J14" s="10">
        <f>[REAPLICAR] / [RF]</f>
        <v>0.22334929134214171</v>
      </c>
    </row>
    <row r="15" spans="1:10">
      <c r="B15" s="1" t="s">
        <v>2</v>
      </c>
      <c r="E15" s="7">
        <f>SUBTOTAL(109,[SALÁRIO])</f>
        <v>52000</v>
      </c>
      <c r="I15" s="1">
        <f>SUBTOTAL(103,[REAPLICAR])</f>
        <v>13</v>
      </c>
      <c r="J15" s="1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38"/>
  <sheetViews>
    <sheetView tabSelected="1" workbookViewId="0">
      <selection activeCell="F17" sqref="F17"/>
    </sheetView>
  </sheetViews>
  <sheetFormatPr defaultRowHeight="11.25"/>
  <cols>
    <col min="1" max="1" width="4.5703125" style="6" bestFit="1" customWidth="1"/>
    <col min="2" max="2" width="12.85546875" style="1" bestFit="1" customWidth="1"/>
    <col min="3" max="6" width="11.5703125" style="1" bestFit="1" customWidth="1"/>
    <col min="7" max="8" width="12.85546875" style="1" bestFit="1" customWidth="1"/>
    <col min="9" max="9" width="11.5703125" style="1" bestFit="1" customWidth="1"/>
    <col min="10" max="10" width="7" style="10" bestFit="1" customWidth="1"/>
    <col min="11" max="16384" width="9.140625" style="1"/>
  </cols>
  <sheetData>
    <row r="1" spans="1:10">
      <c r="A1" s="4" t="s">
        <v>9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  <c r="J1" s="10" t="s">
        <v>10</v>
      </c>
    </row>
    <row r="2" spans="1:10">
      <c r="A2" s="5">
        <v>1</v>
      </c>
      <c r="B2" s="2">
        <v>230000</v>
      </c>
      <c r="C2" s="2">
        <v>23000</v>
      </c>
      <c r="D2" s="2">
        <f>ROUND([APLICAÇÃO] * 85%, 2)</f>
        <v>19550</v>
      </c>
      <c r="E2" s="2">
        <f>[LUCRO LÍQ] * 20%</f>
        <v>3910</v>
      </c>
      <c r="F2" s="2">
        <f>[LUCRO LÍQ] - [SALÁRIO] - [PROTEGER]</f>
        <v>1955</v>
      </c>
      <c r="G2" s="2">
        <f>[LUCRO LÍQ] * 70%</f>
        <v>13685</v>
      </c>
      <c r="H2" s="2">
        <f>SUMPRODUCT(N([ID]=1), [RENDA FIXA]) + SUMPRODUCT(N([ID]&lt;=Tabela13[[#This Row],[ID]]), [PROTEGER]) - SUMPRODUCT(N([ID]=1), [APLICAÇÃO])</f>
        <v>220685</v>
      </c>
      <c r="I2" s="2">
        <f>[APLICAÇÃO]+[REINVESTIR]</f>
        <v>24955</v>
      </c>
      <c r="J2" s="10">
        <f>[REAPLICAR] / [RF]</f>
        <v>0.11307972902553413</v>
      </c>
    </row>
    <row r="3" spans="1:10">
      <c r="A3" s="5">
        <v>2</v>
      </c>
      <c r="B3" s="2"/>
      <c r="C3" s="2">
        <v>26910</v>
      </c>
      <c r="D3" s="2">
        <f>ROUND([APLICAÇÃO] * 85%, 2)</f>
        <v>22873.5</v>
      </c>
      <c r="E3" s="2">
        <f>[LUCRO LÍQ] * 20%</f>
        <v>4574.7</v>
      </c>
      <c r="F3" s="2">
        <f>[LUCRO LÍQ] - [SALÁRIO] - [PROTEGER]</f>
        <v>2287.3500000000004</v>
      </c>
      <c r="G3" s="2">
        <f>[LUCRO LÍQ] * 70%</f>
        <v>16011.449999999999</v>
      </c>
      <c r="H3" s="2">
        <f>SUMPRODUCT(N([ID]=1), [RENDA FIXA]) + SUMPRODUCT(N([ID]&lt;=Tabela13[[#This Row],[ID]]), [PROTEGER]) - SUMPRODUCT(N([ID]=1), [APLICAÇÃO])</f>
        <v>236696.45</v>
      </c>
      <c r="I3" s="2">
        <f>[APLICAÇÃO]+[REINVESTIR]</f>
        <v>29197.35</v>
      </c>
      <c r="J3" s="10">
        <f>[REAPLICAR] / [RF]</f>
        <v>0.12335356106946259</v>
      </c>
    </row>
    <row r="4" spans="1:10">
      <c r="A4" s="5">
        <v>3</v>
      </c>
      <c r="B4" s="3"/>
      <c r="C4" s="3">
        <v>18835.599999999999</v>
      </c>
      <c r="D4" s="3">
        <f>ROUND([APLICAÇÃO] * 85%, 2)</f>
        <v>16010.26</v>
      </c>
      <c r="E4" s="3">
        <f>[LUCRO LÍQ] * 20%</f>
        <v>3202.0520000000001</v>
      </c>
      <c r="F4" s="3">
        <f>[LUCRO LÍQ] - [SALÁRIO] - [PROTEGER]</f>
        <v>1601.0260000000017</v>
      </c>
      <c r="G4" s="3">
        <f>[LUCRO LÍQ] * 70%</f>
        <v>11207.181999999999</v>
      </c>
      <c r="H4" s="3">
        <f>SUMPRODUCT(N([ID]=1), [RENDA FIXA]) + SUMPRODUCT(N([ID]&lt;=Tabela13[[#This Row],[ID]]), [PROTEGER]) - SUMPRODUCT(N([ID]=1), [APLICAÇÃO])</f>
        <v>247903.63199999998</v>
      </c>
      <c r="I4" s="3">
        <f>[APLICAÇÃO]+[REINVESTIR]</f>
        <v>20436.626</v>
      </c>
      <c r="J4" s="10">
        <f>[REAPLICAR] / [RF]</f>
        <v>8.2437783727186381E-2</v>
      </c>
    </row>
    <row r="5" spans="1:10">
      <c r="A5" s="5">
        <v>4</v>
      </c>
      <c r="B5" s="2"/>
      <c r="C5" s="2">
        <v>20436.599999999999</v>
      </c>
      <c r="D5" s="2">
        <f>ROUND([APLICAÇÃO] * 85%, 2)</f>
        <v>17371.11</v>
      </c>
      <c r="E5" s="2">
        <f>[LUCRO LÍQ] * 20%</f>
        <v>3474.2220000000002</v>
      </c>
      <c r="F5" s="2">
        <f>[LUCRO LÍQ] - [SALÁRIO] - [PROTEGER]</f>
        <v>1737.1110000000008</v>
      </c>
      <c r="G5" s="2">
        <f>[LUCRO LÍQ] * 70%</f>
        <v>12159.777</v>
      </c>
      <c r="H5" s="2">
        <f>SUMPRODUCT(N([ID]=1), [RENDA FIXA]) + SUMPRODUCT(N([ID]&lt;=Tabela13[[#This Row],[ID]]), [PROTEGER]) - SUMPRODUCT(N([ID]=1), [APLICAÇÃO])</f>
        <v>260063.40899999999</v>
      </c>
      <c r="I5" s="2">
        <f>[APLICAÇÃO]+[REINVESTIR]</f>
        <v>22173.710999999999</v>
      </c>
      <c r="J5" s="10">
        <f>[REAPLICAR] / [RF]</f>
        <v>8.526270991087409E-2</v>
      </c>
    </row>
    <row r="6" spans="1:10">
      <c r="A6" s="5">
        <v>5</v>
      </c>
      <c r="B6" s="3"/>
      <c r="C6" s="3">
        <v>22173.71</v>
      </c>
      <c r="D6" s="3">
        <f>ROUND([APLICAÇÃO] * 85%, 2)</f>
        <v>18847.650000000001</v>
      </c>
      <c r="E6" s="3">
        <f>[LUCRO LÍQ] * 20%</f>
        <v>3769.5300000000007</v>
      </c>
      <c r="F6" s="3">
        <f>[LUCRO LÍQ] - [SALÁRIO] - [PROTEGER]</f>
        <v>1884.7650000000012</v>
      </c>
      <c r="G6" s="3">
        <f>[LUCRO LÍQ] * 70%</f>
        <v>13193.355</v>
      </c>
      <c r="H6" s="3">
        <f>SUMPRODUCT(N([ID]=1), [RENDA FIXA]) + SUMPRODUCT(N([ID]&lt;=Tabela13[[#This Row],[ID]]), [PROTEGER]) - SUMPRODUCT(N([ID]=1), [APLICAÇÃO])</f>
        <v>273256.76399999997</v>
      </c>
      <c r="I6" s="3">
        <f>[APLICAÇÃO]+[REINVESTIR]</f>
        <v>24058.474999999999</v>
      </c>
      <c r="J6" s="10">
        <f>[REAPLICAR] / [RF]</f>
        <v>8.8043474744508063E-2</v>
      </c>
    </row>
    <row r="7" spans="1:10">
      <c r="A7" s="5">
        <v>6</v>
      </c>
      <c r="B7" s="3"/>
      <c r="C7" s="3">
        <v>24058.48</v>
      </c>
      <c r="D7" s="3">
        <f>ROUND([APLICAÇÃO] * 85%, 2)</f>
        <v>20449.71</v>
      </c>
      <c r="E7" s="3">
        <f>[LUCRO LÍQ] * 20%</f>
        <v>4089.942</v>
      </c>
      <c r="F7" s="3">
        <f>[LUCRO LÍQ] - [SALÁRIO] - [PROTEGER]</f>
        <v>2044.9710000000014</v>
      </c>
      <c r="G7" s="3">
        <f>[LUCRO LÍQ] * 70%</f>
        <v>14314.796999999999</v>
      </c>
      <c r="H7" s="3">
        <f>SUMPRODUCT(N([ID]=1), [RENDA FIXA]) + SUMPRODUCT(N([ID]&lt;=Tabela13[[#This Row],[ID]]), [PROTEGER]) - SUMPRODUCT(N([ID]=1), [APLICAÇÃO])</f>
        <v>287571.56099999999</v>
      </c>
      <c r="I7" s="3">
        <f>[APLICAÇÃO]+[REINVESTIR]</f>
        <v>26103.451000000001</v>
      </c>
      <c r="J7" s="10">
        <f>[REAPLICAR] / [RF]</f>
        <v>9.0772018308166433E-2</v>
      </c>
    </row>
    <row r="8" spans="1:10">
      <c r="A8" s="5">
        <v>7</v>
      </c>
      <c r="B8" s="2"/>
      <c r="C8" s="2">
        <v>26103.45</v>
      </c>
      <c r="D8" s="2">
        <f>ROUND([APLICAÇÃO] * 85%, 2)</f>
        <v>22187.93</v>
      </c>
      <c r="E8" s="2">
        <f>[LUCRO LÍQ] * 20%</f>
        <v>4437.5860000000002</v>
      </c>
      <c r="F8" s="2">
        <f>[LUCRO LÍQ] - [SALÁRIO] - [PROTEGER]</f>
        <v>2218.7930000000015</v>
      </c>
      <c r="G8" s="2">
        <f>[LUCRO LÍQ] * 70%</f>
        <v>15531.550999999999</v>
      </c>
      <c r="H8" s="2">
        <f>SUMPRODUCT(N([ID]=1), [RENDA FIXA]) + SUMPRODUCT(N([ID]&lt;=Tabela13[[#This Row],[ID]]), [PROTEGER]) - SUMPRODUCT(N([ID]=1), [APLICAÇÃO])</f>
        <v>303103.11199999996</v>
      </c>
      <c r="I8" s="2">
        <f>[APLICAÇÃO]+[REINVESTIR]</f>
        <v>28322.243000000002</v>
      </c>
      <c r="J8" s="10">
        <f>[REAPLICAR] / [RF]</f>
        <v>9.3440950880108439E-2</v>
      </c>
    </row>
    <row r="9" spans="1:10">
      <c r="A9" s="5">
        <v>8</v>
      </c>
      <c r="B9" s="2"/>
      <c r="C9" s="2">
        <v>28322.240000000002</v>
      </c>
      <c r="D9" s="2">
        <f>ROUND([APLICAÇÃO] * 85%, 2)</f>
        <v>24073.9</v>
      </c>
      <c r="E9" s="2">
        <f>[LUCRO LÍQ] * 20%</f>
        <v>4814.7800000000007</v>
      </c>
      <c r="F9" s="2">
        <f>[LUCRO LÍQ] - [SALÁRIO] - [PROTEGER]</f>
        <v>2407.3900000000031</v>
      </c>
      <c r="G9" s="2">
        <f>[LUCRO LÍQ] * 70%</f>
        <v>16851.73</v>
      </c>
      <c r="H9" s="2">
        <f>SUMPRODUCT(N([ID]=1), [RENDA FIXA]) + SUMPRODUCT(N([ID]&lt;=Tabela13[[#This Row],[ID]]), [PROTEGER]) - SUMPRODUCT(N([ID]=1), [APLICAÇÃO])</f>
        <v>319954.842</v>
      </c>
      <c r="I9" s="2">
        <f>[APLICAÇÃO]+[REINVESTIR]</f>
        <v>30729.630000000005</v>
      </c>
      <c r="J9" s="10">
        <f>[REAPLICAR] / [RF]</f>
        <v>9.6043647309453764E-2</v>
      </c>
    </row>
    <row r="10" spans="1:10">
      <c r="A10" s="5">
        <v>9</v>
      </c>
      <c r="B10" s="2"/>
      <c r="C10" s="2">
        <v>30729.63</v>
      </c>
      <c r="D10" s="2">
        <f>ROUND([APLICAÇÃO] * 85%, 2)</f>
        <v>26120.19</v>
      </c>
      <c r="E10" s="2">
        <f>[LUCRO LÍQ] * 20%</f>
        <v>5224.0380000000005</v>
      </c>
      <c r="F10" s="2">
        <f>[LUCRO LÍQ] - [SALÁRIO] - [PROTEGER]</f>
        <v>2612.0190000000002</v>
      </c>
      <c r="G10" s="2">
        <f>[LUCRO LÍQ] * 70%</f>
        <v>18284.132999999998</v>
      </c>
      <c r="H10" s="2">
        <f>SUMPRODUCT(N([ID]=1), [RENDA FIXA]) + SUMPRODUCT(N([ID]&lt;=Tabela13[[#This Row],[ID]]), [PROTEGER]) - SUMPRODUCT(N([ID]=1), [APLICAÇÃO])</f>
        <v>338238.97499999998</v>
      </c>
      <c r="I10" s="2">
        <f>[APLICAÇÃO]+[REINVESTIR]</f>
        <v>33341.649000000005</v>
      </c>
      <c r="J10" s="10">
        <f>[REAPLICAR] / [RF]</f>
        <v>9.8574237342104076E-2</v>
      </c>
    </row>
    <row r="11" spans="1:10">
      <c r="A11" s="5">
        <v>10</v>
      </c>
      <c r="B11" s="2"/>
      <c r="C11" s="2">
        <v>33341.65</v>
      </c>
      <c r="D11" s="2">
        <f>ROUND([APLICAÇÃO] * 85%, 2)</f>
        <v>28340.400000000001</v>
      </c>
      <c r="E11" s="2">
        <f>[LUCRO LÍQ] * 20%</f>
        <v>5668.0800000000008</v>
      </c>
      <c r="F11" s="2">
        <f>[LUCRO LÍQ] - [SALÁRIO] - [PROTEGER]</f>
        <v>2834.0400000000009</v>
      </c>
      <c r="G11" s="2">
        <f>[LUCRO LÍQ] * 70%</f>
        <v>19838.28</v>
      </c>
      <c r="H11" s="2">
        <f>SUMPRODUCT(N([ID]=1), [RENDA FIXA]) + SUMPRODUCT(N([ID]&lt;=Tabela13[[#This Row],[ID]]), [PROTEGER]) - SUMPRODUCT(N([ID]=1), [APLICAÇÃO])</f>
        <v>358077.255</v>
      </c>
      <c r="I11" s="2">
        <f>[APLICAÇÃO]+[REINVESTIR]</f>
        <v>36175.69</v>
      </c>
      <c r="J11" s="10">
        <f>[REAPLICAR] / [RF]</f>
        <v>0.10102761204422214</v>
      </c>
    </row>
    <row r="12" spans="1:10">
      <c r="A12" s="5">
        <v>11</v>
      </c>
      <c r="B12" s="2"/>
      <c r="C12" s="2">
        <v>36175.69</v>
      </c>
      <c r="D12" s="2">
        <f>ROUND([APLICAÇÃO] * 85%, 2)</f>
        <v>30749.34</v>
      </c>
      <c r="E12" s="2">
        <f>[LUCRO LÍQ] * 20%</f>
        <v>6149.8680000000004</v>
      </c>
      <c r="F12" s="2">
        <f>[LUCRO LÍQ] - [SALÁRIO] - [PROTEGER]</f>
        <v>3074.9340000000011</v>
      </c>
      <c r="G12" s="2">
        <f>[LUCRO LÍQ] * 70%</f>
        <v>21524.538</v>
      </c>
      <c r="H12" s="2">
        <f>SUMPRODUCT(N([ID]=1), [RENDA FIXA]) + SUMPRODUCT(N([ID]&lt;=Tabela13[[#This Row],[ID]]), [PROTEGER]) - SUMPRODUCT(N([ID]=1), [APLICAÇÃO])</f>
        <v>379601.79299999995</v>
      </c>
      <c r="I12" s="2">
        <f>[APLICAÇÃO]+[REINVESTIR]</f>
        <v>39250.624000000003</v>
      </c>
      <c r="J12" s="10">
        <f>[REAPLICAR] / [RF]</f>
        <v>0.10339946945403393</v>
      </c>
    </row>
    <row r="13" spans="1:10">
      <c r="A13" s="5">
        <v>12</v>
      </c>
      <c r="B13" s="3"/>
      <c r="C13" s="3">
        <v>39250.620000000003</v>
      </c>
      <c r="D13" s="3">
        <f>ROUND([APLICAÇÃO] * 85%, 2)</f>
        <v>33363.03</v>
      </c>
      <c r="E13" s="3">
        <f>[LUCRO LÍQ] * 20%</f>
        <v>6672.6059999999998</v>
      </c>
      <c r="F13" s="3">
        <f>[LUCRO LÍQ] - [SALÁRIO] - [PROTEGER]</f>
        <v>3336.3029999999999</v>
      </c>
      <c r="G13" s="3">
        <f>[LUCRO LÍQ] * 70%</f>
        <v>23354.120999999999</v>
      </c>
      <c r="H13" s="3">
        <f>SUMPRODUCT(N([ID]=1), [RENDA FIXA]) + SUMPRODUCT(N([ID]&lt;=Tabela13[[#This Row],[ID]]), [PROTEGER]) - SUMPRODUCT(N([ID]=1), [APLICAÇÃO])</f>
        <v>402955.91399999999</v>
      </c>
      <c r="I13" s="3">
        <f>[APLICAÇÃO]+[REINVESTIR]</f>
        <v>42586.923000000003</v>
      </c>
      <c r="J13" s="10">
        <f>[REAPLICAR] / [RF]</f>
        <v>0.10568630840345479</v>
      </c>
    </row>
    <row r="14" spans="1:10">
      <c r="A14" s="5">
        <v>13</v>
      </c>
      <c r="B14" s="2"/>
      <c r="C14" s="8">
        <v>42586.92</v>
      </c>
      <c r="D14" s="2">
        <f>ROUND([APLICAÇÃO] * 85%, 2)</f>
        <v>36198.879999999997</v>
      </c>
      <c r="E14" s="8">
        <f>[LUCRO LÍQ] * 20%</f>
        <v>7239.7759999999998</v>
      </c>
      <c r="F14" s="8">
        <f>[LUCRO LÍQ] - [SALÁRIO] - [PROTEGER]</f>
        <v>3619.8880000000026</v>
      </c>
      <c r="G14" s="8">
        <f>[LUCRO LÍQ] * 70%</f>
        <v>25339.215999999997</v>
      </c>
      <c r="H14" s="8">
        <f>SUMPRODUCT(N([ID]=1), [RENDA FIXA]) + SUMPRODUCT(N([ID]&lt;=Tabela13[[#This Row],[ID]]), [PROTEGER]) - SUMPRODUCT(N([ID]=1), [APLICAÇÃO])</f>
        <v>428295.13</v>
      </c>
      <c r="I14" s="2">
        <f>[APLICAÇÃO]+[REINVESTIR]</f>
        <v>46206.808000000005</v>
      </c>
      <c r="J14" s="10">
        <f>[REAPLICAR] / [RF]</f>
        <v>0.10788543871605545</v>
      </c>
    </row>
    <row r="15" spans="1:10">
      <c r="A15" s="5">
        <v>14</v>
      </c>
      <c r="B15" s="2"/>
      <c r="C15" s="8">
        <v>46206.81</v>
      </c>
      <c r="D15" s="2">
        <f>ROUND([APLICAÇÃO] * 85%, 2)</f>
        <v>39275.79</v>
      </c>
      <c r="E15" s="8">
        <f>[LUCRO LÍQ] * 20%</f>
        <v>7855.1580000000004</v>
      </c>
      <c r="F15" s="8">
        <f>[LUCRO LÍQ] - [SALÁRIO] - [PROTEGER]</f>
        <v>3927.5790000000015</v>
      </c>
      <c r="G15" s="8">
        <f>[LUCRO LÍQ] * 70%</f>
        <v>27493.053</v>
      </c>
      <c r="H15" s="8">
        <f>SUMPRODUCT(N([ID]=1), [RENDA FIXA]) + SUMPRODUCT(N([ID]&lt;=Tabela13[[#This Row],[ID]]), [PROTEGER]) - SUMPRODUCT(N([ID]=1), [APLICAÇÃO])</f>
        <v>455788.18299999996</v>
      </c>
      <c r="I15" s="2">
        <f>[APLICAÇÃO]+[REINVESTIR]</f>
        <v>50134.388999999996</v>
      </c>
      <c r="J15" s="10">
        <f>[REAPLICAR] / [RF]</f>
        <v>0.10999492937709621</v>
      </c>
    </row>
    <row r="16" spans="1:10">
      <c r="A16" s="5">
        <v>15</v>
      </c>
      <c r="B16" s="2"/>
      <c r="C16" s="8">
        <v>50134.39</v>
      </c>
      <c r="D16" s="2">
        <f>ROUND([APLICAÇÃO] * 85%, 2)</f>
        <v>42614.23</v>
      </c>
      <c r="E16" s="8">
        <f>[LUCRO LÍQ] * 20%</f>
        <v>8522.8460000000014</v>
      </c>
      <c r="F16" s="8">
        <f>[LUCRO LÍQ] - [SALÁRIO] - [PROTEGER]</f>
        <v>4261.4230000000061</v>
      </c>
      <c r="G16" s="8">
        <f>[LUCRO LÍQ] * 70%</f>
        <v>29829.960999999999</v>
      </c>
      <c r="H16" s="8">
        <f>SUMPRODUCT(N([ID]=1), [RENDA FIXA]) + SUMPRODUCT(N([ID]&lt;=Tabela13[[#This Row],[ID]]), [PROTEGER]) - SUMPRODUCT(N([ID]=1), [APLICAÇÃO])</f>
        <v>485618.14399999997</v>
      </c>
      <c r="I16" s="2">
        <f>[APLICAÇÃO]+[REINVESTIR]</f>
        <v>54395.813000000009</v>
      </c>
      <c r="J16" s="10">
        <f>[REAPLICAR] / [RF]</f>
        <v>0.11201355153649287</v>
      </c>
    </row>
    <row r="17" spans="1:10">
      <c r="A17" s="5">
        <v>16</v>
      </c>
      <c r="B17" s="2"/>
      <c r="C17" s="8">
        <v>54395.81</v>
      </c>
      <c r="D17" s="2">
        <f>ROUND([APLICAÇÃO] * 85%, 2)</f>
        <v>46236.44</v>
      </c>
      <c r="E17" s="8">
        <f>[LUCRO LÍQ] * 20%</f>
        <v>9247.2880000000005</v>
      </c>
      <c r="F17" s="8">
        <f>[LUCRO LÍQ] - [SALÁRIO] - [PROTEGER]</f>
        <v>4623.6440000000039</v>
      </c>
      <c r="G17" s="8">
        <f>[LUCRO LÍQ] * 70%</f>
        <v>32365.507999999998</v>
      </c>
      <c r="H17" s="8">
        <f>SUMPRODUCT(N([ID]=1), [RENDA FIXA]) + SUMPRODUCT(N([ID]&lt;=Tabela13[[#This Row],[ID]]), [PROTEGER]) - SUMPRODUCT(N([ID]=1), [APLICAÇÃO])</f>
        <v>517983.652</v>
      </c>
      <c r="I17" s="2">
        <f>[APLICAÇÃO]+[REINVESTIR]</f>
        <v>59019.453999999998</v>
      </c>
      <c r="J17" s="10">
        <f>[REAPLICAR] / [RF]</f>
        <v>0.11394076583714267</v>
      </c>
    </row>
    <row r="18" spans="1:10">
      <c r="A18" s="5">
        <v>17</v>
      </c>
      <c r="B18" s="2"/>
      <c r="C18" s="8">
        <v>59019.45</v>
      </c>
      <c r="D18" s="2">
        <f>ROUND([APLICAÇÃO] * 85%, 2)</f>
        <v>50166.53</v>
      </c>
      <c r="E18" s="8">
        <f>[LUCRO LÍQ] * 20%</f>
        <v>10033.306</v>
      </c>
      <c r="F18" s="8">
        <f>[LUCRO LÍQ] - [SALÁRIO] - [PROTEGER]</f>
        <v>5016.6530000000057</v>
      </c>
      <c r="G18" s="8">
        <f>[LUCRO LÍQ] * 70%</f>
        <v>35116.570999999996</v>
      </c>
      <c r="H18" s="8">
        <f>SUMPRODUCT(N([ID]=1), [RENDA FIXA]) + SUMPRODUCT(N([ID]&lt;=Tabela13[[#This Row],[ID]]), [PROTEGER]) - SUMPRODUCT(N([ID]=1), [APLICAÇÃO])</f>
        <v>553100.223</v>
      </c>
      <c r="I18" s="2">
        <f>[APLICAÇÃO]+[REINVESTIR]</f>
        <v>64036.103000000003</v>
      </c>
      <c r="J18" s="10">
        <f>[REAPLICAR] / [RF]</f>
        <v>0.11577667181667363</v>
      </c>
    </row>
    <row r="19" spans="1:10">
      <c r="A19" s="5">
        <v>18</v>
      </c>
      <c r="B19" s="3"/>
      <c r="C19" s="9">
        <v>64036.1</v>
      </c>
      <c r="D19" s="3">
        <f>ROUND([APLICAÇÃO] * 85%, 2)</f>
        <v>54430.69</v>
      </c>
      <c r="E19" s="8">
        <f>[LUCRO LÍQ] * 20%</f>
        <v>10886.138000000001</v>
      </c>
      <c r="F19" s="9">
        <f>[LUCRO LÍQ] - [SALÁRIO] - [PROTEGER]</f>
        <v>5443.0690000000031</v>
      </c>
      <c r="G19" s="9">
        <f>[LUCRO LÍQ] * 70%</f>
        <v>38101.483</v>
      </c>
      <c r="H19" s="9">
        <f>SUMPRODUCT(N([ID]=1), [RENDA FIXA]) + SUMPRODUCT(N([ID]&lt;=Tabela13[[#This Row],[ID]]), [PROTEGER]) - SUMPRODUCT(N([ID]=1), [APLICAÇÃO])</f>
        <v>591201.70600000001</v>
      </c>
      <c r="I19" s="3">
        <f>[APLICAÇÃO]+[REINVESTIR]</f>
        <v>69479.168999999994</v>
      </c>
      <c r="J19" s="10">
        <f>[REAPLICAR] / [RF]</f>
        <v>0.11752193590591566</v>
      </c>
    </row>
    <row r="20" spans="1:10">
      <c r="A20" s="5">
        <v>19</v>
      </c>
      <c r="B20" s="2"/>
      <c r="C20" s="8">
        <v>69479.17</v>
      </c>
      <c r="D20" s="2">
        <f>ROUND([APLICAÇÃO] * 85%, 2)</f>
        <v>59057.29</v>
      </c>
      <c r="E20" s="8">
        <f>[LUCRO LÍQ] * 20%</f>
        <v>11811.458000000001</v>
      </c>
      <c r="F20" s="8">
        <f>[LUCRO LÍQ] - [SALÁRIO] - [PROTEGER]</f>
        <v>5905.7290000000066</v>
      </c>
      <c r="G20" s="8">
        <f>[LUCRO LÍQ] * 70%</f>
        <v>41340.102999999996</v>
      </c>
      <c r="H20" s="8">
        <f>SUMPRODUCT(N([ID]=1), [RENDA FIXA]) + SUMPRODUCT(N([ID]&lt;=Tabela13[[#This Row],[ID]]), [PROTEGER]) - SUMPRODUCT(N([ID]=1), [APLICAÇÃO])</f>
        <v>632541.80899999989</v>
      </c>
      <c r="I20" s="2">
        <f>[APLICAÇÃO]+[REINVESTIR]</f>
        <v>75384.899000000005</v>
      </c>
      <c r="J20" s="10">
        <f>[REAPLICAR] / [RF]</f>
        <v>0.11917773327770657</v>
      </c>
    </row>
    <row r="21" spans="1:10">
      <c r="A21" s="5">
        <v>20</v>
      </c>
      <c r="B21" s="2"/>
      <c r="C21" s="8">
        <v>75384.899999999994</v>
      </c>
      <c r="D21" s="2">
        <f>ROUND([APLICAÇÃO] * 85%, 2)</f>
        <v>64077.17</v>
      </c>
      <c r="E21" s="8">
        <f>[LUCRO LÍQ] * 20%</f>
        <v>12815.434000000001</v>
      </c>
      <c r="F21" s="8">
        <f>[LUCRO LÍQ] - [SALÁRIO] - [PROTEGER]</f>
        <v>6407.7170000000042</v>
      </c>
      <c r="G21" s="8">
        <f>[LUCRO LÍQ] * 70%</f>
        <v>44854.018999999993</v>
      </c>
      <c r="H21" s="8">
        <f>SUMPRODUCT(N([ID]=1), [RENDA FIXA]) + SUMPRODUCT(N([ID]&lt;=Tabela13[[#This Row],[ID]]), [PROTEGER]) - SUMPRODUCT(N([ID]=1), [APLICAÇÃO])</f>
        <v>677395.82799999998</v>
      </c>
      <c r="I21" s="2">
        <f>[APLICAÇÃO]+[REINVESTIR]</f>
        <v>81792.616999999998</v>
      </c>
      <c r="J21" s="10">
        <f>[REAPLICAR] / [RF]</f>
        <v>0.12074567574691351</v>
      </c>
    </row>
    <row r="22" spans="1:10">
      <c r="A22" s="5">
        <v>21</v>
      </c>
      <c r="B22" s="2"/>
      <c r="C22" s="8">
        <v>81792.62</v>
      </c>
      <c r="D22" s="2">
        <f>ROUND([APLICAÇÃO] * 85%, 2)</f>
        <v>69523.73</v>
      </c>
      <c r="E22" s="8">
        <f>[LUCRO LÍQ] * 20%</f>
        <v>13904.745999999999</v>
      </c>
      <c r="F22" s="8">
        <f>[LUCRO LÍQ] - [SALÁRIO] - [PROTEGER]</f>
        <v>6952.3729999999996</v>
      </c>
      <c r="G22" s="8">
        <f>[LUCRO LÍQ] * 70%</f>
        <v>48666.610999999997</v>
      </c>
      <c r="H22" s="8">
        <f>SUMPRODUCT(N([ID]=1), [RENDA FIXA]) + SUMPRODUCT(N([ID]&lt;=Tabela13[[#This Row],[ID]]), [PROTEGER]) - SUMPRODUCT(N([ID]=1), [APLICAÇÃO])</f>
        <v>726062.4389999999</v>
      </c>
      <c r="I22" s="2">
        <f>[APLICAÇÃO]+[REINVESTIR]</f>
        <v>88744.992999999988</v>
      </c>
      <c r="J22" s="10">
        <f>[REAPLICAR] / [RF]</f>
        <v>0.12222777027582886</v>
      </c>
    </row>
    <row r="23" spans="1:10">
      <c r="A23" s="5">
        <v>22</v>
      </c>
      <c r="B23" s="2"/>
      <c r="C23" s="8">
        <v>88744.99</v>
      </c>
      <c r="D23" s="2">
        <f>ROUND([APLICAÇÃO] * 85%, 2)</f>
        <v>75433.240000000005</v>
      </c>
      <c r="E23" s="8">
        <f>[LUCRO LÍQ] * 20%</f>
        <v>15086.648000000001</v>
      </c>
      <c r="F23" s="8">
        <f>[LUCRO LÍQ] - [SALÁRIO] - [PROTEGER]</f>
        <v>7543.3240000000005</v>
      </c>
      <c r="G23" s="8">
        <f>[LUCRO LÍQ] * 70%</f>
        <v>52803.268000000004</v>
      </c>
      <c r="H23" s="8">
        <f>SUMPRODUCT(N([ID]=1), [RENDA FIXA]) + SUMPRODUCT(N([ID]&lt;=Tabela13[[#This Row],[ID]]), [PROTEGER]) - SUMPRODUCT(N([ID]=1), [APLICAÇÃO])</f>
        <v>778865.70699999994</v>
      </c>
      <c r="I23" s="2">
        <f>[APLICAÇÃO]+[REINVESTIR]</f>
        <v>96288.314000000013</v>
      </c>
      <c r="J23" s="10">
        <f>[REAPLICAR] / [RF]</f>
        <v>0.1236263365232487</v>
      </c>
    </row>
    <row r="24" spans="1:10">
      <c r="A24" s="5">
        <v>23</v>
      </c>
      <c r="B24" s="2"/>
      <c r="C24" s="8">
        <v>96288.31</v>
      </c>
      <c r="D24" s="2">
        <f>ROUND([APLICAÇÃO] * 85%, 2)</f>
        <v>81845.06</v>
      </c>
      <c r="E24" s="8">
        <f>[LUCRO LÍQ] * 20%</f>
        <v>16369.012000000001</v>
      </c>
      <c r="F24" s="8">
        <f>[LUCRO LÍQ] - [SALÁRIO] - [PROTEGER]</f>
        <v>8184.5060000000012</v>
      </c>
      <c r="G24" s="8">
        <f>[LUCRO LÍQ] * 70%</f>
        <v>57291.541999999994</v>
      </c>
      <c r="H24" s="8">
        <f>SUMPRODUCT(N([ID]=1), [RENDA FIXA]) + SUMPRODUCT(N([ID]&lt;=Tabela13[[#This Row],[ID]]), [PROTEGER]) - SUMPRODUCT(N([ID]=1), [APLICAÇÃO])</f>
        <v>836157.24899999995</v>
      </c>
      <c r="I24" s="2">
        <f>[APLICAÇÃO]+[REINVESTIR]</f>
        <v>104472.81599999999</v>
      </c>
      <c r="J24" s="10">
        <f>[REAPLICAR] / [RF]</f>
        <v>0.12494398167921641</v>
      </c>
    </row>
    <row r="25" spans="1:10">
      <c r="A25" s="5">
        <v>24</v>
      </c>
      <c r="B25" s="3"/>
      <c r="C25" s="9">
        <v>104472.82</v>
      </c>
      <c r="D25" s="3">
        <f>ROUND([APLICAÇÃO] * 85%, 2)</f>
        <v>88801.9</v>
      </c>
      <c r="E25" s="8">
        <f>[LUCRO LÍQ] * 20%</f>
        <v>17760.38</v>
      </c>
      <c r="F25" s="9">
        <f>[LUCRO LÍQ] - [SALÁRIO] - [PROTEGER]</f>
        <v>8880.1899999999951</v>
      </c>
      <c r="G25" s="9">
        <f>[LUCRO LÍQ] * 70%</f>
        <v>62161.329999999994</v>
      </c>
      <c r="H25" s="9">
        <f>SUMPRODUCT(N([ID]=1), [RENDA FIXA]) + SUMPRODUCT(N([ID]&lt;=Tabela13[[#This Row],[ID]]), [PROTEGER]) - SUMPRODUCT(N([ID]=1), [APLICAÇÃO])</f>
        <v>898318.57899999991</v>
      </c>
      <c r="I25" s="3">
        <f>[APLICAÇÃO]+[REINVESTIR]</f>
        <v>113353.01000000001</v>
      </c>
      <c r="J25" s="10">
        <f>[REAPLICAR] / [RF]</f>
        <v>0.1261835307093209</v>
      </c>
    </row>
    <row r="26" spans="1:10">
      <c r="A26" s="5">
        <v>25</v>
      </c>
      <c r="B26" s="2"/>
      <c r="C26" s="8">
        <v>113353.01</v>
      </c>
      <c r="D26" s="2">
        <f>ROUND([APLICAÇÃO] * 85%, 2)</f>
        <v>96350.06</v>
      </c>
      <c r="E26" s="8">
        <f>[LUCRO LÍQ] * 20%</f>
        <v>19270.011999999999</v>
      </c>
      <c r="F26" s="8">
        <f>[LUCRO LÍQ] - [SALÁRIO] - [PROTEGER]</f>
        <v>9635.0059999999939</v>
      </c>
      <c r="G26" s="8">
        <f>[LUCRO LÍQ] * 70%</f>
        <v>67445.042000000001</v>
      </c>
      <c r="H26" s="8">
        <f>SUMPRODUCT(N([ID]=1), [RENDA FIXA]) + SUMPRODUCT(N([ID]&lt;=Tabela13[[#This Row],[ID]]), [PROTEGER]) - SUMPRODUCT(N([ID]=1), [APLICAÇÃO])</f>
        <v>965763.62099999993</v>
      </c>
      <c r="I26" s="2">
        <f>[APLICAÇÃO]+[REINVESTIR]</f>
        <v>122988.01599999999</v>
      </c>
      <c r="J26" s="10">
        <f>[REAPLICAR] / [RF]</f>
        <v>0.127347948634317</v>
      </c>
    </row>
    <row r="27" spans="1:10">
      <c r="A27" s="5">
        <v>26</v>
      </c>
      <c r="B27" s="2"/>
      <c r="C27" s="8">
        <v>122988.02</v>
      </c>
      <c r="D27" s="2">
        <f>ROUND([APLICAÇÃO] * 85%, 2)</f>
        <v>104539.82</v>
      </c>
      <c r="E27" s="8">
        <f>[LUCRO LÍQ] * 20%</f>
        <v>20907.964000000004</v>
      </c>
      <c r="F27" s="8">
        <f>[LUCRO LÍQ] - [SALÁRIO] - [PROTEGER]</f>
        <v>10453.982000000004</v>
      </c>
      <c r="G27" s="8">
        <f>[LUCRO LÍQ] * 70%</f>
        <v>73177.873999999996</v>
      </c>
      <c r="H27" s="8">
        <f>SUMPRODUCT(N([ID]=1), [RENDA FIXA]) + SUMPRODUCT(N([ID]&lt;=Tabela13[[#This Row],[ID]]), [PROTEGER]) - SUMPRODUCT(N([ID]=1), [APLICAÇÃO])</f>
        <v>1038941.4949999999</v>
      </c>
      <c r="I27" s="2">
        <f>[APLICAÇÃO]+[REINVESTIR]</f>
        <v>133442.00200000001</v>
      </c>
      <c r="J27" s="10">
        <f>[REAPLICAR] / [RF]</f>
        <v>0.12844034302432017</v>
      </c>
    </row>
    <row r="28" spans="1:10">
      <c r="A28" s="5">
        <v>27</v>
      </c>
      <c r="B28" s="2"/>
      <c r="C28" s="8">
        <v>133442</v>
      </c>
      <c r="D28" s="2">
        <f>ROUND([APLICAÇÃO] * 85%, 2)</f>
        <v>113425.7</v>
      </c>
      <c r="E28" s="8">
        <f>[LUCRO LÍQ] * 20%</f>
        <v>22685.14</v>
      </c>
      <c r="F28" s="8">
        <f>[LUCRO LÍQ] - [SALÁRIO] - [PROTEGER]</f>
        <v>11342.570000000007</v>
      </c>
      <c r="G28" s="8">
        <f>[LUCRO LÍQ] * 70%</f>
        <v>79397.989999999991</v>
      </c>
      <c r="H28" s="8">
        <f>SUMPRODUCT(N([ID]=1), [RENDA FIXA]) + SUMPRODUCT(N([ID]&lt;=Tabela13[[#This Row],[ID]]), [PROTEGER]) - SUMPRODUCT(N([ID]=1), [APLICAÇÃO])</f>
        <v>1118339.4849999999</v>
      </c>
      <c r="I28" s="2">
        <f>[APLICAÇÃO]+[REINVESTIR]</f>
        <v>144784.57</v>
      </c>
      <c r="J28" s="10">
        <f>[REAPLICAR] / [RF]</f>
        <v>0.12946388099674405</v>
      </c>
    </row>
    <row r="29" spans="1:10">
      <c r="A29" s="5">
        <v>28</v>
      </c>
      <c r="B29" s="2"/>
      <c r="C29" s="8">
        <v>144784.57</v>
      </c>
      <c r="D29" s="2">
        <f>ROUND([APLICAÇÃO] * 85%, 2)</f>
        <v>123066.88</v>
      </c>
      <c r="E29" s="8">
        <f>[LUCRO LÍQ] * 20%</f>
        <v>24613.376000000004</v>
      </c>
      <c r="F29" s="8">
        <f>[LUCRO LÍQ] - [SALÁRIO] - [PROTEGER]</f>
        <v>12306.688000000009</v>
      </c>
      <c r="G29" s="8">
        <f>[LUCRO LÍQ] * 70%</f>
        <v>86146.815999999992</v>
      </c>
      <c r="H29" s="8">
        <f>SUMPRODUCT(N([ID]=1), [RENDA FIXA]) + SUMPRODUCT(N([ID]&lt;=Tabela13[[#This Row],[ID]]), [PROTEGER]) - SUMPRODUCT(N([ID]=1), [APLICAÇÃO])</f>
        <v>1204486.301</v>
      </c>
      <c r="I29" s="2">
        <f>[APLICAÇÃO]+[REINVESTIR]</f>
        <v>157091.25800000003</v>
      </c>
      <c r="J29" s="10">
        <f>[REAPLICAR] / [RF]</f>
        <v>0.13042178883195121</v>
      </c>
    </row>
    <row r="30" spans="1:10">
      <c r="A30" s="5">
        <v>29</v>
      </c>
      <c r="B30" s="2"/>
      <c r="C30" s="8">
        <v>157091.26</v>
      </c>
      <c r="D30" s="2">
        <f>ROUND([APLICAÇÃO] * 85%, 2)</f>
        <v>133527.57</v>
      </c>
      <c r="E30" s="8">
        <f>[LUCRO LÍQ] * 20%</f>
        <v>26705.514000000003</v>
      </c>
      <c r="F30" s="8">
        <f>[LUCRO LÍQ] - [SALÁRIO] - [PROTEGER]</f>
        <v>13352.757000000012</v>
      </c>
      <c r="G30" s="8">
        <f>[LUCRO LÍQ] * 70%</f>
        <v>93469.298999999999</v>
      </c>
      <c r="H30" s="8">
        <f>SUMPRODUCT(N([ID]=1), [RENDA FIXA]) + SUMPRODUCT(N([ID]&lt;=Tabela13[[#This Row],[ID]]), [PROTEGER]) - SUMPRODUCT(N([ID]=1), [APLICAÇÃO])</f>
        <v>1297955.5999999999</v>
      </c>
      <c r="I30" s="2">
        <f>[APLICAÇÃO]+[REINVESTIR]</f>
        <v>170444.01700000002</v>
      </c>
      <c r="J30" s="10">
        <f>[REAPLICAR] / [RF]</f>
        <v>0.13131729390435237</v>
      </c>
    </row>
    <row r="31" spans="1:10">
      <c r="A31" s="5">
        <v>30</v>
      </c>
      <c r="B31" s="2"/>
      <c r="C31" s="8">
        <v>170444.02</v>
      </c>
      <c r="D31" s="2">
        <f>ROUND([APLICAÇÃO] * 85%, 2)</f>
        <v>144877.42000000001</v>
      </c>
      <c r="E31" s="8">
        <f>[LUCRO LÍQ] * 20%</f>
        <v>28975.484000000004</v>
      </c>
      <c r="F31" s="8">
        <f>[LUCRO LÍQ] - [SALÁRIO] - [PROTEGER]</f>
        <v>14487.742000000013</v>
      </c>
      <c r="G31" s="8">
        <f>[LUCRO LÍQ] * 70%</f>
        <v>101414.194</v>
      </c>
      <c r="H31" s="8">
        <f>SUMPRODUCT(N([ID]=1), [RENDA FIXA]) + SUMPRODUCT(N([ID]&lt;=Tabela13[[#This Row],[ID]]), [PROTEGER]) - SUMPRODUCT(N([ID]=1), [APLICAÇÃO])</f>
        <v>1399369.7939999998</v>
      </c>
      <c r="I31" s="2">
        <f>[APLICAÇÃO]+[REINVESTIR]</f>
        <v>184931.76199999999</v>
      </c>
      <c r="J31" s="10">
        <f>[REAPLICAR] / [RF]</f>
        <v>0.13215360428167139</v>
      </c>
    </row>
    <row r="32" spans="1:10">
      <c r="A32" s="5">
        <v>31</v>
      </c>
      <c r="B32" s="2"/>
      <c r="C32" s="8">
        <v>184931.76</v>
      </c>
      <c r="D32" s="2">
        <f>ROUND([APLICAÇÃO] * 85%, 2)</f>
        <v>157192</v>
      </c>
      <c r="E32" s="8">
        <f>[LUCRO LÍQ] * 20%</f>
        <v>31438.400000000001</v>
      </c>
      <c r="F32" s="8">
        <f>[LUCRO LÍQ] - [SALÁRIO] - [PROTEGER]</f>
        <v>15719.200000000012</v>
      </c>
      <c r="G32" s="8">
        <f>[LUCRO LÍQ] * 70%</f>
        <v>110034.4</v>
      </c>
      <c r="H32" s="8">
        <f>SUMPRODUCT(N([ID]=1), [RENDA FIXA]) + SUMPRODUCT(N([ID]&lt;=Tabela13[[#This Row],[ID]]), [PROTEGER]) - SUMPRODUCT(N([ID]=1), [APLICAÇÃO])</f>
        <v>1509404.1939999997</v>
      </c>
      <c r="I32" s="2">
        <f>[APLICAÇÃO]+[REINVESTIR]</f>
        <v>200650.96000000002</v>
      </c>
      <c r="J32" s="10">
        <f>[REAPLICAR] / [RF]</f>
        <v>0.13293388265224343</v>
      </c>
    </row>
    <row r="33" spans="1:10">
      <c r="A33" s="5">
        <v>32</v>
      </c>
      <c r="B33" s="2"/>
      <c r="C33" s="8">
        <v>200650.96</v>
      </c>
      <c r="D33" s="2">
        <f>ROUND([APLICAÇÃO] * 85%, 2)</f>
        <v>170553.32</v>
      </c>
      <c r="E33" s="8">
        <f>[LUCRO LÍQ] * 20%</f>
        <v>34110.664000000004</v>
      </c>
      <c r="F33" s="8">
        <f>[LUCRO LÍQ] - [SALÁRIO] - [PROTEGER]</f>
        <v>17055.332000000024</v>
      </c>
      <c r="G33" s="8">
        <f>[LUCRO LÍQ] * 70%</f>
        <v>119387.32399999999</v>
      </c>
      <c r="H33" s="8">
        <f>SUMPRODUCT(N([ID]=1), [RENDA FIXA]) + SUMPRODUCT(N([ID]&lt;=Tabela13[[#This Row],[ID]]), [PROTEGER]) - SUMPRODUCT(N([ID]=1), [APLICAÇÃO])</f>
        <v>1628791.5179999997</v>
      </c>
      <c r="I33" s="2">
        <f>[APLICAÇÃO]+[REINVESTIR]</f>
        <v>217706.29200000002</v>
      </c>
      <c r="J33" s="10">
        <f>[REAPLICAR] / [RF]</f>
        <v>0.13366123877371522</v>
      </c>
    </row>
    <row r="34" spans="1:10">
      <c r="A34" s="5">
        <v>33</v>
      </c>
      <c r="B34" s="2"/>
      <c r="C34" s="8">
        <v>217706.29</v>
      </c>
      <c r="D34" s="2">
        <f>ROUND([APLICAÇÃO] * 85%, 2)</f>
        <v>185050.35</v>
      </c>
      <c r="E34" s="8">
        <f>[LUCRO LÍQ] * 20%</f>
        <v>37010.07</v>
      </c>
      <c r="F34" s="8">
        <f>[LUCRO LÍQ] - [SALÁRIO] - [PROTEGER]</f>
        <v>18505.035000000003</v>
      </c>
      <c r="G34" s="8">
        <f>[LUCRO LÍQ] * 70%</f>
        <v>129535.245</v>
      </c>
      <c r="H34" s="8">
        <f>SUMPRODUCT(N([ID]=1), [RENDA FIXA]) + SUMPRODUCT(N([ID]&lt;=Tabela13[[#This Row],[ID]]), [PROTEGER]) - SUMPRODUCT(N([ID]=1), [APLICAÇÃO])</f>
        <v>1758326.7629999998</v>
      </c>
      <c r="I34" s="2">
        <f>[APLICAÇÃO]+[REINVESTIR]</f>
        <v>236211.32500000001</v>
      </c>
      <c r="J34" s="10">
        <f>[REAPLICAR] / [RF]</f>
        <v>0.13433869629384698</v>
      </c>
    </row>
    <row r="35" spans="1:10">
      <c r="A35" s="5">
        <v>34</v>
      </c>
      <c r="B35" s="2"/>
      <c r="C35" s="8">
        <v>236211.33</v>
      </c>
      <c r="D35" s="2">
        <f>ROUND([APLICAÇÃO] * 85%, 2)</f>
        <v>200779.63</v>
      </c>
      <c r="E35" s="8">
        <f>[LUCRO LÍQ] * 20%</f>
        <v>40155.926000000007</v>
      </c>
      <c r="F35" s="8">
        <f>[LUCRO LÍQ] - [SALÁRIO] - [PROTEGER]</f>
        <v>20077.963000000018</v>
      </c>
      <c r="G35" s="8">
        <f>[LUCRO LÍQ] * 70%</f>
        <v>140545.74099999998</v>
      </c>
      <c r="H35" s="8">
        <f>SUMPRODUCT(N([ID]=1), [RENDA FIXA]) + SUMPRODUCT(N([ID]&lt;=Tabela13[[#This Row],[ID]]), [PROTEGER]) - SUMPRODUCT(N([ID]=1), [APLICAÇÃO])</f>
        <v>1898872.5039999997</v>
      </c>
      <c r="I35" s="2">
        <f>[APLICAÇÃO]+[REINVESTIR]</f>
        <v>256289.29300000001</v>
      </c>
      <c r="J35" s="10">
        <f>[REAPLICAR] / [RF]</f>
        <v>0.13496919485648629</v>
      </c>
    </row>
    <row r="36" spans="1:10">
      <c r="A36" s="5">
        <v>35</v>
      </c>
      <c r="B36" s="2"/>
      <c r="C36" s="8">
        <v>256289.29</v>
      </c>
      <c r="D36" s="2">
        <f>ROUND([APLICAÇÃO] * 85%, 2)</f>
        <v>217845.9</v>
      </c>
      <c r="E36" s="8">
        <f>[LUCRO LÍQ] * 20%</f>
        <v>43569.18</v>
      </c>
      <c r="F36" s="8">
        <f>[LUCRO LÍQ] - [SALÁRIO] - [PROTEGER]</f>
        <v>21784.590000000026</v>
      </c>
      <c r="G36" s="8">
        <f>[LUCRO LÍQ] * 70%</f>
        <v>152492.12999999998</v>
      </c>
      <c r="H36" s="8">
        <f>SUMPRODUCT(N([ID]=1), [RENDA FIXA]) + SUMPRODUCT(N([ID]&lt;=Tabela13[[#This Row],[ID]]), [PROTEGER]) - SUMPRODUCT(N([ID]=1), [APLICAÇÃO])</f>
        <v>2051364.6339999996</v>
      </c>
      <c r="I36" s="2">
        <f>[APLICAÇÃO]+[REINVESTIR]</f>
        <v>278073.88</v>
      </c>
      <c r="J36" s="10">
        <f>[REAPLICAR] / [RF]</f>
        <v>0.1355555591585772</v>
      </c>
    </row>
    <row r="37" spans="1:10">
      <c r="A37" s="5">
        <v>36</v>
      </c>
      <c r="B37" s="2"/>
      <c r="C37" s="8">
        <v>278073.88</v>
      </c>
      <c r="D37" s="2">
        <f>ROUND([APLICAÇÃO] * 85%, 2)</f>
        <v>236362.8</v>
      </c>
      <c r="E37" s="8">
        <f>[LUCRO LÍQ] * 20%</f>
        <v>47272.56</v>
      </c>
      <c r="F37" s="8">
        <f>[LUCRO LÍQ] - [SALÁRIO] - [PROTEGER]</f>
        <v>23636.28</v>
      </c>
      <c r="G37" s="8">
        <f>[LUCRO LÍQ] * 70%</f>
        <v>165453.96</v>
      </c>
      <c r="H37" s="8">
        <f>SUMPRODUCT(N([ID]=1), [RENDA FIXA]) + SUMPRODUCT(N([ID]&lt;=Tabela13[[#This Row],[ID]]), [PROTEGER]) - SUMPRODUCT(N([ID]=1), [APLICAÇÃO])</f>
        <v>2216818.5939999996</v>
      </c>
      <c r="I37" s="2">
        <f>[APLICAÇÃO]+[REINVESTIR]</f>
        <v>301710.16000000003</v>
      </c>
      <c r="J37" s="10">
        <f>[REAPLICAR] / [RF]</f>
        <v>0.13610051847120158</v>
      </c>
    </row>
    <row r="38" spans="1:10">
      <c r="B38" s="1" t="s">
        <v>2</v>
      </c>
      <c r="E38" s="7">
        <f>SUBTOTAL(109,[SALÁRIO])</f>
        <v>574233.88400000008</v>
      </c>
      <c r="I38" s="1">
        <f>SUBTOTAL(103,[REAPLICAR])</f>
        <v>36</v>
      </c>
      <c r="J38" s="1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PRE MILHAO</vt:lpstr>
      <vt:lpstr>POS MILHAO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Engelbert</dc:creator>
  <cp:lastModifiedBy>Engelbert</cp:lastModifiedBy>
  <dcterms:created xsi:type="dcterms:W3CDTF">2012-07-03T19:09:53Z</dcterms:created>
  <dcterms:modified xsi:type="dcterms:W3CDTF">2012-07-18T20:23:41Z</dcterms:modified>
</cp:coreProperties>
</file>