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G3" i="1" l="1"/>
  <c r="G2" i="1"/>
  <c r="M3" i="1"/>
  <c r="N3" i="1"/>
  <c r="S3" i="1"/>
  <c r="T3" i="1"/>
  <c r="Y3" i="1"/>
  <c r="Z3" i="1" s="1"/>
  <c r="H3" i="1" l="1"/>
  <c r="AA3" i="1"/>
  <c r="AB3" i="1"/>
  <c r="T2" i="1"/>
  <c r="S2" i="1"/>
  <c r="N2" i="1"/>
  <c r="M2" i="1"/>
  <c r="Y2" i="1" l="1"/>
  <c r="Z2" i="1" s="1"/>
  <c r="AB2" i="1" s="1"/>
  <c r="H2" i="1" l="1"/>
  <c r="AA2" i="1" l="1"/>
  <c r="I2" i="1" l="1"/>
  <c r="I3" i="1"/>
  <c r="AC3" i="1" l="1"/>
  <c r="L3" i="1"/>
  <c r="W3" i="1"/>
  <c r="X3" i="1" s="1"/>
  <c r="R3" i="1"/>
  <c r="J3" i="1"/>
  <c r="Q3" i="1"/>
  <c r="P3" i="1"/>
  <c r="K3" i="1"/>
  <c r="K2" i="1"/>
  <c r="P2" i="1"/>
  <c r="L2" i="1"/>
  <c r="Q2" i="1"/>
  <c r="W2" i="1"/>
  <c r="X2" i="1" s="1"/>
  <c r="J2" i="1"/>
  <c r="AC2" i="1"/>
  <c r="R2" i="1"/>
  <c r="U3" i="1" l="1"/>
  <c r="O3" i="1"/>
  <c r="O2" i="1"/>
  <c r="U2" i="1"/>
  <c r="V3" i="1" l="1"/>
  <c r="V2" i="1"/>
</calcChain>
</file>

<file path=xl/sharedStrings.xml><?xml version="1.0" encoding="utf-8"?>
<sst xmlns="http://schemas.openxmlformats.org/spreadsheetml/2006/main" count="40" uniqueCount="37">
  <si>
    <t>APORTE</t>
  </si>
  <si>
    <t>LUCRO</t>
  </si>
  <si>
    <t>NO BOLSO</t>
  </si>
  <si>
    <t>DATA</t>
  </si>
  <si>
    <t>MONTANTE</t>
  </si>
  <si>
    <t>REINVESTIR</t>
  </si>
  <si>
    <t>APLICAÇÃO</t>
  </si>
  <si>
    <t>RENDA FIXA</t>
  </si>
  <si>
    <t>PREV LUCRO</t>
  </si>
  <si>
    <t>TOT RF</t>
  </si>
  <si>
    <t>NORMAL</t>
  </si>
  <si>
    <t>DAYTRADE</t>
  </si>
  <si>
    <t>EMOL.</t>
  </si>
  <si>
    <t>LIQUID.</t>
  </si>
  <si>
    <t>REGISTRO</t>
  </si>
  <si>
    <t>EMOL CP</t>
  </si>
  <si>
    <t>LIQD CP</t>
  </si>
  <si>
    <t>REG CP</t>
  </si>
  <si>
    <t>ISS</t>
  </si>
  <si>
    <t>TAXA CP</t>
  </si>
  <si>
    <t>OUTRAS CP</t>
  </si>
  <si>
    <t>ISS CP</t>
  </si>
  <si>
    <t>CORRETAGEM</t>
  </si>
  <si>
    <t>OUTROS</t>
  </si>
  <si>
    <t>EMOL VD</t>
  </si>
  <si>
    <t>LIQD VD</t>
  </si>
  <si>
    <t>REG VD</t>
  </si>
  <si>
    <t>ISS VD</t>
  </si>
  <si>
    <t>OUTRAS VD</t>
  </si>
  <si>
    <t>TAXA VD</t>
  </si>
  <si>
    <t>TRADE</t>
  </si>
  <si>
    <t>APORTE RF</t>
  </si>
  <si>
    <t>PATRIMÔNIO</t>
  </si>
  <si>
    <t>PERDA MAX</t>
  </si>
  <si>
    <t>% PERDA</t>
  </si>
  <si>
    <t>SAQUE</t>
  </si>
  <si>
    <t>PROTEÇÃO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</si>
</sst>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0.0000%"/>
    <numFmt numFmtId="165" formatCode="[$R$-416]\ #,##0.00;[Red]\-[$R$-416]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44" fontId="2" fillId="0" borderId="0" xfId="1" applyFont="1"/>
    <xf numFmtId="10" fontId="2" fillId="0" borderId="0" xfId="2" applyNumberFormat="1" applyFont="1"/>
    <xf numFmtId="14" fontId="2" fillId="0" borderId="0" xfId="0" applyNumberFormat="1" applyFont="1"/>
    <xf numFmtId="44" fontId="2" fillId="0" borderId="0" xfId="1" applyNumberFormat="1" applyFont="1"/>
    <xf numFmtId="0" fontId="6" fillId="0" borderId="0" xfId="0" applyFont="1"/>
    <xf numFmtId="164" fontId="7" fillId="0" borderId="0" xfId="0" applyNumberFormat="1" applyFont="1"/>
    <xf numFmtId="165" fontId="5" fillId="0" borderId="0" xfId="0" applyNumberFormat="1" applyFont="1"/>
    <xf numFmtId="10" fontId="5" fillId="0" borderId="0" xfId="0" applyNumberFormat="1" applyFont="1"/>
    <xf numFmtId="44" fontId="8" fillId="0" borderId="0" xfId="1" applyFont="1"/>
    <xf numFmtId="0" fontId="8" fillId="0" borderId="0" xfId="0" applyFont="1"/>
    <xf numFmtId="44" fontId="3" fillId="0" borderId="0" xfId="1" applyFont="1"/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AC3" totalsRowShown="0" headerRowDxfId="29">
  <autoFilter ref="A1:AC3"/>
  <tableColumns count="29">
    <tableColumn id="1" name="TRADE" dataDxfId="28"/>
    <tableColumn id="2" name="DATA" dataDxfId="27"/>
    <tableColumn id="12" name="RENDA FIXA" dataDxfId="26" dataCellStyle="Moeda"/>
    <tableColumn id="26" name="APORTE RF" dataDxfId="25" dataCellStyle="Moeda"/>
    <tableColumn id="9" name="SAQUE" dataDxfId="24" dataCellStyle="Moeda"/>
    <tableColumn id="5" name="LUCRO" dataDxfId="23" dataCellStyle="Moeda"/>
    <tableColumn id="3" name="APORTE" dataDxfId="0" dataCellStyle="Moeda">
      <calculatedColumnFormula>380</calculatedColumnFormula>
    </tableColumn>
    <tableColumn id="4" name="MONTANTE" dataDxfId="22" dataCellStyle="Moeda">
      <calculatedColumnFormula>SUMPRODUCT(N(Tabela1[TRADE] &lt;= Tabela1[[#This Row],[TRADE]]), Tabela1[APORTE]) + SUMPRODUCT(N(Tabela1[TRADE] &lt;= Tabela1[[#This Row],[TRADE]]), Tabela1[APORTE RF])</calculatedColumnFormula>
    </tableColumn>
    <tableColumn id="10" name="APLICAÇÃO" dataDxfId="21" dataCellStyle="Moeda">
      <calculatedColumnFormula>Tabela1[MONTANTE] - SUMPRODUCT(N(Tabela1[TRADE] &lt;= Tabela1[[#This Row],[TRADE]]), Tabela1[SAQUE]) + SUMPRODUCT(N(Tabela1[TRADE] &lt; Tabela1[[#This Row],[TRADE]]), Tabela1[REINVESTIR])</calculatedColumnFormula>
    </tableColumn>
    <tableColumn id="11" name="EMOL CP" dataDxfId="20" dataCellStyle="Moeda">
      <calculatedColumnFormula>TRUNC(Tabela1[APLICAÇÃO]  * Plan2!$A$3, 2)</calculatedColumnFormula>
    </tableColumn>
    <tableColumn id="13" name="LIQD CP" dataDxfId="19" dataCellStyle="Moeda">
      <calculatedColumnFormula>TRUNC(Tabela1[APLICAÇÃO]  * Plan2!$B$3, 2)</calculatedColumnFormula>
    </tableColumn>
    <tableColumn id="14" name="REG CP" dataDxfId="18" dataCellStyle="Moeda">
      <calculatedColumnFormula>TRUNC(Tabela1[APLICAÇÃO]  * Plan2!$C$3, 2)</calculatedColumnFormula>
    </tableColumn>
    <tableColumn id="16" name="ISS CP" dataDxfId="17" dataCellStyle="Moeda">
      <calculatedColumnFormula>TRUNC(Plan2!$G$3  * Plan2!$H$3, 2)</calculatedColumnFormula>
    </tableColumn>
    <tableColumn id="19" name="OUTRAS CP" dataDxfId="16" dataCellStyle="Moeda">
      <calculatedColumnFormula>ROUND(Plan2!$G$3 * Plan2!$I$3, 2)</calculatedColumnFormula>
    </tableColumn>
    <tableColumn id="18" name="TAXA CP" dataDxfId="15" dataCellStyle="Moeda">
      <calculatedColumnFormula>Plan2!$G$3 + SUM(Tabela1[[#This Row],[EMOL CP]]:Tabela1[[#This Row],[OUTRAS CP]])</calculatedColumnFormula>
    </tableColumn>
    <tableColumn id="25" name="EMOL VD" dataDxfId="14" dataCellStyle="Moeda">
      <calculatedColumnFormula>TRUNC(Tabela1[APLICAÇÃO] * 2  * Plan2!$A$3, 2)</calculatedColumnFormula>
    </tableColumn>
    <tableColumn id="24" name="LIQD VD" dataDxfId="13" dataCellStyle="Moeda">
      <calculatedColumnFormula>TRUNC(Tabela1[APLICAÇÃO] * 2  * Plan2!$B$3, 2)</calculatedColumnFormula>
    </tableColumn>
    <tableColumn id="23" name="REG VD" dataDxfId="12" dataCellStyle="Moeda">
      <calculatedColumnFormula>TRUNC(Tabela1[APLICAÇÃO] * 2  * Plan2!$C$3, 2)</calculatedColumnFormula>
    </tableColumn>
    <tableColumn id="22" name="ISS VD" dataDxfId="11" dataCellStyle="Moeda">
      <calculatedColumnFormula>TRUNC(Plan2!$G$3  * Plan2!$H$3, 2)</calculatedColumnFormula>
    </tableColumn>
    <tableColumn id="21" name="OUTRAS VD" dataDxfId="10" dataCellStyle="Moeda">
      <calculatedColumnFormula>ROUND(Plan2!$G$3 * Plan2!$I$3, 2)</calculatedColumnFormula>
    </tableColumn>
    <tableColumn id="20" name="TAXA VD" dataDxfId="9" dataCellStyle="Moeda">
      <calculatedColumnFormula>Plan2!$G$3 + SUM(Tabela1[[#This Row],[EMOL VD]]:Tabela1[[#This Row],[OUTRAS VD]])</calculatedColumnFormula>
    </tableColumn>
    <tableColumn id="17" name="PREV LUCRO" dataDxfId="8" dataCellStyle="Moeda">
      <calculatedColumnFormula>(((Tabela1[APLICAÇÃO] * 2) - Tabela1[TAXA VD]) - (Tabela1[APLICAÇÃO] + Tabela1[TAXA CP])) * 0.85</calculatedColumnFormula>
    </tableColumn>
    <tableColumn id="28" name="PERDA MAX" dataDxfId="7" dataCellStyle="Moeda">
      <calculatedColumnFormula>Tabela1[APLICAÇÃO] - (ROUND(Tabela1[RENDA FIXA] * 0.1,2))</calculatedColumnFormula>
    </tableColumn>
    <tableColumn id="29" name="% PERDA" dataDxfId="6" dataCellStyle="Porcentagem">
      <calculatedColumnFormula>Tabela1[[#This Row],[PERDA MAX]]/Tabela1[[#This Row],[APLICAÇÃO]]</calculatedColumnFormula>
    </tableColumn>
    <tableColumn id="6" name="NO BOLSO" dataDxfId="5">
      <calculatedColumnFormula>IF(Tabela1[LUCRO] &lt; (Tabela1[RENDA FIXA]/2), 0.5, 0.8)</calculatedColumnFormula>
    </tableColumn>
    <tableColumn id="7" name="PROTEÇÃO MÊS" dataDxfId="4" dataCellStyle="Moeda">
      <calculatedColumnFormula>IF(Tabela1[LUCRO] &lt; 0, 0, ROUND(Tabela1[LUCRO]*Tabela1[NO BOLSO], 2))</calculatedColumnFormula>
    </tableColumn>
    <tableColumn id="8" name="REINVESTIR" dataDxfId="3" dataCellStyle="Moeda">
      <calculatedColumnFormula>Tabela1[LUCRO]-Tabela1[PROTEÇÃO MÊS]</calculatedColumnFormula>
    </tableColumn>
    <tableColumn id="15" name="TOT RF" dataDxfId="2" dataCellStyle="Moeda">
      <calculatedColumnFormula>Tabela1[RENDA FIXA] + Tabela1[PROTEÇÃO MÊS] - Tabela1[APORTE RF]</calculatedColumnFormula>
    </tableColumn>
    <tableColumn id="27" name="PATRIMÔNIO" dataDxfId="1" dataCellStyle="Moeda">
      <calculatedColumnFormula>Tabela1[TOT RF] + Tabela1[REINVESTIR] + Tabela1[APLICAÇÃO]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tabSelected="1" workbookViewId="0">
      <selection activeCell="F4" sqref="F4"/>
    </sheetView>
  </sheetViews>
  <sheetFormatPr defaultRowHeight="11.25" x14ac:dyDescent="0.2"/>
  <cols>
    <col min="1" max="1" width="7.5703125" style="1" bestFit="1" customWidth="1"/>
    <col min="2" max="2" width="9" style="1" bestFit="1" customWidth="1"/>
    <col min="3" max="3" width="12.85546875" style="1" bestFit="1" customWidth="1"/>
    <col min="4" max="4" width="10.28515625" style="1" bestFit="1" customWidth="1"/>
    <col min="5" max="5" width="11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 x14ac:dyDescent="0.2">
      <c r="A1" s="2" t="s">
        <v>30</v>
      </c>
      <c r="B1" s="2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 x14ac:dyDescent="0.2">
      <c r="A2" s="1">
        <v>1</v>
      </c>
      <c r="B2" s="5">
        <v>40969</v>
      </c>
      <c r="C2" s="3">
        <v>0</v>
      </c>
      <c r="D2" s="3">
        <v>0</v>
      </c>
      <c r="E2" s="3">
        <v>0</v>
      </c>
      <c r="F2" s="3">
        <v>391.2</v>
      </c>
      <c r="G2" s="3">
        <f>380</f>
        <v>380</v>
      </c>
      <c r="H2" s="3">
        <f>SUMPRODUCT(N(Tabela1[TRADE] &lt;= Tabela1[[#This Row],[TRADE]]), Tabela1[APORTE]) + SUMPRODUCT(N(Tabela1[TRADE] &lt;= Tabela1[[#This Row],[TRADE]]), Tabela1[APORTE RF])</f>
        <v>380</v>
      </c>
      <c r="I2" s="3">
        <f>Tabela1[MONTANTE] - SUMPRODUCT(N(Tabela1[TRADE] &lt;= Tabela1[[#This Row],[TRADE]]), Tabela1[SAQUE]) + SUMPRODUCT(N(Tabela1[TRADE] &lt; Tabela1[[#This Row],[TRADE]]), Tabela1[REINVESTIR])</f>
        <v>380</v>
      </c>
      <c r="J2" s="3">
        <f>TRUNC(Tabela1[APLICAÇÃO]  * Plan2!$A$3, 2)</f>
        <v>0.14000000000000001</v>
      </c>
      <c r="K2" s="3">
        <f>TRUNC(Tabela1[APLICAÇÃO]  * Plan2!$B$3, 2)</f>
        <v>0.1</v>
      </c>
      <c r="L2" s="3">
        <f>TRUNC(Tabela1[APLICAÇÃO]  * Plan2!$C$3, 2)</f>
        <v>0.26</v>
      </c>
      <c r="M2" s="3">
        <f>TRUNC(Plan2!$G$3  * Plan2!$H$3, 2)</f>
        <v>0.28999999999999998</v>
      </c>
      <c r="N2" s="3">
        <f>ROUND(Plan2!$G$3 * Plan2!$I$3, 2)</f>
        <v>0.57999999999999996</v>
      </c>
      <c r="O2" s="3">
        <f>Plan2!$G$3 + SUM(Tabela1[[#This Row],[EMOL CP]]:Tabela1[[#This Row],[OUTRAS CP]])</f>
        <v>16.27</v>
      </c>
      <c r="P2" s="3">
        <f>TRUNC(Tabela1[APLICAÇÃO] * 2  * Plan2!$A$3, 2)</f>
        <v>0.28000000000000003</v>
      </c>
      <c r="Q2" s="3">
        <f>TRUNC(Tabela1[APLICAÇÃO] * 2  * Plan2!$B$3, 2)</f>
        <v>0.2</v>
      </c>
      <c r="R2" s="3">
        <f>TRUNC(Tabela1[APLICAÇÃO] * 2  * Plan2!$C$3, 2)</f>
        <v>0.52</v>
      </c>
      <c r="S2" s="3">
        <f>TRUNC(Plan2!$G$3  * Plan2!$H$3, 2)</f>
        <v>0.28999999999999998</v>
      </c>
      <c r="T2" s="3">
        <f>ROUND(Plan2!$G$3 * Plan2!$I$3, 2)</f>
        <v>0.57999999999999996</v>
      </c>
      <c r="U2" s="3">
        <f>Plan2!$G$3 + SUM(Tabela1[[#This Row],[EMOL VD]]:Tabela1[[#This Row],[OUTRAS VD]])</f>
        <v>16.77</v>
      </c>
      <c r="V2" s="3">
        <f>(((Tabela1[APLICAÇÃO] * 2) - Tabela1[TAXA VD]) - (Tabela1[APLICAÇÃO] + Tabela1[TAXA CP])) * 0.85</f>
        <v>294.916</v>
      </c>
      <c r="W2" s="11">
        <f>Tabela1[APLICAÇÃO] - (ROUND(Tabela1[RENDA FIXA] * 0.1,2))</f>
        <v>380</v>
      </c>
      <c r="X2" s="4">
        <f>Tabela1[[#This Row],[PERDA MAX]]/Tabela1[[#This Row],[APLICAÇÃO]]</f>
        <v>1</v>
      </c>
      <c r="Y2" s="4">
        <f>IF(Tabela1[LUCRO] &lt; (Tabela1[RENDA FIXA]/2), 0.5, 0.8)</f>
        <v>0.8</v>
      </c>
      <c r="Z2" s="3">
        <f>IF(Tabela1[LUCRO] &lt; 0, 0, ROUND(Tabela1[LUCRO]*Tabela1[NO BOLSO], 2))</f>
        <v>312.95999999999998</v>
      </c>
      <c r="AA2" s="3">
        <f>Tabela1[LUCRO]-Tabela1[PROTEÇÃO MÊS]</f>
        <v>78.240000000000009</v>
      </c>
      <c r="AB2" s="3">
        <f>Tabela1[RENDA FIXA] + Tabela1[PROTEÇÃO MÊS] - Tabela1[APORTE RF]</f>
        <v>312.95999999999998</v>
      </c>
      <c r="AC2" s="6">
        <f>Tabela1[TOT RF] + Tabela1[REINVESTIR] + Tabela1[APLICAÇÃO]</f>
        <v>771.2</v>
      </c>
    </row>
    <row r="3" spans="1:29" x14ac:dyDescent="0.2">
      <c r="A3" s="1">
        <v>2</v>
      </c>
      <c r="B3" s="5">
        <v>41000</v>
      </c>
      <c r="C3" s="3">
        <v>312.95999999999998</v>
      </c>
      <c r="D3" s="3">
        <v>0</v>
      </c>
      <c r="E3" s="3">
        <v>0</v>
      </c>
      <c r="F3" s="3">
        <v>0</v>
      </c>
      <c r="G3" s="3">
        <f>380</f>
        <v>380</v>
      </c>
      <c r="H3" s="3">
        <f>SUMPRODUCT(N(Tabela1[TRADE] &lt;= Tabela1[[#This Row],[TRADE]]), Tabela1[APORTE]) + SUMPRODUCT(N(Tabela1[TRADE] &lt;= Tabela1[[#This Row],[TRADE]]), Tabela1[APORTE RF])</f>
        <v>760</v>
      </c>
      <c r="I3" s="3">
        <f>Tabela1[MONTANTE] - SUMPRODUCT(N(Tabela1[TRADE] &lt;= Tabela1[[#This Row],[TRADE]]), Tabela1[SAQUE]) + SUMPRODUCT(N(Tabela1[TRADE] &lt; Tabela1[[#This Row],[TRADE]]), Tabela1[REINVESTIR])</f>
        <v>838.24</v>
      </c>
      <c r="J3" s="3">
        <f>TRUNC(Tabela1[APLICAÇÃO]  * Plan2!$A$3, 2)</f>
        <v>0.31</v>
      </c>
      <c r="K3" s="3">
        <f>TRUNC(Tabela1[APLICAÇÃO]  * Plan2!$B$3, 2)</f>
        <v>0.23</v>
      </c>
      <c r="L3" s="3">
        <f>TRUNC(Tabela1[APLICAÇÃO]  * Plan2!$C$3, 2)</f>
        <v>0.57999999999999996</v>
      </c>
      <c r="M3" s="3">
        <f>TRUNC(Plan2!$G$3  * Plan2!$H$3, 2)</f>
        <v>0.28999999999999998</v>
      </c>
      <c r="N3" s="3">
        <f>ROUND(Plan2!$G$3 * Plan2!$I$3, 2)</f>
        <v>0.57999999999999996</v>
      </c>
      <c r="O3" s="3">
        <f>Plan2!$G$3 + SUM(Tabela1[[#This Row],[EMOL CP]]:Tabela1[[#This Row],[OUTRAS CP]])</f>
        <v>16.89</v>
      </c>
      <c r="P3" s="3">
        <f>TRUNC(Tabela1[APLICAÇÃO] * 2  * Plan2!$A$3, 2)</f>
        <v>0.62</v>
      </c>
      <c r="Q3" s="3">
        <f>TRUNC(Tabela1[APLICAÇÃO] * 2  * Plan2!$B$3, 2)</f>
        <v>0.46</v>
      </c>
      <c r="R3" s="3">
        <f>TRUNC(Tabela1[APLICAÇÃO] * 2  * Plan2!$C$3, 2)</f>
        <v>1.1599999999999999</v>
      </c>
      <c r="S3" s="3">
        <f>TRUNC(Plan2!$G$3  * Plan2!$H$3, 2)</f>
        <v>0.28999999999999998</v>
      </c>
      <c r="T3" s="3">
        <f>ROUND(Plan2!$G$3 * Plan2!$I$3, 2)</f>
        <v>0.57999999999999996</v>
      </c>
      <c r="U3" s="3">
        <f>Plan2!$G$3 + SUM(Tabela1[[#This Row],[EMOL VD]]:Tabela1[[#This Row],[OUTRAS VD]])</f>
        <v>18.010000000000002</v>
      </c>
      <c r="V3" s="3">
        <f>(((Tabela1[APLICAÇÃO] * 2) - Tabela1[TAXA VD]) - (Tabela1[APLICAÇÃO] + Tabela1[TAXA CP])) * 0.85</f>
        <v>682.83900000000006</v>
      </c>
      <c r="W3" s="11">
        <f>Tabela1[APLICAÇÃO] - (ROUND(Tabela1[RENDA FIXA] * 0.1,2))</f>
        <v>806.94</v>
      </c>
      <c r="X3" s="4">
        <f>Tabela1[[#This Row],[PERDA MAX]]/Tabela1[[#This Row],[APLICAÇÃO]]</f>
        <v>0.96265985875167026</v>
      </c>
      <c r="Y3" s="4">
        <f>IF(Tabela1[LUCRO] &lt; (Tabela1[RENDA FIXA]/2), 0.5, 0.8)</f>
        <v>0.5</v>
      </c>
      <c r="Z3" s="3">
        <f>IF(Tabela1[LUCRO] &lt; 0, 0, ROUND(Tabela1[LUCRO]*Tabela1[NO BOLSO], 2))</f>
        <v>0</v>
      </c>
      <c r="AA3" s="3">
        <f>Tabela1[LUCRO]-Tabela1[PROTEÇÃO MÊS]</f>
        <v>0</v>
      </c>
      <c r="AB3" s="3">
        <f>Tabela1[RENDA FIXA] + Tabela1[PROTEÇÃO MÊS] - Tabela1[APORTE RF]</f>
        <v>312.95999999999998</v>
      </c>
      <c r="AC3" s="6">
        <f>Tabela1[TOT RF] + Tabela1[REINVESTIR] + Tabela1[APLICAÇÃO]</f>
        <v>1151.2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Normal="100" workbookViewId="0">
      <selection activeCell="G5" sqref="G5"/>
    </sheetView>
  </sheetViews>
  <sheetFormatPr defaultRowHeight="11.25" x14ac:dyDescent="0.2"/>
  <cols>
    <col min="1" max="2" width="6.85546875" style="1" bestFit="1" customWidth="1"/>
    <col min="3" max="3" width="7.28515625" style="1" bestFit="1" customWidth="1"/>
    <col min="4" max="5" width="6.85546875" style="1" bestFit="1" customWidth="1"/>
    <col min="6" max="6" width="7.28515625" style="1" bestFit="1" customWidth="1"/>
    <col min="7" max="7" width="11.7109375" style="1" bestFit="1" customWidth="1"/>
    <col min="8" max="8" width="5.42578125" style="1" bestFit="1" customWidth="1"/>
    <col min="9" max="9" width="7.28515625" style="1" bestFit="1" customWidth="1"/>
    <col min="10" max="16384" width="9.140625" style="1"/>
  </cols>
  <sheetData>
    <row r="1" spans="1:9" x14ac:dyDescent="0.2">
      <c r="A1" s="14" t="s">
        <v>10</v>
      </c>
      <c r="B1" s="14"/>
      <c r="C1" s="14"/>
      <c r="D1" s="14" t="s">
        <v>11</v>
      </c>
      <c r="E1" s="14"/>
      <c r="F1" s="14"/>
      <c r="G1" s="15" t="s">
        <v>22</v>
      </c>
      <c r="H1" s="15" t="s">
        <v>18</v>
      </c>
      <c r="I1" s="15" t="s">
        <v>23</v>
      </c>
    </row>
    <row r="2" spans="1:9" x14ac:dyDescent="0.2">
      <c r="A2" s="7" t="s">
        <v>12</v>
      </c>
      <c r="B2" s="7" t="s">
        <v>13</v>
      </c>
      <c r="C2" s="7" t="s">
        <v>14</v>
      </c>
      <c r="D2" s="7" t="s">
        <v>12</v>
      </c>
      <c r="E2" s="7" t="s">
        <v>13</v>
      </c>
      <c r="F2" s="7" t="s">
        <v>14</v>
      </c>
      <c r="G2" s="15"/>
      <c r="H2" s="15"/>
      <c r="I2" s="15"/>
    </row>
    <row r="3" spans="1:9" x14ac:dyDescent="0.2">
      <c r="A3" s="8">
        <v>3.6999999999999999E-4</v>
      </c>
      <c r="B3" s="8">
        <v>2.7499999999999996E-4</v>
      </c>
      <c r="C3" s="8">
        <v>6.9499999999999998E-4</v>
      </c>
      <c r="D3" s="8">
        <v>1.2E-4</v>
      </c>
      <c r="E3" s="8">
        <v>1.8000000000000001E-4</v>
      </c>
      <c r="F3" s="8">
        <v>1.4999999999999999E-4</v>
      </c>
      <c r="G3" s="9">
        <v>14.9</v>
      </c>
      <c r="H3" s="10">
        <v>0.02</v>
      </c>
      <c r="I3" s="10">
        <v>3.9E-2</v>
      </c>
    </row>
  </sheetData>
  <mergeCells count="5">
    <mergeCell ref="A1:C1"/>
    <mergeCell ref="D1:F1"/>
    <mergeCell ref="G1:G2"/>
    <mergeCell ref="H1:H2"/>
    <mergeCell ref="I1:I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2012-03-16T22:49:23Z</dcterms:created>
  <dcterms:modified xsi:type="dcterms:W3CDTF">2012-03-18T13:54:05Z</dcterms:modified>
</cp:coreProperties>
</file>