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10455" windowHeight="7455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  <sheet name="Plan1" sheetId="30" r:id="rId8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4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3">'Cotacao 2'!$C$7:$C$113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3">'Cotacao 2'!$C$7:$C$113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3">'Cotacao 2'!$C$7:$C$113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5">'Cotacao 4'!$C$7:$C$112</definedName>
    <definedName name="DadosExternos_525" localSheetId="6">'Cotacao 5'!$C$7:$C$105</definedName>
    <definedName name="DadosExternos_526" localSheetId="4">'Cotacao 3'!$C$7:$C$113</definedName>
    <definedName name="DadosExternos_526" localSheetId="6">'Cotacao 5'!$C$7:$C$105</definedName>
    <definedName name="DadosExternos_527" localSheetId="6">'Cotacao 5'!$C$7:$C$105</definedName>
    <definedName name="DadosExternos_528" localSheetId="6">'Cotacao 5'!$C$7:$C$105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6">'Cotacao 5'!$C$7:$C$105</definedName>
    <definedName name="DadosExternos_531" localSheetId="6">'Cotacao 5'!$C$7:$C$105</definedName>
    <definedName name="DadosExternos_532" localSheetId="6">'Cotacao 5'!$C$7:$C$105</definedName>
    <definedName name="DadosExternos_533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24519"/>
</workbook>
</file>

<file path=xl/calcChain.xml><?xml version="1.0" encoding="utf-8"?>
<calcChain xmlns="http://schemas.openxmlformats.org/spreadsheetml/2006/main">
  <c r="G285" i="28"/>
  <c r="F285" s="1"/>
  <c r="T285"/>
  <c r="AB285" s="1"/>
  <c r="X285"/>
  <c r="AA285"/>
  <c r="U285" l="1"/>
  <c r="G10"/>
  <c r="T10"/>
  <c r="AB10" s="1"/>
  <c r="X10"/>
  <c r="AA10"/>
  <c r="T2"/>
  <c r="AB2" s="1"/>
  <c r="T3"/>
  <c r="AB3" s="1"/>
  <c r="T4"/>
  <c r="AB4" s="1"/>
  <c r="T5"/>
  <c r="AB5" s="1"/>
  <c r="T26"/>
  <c r="AB26" s="1"/>
  <c r="T6"/>
  <c r="AB6" s="1"/>
  <c r="T25"/>
  <c r="AB25" s="1"/>
  <c r="T33"/>
  <c r="AB33" s="1"/>
  <c r="T49"/>
  <c r="AB49" s="1"/>
  <c r="T53"/>
  <c r="AB53" s="1"/>
  <c r="T125"/>
  <c r="AB125" s="1"/>
  <c r="T124"/>
  <c r="AB124" s="1"/>
  <c r="T152"/>
  <c r="AB152" s="1"/>
  <c r="T151"/>
  <c r="AB151" s="1"/>
  <c r="T16"/>
  <c r="AB16" s="1"/>
  <c r="T186"/>
  <c r="AB186" s="1"/>
  <c r="T185"/>
  <c r="AB185" s="1"/>
  <c r="T195"/>
  <c r="AB195" s="1"/>
  <c r="T208"/>
  <c r="AB208" s="1"/>
  <c r="T215"/>
  <c r="AB215" s="1"/>
  <c r="T218"/>
  <c r="AB218" s="1"/>
  <c r="T234"/>
  <c r="AB234" s="1"/>
  <c r="T24"/>
  <c r="AB24" s="1"/>
  <c r="T233"/>
  <c r="AB233" s="1"/>
  <c r="T240"/>
  <c r="AB240" s="1"/>
  <c r="T27"/>
  <c r="AB27" s="1"/>
  <c r="T28"/>
  <c r="AB28" s="1"/>
  <c r="T29"/>
  <c r="AB29" s="1"/>
  <c r="T30"/>
  <c r="AB30" s="1"/>
  <c r="T31"/>
  <c r="AB31" s="1"/>
  <c r="T32"/>
  <c r="AB32" s="1"/>
  <c r="T239"/>
  <c r="AB239" s="1"/>
  <c r="T273"/>
  <c r="AB273" s="1"/>
  <c r="T36"/>
  <c r="AB36" s="1"/>
  <c r="T35"/>
  <c r="AB35" s="1"/>
  <c r="T280"/>
  <c r="AB280" s="1"/>
  <c r="T305"/>
  <c r="AB305" s="1"/>
  <c r="T362"/>
  <c r="AB362" s="1"/>
  <c r="T361"/>
  <c r="AB361" s="1"/>
  <c r="T370"/>
  <c r="AB370" s="1"/>
  <c r="T43"/>
  <c r="AB43" s="1"/>
  <c r="T42"/>
  <c r="AB42" s="1"/>
  <c r="T382"/>
  <c r="AB382" s="1"/>
  <c r="T45"/>
  <c r="AB45" s="1"/>
  <c r="T46"/>
  <c r="AB46" s="1"/>
  <c r="T47"/>
  <c r="AB47" s="1"/>
  <c r="T412"/>
  <c r="AB412" s="1"/>
  <c r="T48"/>
  <c r="AB48" s="1"/>
  <c r="T169"/>
  <c r="AB169" s="1"/>
  <c r="T51"/>
  <c r="AB51" s="1"/>
  <c r="T52"/>
  <c r="AB52" s="1"/>
  <c r="T292"/>
  <c r="AB292" s="1"/>
  <c r="T54"/>
  <c r="AB54" s="1"/>
  <c r="T55"/>
  <c r="AB55" s="1"/>
  <c r="T58"/>
  <c r="AB58" s="1"/>
  <c r="T188"/>
  <c r="AB188" s="1"/>
  <c r="T417"/>
  <c r="AB417" s="1"/>
  <c r="T59"/>
  <c r="AB59" s="1"/>
  <c r="T62"/>
  <c r="AB62" s="1"/>
  <c r="T61"/>
  <c r="AB61" s="1"/>
  <c r="T60"/>
  <c r="AB60" s="1"/>
  <c r="T93"/>
  <c r="AB93" s="1"/>
  <c r="T66"/>
  <c r="AB66" s="1"/>
  <c r="T65"/>
  <c r="AB65" s="1"/>
  <c r="T67"/>
  <c r="AB67" s="1"/>
  <c r="T68"/>
  <c r="AB68" s="1"/>
  <c r="T69"/>
  <c r="AB69" s="1"/>
  <c r="T70"/>
  <c r="AB70" s="1"/>
  <c r="T72"/>
  <c r="AB72" s="1"/>
  <c r="T71"/>
  <c r="AB71" s="1"/>
  <c r="T74"/>
  <c r="AB74" s="1"/>
  <c r="T73"/>
  <c r="AB73" s="1"/>
  <c r="T75"/>
  <c r="AB75" s="1"/>
  <c r="T78"/>
  <c r="AB78" s="1"/>
  <c r="T76"/>
  <c r="AB76" s="1"/>
  <c r="T77"/>
  <c r="AB77" s="1"/>
  <c r="T94"/>
  <c r="AB94" s="1"/>
  <c r="T11"/>
  <c r="AB11" s="1"/>
  <c r="T81"/>
  <c r="AB81" s="1"/>
  <c r="T83"/>
  <c r="AB83" s="1"/>
  <c r="T82"/>
  <c r="AB82" s="1"/>
  <c r="T12"/>
  <c r="AB12" s="1"/>
  <c r="T86"/>
  <c r="AB86" s="1"/>
  <c r="T85"/>
  <c r="AB85" s="1"/>
  <c r="T84"/>
  <c r="AB84" s="1"/>
  <c r="T90"/>
  <c r="AB90" s="1"/>
  <c r="T89"/>
  <c r="AB89" s="1"/>
  <c r="T88"/>
  <c r="AB88" s="1"/>
  <c r="T13"/>
  <c r="AB13" s="1"/>
  <c r="T399"/>
  <c r="AB399" s="1"/>
  <c r="T14"/>
  <c r="AB14" s="1"/>
  <c r="T401"/>
  <c r="AB401" s="1"/>
  <c r="T95"/>
  <c r="AB95" s="1"/>
  <c r="T400"/>
  <c r="AB400" s="1"/>
  <c r="T117"/>
  <c r="AB117" s="1"/>
  <c r="T98"/>
  <c r="AB98" s="1"/>
  <c r="T408"/>
  <c r="AB408" s="1"/>
  <c r="T100"/>
  <c r="AB100" s="1"/>
  <c r="T103"/>
  <c r="AB103" s="1"/>
  <c r="T101"/>
  <c r="AB101" s="1"/>
  <c r="T102"/>
  <c r="AB102" s="1"/>
  <c r="T104"/>
  <c r="AB104" s="1"/>
  <c r="T106"/>
  <c r="AB106" s="1"/>
  <c r="T105"/>
  <c r="AB105" s="1"/>
  <c r="T108"/>
  <c r="AB108" s="1"/>
  <c r="T107"/>
  <c r="AB107" s="1"/>
  <c r="T109"/>
  <c r="AB109" s="1"/>
  <c r="T110"/>
  <c r="AB110" s="1"/>
  <c r="T111"/>
  <c r="AB111" s="1"/>
  <c r="T112"/>
  <c r="AB112" s="1"/>
  <c r="T228"/>
  <c r="AB228" s="1"/>
  <c r="T114"/>
  <c r="AB114" s="1"/>
  <c r="T322"/>
  <c r="AB322" s="1"/>
  <c r="T116"/>
  <c r="AB116" s="1"/>
  <c r="T115"/>
  <c r="AB115" s="1"/>
  <c r="T118"/>
  <c r="AB118" s="1"/>
  <c r="T119"/>
  <c r="AB119" s="1"/>
  <c r="T120"/>
  <c r="AB120" s="1"/>
  <c r="T19"/>
  <c r="AB19" s="1"/>
  <c r="T242"/>
  <c r="AB242" s="1"/>
  <c r="T63"/>
  <c r="AB63" s="1"/>
  <c r="T20"/>
  <c r="AB20" s="1"/>
  <c r="T64"/>
  <c r="AB64" s="1"/>
  <c r="T126"/>
  <c r="AB126" s="1"/>
  <c r="T127"/>
  <c r="AB127" s="1"/>
  <c r="T128"/>
  <c r="AB128" s="1"/>
  <c r="T40"/>
  <c r="AB40" s="1"/>
  <c r="T130"/>
  <c r="AB130" s="1"/>
  <c r="T377"/>
  <c r="AB377" s="1"/>
  <c r="T15"/>
  <c r="AB15" s="1"/>
  <c r="T133"/>
  <c r="AB133" s="1"/>
  <c r="T409"/>
  <c r="AB409" s="1"/>
  <c r="T136"/>
  <c r="AB136" s="1"/>
  <c r="T135"/>
  <c r="AB135" s="1"/>
  <c r="T137"/>
  <c r="AB137" s="1"/>
  <c r="T139"/>
  <c r="AB139" s="1"/>
  <c r="T138"/>
  <c r="AB138" s="1"/>
  <c r="T141"/>
  <c r="AB141" s="1"/>
  <c r="T140"/>
  <c r="AB140" s="1"/>
  <c r="T416"/>
  <c r="AB416" s="1"/>
  <c r="T41"/>
  <c r="AB41" s="1"/>
  <c r="T144"/>
  <c r="AB144" s="1"/>
  <c r="T145"/>
  <c r="AB145" s="1"/>
  <c r="T147"/>
  <c r="AB147" s="1"/>
  <c r="T146"/>
  <c r="AB146" s="1"/>
  <c r="T149"/>
  <c r="AB149" s="1"/>
  <c r="T148"/>
  <c r="AB148" s="1"/>
  <c r="T170"/>
  <c r="AB170" s="1"/>
  <c r="T37"/>
  <c r="AB37" s="1"/>
  <c r="T150"/>
  <c r="AB150" s="1"/>
  <c r="T153"/>
  <c r="AB153" s="1"/>
  <c r="T394"/>
  <c r="AB394" s="1"/>
  <c r="T154"/>
  <c r="AB154" s="1"/>
  <c r="T156"/>
  <c r="AB156" s="1"/>
  <c r="T157"/>
  <c r="AB157" s="1"/>
  <c r="T158"/>
  <c r="AB158" s="1"/>
  <c r="T160"/>
  <c r="AB160" s="1"/>
  <c r="T159"/>
  <c r="AB159" s="1"/>
  <c r="T161"/>
  <c r="AB161" s="1"/>
  <c r="T162"/>
  <c r="AB162" s="1"/>
  <c r="T163"/>
  <c r="AB163" s="1"/>
  <c r="T323"/>
  <c r="AB323" s="1"/>
  <c r="T330"/>
  <c r="AB330" s="1"/>
  <c r="T131"/>
  <c r="AB131" s="1"/>
  <c r="T167"/>
  <c r="AB167" s="1"/>
  <c r="T168"/>
  <c r="AB168" s="1"/>
  <c r="T304"/>
  <c r="AB304" s="1"/>
  <c r="T39"/>
  <c r="AB39" s="1"/>
  <c r="T303"/>
  <c r="AB303" s="1"/>
  <c r="T172"/>
  <c r="AB172" s="1"/>
  <c r="T173"/>
  <c r="AB173" s="1"/>
  <c r="T174"/>
  <c r="AB174" s="1"/>
  <c r="T175"/>
  <c r="AB175" s="1"/>
  <c r="T176"/>
  <c r="AB176" s="1"/>
  <c r="T177"/>
  <c r="AB177" s="1"/>
  <c r="T178"/>
  <c r="AB178" s="1"/>
  <c r="T180"/>
  <c r="AB180" s="1"/>
  <c r="T179"/>
  <c r="AB179" s="1"/>
  <c r="T182"/>
  <c r="AB182" s="1"/>
  <c r="T181"/>
  <c r="AB181" s="1"/>
  <c r="T183"/>
  <c r="AB183" s="1"/>
  <c r="T184"/>
  <c r="AB184" s="1"/>
  <c r="T206"/>
  <c r="AB206" s="1"/>
  <c r="T17"/>
  <c r="AB17" s="1"/>
  <c r="T187"/>
  <c r="AB187" s="1"/>
  <c r="T193"/>
  <c r="AB193" s="1"/>
  <c r="T189"/>
  <c r="AB189" s="1"/>
  <c r="T190"/>
  <c r="AB190" s="1"/>
  <c r="T38"/>
  <c r="AB38" s="1"/>
  <c r="T22"/>
  <c r="AB22" s="1"/>
  <c r="T194"/>
  <c r="AB194" s="1"/>
  <c r="T316"/>
  <c r="AB316" s="1"/>
  <c r="T196"/>
  <c r="AB196" s="1"/>
  <c r="T336"/>
  <c r="AB336" s="1"/>
  <c r="T197"/>
  <c r="AB197" s="1"/>
  <c r="T199"/>
  <c r="AB199" s="1"/>
  <c r="T198"/>
  <c r="AB198" s="1"/>
  <c r="T200"/>
  <c r="AB200" s="1"/>
  <c r="T201"/>
  <c r="AB201" s="1"/>
  <c r="T202"/>
  <c r="AB202" s="1"/>
  <c r="T203"/>
  <c r="AB203" s="1"/>
  <c r="T204"/>
  <c r="AB204" s="1"/>
  <c r="T205"/>
  <c r="AB205" s="1"/>
  <c r="T393"/>
  <c r="AB393" s="1"/>
  <c r="T207"/>
  <c r="AB207" s="1"/>
  <c r="T331"/>
  <c r="AB331" s="1"/>
  <c r="T211"/>
  <c r="AB211" s="1"/>
  <c r="T209"/>
  <c r="AB209" s="1"/>
  <c r="T210"/>
  <c r="AB210" s="1"/>
  <c r="T212"/>
  <c r="AB212" s="1"/>
  <c r="T213"/>
  <c r="AB213" s="1"/>
  <c r="T44"/>
  <c r="AB44" s="1"/>
  <c r="T216"/>
  <c r="AB216" s="1"/>
  <c r="T134"/>
  <c r="AB134" s="1"/>
  <c r="T220"/>
  <c r="AB220" s="1"/>
  <c r="T217"/>
  <c r="AB217" s="1"/>
  <c r="T219"/>
  <c r="AB219" s="1"/>
  <c r="T191"/>
  <c r="AB191" s="1"/>
  <c r="T99"/>
  <c r="AB99" s="1"/>
  <c r="T222"/>
  <c r="AB222" s="1"/>
  <c r="T223"/>
  <c r="AB223" s="1"/>
  <c r="T224"/>
  <c r="AB224" s="1"/>
  <c r="T225"/>
  <c r="AB225" s="1"/>
  <c r="T226"/>
  <c r="AB226" s="1"/>
  <c r="T227"/>
  <c r="AB227" s="1"/>
  <c r="T221"/>
  <c r="AB221" s="1"/>
  <c r="T142"/>
  <c r="AB142" s="1"/>
  <c r="T230"/>
  <c r="AB230" s="1"/>
  <c r="T231"/>
  <c r="AB231" s="1"/>
  <c r="T418"/>
  <c r="AB418" s="1"/>
  <c r="T245"/>
  <c r="AB245" s="1"/>
  <c r="T79"/>
  <c r="AB79" s="1"/>
  <c r="T235"/>
  <c r="AB235" s="1"/>
  <c r="T18"/>
  <c r="AB18" s="1"/>
  <c r="T23"/>
  <c r="AB23" s="1"/>
  <c r="T237"/>
  <c r="AB237" s="1"/>
  <c r="T123"/>
  <c r="AB123" s="1"/>
  <c r="T333"/>
  <c r="AB333" s="1"/>
  <c r="T241"/>
  <c r="AB241" s="1"/>
  <c r="T21"/>
  <c r="AB21" s="1"/>
  <c r="T243"/>
  <c r="AB243" s="1"/>
  <c r="T91"/>
  <c r="AB91" s="1"/>
  <c r="T244"/>
  <c r="AB244" s="1"/>
  <c r="T246"/>
  <c r="AB246" s="1"/>
  <c r="T247"/>
  <c r="AB247" s="1"/>
  <c r="T248"/>
  <c r="AB248" s="1"/>
  <c r="T249"/>
  <c r="AB249" s="1"/>
  <c r="T250"/>
  <c r="AB250" s="1"/>
  <c r="T251"/>
  <c r="AB251" s="1"/>
  <c r="T252"/>
  <c r="AB252" s="1"/>
  <c r="T253"/>
  <c r="AB253" s="1"/>
  <c r="T254"/>
  <c r="AB254" s="1"/>
  <c r="T255"/>
  <c r="AB255" s="1"/>
  <c r="T256"/>
  <c r="AB256" s="1"/>
  <c r="T257"/>
  <c r="AB257" s="1"/>
  <c r="T121"/>
  <c r="AB121" s="1"/>
  <c r="T258"/>
  <c r="AB258" s="1"/>
  <c r="T260"/>
  <c r="AB260" s="1"/>
  <c r="T263"/>
  <c r="AB263" s="1"/>
  <c r="T261"/>
  <c r="AB261" s="1"/>
  <c r="T262"/>
  <c r="AB262" s="1"/>
  <c r="T265"/>
  <c r="AB265" s="1"/>
  <c r="T264"/>
  <c r="AB264" s="1"/>
  <c r="T267"/>
  <c r="AB267" s="1"/>
  <c r="T266"/>
  <c r="AB266" s="1"/>
  <c r="T269"/>
  <c r="AB269" s="1"/>
  <c r="T268"/>
  <c r="AB268" s="1"/>
  <c r="T270"/>
  <c r="AB270" s="1"/>
  <c r="T271"/>
  <c r="AB271" s="1"/>
  <c r="T272"/>
  <c r="AB272" s="1"/>
  <c r="T171"/>
  <c r="AB171" s="1"/>
  <c r="T275"/>
  <c r="AB275" s="1"/>
  <c r="T274"/>
  <c r="AB274" s="1"/>
  <c r="T277"/>
  <c r="AB277" s="1"/>
  <c r="T278"/>
  <c r="AB278" s="1"/>
  <c r="T276"/>
  <c r="AB276" s="1"/>
  <c r="T279"/>
  <c r="AB279" s="1"/>
  <c r="T9"/>
  <c r="AB9" s="1"/>
  <c r="T281"/>
  <c r="AB281" s="1"/>
  <c r="T282"/>
  <c r="AB282" s="1"/>
  <c r="T284"/>
  <c r="AB284" s="1"/>
  <c r="T283"/>
  <c r="AB283" s="1"/>
  <c r="T286"/>
  <c r="AB286" s="1"/>
  <c r="T287"/>
  <c r="AB287" s="1"/>
  <c r="T289"/>
  <c r="AB289" s="1"/>
  <c r="T288"/>
  <c r="AB288" s="1"/>
  <c r="T290"/>
  <c r="AB290" s="1"/>
  <c r="T291"/>
  <c r="AB291" s="1"/>
  <c r="T293"/>
  <c r="AB293" s="1"/>
  <c r="T50"/>
  <c r="AB50" s="1"/>
  <c r="T295"/>
  <c r="AB295" s="1"/>
  <c r="T294"/>
  <c r="AB294" s="1"/>
  <c r="T296"/>
  <c r="AB296" s="1"/>
  <c r="T297"/>
  <c r="AB297" s="1"/>
  <c r="T298"/>
  <c r="AB298" s="1"/>
  <c r="T299"/>
  <c r="AB299" s="1"/>
  <c r="T300"/>
  <c r="AB300" s="1"/>
  <c r="T301"/>
  <c r="AB301" s="1"/>
  <c r="T302"/>
  <c r="AB302" s="1"/>
  <c r="T122"/>
  <c r="AB122" s="1"/>
  <c r="T192"/>
  <c r="AB192" s="1"/>
  <c r="T387"/>
  <c r="AB387" s="1"/>
  <c r="T307"/>
  <c r="AB307" s="1"/>
  <c r="T306"/>
  <c r="AB306" s="1"/>
  <c r="T34"/>
  <c r="AB34" s="1"/>
  <c r="T334"/>
  <c r="AB334" s="1"/>
  <c r="T155"/>
  <c r="AB155" s="1"/>
  <c r="T310"/>
  <c r="AB310" s="1"/>
  <c r="T313"/>
  <c r="AB313" s="1"/>
  <c r="T312"/>
  <c r="AB312" s="1"/>
  <c r="T314"/>
  <c r="AB314" s="1"/>
  <c r="T315"/>
  <c r="AB315" s="1"/>
  <c r="T259"/>
  <c r="AB259" s="1"/>
  <c r="T317"/>
  <c r="AB317" s="1"/>
  <c r="T318"/>
  <c r="AB318" s="1"/>
  <c r="T319"/>
  <c r="AB319" s="1"/>
  <c r="T320"/>
  <c r="AB320" s="1"/>
  <c r="T321"/>
  <c r="AB321" s="1"/>
  <c r="T410"/>
  <c r="AB410" s="1"/>
  <c r="T7"/>
  <c r="AB7" s="1"/>
  <c r="T324"/>
  <c r="AB324" s="1"/>
  <c r="T325"/>
  <c r="AB325" s="1"/>
  <c r="T326"/>
  <c r="AB326" s="1"/>
  <c r="T327"/>
  <c r="AB327" s="1"/>
  <c r="T328"/>
  <c r="AB328" s="1"/>
  <c r="T329"/>
  <c r="AB329" s="1"/>
  <c r="T92"/>
  <c r="AB92" s="1"/>
  <c r="T165"/>
  <c r="AB165" s="1"/>
  <c r="T166"/>
  <c r="AB166" s="1"/>
  <c r="T143"/>
  <c r="AB143" s="1"/>
  <c r="T332"/>
  <c r="AB332" s="1"/>
  <c r="T337"/>
  <c r="AB337" s="1"/>
  <c r="T309"/>
  <c r="AB309" s="1"/>
  <c r="T335"/>
  <c r="AB335" s="1"/>
  <c r="T339"/>
  <c r="AB339" s="1"/>
  <c r="T340"/>
  <c r="AB340" s="1"/>
  <c r="T338"/>
  <c r="AB338" s="1"/>
  <c r="T341"/>
  <c r="AB341" s="1"/>
  <c r="T342"/>
  <c r="AB342" s="1"/>
  <c r="T344"/>
  <c r="AB344" s="1"/>
  <c r="T343"/>
  <c r="AB343" s="1"/>
  <c r="T345"/>
  <c r="AB345" s="1"/>
  <c r="T346"/>
  <c r="AB346" s="1"/>
  <c r="T348"/>
  <c r="AB348" s="1"/>
  <c r="T347"/>
  <c r="AB347" s="1"/>
  <c r="T349"/>
  <c r="AB349" s="1"/>
  <c r="T350"/>
  <c r="AB350" s="1"/>
  <c r="T351"/>
  <c r="AB351" s="1"/>
  <c r="T352"/>
  <c r="AB352" s="1"/>
  <c r="T353"/>
  <c r="AB353" s="1"/>
  <c r="T355"/>
  <c r="AB355" s="1"/>
  <c r="T354"/>
  <c r="AB354" s="1"/>
  <c r="T357"/>
  <c r="AB357" s="1"/>
  <c r="T358"/>
  <c r="AB358" s="1"/>
  <c r="T356"/>
  <c r="AB356" s="1"/>
  <c r="T359"/>
  <c r="AB359" s="1"/>
  <c r="T360"/>
  <c r="AB360" s="1"/>
  <c r="T80"/>
  <c r="AB80" s="1"/>
  <c r="T372"/>
  <c r="AB372" s="1"/>
  <c r="T363"/>
  <c r="AB363" s="1"/>
  <c r="T365"/>
  <c r="AB365" s="1"/>
  <c r="T366"/>
  <c r="AB366" s="1"/>
  <c r="T364"/>
  <c r="AB364" s="1"/>
  <c r="T368"/>
  <c r="AB368" s="1"/>
  <c r="T367"/>
  <c r="AB367" s="1"/>
  <c r="T369"/>
  <c r="AB369" s="1"/>
  <c r="T97"/>
  <c r="AB97" s="1"/>
  <c r="T371"/>
  <c r="AB371" s="1"/>
  <c r="T374"/>
  <c r="AB374" s="1"/>
  <c r="T398"/>
  <c r="AB398" s="1"/>
  <c r="T373"/>
  <c r="AB373" s="1"/>
  <c r="T375"/>
  <c r="AB375" s="1"/>
  <c r="T376"/>
  <c r="AB376" s="1"/>
  <c r="T87"/>
  <c r="AB87" s="1"/>
  <c r="T378"/>
  <c r="AB378" s="1"/>
  <c r="T379"/>
  <c r="AB379" s="1"/>
  <c r="T380"/>
  <c r="AB380" s="1"/>
  <c r="T308"/>
  <c r="AB308" s="1"/>
  <c r="T381"/>
  <c r="AB381" s="1"/>
  <c r="T383"/>
  <c r="AB383" s="1"/>
  <c r="T384"/>
  <c r="AB384" s="1"/>
  <c r="T385"/>
  <c r="AB385" s="1"/>
  <c r="T386"/>
  <c r="AB386" s="1"/>
  <c r="T129"/>
  <c r="AB129" s="1"/>
  <c r="T388"/>
  <c r="AB388" s="1"/>
  <c r="T389"/>
  <c r="AB389" s="1"/>
  <c r="T390"/>
  <c r="AB390" s="1"/>
  <c r="T391"/>
  <c r="AB391" s="1"/>
  <c r="T419"/>
  <c r="AB419" s="1"/>
  <c r="T392"/>
  <c r="AB392" s="1"/>
  <c r="T8"/>
  <c r="AB8" s="1"/>
  <c r="T395"/>
  <c r="AB395" s="1"/>
  <c r="T396"/>
  <c r="AB396" s="1"/>
  <c r="T397"/>
  <c r="AB397" s="1"/>
  <c r="T96"/>
  <c r="AB96" s="1"/>
  <c r="T214"/>
  <c r="AB214" s="1"/>
  <c r="T311"/>
  <c r="AB311" s="1"/>
  <c r="T402"/>
  <c r="AB402" s="1"/>
  <c r="T403"/>
  <c r="AB403" s="1"/>
  <c r="T232"/>
  <c r="AB232" s="1"/>
  <c r="T236"/>
  <c r="AB236" s="1"/>
  <c r="T406"/>
  <c r="AB406" s="1"/>
  <c r="T405"/>
  <c r="AB405" s="1"/>
  <c r="T407"/>
  <c r="AB407" s="1"/>
  <c r="T132"/>
  <c r="AB132" s="1"/>
  <c r="T229"/>
  <c r="AB229" s="1"/>
  <c r="T113"/>
  <c r="AB113" s="1"/>
  <c r="T411"/>
  <c r="AB411" s="1"/>
  <c r="T56"/>
  <c r="AB56" s="1"/>
  <c r="T413"/>
  <c r="AB413" s="1"/>
  <c r="T414"/>
  <c r="AB414" s="1"/>
  <c r="T415"/>
  <c r="AB415" s="1"/>
  <c r="T404"/>
  <c r="AB404" s="1"/>
  <c r="T164"/>
  <c r="AB164" s="1"/>
  <c r="T57"/>
  <c r="AB57" s="1"/>
  <c r="T238"/>
  <c r="AB238" s="1"/>
  <c r="G111"/>
  <c r="U415" l="1"/>
  <c r="U414"/>
  <c r="U413"/>
  <c r="U411"/>
  <c r="U407"/>
  <c r="U396"/>
  <c r="U395"/>
  <c r="U388"/>
  <c r="U386"/>
  <c r="U385"/>
  <c r="U381"/>
  <c r="U380"/>
  <c r="U379"/>
  <c r="U378"/>
  <c r="U376"/>
  <c r="U375"/>
  <c r="U371"/>
  <c r="U369"/>
  <c r="U367"/>
  <c r="U368"/>
  <c r="U364"/>
  <c r="U366"/>
  <c r="U365"/>
  <c r="U363"/>
  <c r="U360"/>
  <c r="U359"/>
  <c r="U356"/>
  <c r="U358"/>
  <c r="U357"/>
  <c r="U354"/>
  <c r="U355"/>
  <c r="U353"/>
  <c r="U352"/>
  <c r="U350"/>
  <c r="U349"/>
  <c r="U347"/>
  <c r="U348"/>
  <c r="U346"/>
  <c r="U345"/>
  <c r="U343"/>
  <c r="U344"/>
  <c r="U342"/>
  <c r="U341"/>
  <c r="U338"/>
  <c r="U340"/>
  <c r="U339"/>
  <c r="U329"/>
  <c r="U327"/>
  <c r="U326"/>
  <c r="U325"/>
  <c r="U324"/>
  <c r="U321"/>
  <c r="U320"/>
  <c r="U319"/>
  <c r="U314"/>
  <c r="U312"/>
  <c r="U313"/>
  <c r="U306"/>
  <c r="U307"/>
  <c r="U301"/>
  <c r="U300"/>
  <c r="U299"/>
  <c r="U298"/>
  <c r="U297"/>
  <c r="U296"/>
  <c r="U294"/>
  <c r="U295"/>
  <c r="U291"/>
  <c r="U290"/>
  <c r="U288"/>
  <c r="U289"/>
  <c r="U286"/>
  <c r="U283"/>
  <c r="U284"/>
  <c r="U282"/>
  <c r="U281"/>
  <c r="U279"/>
  <c r="U276"/>
  <c r="U278"/>
  <c r="U277"/>
  <c r="U274"/>
  <c r="U275"/>
  <c r="U272"/>
  <c r="U271"/>
  <c r="U270"/>
  <c r="U266"/>
  <c r="U267"/>
  <c r="U264"/>
  <c r="U265"/>
  <c r="U262"/>
  <c r="U261"/>
  <c r="U263"/>
  <c r="U260"/>
  <c r="U257"/>
  <c r="U256"/>
  <c r="U255"/>
  <c r="U254"/>
  <c r="U253"/>
  <c r="U252"/>
  <c r="U250"/>
  <c r="U249"/>
  <c r="U248"/>
  <c r="U247"/>
  <c r="U246"/>
  <c r="U243"/>
  <c r="U241"/>
  <c r="U231"/>
  <c r="U230"/>
  <c r="U227"/>
  <c r="U226"/>
  <c r="U225"/>
  <c r="U224"/>
  <c r="U223"/>
  <c r="U222"/>
  <c r="U219"/>
  <c r="U217"/>
  <c r="U216"/>
  <c r="U213"/>
  <c r="U212"/>
  <c r="U210"/>
  <c r="U209"/>
  <c r="U211"/>
  <c r="U207"/>
  <c r="U205"/>
  <c r="U204"/>
  <c r="U203"/>
  <c r="U202"/>
  <c r="U201"/>
  <c r="U198"/>
  <c r="U199"/>
  <c r="U197"/>
  <c r="U196"/>
  <c r="U190"/>
  <c r="U189"/>
  <c r="U187"/>
  <c r="U184"/>
  <c r="U183"/>
  <c r="U181"/>
  <c r="U182"/>
  <c r="U179"/>
  <c r="U178"/>
  <c r="U177"/>
  <c r="U176"/>
  <c r="U175"/>
  <c r="U174"/>
  <c r="U173"/>
  <c r="U172"/>
  <c r="U168"/>
  <c r="U167"/>
  <c r="U163"/>
  <c r="U162"/>
  <c r="U161"/>
  <c r="U159"/>
  <c r="U160"/>
  <c r="U158"/>
  <c r="U157"/>
  <c r="U156"/>
  <c r="U153"/>
  <c r="U150"/>
  <c r="U148"/>
  <c r="U149"/>
  <c r="U146"/>
  <c r="U147"/>
  <c r="U144"/>
  <c r="U140"/>
  <c r="U141"/>
  <c r="U138"/>
  <c r="U139"/>
  <c r="U137"/>
  <c r="U135"/>
  <c r="U136"/>
  <c r="U130"/>
  <c r="U128"/>
  <c r="U127"/>
  <c r="U126"/>
  <c r="U120"/>
  <c r="U119"/>
  <c r="U118"/>
  <c r="U115"/>
  <c r="U116"/>
  <c r="U114"/>
  <c r="U98"/>
  <c r="U82"/>
  <c r="U83"/>
  <c r="U81"/>
  <c r="U77"/>
  <c r="U76"/>
  <c r="U75"/>
  <c r="U73"/>
  <c r="U74"/>
  <c r="U70"/>
  <c r="U69"/>
  <c r="U68"/>
  <c r="U67"/>
  <c r="U65"/>
  <c r="U66"/>
  <c r="U60"/>
  <c r="U61"/>
  <c r="U59"/>
  <c r="U52"/>
  <c r="U48"/>
  <c r="U412"/>
  <c r="U46"/>
  <c r="U45"/>
  <c r="U382"/>
  <c r="U42"/>
  <c r="U43"/>
  <c r="U370"/>
  <c r="U361"/>
  <c r="U362"/>
  <c r="U305"/>
  <c r="U280"/>
  <c r="U35"/>
  <c r="U36"/>
  <c r="U273"/>
  <c r="U239"/>
  <c r="U32"/>
  <c r="U31"/>
  <c r="U240"/>
  <c r="U233"/>
  <c r="U234"/>
  <c r="U218"/>
  <c r="U215"/>
  <c r="U208"/>
  <c r="U195"/>
  <c r="U185"/>
  <c r="U186"/>
  <c r="U151"/>
  <c r="U152"/>
  <c r="U124"/>
  <c r="U125"/>
  <c r="U53"/>
  <c r="U49"/>
  <c r="U33"/>
  <c r="U25"/>
  <c r="U26"/>
  <c r="U10"/>
  <c r="F10"/>
  <c r="Y249"/>
  <c r="Y248"/>
  <c r="Y247"/>
  <c r="Y246"/>
  <c r="Y243"/>
  <c r="Y241"/>
  <c r="Y231"/>
  <c r="Y230"/>
  <c r="Y227"/>
  <c r="Y226"/>
  <c r="Y225"/>
  <c r="Y224"/>
  <c r="Y223"/>
  <c r="Y222"/>
  <c r="Y219"/>
  <c r="Y217"/>
  <c r="Y216"/>
  <c r="Y213"/>
  <c r="Y212"/>
  <c r="Y210"/>
  <c r="Y209"/>
  <c r="Y211"/>
  <c r="Y207"/>
  <c r="Y205"/>
  <c r="Y204"/>
  <c r="Y203"/>
  <c r="Y202"/>
  <c r="Y201"/>
  <c r="Y198"/>
  <c r="Y199"/>
  <c r="Y197"/>
  <c r="Y196"/>
  <c r="Y190"/>
  <c r="Y189"/>
  <c r="Y187"/>
  <c r="Y184"/>
  <c r="Y183"/>
  <c r="Y181"/>
  <c r="Y182"/>
  <c r="Y179"/>
  <c r="Y178"/>
  <c r="Y177"/>
  <c r="Y176"/>
  <c r="Y175"/>
  <c r="Y174"/>
  <c r="Y173"/>
  <c r="Y172"/>
  <c r="Y168"/>
  <c r="Y167"/>
  <c r="Y163"/>
  <c r="Y162"/>
  <c r="Y161"/>
  <c r="Y159"/>
  <c r="Y160"/>
  <c r="Y158"/>
  <c r="Y157"/>
  <c r="Y156"/>
  <c r="Y153"/>
  <c r="Y150"/>
  <c r="Y148"/>
  <c r="Y149"/>
  <c r="Y146"/>
  <c r="Y147"/>
  <c r="Y144"/>
  <c r="Y140"/>
  <c r="Y141"/>
  <c r="Y138"/>
  <c r="Y139"/>
  <c r="Y137"/>
  <c r="Y135"/>
  <c r="Y136"/>
  <c r="Y130"/>
  <c r="Y128"/>
  <c r="Y127"/>
  <c r="Y126"/>
  <c r="Y120"/>
  <c r="Y119"/>
  <c r="Y118"/>
  <c r="Y115"/>
  <c r="Y116"/>
  <c r="Y114"/>
  <c r="Y98"/>
  <c r="Y82"/>
  <c r="Y83"/>
  <c r="Y81"/>
  <c r="Y77"/>
  <c r="Y76"/>
  <c r="Y75"/>
  <c r="Y73"/>
  <c r="Y74"/>
  <c r="Y70"/>
  <c r="Y69"/>
  <c r="Y68"/>
  <c r="Y67"/>
  <c r="Y65"/>
  <c r="Y66"/>
  <c r="Y60"/>
  <c r="Y61"/>
  <c r="Y59"/>
  <c r="Y52"/>
  <c r="Y48"/>
  <c r="Y412"/>
  <c r="Y46"/>
  <c r="Y45"/>
  <c r="Y382"/>
  <c r="Y42"/>
  <c r="Y43"/>
  <c r="Y370"/>
  <c r="Y361"/>
  <c r="Y362"/>
  <c r="Y305"/>
  <c r="Y280"/>
  <c r="Y35"/>
  <c r="Y36"/>
  <c r="Y273"/>
  <c r="Y239"/>
  <c r="Y32"/>
  <c r="Y31"/>
  <c r="Y240"/>
  <c r="Y233"/>
  <c r="Y234"/>
  <c r="Y218"/>
  <c r="Y215"/>
  <c r="Y208"/>
  <c r="Y195"/>
  <c r="Y185"/>
  <c r="Y186"/>
  <c r="Y151"/>
  <c r="Y152"/>
  <c r="Y124"/>
  <c r="Y125"/>
  <c r="Y53"/>
  <c r="Y49"/>
  <c r="Y33"/>
  <c r="Y25"/>
  <c r="Y26"/>
  <c r="Y415"/>
  <c r="Y414"/>
  <c r="Y413"/>
  <c r="Y411"/>
  <c r="Y407"/>
  <c r="Y396"/>
  <c r="Y395"/>
  <c r="Y388"/>
  <c r="Y386"/>
  <c r="Y385"/>
  <c r="Y381"/>
  <c r="Y380"/>
  <c r="Y379"/>
  <c r="Y378"/>
  <c r="Y376"/>
  <c r="Y375"/>
  <c r="Y371"/>
  <c r="Y369"/>
  <c r="Y367"/>
  <c r="Y368"/>
  <c r="Y364"/>
  <c r="Y366"/>
  <c r="Y365"/>
  <c r="Y363"/>
  <c r="Y360"/>
  <c r="Y359"/>
  <c r="Y356"/>
  <c r="Y358"/>
  <c r="Y357"/>
  <c r="Y354"/>
  <c r="Y355"/>
  <c r="Y353"/>
  <c r="Y352"/>
  <c r="Y350"/>
  <c r="Y349"/>
  <c r="Y347"/>
  <c r="Y348"/>
  <c r="Y346"/>
  <c r="Y345"/>
  <c r="Y343"/>
  <c r="Y344"/>
  <c r="Y342"/>
  <c r="Y341"/>
  <c r="Y338"/>
  <c r="Y340"/>
  <c r="Y339"/>
  <c r="Y329"/>
  <c r="Y327"/>
  <c r="Y326"/>
  <c r="Y325"/>
  <c r="Y324"/>
  <c r="Y321"/>
  <c r="Y320"/>
  <c r="Y319"/>
  <c r="Y314"/>
  <c r="Y312"/>
  <c r="Y313"/>
  <c r="Y306"/>
  <c r="Y307"/>
  <c r="Y301"/>
  <c r="Y300"/>
  <c r="Y299"/>
  <c r="Y298"/>
  <c r="Y297"/>
  <c r="Y296"/>
  <c r="Y294"/>
  <c r="Y295"/>
  <c r="Y291"/>
  <c r="Y290"/>
  <c r="Y288"/>
  <c r="Y289"/>
  <c r="Y286"/>
  <c r="Y283"/>
  <c r="Y284"/>
  <c r="Y282"/>
  <c r="Y281"/>
  <c r="Y279"/>
  <c r="Y276"/>
  <c r="Y278"/>
  <c r="Y277"/>
  <c r="Y274"/>
  <c r="Y275"/>
  <c r="Y272"/>
  <c r="Y271"/>
  <c r="Y270"/>
  <c r="Y266"/>
  <c r="Y267"/>
  <c r="Y264"/>
  <c r="Y265"/>
  <c r="Y262"/>
  <c r="Y261"/>
  <c r="Y263"/>
  <c r="Y260"/>
  <c r="Y257"/>
  <c r="Y256"/>
  <c r="Y255"/>
  <c r="Y254"/>
  <c r="Y253"/>
  <c r="Y252"/>
  <c r="Y250"/>
  <c r="X8"/>
  <c r="X6"/>
  <c r="X7"/>
  <c r="X9"/>
  <c r="X17"/>
  <c r="X155"/>
  <c r="X330"/>
  <c r="X354"/>
  <c r="X398"/>
  <c r="X197"/>
  <c r="X15"/>
  <c r="X408"/>
  <c r="X41"/>
  <c r="X395"/>
  <c r="X18"/>
  <c r="X21"/>
  <c r="X320"/>
  <c r="X32"/>
  <c r="X23"/>
  <c r="X26"/>
  <c r="X242"/>
  <c r="X323"/>
  <c r="X38"/>
  <c r="X34"/>
  <c r="X62"/>
  <c r="X56"/>
  <c r="X171"/>
  <c r="X68"/>
  <c r="X22"/>
  <c r="X72"/>
  <c r="X74"/>
  <c r="X44"/>
  <c r="X146"/>
  <c r="X40"/>
  <c r="X247"/>
  <c r="X95"/>
  <c r="X103"/>
  <c r="X14"/>
  <c r="X267"/>
  <c r="X118"/>
  <c r="X37"/>
  <c r="X147"/>
  <c r="X377"/>
  <c r="X416"/>
  <c r="X133"/>
  <c r="X170"/>
  <c r="X141"/>
  <c r="X140"/>
  <c r="X33"/>
  <c r="X13"/>
  <c r="X156"/>
  <c r="X86"/>
  <c r="X84"/>
  <c r="X85"/>
  <c r="X87"/>
  <c r="X91"/>
  <c r="X92"/>
  <c r="X93"/>
  <c r="X173"/>
  <c r="X175"/>
  <c r="X178"/>
  <c r="X94"/>
  <c r="X228"/>
  <c r="X265"/>
  <c r="X180"/>
  <c r="X123"/>
  <c r="X12"/>
  <c r="X266"/>
  <c r="X138"/>
  <c r="X196"/>
  <c r="X129"/>
  <c r="X203"/>
  <c r="X204"/>
  <c r="X131"/>
  <c r="X132"/>
  <c r="X211"/>
  <c r="X209"/>
  <c r="X210"/>
  <c r="X213"/>
  <c r="X134"/>
  <c r="X137"/>
  <c r="X71"/>
  <c r="X139"/>
  <c r="X142"/>
  <c r="X143"/>
  <c r="X144"/>
  <c r="X145"/>
  <c r="X205"/>
  <c r="X157"/>
  <c r="X260"/>
  <c r="X208"/>
  <c r="X11"/>
  <c r="X160"/>
  <c r="X165"/>
  <c r="X166"/>
  <c r="X344"/>
  <c r="X63"/>
  <c r="X322"/>
  <c r="X318"/>
  <c r="X254"/>
  <c r="X264"/>
  <c r="X176"/>
  <c r="X20"/>
  <c r="X172"/>
  <c r="X362"/>
  <c r="X187"/>
  <c r="X80"/>
  <c r="X27"/>
  <c r="X277"/>
  <c r="X278"/>
  <c r="X276"/>
  <c r="X19"/>
  <c r="X284"/>
  <c r="X289"/>
  <c r="X291"/>
  <c r="X296"/>
  <c r="X297"/>
  <c r="X302"/>
  <c r="X229"/>
  <c r="X327"/>
  <c r="X195"/>
  <c r="X307"/>
  <c r="X50"/>
  <c r="X16"/>
  <c r="X313"/>
  <c r="X192"/>
  <c r="X336"/>
  <c r="X97"/>
  <c r="X245"/>
  <c r="X418"/>
  <c r="X325"/>
  <c r="X335"/>
  <c r="X286"/>
  <c r="X220"/>
  <c r="X221"/>
  <c r="X394"/>
  <c r="X361"/>
  <c r="X58"/>
  <c r="X312"/>
  <c r="X337"/>
  <c r="X339"/>
  <c r="X232"/>
  <c r="X382"/>
  <c r="X412"/>
  <c r="X236"/>
  <c r="X238"/>
  <c r="X404"/>
  <c r="X169"/>
  <c r="X241"/>
  <c r="X152"/>
  <c r="X244"/>
  <c r="X191"/>
  <c r="X304"/>
  <c r="X343"/>
  <c r="X251"/>
  <c r="X340"/>
  <c r="X253"/>
  <c r="X360"/>
  <c r="X258"/>
  <c r="X259"/>
  <c r="X317"/>
  <c r="X127"/>
  <c r="X79"/>
  <c r="X188"/>
  <c r="X214"/>
  <c r="X240"/>
  <c r="X194"/>
  <c r="X268"/>
  <c r="X269"/>
  <c r="X270"/>
  <c r="X293"/>
  <c r="X279"/>
  <c r="X280"/>
  <c r="X193"/>
  <c r="X292"/>
  <c r="X216"/>
  <c r="X303"/>
  <c r="X349"/>
  <c r="X53"/>
  <c r="X227"/>
  <c r="X306"/>
  <c r="X310"/>
  <c r="X311"/>
  <c r="X239"/>
  <c r="X215"/>
  <c r="X64"/>
  <c r="X185"/>
  <c r="X186"/>
  <c r="X319"/>
  <c r="X49"/>
  <c r="X182"/>
  <c r="X403"/>
  <c r="X324"/>
  <c r="X248"/>
  <c r="X350"/>
  <c r="X402"/>
  <c r="X226"/>
  <c r="X331"/>
  <c r="X333"/>
  <c r="X273"/>
  <c r="X233"/>
  <c r="X48"/>
  <c r="X363"/>
  <c r="X355"/>
  <c r="X345"/>
  <c r="X351"/>
  <c r="X125"/>
  <c r="X124"/>
  <c r="X29"/>
  <c r="X257"/>
  <c r="X217"/>
  <c r="X368"/>
  <c r="X367"/>
  <c r="X375"/>
  <c r="X376"/>
  <c r="X218"/>
  <c r="X378"/>
  <c r="X234"/>
  <c r="X385"/>
  <c r="X31"/>
  <c r="X334"/>
  <c r="X308"/>
  <c r="X275"/>
  <c r="X25"/>
  <c r="X61"/>
  <c r="X73"/>
  <c r="X159"/>
  <c r="X309"/>
  <c r="X5"/>
  <c r="X282"/>
  <c r="X57"/>
  <c r="X387"/>
  <c r="X39"/>
  <c r="X121"/>
  <c r="X46"/>
  <c r="X113"/>
  <c r="X249"/>
  <c r="X36"/>
  <c r="X130"/>
  <c r="X60"/>
  <c r="X298"/>
  <c r="X290"/>
  <c r="X47"/>
  <c r="X59"/>
  <c r="X2"/>
  <c r="X122"/>
  <c r="X346"/>
  <c r="X83"/>
  <c r="X338"/>
  <c r="X199"/>
  <c r="X163"/>
  <c r="X69"/>
  <c r="X70"/>
  <c r="X365"/>
  <c r="X96"/>
  <c r="X381"/>
  <c r="X396"/>
  <c r="X179"/>
  <c r="X151"/>
  <c r="X198"/>
  <c r="X3"/>
  <c r="X99"/>
  <c r="X128"/>
  <c r="X364"/>
  <c r="X392"/>
  <c r="X370"/>
  <c r="X413"/>
  <c r="X414"/>
  <c r="X225"/>
  <c r="X406"/>
  <c r="X353"/>
  <c r="X405"/>
  <c r="X222"/>
  <c r="X366"/>
  <c r="X51"/>
  <c r="X393"/>
  <c r="X219"/>
  <c r="X75"/>
  <c r="X177"/>
  <c r="X250"/>
  <c r="X369"/>
  <c r="X164"/>
  <c r="X117"/>
  <c r="X230"/>
  <c r="X374"/>
  <c r="X200"/>
  <c r="X235"/>
  <c r="X372"/>
  <c r="X299"/>
  <c r="X417"/>
  <c r="X78"/>
  <c r="X24"/>
  <c r="X314"/>
  <c r="X263"/>
  <c r="X52"/>
  <c r="X237"/>
  <c r="X373"/>
  <c r="X371"/>
  <c r="X305"/>
  <c r="X332"/>
  <c r="X150"/>
  <c r="X66"/>
  <c r="X379"/>
  <c r="X35"/>
  <c r="X126"/>
  <c r="X90"/>
  <c r="X158"/>
  <c r="X352"/>
  <c r="X400"/>
  <c r="X28"/>
  <c r="X76"/>
  <c r="X149"/>
  <c r="X274"/>
  <c r="X231"/>
  <c r="X148"/>
  <c r="X411"/>
  <c r="X288"/>
  <c r="X252"/>
  <c r="X326"/>
  <c r="X4"/>
  <c r="X89"/>
  <c r="X399"/>
  <c r="X54"/>
  <c r="X357"/>
  <c r="X116"/>
  <c r="X287"/>
  <c r="X272"/>
  <c r="X88"/>
  <c r="X55"/>
  <c r="X30"/>
  <c r="X358"/>
  <c r="X401"/>
  <c r="X65"/>
  <c r="X114"/>
  <c r="X328"/>
  <c r="X261"/>
  <c r="X101"/>
  <c r="X329"/>
  <c r="X184"/>
  <c r="X315"/>
  <c r="X223"/>
  <c r="X102"/>
  <c r="X359"/>
  <c r="X271"/>
  <c r="X300"/>
  <c r="X111"/>
  <c r="U111" s="1"/>
  <c r="X410"/>
  <c r="X77"/>
  <c r="X212"/>
  <c r="X207"/>
  <c r="X167"/>
  <c r="X120"/>
  <c r="X407"/>
  <c r="X224"/>
  <c r="X301"/>
  <c r="X388"/>
  <c r="X43"/>
  <c r="X161"/>
  <c r="X348"/>
  <c r="X347"/>
  <c r="X409"/>
  <c r="X386"/>
  <c r="X341"/>
  <c r="X98"/>
  <c r="X246"/>
  <c r="X206"/>
  <c r="X183"/>
  <c r="X45"/>
  <c r="X316"/>
  <c r="X419"/>
  <c r="X104"/>
  <c r="X256"/>
  <c r="X154"/>
  <c r="X106"/>
  <c r="X115"/>
  <c r="X112"/>
  <c r="X356"/>
  <c r="X389"/>
  <c r="X189"/>
  <c r="X105"/>
  <c r="X82"/>
  <c r="X383"/>
  <c r="X295"/>
  <c r="X190"/>
  <c r="X162"/>
  <c r="X42"/>
  <c r="X168"/>
  <c r="X243"/>
  <c r="X294"/>
  <c r="X100"/>
  <c r="X201"/>
  <c r="X108"/>
  <c r="X107"/>
  <c r="X174"/>
  <c r="X384"/>
  <c r="X262"/>
  <c r="X202"/>
  <c r="X342"/>
  <c r="X153"/>
  <c r="X283"/>
  <c r="X390"/>
  <c r="X321"/>
  <c r="X391"/>
  <c r="X380"/>
  <c r="X67"/>
  <c r="X397"/>
  <c r="X255"/>
  <c r="X81"/>
  <c r="X119"/>
  <c r="X281"/>
  <c r="X136"/>
  <c r="X415"/>
  <c r="X135"/>
  <c r="X181"/>
  <c r="X109"/>
  <c r="X110"/>
  <c r="F354"/>
  <c r="F395"/>
  <c r="F320"/>
  <c r="F32"/>
  <c r="F62"/>
  <c r="F68"/>
  <c r="F74"/>
  <c r="F146"/>
  <c r="F247"/>
  <c r="F267"/>
  <c r="F118"/>
  <c r="F147"/>
  <c r="F141"/>
  <c r="F140"/>
  <c r="F156"/>
  <c r="F173"/>
  <c r="F175"/>
  <c r="F178"/>
  <c r="F265"/>
  <c r="F266"/>
  <c r="F138"/>
  <c r="F203"/>
  <c r="F204"/>
  <c r="F211"/>
  <c r="F209"/>
  <c r="F210"/>
  <c r="F213"/>
  <c r="F137"/>
  <c r="F139"/>
  <c r="F144"/>
  <c r="F205"/>
  <c r="F157"/>
  <c r="F260"/>
  <c r="F160"/>
  <c r="F344"/>
  <c r="F254"/>
  <c r="F264"/>
  <c r="F176"/>
  <c r="F172"/>
  <c r="F187"/>
  <c r="F277"/>
  <c r="F278"/>
  <c r="F276"/>
  <c r="F284"/>
  <c r="F289"/>
  <c r="F291"/>
  <c r="F296"/>
  <c r="F297"/>
  <c r="F327"/>
  <c r="F307"/>
  <c r="F313"/>
  <c r="F325"/>
  <c r="F286"/>
  <c r="F312"/>
  <c r="F339"/>
  <c r="F241"/>
  <c r="F343"/>
  <c r="F340"/>
  <c r="F253"/>
  <c r="F270"/>
  <c r="F279"/>
  <c r="F349"/>
  <c r="F227"/>
  <c r="F306"/>
  <c r="F319"/>
  <c r="F182"/>
  <c r="F324"/>
  <c r="F248"/>
  <c r="F350"/>
  <c r="F226"/>
  <c r="F363"/>
  <c r="F355"/>
  <c r="F345"/>
  <c r="F257"/>
  <c r="F375"/>
  <c r="F376"/>
  <c r="F378"/>
  <c r="F385"/>
  <c r="F31"/>
  <c r="F275"/>
  <c r="F61"/>
  <c r="F73"/>
  <c r="F159"/>
  <c r="F282"/>
  <c r="F46"/>
  <c r="F249"/>
  <c r="F36"/>
  <c r="F130"/>
  <c r="F60"/>
  <c r="F298"/>
  <c r="F290"/>
  <c r="F59"/>
  <c r="F346"/>
  <c r="F83"/>
  <c r="F338"/>
  <c r="F199"/>
  <c r="F163"/>
  <c r="F69"/>
  <c r="F70"/>
  <c r="F365"/>
  <c r="F396"/>
  <c r="F179"/>
  <c r="F198"/>
  <c r="F128"/>
  <c r="F364"/>
  <c r="F413"/>
  <c r="F414"/>
  <c r="F225"/>
  <c r="F353"/>
  <c r="F222"/>
  <c r="F366"/>
  <c r="F219"/>
  <c r="F75"/>
  <c r="F177"/>
  <c r="F250"/>
  <c r="F230"/>
  <c r="F299"/>
  <c r="F314"/>
  <c r="F263"/>
  <c r="F52"/>
  <c r="F66"/>
  <c r="F379"/>
  <c r="F35"/>
  <c r="F126"/>
  <c r="F158"/>
  <c r="F352"/>
  <c r="F76"/>
  <c r="F149"/>
  <c r="F274"/>
  <c r="F231"/>
  <c r="F148"/>
  <c r="F411"/>
  <c r="F288"/>
  <c r="F252"/>
  <c r="F326"/>
  <c r="F357"/>
  <c r="F116"/>
  <c r="F272"/>
  <c r="F358"/>
  <c r="F65"/>
  <c r="F114"/>
  <c r="F261"/>
  <c r="F329"/>
  <c r="F184"/>
  <c r="F223"/>
  <c r="F359"/>
  <c r="F271"/>
  <c r="F300"/>
  <c r="F77"/>
  <c r="F212"/>
  <c r="F207"/>
  <c r="F167"/>
  <c r="F120"/>
  <c r="F407"/>
  <c r="F224"/>
  <c r="F301"/>
  <c r="F388"/>
  <c r="F43"/>
  <c r="F161"/>
  <c r="F348"/>
  <c r="F347"/>
  <c r="F386"/>
  <c r="F341"/>
  <c r="F98"/>
  <c r="F246"/>
  <c r="F183"/>
  <c r="F45"/>
  <c r="F256"/>
  <c r="F115"/>
  <c r="F356"/>
  <c r="F189"/>
  <c r="F82"/>
  <c r="F295"/>
  <c r="F190"/>
  <c r="F162"/>
  <c r="F42"/>
  <c r="F168"/>
  <c r="F243"/>
  <c r="F294"/>
  <c r="F201"/>
  <c r="F174"/>
  <c r="F262"/>
  <c r="F202"/>
  <c r="F342"/>
  <c r="F153"/>
  <c r="F283"/>
  <c r="F321"/>
  <c r="F380"/>
  <c r="F67"/>
  <c r="F397"/>
  <c r="F255"/>
  <c r="F81"/>
  <c r="F119"/>
  <c r="F281"/>
  <c r="F136"/>
  <c r="F415"/>
  <c r="F135"/>
  <c r="F181"/>
  <c r="AA8"/>
  <c r="AA6"/>
  <c r="AA7"/>
  <c r="AA9"/>
  <c r="AA17"/>
  <c r="AA155"/>
  <c r="AA330"/>
  <c r="AA354"/>
  <c r="AA398"/>
  <c r="AA197"/>
  <c r="AA15"/>
  <c r="AA408"/>
  <c r="AA41"/>
  <c r="AA395"/>
  <c r="AA18"/>
  <c r="AA21"/>
  <c r="AA320"/>
  <c r="AA32"/>
  <c r="AA23"/>
  <c r="AA26"/>
  <c r="AA242"/>
  <c r="AA323"/>
  <c r="AA38"/>
  <c r="AA34"/>
  <c r="AA62"/>
  <c r="AA56"/>
  <c r="AA171"/>
  <c r="AA68"/>
  <c r="AA22"/>
  <c r="AA72"/>
  <c r="AA74"/>
  <c r="AA44"/>
  <c r="AA146"/>
  <c r="AA40"/>
  <c r="AA247"/>
  <c r="AA95"/>
  <c r="AA103"/>
  <c r="AA14"/>
  <c r="AA267"/>
  <c r="AA118"/>
  <c r="AA37"/>
  <c r="AA147"/>
  <c r="AA377"/>
  <c r="AA416"/>
  <c r="AA133"/>
  <c r="AA170"/>
  <c r="AA141"/>
  <c r="AA140"/>
  <c r="AA33"/>
  <c r="AA13"/>
  <c r="AA156"/>
  <c r="AA86"/>
  <c r="AA84"/>
  <c r="AA85"/>
  <c r="AA87"/>
  <c r="AA91"/>
  <c r="AA92"/>
  <c r="AA93"/>
  <c r="AA173"/>
  <c r="AA175"/>
  <c r="AA178"/>
  <c r="AA94"/>
  <c r="AA228"/>
  <c r="AA265"/>
  <c r="AA180"/>
  <c r="AA123"/>
  <c r="AA12"/>
  <c r="AA266"/>
  <c r="AA138"/>
  <c r="AA196"/>
  <c r="AA129"/>
  <c r="AA203"/>
  <c r="AA204"/>
  <c r="AA131"/>
  <c r="AA132"/>
  <c r="AA211"/>
  <c r="AA209"/>
  <c r="AA210"/>
  <c r="AA213"/>
  <c r="AA134"/>
  <c r="AA137"/>
  <c r="AA71"/>
  <c r="AA139"/>
  <c r="AA142"/>
  <c r="AA143"/>
  <c r="AA144"/>
  <c r="AA145"/>
  <c r="AA205"/>
  <c r="AA157"/>
  <c r="AA260"/>
  <c r="AA208"/>
  <c r="AA11"/>
  <c r="AA160"/>
  <c r="AA165"/>
  <c r="AA166"/>
  <c r="AA344"/>
  <c r="AA63"/>
  <c r="AA322"/>
  <c r="AA318"/>
  <c r="AA254"/>
  <c r="AA264"/>
  <c r="AA176"/>
  <c r="AA20"/>
  <c r="AA172"/>
  <c r="AA362"/>
  <c r="AA187"/>
  <c r="AA80"/>
  <c r="AA27"/>
  <c r="AA277"/>
  <c r="AA278"/>
  <c r="AA276"/>
  <c r="AA19"/>
  <c r="AA284"/>
  <c r="AA289"/>
  <c r="AA291"/>
  <c r="AA296"/>
  <c r="AA297"/>
  <c r="AA302"/>
  <c r="AA229"/>
  <c r="AA327"/>
  <c r="AA195"/>
  <c r="AA307"/>
  <c r="AA50"/>
  <c r="AA16"/>
  <c r="AA313"/>
  <c r="AA192"/>
  <c r="AA336"/>
  <c r="AA97"/>
  <c r="AA245"/>
  <c r="AA418"/>
  <c r="AA325"/>
  <c r="AA335"/>
  <c r="AA286"/>
  <c r="AA220"/>
  <c r="AA221"/>
  <c r="AA394"/>
  <c r="AA361"/>
  <c r="AA58"/>
  <c r="AA312"/>
  <c r="AA337"/>
  <c r="AA339"/>
  <c r="AA232"/>
  <c r="AA382"/>
  <c r="AA412"/>
  <c r="AA236"/>
  <c r="AA238"/>
  <c r="AA404"/>
  <c r="AA169"/>
  <c r="AA241"/>
  <c r="AA152"/>
  <c r="AA244"/>
  <c r="AA191"/>
  <c r="AA304"/>
  <c r="AA343"/>
  <c r="AA251"/>
  <c r="AA340"/>
  <c r="AA253"/>
  <c r="AA360"/>
  <c r="AA258"/>
  <c r="AA259"/>
  <c r="AA317"/>
  <c r="AA127"/>
  <c r="AA79"/>
  <c r="AA188"/>
  <c r="AA214"/>
  <c r="AA240"/>
  <c r="AA194"/>
  <c r="AA268"/>
  <c r="AA269"/>
  <c r="AA270"/>
  <c r="AA293"/>
  <c r="AA279"/>
  <c r="AA280"/>
  <c r="AA193"/>
  <c r="AA292"/>
  <c r="AA216"/>
  <c r="AA303"/>
  <c r="AA349"/>
  <c r="AA53"/>
  <c r="AA227"/>
  <c r="AA306"/>
  <c r="AA310"/>
  <c r="AA311"/>
  <c r="AA239"/>
  <c r="AA215"/>
  <c r="AA64"/>
  <c r="AA185"/>
  <c r="AA186"/>
  <c r="AA319"/>
  <c r="AA49"/>
  <c r="AA182"/>
  <c r="AA403"/>
  <c r="AA324"/>
  <c r="AA248"/>
  <c r="AA350"/>
  <c r="AA402"/>
  <c r="AA226"/>
  <c r="AA331"/>
  <c r="AA333"/>
  <c r="AA273"/>
  <c r="AA233"/>
  <c r="AA48"/>
  <c r="AA363"/>
  <c r="AA355"/>
  <c r="AA345"/>
  <c r="AA351"/>
  <c r="AA125"/>
  <c r="AA124"/>
  <c r="AA29"/>
  <c r="AA257"/>
  <c r="AA217"/>
  <c r="AA368"/>
  <c r="AA367"/>
  <c r="AA375"/>
  <c r="AA376"/>
  <c r="AA218"/>
  <c r="AA378"/>
  <c r="AA234"/>
  <c r="AA385"/>
  <c r="AA31"/>
  <c r="AA334"/>
  <c r="AA308"/>
  <c r="AA275"/>
  <c r="AA25"/>
  <c r="AA61"/>
  <c r="AA73"/>
  <c r="AA159"/>
  <c r="AA309"/>
  <c r="AA5"/>
  <c r="AA282"/>
  <c r="AA57"/>
  <c r="AA387"/>
  <c r="AA39"/>
  <c r="AA121"/>
  <c r="AA46"/>
  <c r="AA113"/>
  <c r="AA249"/>
  <c r="AA36"/>
  <c r="AA130"/>
  <c r="AA60"/>
  <c r="AA298"/>
  <c r="AA290"/>
  <c r="AA47"/>
  <c r="AA59"/>
  <c r="AA2"/>
  <c r="AA122"/>
  <c r="AA346"/>
  <c r="AA83"/>
  <c r="AA338"/>
  <c r="AA199"/>
  <c r="AA163"/>
  <c r="AA69"/>
  <c r="AA70"/>
  <c r="AA365"/>
  <c r="AA96"/>
  <c r="AA381"/>
  <c r="AA396"/>
  <c r="AA179"/>
  <c r="AA151"/>
  <c r="AA198"/>
  <c r="AA3"/>
  <c r="AA99"/>
  <c r="AA128"/>
  <c r="AA364"/>
  <c r="AA392"/>
  <c r="AA370"/>
  <c r="AA413"/>
  <c r="AA414"/>
  <c r="AA225"/>
  <c r="AA406"/>
  <c r="AA353"/>
  <c r="AA405"/>
  <c r="AA222"/>
  <c r="AA366"/>
  <c r="AA51"/>
  <c r="AA393"/>
  <c r="AA219"/>
  <c r="AA75"/>
  <c r="AA177"/>
  <c r="AA250"/>
  <c r="AA369"/>
  <c r="AA164"/>
  <c r="AA117"/>
  <c r="AA230"/>
  <c r="AA374"/>
  <c r="AA200"/>
  <c r="AA235"/>
  <c r="AA372"/>
  <c r="AA299"/>
  <c r="AA417"/>
  <c r="AA78"/>
  <c r="AA24"/>
  <c r="AA314"/>
  <c r="AA263"/>
  <c r="AA52"/>
  <c r="AA237"/>
  <c r="AA373"/>
  <c r="AA371"/>
  <c r="AA305"/>
  <c r="AA332"/>
  <c r="AA150"/>
  <c r="AA66"/>
  <c r="AA379"/>
  <c r="AA35"/>
  <c r="AA126"/>
  <c r="AA90"/>
  <c r="AA158"/>
  <c r="AA352"/>
  <c r="AA400"/>
  <c r="AA28"/>
  <c r="AA76"/>
  <c r="AA149"/>
  <c r="AA274"/>
  <c r="AA231"/>
  <c r="AA148"/>
  <c r="AA411"/>
  <c r="AA288"/>
  <c r="AA252"/>
  <c r="AA326"/>
  <c r="AA4"/>
  <c r="AA89"/>
  <c r="AA399"/>
  <c r="AA54"/>
  <c r="AA357"/>
  <c r="AA116"/>
  <c r="AA287"/>
  <c r="AA272"/>
  <c r="AA88"/>
  <c r="AA55"/>
  <c r="AA30"/>
  <c r="AA358"/>
  <c r="AA401"/>
  <c r="AA65"/>
  <c r="AA114"/>
  <c r="AA328"/>
  <c r="AA261"/>
  <c r="AA101"/>
  <c r="AA329"/>
  <c r="AA184"/>
  <c r="AA315"/>
  <c r="AA223"/>
  <c r="AA102"/>
  <c r="AA359"/>
  <c r="AA271"/>
  <c r="AA300"/>
  <c r="AA111"/>
  <c r="AA410"/>
  <c r="AA77"/>
  <c r="AA212"/>
  <c r="AA207"/>
  <c r="AA167"/>
  <c r="AA120"/>
  <c r="AA407"/>
  <c r="AA224"/>
  <c r="AA301"/>
  <c r="AA388"/>
  <c r="AA43"/>
  <c r="AA161"/>
  <c r="AA348"/>
  <c r="AA347"/>
  <c r="AA409"/>
  <c r="AA386"/>
  <c r="AA341"/>
  <c r="AA98"/>
  <c r="AA246"/>
  <c r="AA206"/>
  <c r="AA183"/>
  <c r="AA45"/>
  <c r="AA316"/>
  <c r="AA419"/>
  <c r="AA104"/>
  <c r="AA256"/>
  <c r="AA154"/>
  <c r="AA106"/>
  <c r="AA115"/>
  <c r="AA112"/>
  <c r="AA356"/>
  <c r="AA389"/>
  <c r="AA189"/>
  <c r="AA105"/>
  <c r="AA82"/>
  <c r="AA383"/>
  <c r="AA295"/>
  <c r="AA190"/>
  <c r="AA162"/>
  <c r="AA42"/>
  <c r="AA168"/>
  <c r="AA243"/>
  <c r="AA294"/>
  <c r="AA100"/>
  <c r="AA201"/>
  <c r="AA108"/>
  <c r="AA107"/>
  <c r="AA174"/>
  <c r="AA384"/>
  <c r="AA262"/>
  <c r="AA202"/>
  <c r="AA342"/>
  <c r="AA153"/>
  <c r="AA283"/>
  <c r="AA390"/>
  <c r="AA321"/>
  <c r="AA391"/>
  <c r="AA380"/>
  <c r="AA67"/>
  <c r="AA397"/>
  <c r="AA255"/>
  <c r="AA81"/>
  <c r="AA119"/>
  <c r="AA281"/>
  <c r="AA136"/>
  <c r="AA415"/>
  <c r="AA135"/>
  <c r="AA181"/>
  <c r="AA109"/>
  <c r="AA110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G398" i="28" l="1"/>
  <c r="U398" s="1"/>
  <c r="G316"/>
  <c r="U316" s="1"/>
  <c r="G206"/>
  <c r="U206" s="1"/>
  <c r="G410"/>
  <c r="U410" s="1"/>
  <c r="G408"/>
  <c r="U408" s="1"/>
  <c r="G409"/>
  <c r="U409" s="1"/>
  <c r="G362"/>
  <c r="F362" s="1"/>
  <c r="G361"/>
  <c r="F361" s="1"/>
  <c r="G360"/>
  <c r="F360" s="1"/>
  <c r="G256"/>
  <c r="G208"/>
  <c r="F208" s="1"/>
  <c r="G416"/>
  <c r="U416" s="1"/>
  <c r="G377"/>
  <c r="U377" s="1"/>
  <c r="F409" l="1"/>
  <c r="F410"/>
  <c r="F206"/>
  <c r="F316"/>
  <c r="F398"/>
  <c r="F408"/>
  <c r="F377"/>
  <c r="F416"/>
  <c r="G415"/>
  <c r="G363"/>
  <c r="G310"/>
  <c r="U310" s="1"/>
  <c r="G311"/>
  <c r="U311" s="1"/>
  <c r="G162"/>
  <c r="G161"/>
  <c r="G142"/>
  <c r="U142" s="1"/>
  <c r="G143"/>
  <c r="U143" s="1"/>
  <c r="G99"/>
  <c r="U99" s="1"/>
  <c r="G337"/>
  <c r="U337" s="1"/>
  <c r="G336"/>
  <c r="U336" s="1"/>
  <c r="G335"/>
  <c r="U335" s="1"/>
  <c r="G125"/>
  <c r="F125" s="1"/>
  <c r="G124"/>
  <c r="F124" s="1"/>
  <c r="G233"/>
  <c r="F233" s="1"/>
  <c r="G234"/>
  <c r="F234" s="1"/>
  <c r="G79"/>
  <c r="U79" s="1"/>
  <c r="G80"/>
  <c r="U80" s="1"/>
  <c r="F99" l="1"/>
  <c r="F337"/>
  <c r="F142"/>
  <c r="F143"/>
  <c r="F311"/>
  <c r="F335"/>
  <c r="F336"/>
  <c r="F310"/>
  <c r="F80"/>
  <c r="F79"/>
  <c r="G412"/>
  <c r="F412" s="1"/>
  <c r="G200"/>
  <c r="U200" s="1"/>
  <c r="G71"/>
  <c r="U71" s="1"/>
  <c r="G72"/>
  <c r="U72" s="1"/>
  <c r="G26"/>
  <c r="F26" s="1"/>
  <c r="G25"/>
  <c r="F25" s="1"/>
  <c r="G376"/>
  <c r="G286"/>
  <c r="G343"/>
  <c r="G344"/>
  <c r="G213"/>
  <c r="G246"/>
  <c r="G247"/>
  <c r="G252"/>
  <c r="G241"/>
  <c r="G202"/>
  <c r="G201"/>
  <c r="G199"/>
  <c r="G198"/>
  <c r="G30"/>
  <c r="U30" s="1"/>
  <c r="G251"/>
  <c r="G250"/>
  <c r="G249"/>
  <c r="G207"/>
  <c r="G33"/>
  <c r="F33" s="1"/>
  <c r="G378"/>
  <c r="G232"/>
  <c r="U232" s="1"/>
  <c r="G392"/>
  <c r="U392" s="1"/>
  <c r="G393"/>
  <c r="U393" s="1"/>
  <c r="G248"/>
  <c r="G195"/>
  <c r="F195" s="1"/>
  <c r="G196"/>
  <c r="F196" s="1"/>
  <c r="G338"/>
  <c r="G340"/>
  <c r="G339"/>
  <c r="G138"/>
  <c r="G139"/>
  <c r="G395"/>
  <c r="G145"/>
  <c r="U145" s="1"/>
  <c r="G75"/>
  <c r="G31"/>
  <c r="G64"/>
  <c r="U64" s="1"/>
  <c r="G63"/>
  <c r="U63" s="1"/>
  <c r="G253"/>
  <c r="G50"/>
  <c r="U50" s="1"/>
  <c r="G358"/>
  <c r="G357"/>
  <c r="G356"/>
  <c r="G367"/>
  <c r="F367" s="1"/>
  <c r="G368"/>
  <c r="F368" s="1"/>
  <c r="G261"/>
  <c r="G263"/>
  <c r="G262"/>
  <c r="G245"/>
  <c r="U245" s="1"/>
  <c r="G244"/>
  <c r="U244" s="1"/>
  <c r="G394"/>
  <c r="U394" s="1"/>
  <c r="G169"/>
  <c r="U169" s="1"/>
  <c r="G350"/>
  <c r="G349"/>
  <c r="G328"/>
  <c r="U328" s="1"/>
  <c r="G327"/>
  <c r="G305"/>
  <c r="F305" s="1"/>
  <c r="G282"/>
  <c r="G228"/>
  <c r="U228" s="1"/>
  <c r="G229"/>
  <c r="U229" s="1"/>
  <c r="G58"/>
  <c r="U58" s="1"/>
  <c r="G177"/>
  <c r="G172"/>
  <c r="G137"/>
  <c r="G131"/>
  <c r="U131" s="1"/>
  <c r="G127"/>
  <c r="F127" s="1"/>
  <c r="G110"/>
  <c r="U110" s="1"/>
  <c r="G109"/>
  <c r="U109" s="1"/>
  <c r="G68"/>
  <c r="G407"/>
  <c r="G279"/>
  <c r="G129"/>
  <c r="U129" s="1"/>
  <c r="G396"/>
  <c r="G326"/>
  <c r="G325"/>
  <c r="G323"/>
  <c r="U323" s="1"/>
  <c r="G322"/>
  <c r="U322" s="1"/>
  <c r="G259"/>
  <c r="U259" s="1"/>
  <c r="G258"/>
  <c r="U258" s="1"/>
  <c r="G314"/>
  <c r="G112"/>
  <c r="U112" s="1"/>
  <c r="G113"/>
  <c r="U113" s="1"/>
  <c r="G219"/>
  <c r="F251" l="1"/>
  <c r="U251"/>
  <c r="F30"/>
  <c r="F145"/>
  <c r="F328"/>
  <c r="F200"/>
  <c r="F109"/>
  <c r="F110"/>
  <c r="F169"/>
  <c r="F113"/>
  <c r="F392"/>
  <c r="F72"/>
  <c r="F232"/>
  <c r="F393"/>
  <c r="F394"/>
  <c r="F259"/>
  <c r="F323"/>
  <c r="F322"/>
  <c r="F64"/>
  <c r="F258"/>
  <c r="F58"/>
  <c r="F229"/>
  <c r="F228"/>
  <c r="F244"/>
  <c r="F245"/>
  <c r="F63"/>
  <c r="F129"/>
  <c r="F131"/>
  <c r="F112"/>
  <c r="F111"/>
  <c r="F71"/>
  <c r="F50"/>
  <c r="G272"/>
  <c r="G187"/>
  <c r="G32"/>
  <c r="G158"/>
  <c r="G414"/>
  <c r="G345"/>
  <c r="G346"/>
  <c r="G214"/>
  <c r="U214" s="1"/>
  <c r="G235"/>
  <c r="U235" s="1"/>
  <c r="G218"/>
  <c r="F218" s="1"/>
  <c r="G217"/>
  <c r="F217" s="1"/>
  <c r="G43"/>
  <c r="G42"/>
  <c r="G44"/>
  <c r="U44" s="1"/>
  <c r="G275"/>
  <c r="G274"/>
  <c r="G3"/>
  <c r="U3" s="1"/>
  <c r="G4"/>
  <c r="U4" s="1"/>
  <c r="G186"/>
  <c r="F186" s="1"/>
  <c r="G185"/>
  <c r="F185" s="1"/>
  <c r="G273"/>
  <c r="F273" s="1"/>
  <c r="G418"/>
  <c r="U418" s="1"/>
  <c r="G419"/>
  <c r="U419" s="1"/>
  <c r="G353"/>
  <c r="G342"/>
  <c r="G120"/>
  <c r="G386"/>
  <c r="G255"/>
  <c r="G231"/>
  <c r="G230"/>
  <c r="G211"/>
  <c r="G210"/>
  <c r="G209"/>
  <c r="G70"/>
  <c r="G69"/>
  <c r="G260"/>
  <c r="G225"/>
  <c r="G67"/>
  <c r="G280"/>
  <c r="F280" s="1"/>
  <c r="G176"/>
  <c r="G175"/>
  <c r="G411"/>
  <c r="G295"/>
  <c r="G294"/>
  <c r="G321"/>
  <c r="G136"/>
  <c r="G135"/>
  <c r="G318"/>
  <c r="G53"/>
  <c r="F53" s="1"/>
  <c r="G359"/>
  <c r="G48"/>
  <c r="F48" s="1"/>
  <c r="G49"/>
  <c r="F49" s="1"/>
  <c r="G287"/>
  <c r="U287" s="1"/>
  <c r="G128"/>
  <c r="G385"/>
  <c r="G290"/>
  <c r="G184"/>
  <c r="G132"/>
  <c r="U132" s="1"/>
  <c r="G352"/>
  <c r="G341"/>
  <c r="G284"/>
  <c r="G283"/>
  <c r="G212"/>
  <c r="G119"/>
  <c r="G118"/>
  <c r="G130"/>
  <c r="G52"/>
  <c r="G24"/>
  <c r="U24" s="1"/>
  <c r="G59"/>
  <c r="G8"/>
  <c r="U8" s="1"/>
  <c r="G6"/>
  <c r="U6" s="1"/>
  <c r="G103"/>
  <c r="G87"/>
  <c r="U87" s="1"/>
  <c r="G85"/>
  <c r="U85" s="1"/>
  <c r="G84"/>
  <c r="U84" s="1"/>
  <c r="G86"/>
  <c r="U86" s="1"/>
  <c r="G95"/>
  <c r="U95" s="1"/>
  <c r="G156"/>
  <c r="G167"/>
  <c r="G374"/>
  <c r="U374" s="1"/>
  <c r="G372"/>
  <c r="U372" s="1"/>
  <c r="G381"/>
  <c r="F381" s="1"/>
  <c r="G382"/>
  <c r="F382" s="1"/>
  <c r="G306"/>
  <c r="G307"/>
  <c r="G291"/>
  <c r="G379"/>
  <c r="G197"/>
  <c r="F197" s="1"/>
  <c r="G254"/>
  <c r="G178"/>
  <c r="G173"/>
  <c r="G365"/>
  <c r="G366"/>
  <c r="G296"/>
  <c r="G5"/>
  <c r="U5" s="1"/>
  <c r="G373"/>
  <c r="U373" s="1"/>
  <c r="G51"/>
  <c r="U51" s="1"/>
  <c r="G9"/>
  <c r="U9" s="1"/>
  <c r="G351"/>
  <c r="G7"/>
  <c r="U7" s="1"/>
  <c r="G317"/>
  <c r="U317" s="1"/>
  <c r="G165"/>
  <c r="U165" s="1"/>
  <c r="G399"/>
  <c r="U399" s="1"/>
  <c r="G401"/>
  <c r="U401" s="1"/>
  <c r="G242"/>
  <c r="U242" s="1"/>
  <c r="G375"/>
  <c r="G126"/>
  <c r="G404"/>
  <c r="U404" s="1"/>
  <c r="G163"/>
  <c r="G402"/>
  <c r="U402" s="1"/>
  <c r="G354"/>
  <c r="G403"/>
  <c r="U403" s="1"/>
  <c r="G216"/>
  <c r="F216" s="1"/>
  <c r="G236"/>
  <c r="U236" s="1"/>
  <c r="G154"/>
  <c r="U154" s="1"/>
  <c r="G27"/>
  <c r="U27" s="1"/>
  <c r="G238"/>
  <c r="U238" s="1"/>
  <c r="G166"/>
  <c r="U166" s="1"/>
  <c r="G312"/>
  <c r="G324"/>
  <c r="G400"/>
  <c r="U400" s="1"/>
  <c r="G292"/>
  <c r="U292" s="1"/>
  <c r="G92"/>
  <c r="U92" s="1"/>
  <c r="G37"/>
  <c r="U37" s="1"/>
  <c r="G364"/>
  <c r="G293"/>
  <c r="U293" s="1"/>
  <c r="G194"/>
  <c r="U194" s="1"/>
  <c r="G91"/>
  <c r="U91" s="1"/>
  <c r="G391"/>
  <c r="U391" s="1"/>
  <c r="G333"/>
  <c r="U333" s="1"/>
  <c r="G155"/>
  <c r="U155" s="1"/>
  <c r="G308"/>
  <c r="U308" s="1"/>
  <c r="G309"/>
  <c r="U309" s="1"/>
  <c r="G334"/>
  <c r="U334" s="1"/>
  <c r="G38"/>
  <c r="U38" s="1"/>
  <c r="G90"/>
  <c r="G215"/>
  <c r="F215" s="1"/>
  <c r="G193"/>
  <c r="U193" s="1"/>
  <c r="G123"/>
  <c r="U123" s="1"/>
  <c r="G89"/>
  <c r="G93"/>
  <c r="U93" s="1"/>
  <c r="G301"/>
  <c r="G94"/>
  <c r="U94" s="1"/>
  <c r="G122"/>
  <c r="U122" s="1"/>
  <c r="G369"/>
  <c r="F369" s="1"/>
  <c r="G134"/>
  <c r="U134" s="1"/>
  <c r="G383"/>
  <c r="U383" s="1"/>
  <c r="G121"/>
  <c r="U121" s="1"/>
  <c r="G74"/>
  <c r="G300"/>
  <c r="G191"/>
  <c r="U191" s="1"/>
  <c r="G384"/>
  <c r="U384" s="1"/>
  <c r="G168"/>
  <c r="G319"/>
  <c r="G348"/>
  <c r="G170"/>
  <c r="U170" s="1"/>
  <c r="G152"/>
  <c r="F152" s="1"/>
  <c r="G151"/>
  <c r="F151" s="1"/>
  <c r="G417"/>
  <c r="U417" s="1"/>
  <c r="G23"/>
  <c r="U23" s="1"/>
  <c r="G303"/>
  <c r="U303" s="1"/>
  <c r="G16"/>
  <c r="U16" s="1"/>
  <c r="G347"/>
  <c r="G149"/>
  <c r="G15"/>
  <c r="U15" s="1"/>
  <c r="G192"/>
  <c r="U192" s="1"/>
  <c r="G264"/>
  <c r="G88"/>
  <c r="G268"/>
  <c r="U268" s="1"/>
  <c r="G21"/>
  <c r="U21" s="1"/>
  <c r="G47"/>
  <c r="U47" s="1"/>
  <c r="G36"/>
  <c r="G390"/>
  <c r="U390" s="1"/>
  <c r="G101"/>
  <c r="G14"/>
  <c r="U14" s="1"/>
  <c r="G35"/>
  <c r="G45"/>
  <c r="G330"/>
  <c r="U330" s="1"/>
  <c r="G164"/>
  <c r="U164" s="1"/>
  <c r="G17"/>
  <c r="U17" s="1"/>
  <c r="G171"/>
  <c r="U171" s="1"/>
  <c r="G371"/>
  <c r="F371" s="1"/>
  <c r="G46"/>
  <c r="G182"/>
  <c r="G13"/>
  <c r="U13" s="1"/>
  <c r="G106"/>
  <c r="G148"/>
  <c r="G388"/>
  <c r="G188"/>
  <c r="U188" s="1"/>
  <c r="G405"/>
  <c r="U405" s="1"/>
  <c r="G105"/>
  <c r="G22"/>
  <c r="U22" s="1"/>
  <c r="G370"/>
  <c r="F370" s="1"/>
  <c r="G102"/>
  <c r="G114"/>
  <c r="G331"/>
  <c r="U331" s="1"/>
  <c r="G389"/>
  <c r="U389" s="1"/>
  <c r="G2"/>
  <c r="U2" s="1"/>
  <c r="G150"/>
  <c r="F150" s="1"/>
  <c r="G406"/>
  <c r="U406" s="1"/>
  <c r="G289"/>
  <c r="G288"/>
  <c r="G304"/>
  <c r="U304" s="1"/>
  <c r="G20"/>
  <c r="U20" s="1"/>
  <c r="G222"/>
  <c r="G270"/>
  <c r="G332"/>
  <c r="U332" s="1"/>
  <c r="G380"/>
  <c r="G180"/>
  <c r="G226"/>
  <c r="G18"/>
  <c r="U18" s="1"/>
  <c r="G104"/>
  <c r="G100"/>
  <c r="G297"/>
  <c r="G115"/>
  <c r="G221"/>
  <c r="U221" s="1"/>
  <c r="G190"/>
  <c r="G220"/>
  <c r="U220" s="1"/>
  <c r="G299"/>
  <c r="G265"/>
  <c r="G39"/>
  <c r="U39" s="1"/>
  <c r="G276"/>
  <c r="G41"/>
  <c r="U41" s="1"/>
  <c r="G189"/>
  <c r="G11"/>
  <c r="U11" s="1"/>
  <c r="G266"/>
  <c r="G223"/>
  <c r="G329"/>
  <c r="G227"/>
  <c r="G77"/>
  <c r="G40"/>
  <c r="U40" s="1"/>
  <c r="G108"/>
  <c r="G224"/>
  <c r="G12"/>
  <c r="U12" s="1"/>
  <c r="G315"/>
  <c r="G54"/>
  <c r="U54" s="1"/>
  <c r="G66"/>
  <c r="G107"/>
  <c r="G117"/>
  <c r="U117" s="1"/>
  <c r="G277"/>
  <c r="G19"/>
  <c r="U19" s="1"/>
  <c r="G183"/>
  <c r="G65"/>
  <c r="G278"/>
  <c r="G146"/>
  <c r="G55"/>
  <c r="U55" s="1"/>
  <c r="G147"/>
  <c r="G257"/>
  <c r="G174"/>
  <c r="G82"/>
  <c r="G61"/>
  <c r="G116"/>
  <c r="G239"/>
  <c r="F239" s="1"/>
  <c r="G179"/>
  <c r="G78"/>
  <c r="U78" s="1"/>
  <c r="G240"/>
  <c r="F240" s="1"/>
  <c r="G243"/>
  <c r="G62"/>
  <c r="U62" s="1"/>
  <c r="G97"/>
  <c r="U97" s="1"/>
  <c r="G144"/>
  <c r="G298"/>
  <c r="G76"/>
  <c r="G60"/>
  <c r="G96"/>
  <c r="U96" s="1"/>
  <c r="G413"/>
  <c r="G181"/>
  <c r="G98"/>
  <c r="G133"/>
  <c r="U133" s="1"/>
  <c r="G157"/>
  <c r="G153"/>
  <c r="G83"/>
  <c r="G269"/>
  <c r="U269" s="1"/>
  <c r="G387"/>
  <c r="U387" s="1"/>
  <c r="G271"/>
  <c r="G313"/>
  <c r="G267"/>
  <c r="G302"/>
  <c r="U302" s="1"/>
  <c r="G73"/>
  <c r="G160"/>
  <c r="G159"/>
  <c r="G29"/>
  <c r="U29" s="1"/>
  <c r="G320"/>
  <c r="G81"/>
  <c r="G237"/>
  <c r="U237" s="1"/>
  <c r="G355"/>
  <c r="G28"/>
  <c r="U28" s="1"/>
  <c r="G34"/>
  <c r="U34" s="1"/>
  <c r="G56"/>
  <c r="U56" s="1"/>
  <c r="G57"/>
  <c r="U57" s="1"/>
  <c r="G140"/>
  <c r="G141"/>
  <c r="G203"/>
  <c r="G205"/>
  <c r="G204"/>
  <c r="G281"/>
  <c r="G397"/>
  <c r="U397" s="1"/>
  <c r="AD1"/>
  <c r="F315" l="1"/>
  <c r="U315"/>
  <c r="F351"/>
  <c r="U351"/>
  <c r="F318"/>
  <c r="U318"/>
  <c r="F180"/>
  <c r="U180"/>
  <c r="F107"/>
  <c r="U107"/>
  <c r="F108"/>
  <c r="U108"/>
  <c r="F100"/>
  <c r="U100"/>
  <c r="F104"/>
  <c r="U104"/>
  <c r="F102"/>
  <c r="U102"/>
  <c r="F105"/>
  <c r="U105"/>
  <c r="F106"/>
  <c r="U106"/>
  <c r="F101"/>
  <c r="U101"/>
  <c r="F88"/>
  <c r="U88"/>
  <c r="F89"/>
  <c r="U89"/>
  <c r="F90"/>
  <c r="U90"/>
  <c r="F103"/>
  <c r="U103"/>
  <c r="F24"/>
  <c r="F5"/>
  <c r="F4"/>
  <c r="F3"/>
  <c r="F2"/>
  <c r="F287"/>
  <c r="F390"/>
  <c r="F384"/>
  <c r="F383"/>
  <c r="F391"/>
  <c r="F373"/>
  <c r="F374"/>
  <c r="F235"/>
  <c r="F78"/>
  <c r="F47"/>
  <c r="F389"/>
  <c r="F28"/>
  <c r="F55"/>
  <c r="F54"/>
  <c r="F406"/>
  <c r="F405"/>
  <c r="F17"/>
  <c r="F117"/>
  <c r="F372"/>
  <c r="F387"/>
  <c r="F220"/>
  <c r="F221"/>
  <c r="F192"/>
  <c r="F191"/>
  <c r="F237"/>
  <c r="F302"/>
  <c r="F133"/>
  <c r="F96"/>
  <c r="F332"/>
  <c r="F164"/>
  <c r="F417"/>
  <c r="F121"/>
  <c r="F122"/>
  <c r="F308"/>
  <c r="F333"/>
  <c r="F400"/>
  <c r="F238"/>
  <c r="F154"/>
  <c r="F401"/>
  <c r="F95"/>
  <c r="F39"/>
  <c r="F6"/>
  <c r="F303"/>
  <c r="F134"/>
  <c r="F309"/>
  <c r="F242"/>
  <c r="F132"/>
  <c r="F334"/>
  <c r="F399"/>
  <c r="F166"/>
  <c r="F236"/>
  <c r="F165"/>
  <c r="F171"/>
  <c r="F404"/>
  <c r="F419"/>
  <c r="F418"/>
  <c r="F269"/>
  <c r="F304"/>
  <c r="F188"/>
  <c r="F268"/>
  <c r="F170"/>
  <c r="F193"/>
  <c r="F194"/>
  <c r="F293"/>
  <c r="F292"/>
  <c r="F403"/>
  <c r="F402"/>
  <c r="F317"/>
  <c r="F214"/>
  <c r="F331"/>
  <c r="F84"/>
  <c r="F123"/>
  <c r="F97"/>
  <c r="F94"/>
  <c r="F93"/>
  <c r="F91"/>
  <c r="F92"/>
  <c r="F86"/>
  <c r="F85"/>
  <c r="F87"/>
  <c r="F57"/>
  <c r="F56"/>
  <c r="F8"/>
  <c r="F51"/>
  <c r="F34"/>
  <c r="F29"/>
  <c r="F19"/>
  <c r="F12"/>
  <c r="F40"/>
  <c r="F11"/>
  <c r="F41"/>
  <c r="F20"/>
  <c r="F13"/>
  <c r="F14"/>
  <c r="F21"/>
  <c r="F15"/>
  <c r="F16"/>
  <c r="F23"/>
  <c r="F38"/>
  <c r="F37"/>
  <c r="F27"/>
  <c r="F44"/>
  <c r="F22"/>
  <c r="F18"/>
  <c r="F330"/>
  <c r="F155"/>
  <c r="F9"/>
  <c r="F7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L285" i="28" l="1"/>
  <c r="L10"/>
  <c r="L398"/>
  <c r="L316"/>
  <c r="L206"/>
  <c r="L410"/>
  <c r="L408"/>
  <c r="L409"/>
  <c r="L362"/>
  <c r="L361"/>
  <c r="L360"/>
  <c r="L256"/>
  <c r="L208"/>
  <c r="L416"/>
  <c r="L377"/>
  <c r="L415"/>
  <c r="L363"/>
  <c r="L310"/>
  <c r="L311"/>
  <c r="L162"/>
  <c r="L161"/>
  <c r="L142"/>
  <c r="L143"/>
  <c r="L99"/>
  <c r="L335"/>
  <c r="L337"/>
  <c r="L336"/>
  <c r="L125"/>
  <c r="L124"/>
  <c r="L234"/>
  <c r="L233"/>
  <c r="L80"/>
  <c r="L79"/>
  <c r="L412"/>
  <c r="L59"/>
  <c r="L24"/>
  <c r="L52"/>
  <c r="L130"/>
  <c r="L118"/>
  <c r="L119"/>
  <c r="L212"/>
  <c r="L283"/>
  <c r="L284"/>
  <c r="L341"/>
  <c r="L352"/>
  <c r="L132"/>
  <c r="L184"/>
  <c r="L290"/>
  <c r="L385"/>
  <c r="L128"/>
  <c r="L287"/>
  <c r="L49"/>
  <c r="L48"/>
  <c r="L359"/>
  <c r="L53"/>
  <c r="L318"/>
  <c r="L135"/>
  <c r="L136"/>
  <c r="L321"/>
  <c r="L294"/>
  <c r="L295"/>
  <c r="L411"/>
  <c r="L175"/>
  <c r="L176"/>
  <c r="L280"/>
  <c r="L67"/>
  <c r="L225"/>
  <c r="L260"/>
  <c r="L69"/>
  <c r="L70"/>
  <c r="L209"/>
  <c r="L210"/>
  <c r="L211"/>
  <c r="L230"/>
  <c r="L231"/>
  <c r="L255"/>
  <c r="L386"/>
  <c r="L120"/>
  <c r="L342"/>
  <c r="L353"/>
  <c r="L419"/>
  <c r="L418"/>
  <c r="L273"/>
  <c r="L185"/>
  <c r="L186"/>
  <c r="L4"/>
  <c r="L3"/>
  <c r="L274"/>
  <c r="L275"/>
  <c r="L44"/>
  <c r="L42"/>
  <c r="L43"/>
  <c r="L217"/>
  <c r="L218"/>
  <c r="L235"/>
  <c r="L214"/>
  <c r="L346"/>
  <c r="L345"/>
  <c r="L414"/>
  <c r="L158"/>
  <c r="L32"/>
  <c r="L187"/>
  <c r="L272"/>
  <c r="L219"/>
  <c r="L113"/>
  <c r="L112"/>
  <c r="L111"/>
  <c r="L314"/>
  <c r="L258"/>
  <c r="L259"/>
  <c r="L322"/>
  <c r="L323"/>
  <c r="L325"/>
  <c r="L326"/>
  <c r="L396"/>
  <c r="L129"/>
  <c r="L279"/>
  <c r="L407"/>
  <c r="L68"/>
  <c r="L109"/>
  <c r="L110"/>
  <c r="L127"/>
  <c r="L131"/>
  <c r="L137"/>
  <c r="L172"/>
  <c r="L177"/>
  <c r="L58"/>
  <c r="L229"/>
  <c r="L228"/>
  <c r="L282"/>
  <c r="L305"/>
  <c r="L327"/>
  <c r="L328"/>
  <c r="L349"/>
  <c r="L350"/>
  <c r="L169"/>
  <c r="L394"/>
  <c r="L244"/>
  <c r="L245"/>
  <c r="L262"/>
  <c r="L263"/>
  <c r="L261"/>
  <c r="L368"/>
  <c r="L367"/>
  <c r="L356"/>
  <c r="L357"/>
  <c r="L358"/>
  <c r="L50"/>
  <c r="L253"/>
  <c r="L63"/>
  <c r="L64"/>
  <c r="L31"/>
  <c r="L75"/>
  <c r="L145"/>
  <c r="L395"/>
  <c r="L139"/>
  <c r="L138"/>
  <c r="L339"/>
  <c r="L340"/>
  <c r="L338"/>
  <c r="L196"/>
  <c r="L195"/>
  <c r="L248"/>
  <c r="L393"/>
  <c r="L392"/>
  <c r="L232"/>
  <c r="L378"/>
  <c r="L33"/>
  <c r="L207"/>
  <c r="L249"/>
  <c r="L250"/>
  <c r="L251"/>
  <c r="L30"/>
  <c r="L198"/>
  <c r="L199"/>
  <c r="L201"/>
  <c r="L202"/>
  <c r="L241"/>
  <c r="L252"/>
  <c r="L247"/>
  <c r="L246"/>
  <c r="L213"/>
  <c r="L344"/>
  <c r="L343"/>
  <c r="L286"/>
  <c r="L376"/>
  <c r="L25"/>
  <c r="L26"/>
  <c r="L72"/>
  <c r="L71"/>
  <c r="L200"/>
  <c r="L397"/>
  <c r="L281"/>
  <c r="L204"/>
  <c r="L203"/>
  <c r="L205"/>
  <c r="L141"/>
  <c r="L140"/>
  <c r="L57"/>
  <c r="L56"/>
  <c r="L34"/>
  <c r="L40"/>
  <c r="L39"/>
  <c r="L41"/>
  <c r="L23"/>
  <c r="L22"/>
  <c r="L11"/>
  <c r="L14"/>
  <c r="L13"/>
  <c r="L16"/>
  <c r="L15"/>
  <c r="L12"/>
  <c r="L297"/>
  <c r="L296"/>
  <c r="L354"/>
  <c r="L355"/>
  <c r="L332"/>
  <c r="L333"/>
  <c r="L334"/>
  <c r="L20"/>
  <c r="L21"/>
  <c r="L19"/>
  <c r="L303"/>
  <c r="L302"/>
  <c r="L312"/>
  <c r="L313"/>
  <c r="L224"/>
  <c r="L223"/>
  <c r="L221"/>
  <c r="L220"/>
  <c r="L216"/>
  <c r="L215"/>
  <c r="L134"/>
  <c r="L133"/>
  <c r="L66"/>
  <c r="L65"/>
  <c r="L289"/>
  <c r="L288"/>
  <c r="L268"/>
  <c r="L269"/>
  <c r="L264"/>
  <c r="L265"/>
  <c r="L36"/>
  <c r="L35"/>
  <c r="L38"/>
  <c r="L37"/>
  <c r="L54"/>
  <c r="L55"/>
  <c r="L27"/>
  <c r="L266"/>
  <c r="L267"/>
  <c r="L18"/>
  <c r="L17"/>
  <c r="L51"/>
  <c r="L364"/>
  <c r="L366"/>
  <c r="L365"/>
  <c r="L315"/>
  <c r="L301"/>
  <c r="L300"/>
  <c r="L348"/>
  <c r="L347"/>
  <c r="L45"/>
  <c r="L375"/>
  <c r="L98"/>
  <c r="L100"/>
  <c r="L47"/>
  <c r="L174"/>
  <c r="L173"/>
  <c r="L170"/>
  <c r="L171"/>
  <c r="L144"/>
  <c r="L371"/>
  <c r="L370"/>
  <c r="L369"/>
  <c r="L92"/>
  <c r="L91"/>
  <c r="L237"/>
  <c r="L236"/>
  <c r="L238"/>
  <c r="L183"/>
  <c r="L319"/>
  <c r="L257"/>
  <c r="L178"/>
  <c r="L254"/>
  <c r="L197"/>
  <c r="L146"/>
  <c r="L147"/>
  <c r="L61"/>
  <c r="L60"/>
  <c r="L62"/>
  <c r="L278"/>
  <c r="L277"/>
  <c r="L276"/>
  <c r="L304"/>
  <c r="L380"/>
  <c r="L379"/>
  <c r="L299"/>
  <c r="L298"/>
  <c r="L182"/>
  <c r="L181"/>
  <c r="L270"/>
  <c r="L271"/>
  <c r="L403"/>
  <c r="L402"/>
  <c r="L404"/>
  <c r="L193"/>
  <c r="L194"/>
  <c r="L192"/>
  <c r="L191"/>
  <c r="L180"/>
  <c r="L179"/>
  <c r="L351"/>
  <c r="L291"/>
  <c r="L320"/>
  <c r="L307"/>
  <c r="L306"/>
  <c r="L317"/>
  <c r="L222"/>
  <c r="L46"/>
  <c r="L388"/>
  <c r="L382"/>
  <c r="L381"/>
  <c r="L243"/>
  <c r="L384"/>
  <c r="L383"/>
  <c r="L292"/>
  <c r="L293"/>
  <c r="L226"/>
  <c r="L227"/>
  <c r="L239"/>
  <c r="L240"/>
  <c r="L160"/>
  <c r="L159"/>
  <c r="L387"/>
  <c r="L329"/>
  <c r="L330"/>
  <c r="L331"/>
  <c r="L114"/>
  <c r="L74"/>
  <c r="L73"/>
  <c r="L391"/>
  <c r="L390"/>
  <c r="L389"/>
  <c r="L373"/>
  <c r="L372"/>
  <c r="L374"/>
  <c r="L324"/>
  <c r="L153"/>
  <c r="L242"/>
  <c r="L190"/>
  <c r="L189"/>
  <c r="L168"/>
  <c r="L164"/>
  <c r="L165"/>
  <c r="L166"/>
  <c r="L167"/>
  <c r="L163"/>
  <c r="L157"/>
  <c r="L156"/>
  <c r="L151"/>
  <c r="L150"/>
  <c r="L152"/>
  <c r="L149"/>
  <c r="L148"/>
  <c r="L123"/>
  <c r="L121"/>
  <c r="L122"/>
  <c r="L116"/>
  <c r="L115"/>
  <c r="L117"/>
  <c r="L126"/>
  <c r="L106"/>
  <c r="L105"/>
  <c r="L104"/>
  <c r="L93"/>
  <c r="L94"/>
  <c r="L83"/>
  <c r="L82"/>
  <c r="L96"/>
  <c r="L95"/>
  <c r="L97"/>
  <c r="L90"/>
  <c r="L89"/>
  <c r="L88"/>
  <c r="L86"/>
  <c r="L84"/>
  <c r="L85"/>
  <c r="L87"/>
  <c r="L103"/>
  <c r="L102"/>
  <c r="L101"/>
  <c r="L78"/>
  <c r="L77"/>
  <c r="L76"/>
  <c r="L29"/>
  <c r="L6"/>
  <c r="L8"/>
  <c r="L7"/>
  <c r="L81"/>
  <c r="L108"/>
  <c r="L107"/>
  <c r="L28"/>
  <c r="L405"/>
  <c r="L406"/>
  <c r="L413"/>
  <c r="L309"/>
  <c r="L308"/>
  <c r="L9"/>
  <c r="L417"/>
  <c r="L188"/>
  <c r="L155"/>
  <c r="L154"/>
  <c r="L5"/>
  <c r="L399"/>
  <c r="L401"/>
  <c r="L400"/>
  <c r="L2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K285" i="28" l="1"/>
  <c r="K10"/>
  <c r="K398"/>
  <c r="K316"/>
  <c r="K206"/>
  <c r="K410"/>
  <c r="K408"/>
  <c r="K409"/>
  <c r="K362"/>
  <c r="K361"/>
  <c r="K360"/>
  <c r="K256"/>
  <c r="K208"/>
  <c r="K416"/>
  <c r="K377"/>
  <c r="K415"/>
  <c r="K363"/>
  <c r="K310"/>
  <c r="K311"/>
  <c r="K162"/>
  <c r="K161"/>
  <c r="K142"/>
  <c r="K143"/>
  <c r="K99"/>
  <c r="K335"/>
  <c r="K337"/>
  <c r="K336"/>
  <c r="K125"/>
  <c r="K124"/>
  <c r="K234"/>
  <c r="K233"/>
  <c r="K80"/>
  <c r="K79"/>
  <c r="K412"/>
  <c r="K200"/>
  <c r="K71"/>
  <c r="K72"/>
  <c r="K26"/>
  <c r="K25"/>
  <c r="K376"/>
  <c r="K286"/>
  <c r="K343"/>
  <c r="K344"/>
  <c r="K213"/>
  <c r="K246"/>
  <c r="K247"/>
  <c r="K252"/>
  <c r="K241"/>
  <c r="K202"/>
  <c r="K201"/>
  <c r="K199"/>
  <c r="K198"/>
  <c r="K30"/>
  <c r="K251"/>
  <c r="K250"/>
  <c r="K249"/>
  <c r="K207"/>
  <c r="K33"/>
  <c r="K378"/>
  <c r="K232"/>
  <c r="K392"/>
  <c r="K393"/>
  <c r="K248"/>
  <c r="K195"/>
  <c r="K196"/>
  <c r="K338"/>
  <c r="K340"/>
  <c r="K339"/>
  <c r="K138"/>
  <c r="K139"/>
  <c r="K395"/>
  <c r="K145"/>
  <c r="K75"/>
  <c r="K31"/>
  <c r="K64"/>
  <c r="K63"/>
  <c r="K253"/>
  <c r="K50"/>
  <c r="K358"/>
  <c r="K357"/>
  <c r="K356"/>
  <c r="K367"/>
  <c r="K368"/>
  <c r="K261"/>
  <c r="K263"/>
  <c r="K262"/>
  <c r="K245"/>
  <c r="K244"/>
  <c r="K394"/>
  <c r="K169"/>
  <c r="K350"/>
  <c r="K349"/>
  <c r="K328"/>
  <c r="K327"/>
  <c r="K305"/>
  <c r="K282"/>
  <c r="K228"/>
  <c r="K229"/>
  <c r="K58"/>
  <c r="K177"/>
  <c r="K172"/>
  <c r="K137"/>
  <c r="K131"/>
  <c r="K127"/>
  <c r="K110"/>
  <c r="K109"/>
  <c r="K68"/>
  <c r="K407"/>
  <c r="K279"/>
  <c r="K129"/>
  <c r="K396"/>
  <c r="K326"/>
  <c r="K325"/>
  <c r="K323"/>
  <c r="K322"/>
  <c r="K259"/>
  <c r="K258"/>
  <c r="K314"/>
  <c r="K111"/>
  <c r="K112"/>
  <c r="K113"/>
  <c r="K219"/>
  <c r="K272"/>
  <c r="K187"/>
  <c r="K32"/>
  <c r="K158"/>
  <c r="K414"/>
  <c r="K345"/>
  <c r="K346"/>
  <c r="K214"/>
  <c r="K235"/>
  <c r="K218"/>
  <c r="K217"/>
  <c r="K43"/>
  <c r="K42"/>
  <c r="K44"/>
  <c r="K275"/>
  <c r="K274"/>
  <c r="K3"/>
  <c r="K4"/>
  <c r="K186"/>
  <c r="K185"/>
  <c r="K273"/>
  <c r="K418"/>
  <c r="K419"/>
  <c r="K353"/>
  <c r="K342"/>
  <c r="K120"/>
  <c r="K386"/>
  <c r="K255"/>
  <c r="K231"/>
  <c r="K230"/>
  <c r="K211"/>
  <c r="K210"/>
  <c r="K209"/>
  <c r="K70"/>
  <c r="K69"/>
  <c r="K260"/>
  <c r="K225"/>
  <c r="K67"/>
  <c r="K280"/>
  <c r="K176"/>
  <c r="K175"/>
  <c r="K411"/>
  <c r="K295"/>
  <c r="K294"/>
  <c r="K321"/>
  <c r="K136"/>
  <c r="K135"/>
  <c r="K318"/>
  <c r="K53"/>
  <c r="K359"/>
  <c r="K48"/>
  <c r="K49"/>
  <c r="K287"/>
  <c r="K128"/>
  <c r="K385"/>
  <c r="K290"/>
  <c r="K184"/>
  <c r="K132"/>
  <c r="K352"/>
  <c r="K341"/>
  <c r="K284"/>
  <c r="K283"/>
  <c r="K212"/>
  <c r="K119"/>
  <c r="K118"/>
  <c r="K130"/>
  <c r="K52"/>
  <c r="K24"/>
  <c r="K59"/>
  <c r="K397"/>
  <c r="K281"/>
  <c r="K204"/>
  <c r="K203"/>
  <c r="K205"/>
  <c r="K141"/>
  <c r="K140"/>
  <c r="K57"/>
  <c r="K56"/>
  <c r="K34"/>
  <c r="K40"/>
  <c r="K39"/>
  <c r="K41"/>
  <c r="K23"/>
  <c r="K22"/>
  <c r="K11"/>
  <c r="K14"/>
  <c r="K13"/>
  <c r="K16"/>
  <c r="K15"/>
  <c r="K12"/>
  <c r="K297"/>
  <c r="K296"/>
  <c r="K289"/>
  <c r="K288"/>
  <c r="K268"/>
  <c r="K269"/>
  <c r="K264"/>
  <c r="K265"/>
  <c r="K36"/>
  <c r="K35"/>
  <c r="K38"/>
  <c r="K37"/>
  <c r="K54"/>
  <c r="K55"/>
  <c r="K27"/>
  <c r="K266"/>
  <c r="K267"/>
  <c r="K18"/>
  <c r="K17"/>
  <c r="K51"/>
  <c r="K364"/>
  <c r="K366"/>
  <c r="K365"/>
  <c r="K315"/>
  <c r="K301"/>
  <c r="K300"/>
  <c r="K348"/>
  <c r="K347"/>
  <c r="K45"/>
  <c r="K375"/>
  <c r="K98"/>
  <c r="K100"/>
  <c r="K47"/>
  <c r="K174"/>
  <c r="K173"/>
  <c r="K170"/>
  <c r="K171"/>
  <c r="K144"/>
  <c r="K371"/>
  <c r="K370"/>
  <c r="K369"/>
  <c r="K92"/>
  <c r="K91"/>
  <c r="K237"/>
  <c r="K236"/>
  <c r="K238"/>
  <c r="K183"/>
  <c r="K319"/>
  <c r="K257"/>
  <c r="K178"/>
  <c r="K254"/>
  <c r="K197"/>
  <c r="K146"/>
  <c r="K147"/>
  <c r="K61"/>
  <c r="K60"/>
  <c r="K62"/>
  <c r="K278"/>
  <c r="K277"/>
  <c r="K276"/>
  <c r="K304"/>
  <c r="K380"/>
  <c r="K379"/>
  <c r="K299"/>
  <c r="K298"/>
  <c r="K182"/>
  <c r="K181"/>
  <c r="K270"/>
  <c r="K271"/>
  <c r="K403"/>
  <c r="K402"/>
  <c r="K404"/>
  <c r="K193"/>
  <c r="K194"/>
  <c r="K192"/>
  <c r="K191"/>
  <c r="K180"/>
  <c r="K179"/>
  <c r="K351"/>
  <c r="K291"/>
  <c r="K320"/>
  <c r="K307"/>
  <c r="K306"/>
  <c r="K317"/>
  <c r="K222"/>
  <c r="K46"/>
  <c r="K388"/>
  <c r="K382"/>
  <c r="K381"/>
  <c r="K243"/>
  <c r="K384"/>
  <c r="K383"/>
  <c r="K292"/>
  <c r="K293"/>
  <c r="K226"/>
  <c r="K227"/>
  <c r="K239"/>
  <c r="K240"/>
  <c r="K160"/>
  <c r="K159"/>
  <c r="K387"/>
  <c r="K329"/>
  <c r="K330"/>
  <c r="K331"/>
  <c r="K114"/>
  <c r="K74"/>
  <c r="K73"/>
  <c r="K391"/>
  <c r="K390"/>
  <c r="K389"/>
  <c r="K373"/>
  <c r="K372"/>
  <c r="K374"/>
  <c r="K324"/>
  <c r="K153"/>
  <c r="K242"/>
  <c r="K190"/>
  <c r="K189"/>
  <c r="K168"/>
  <c r="K164"/>
  <c r="K165"/>
  <c r="K166"/>
  <c r="K167"/>
  <c r="K163"/>
  <c r="K157"/>
  <c r="K156"/>
  <c r="K151"/>
  <c r="K150"/>
  <c r="K152"/>
  <c r="K149"/>
  <c r="K148"/>
  <c r="K123"/>
  <c r="K121"/>
  <c r="K122"/>
  <c r="K116"/>
  <c r="K115"/>
  <c r="K117"/>
  <c r="K126"/>
  <c r="K106"/>
  <c r="K105"/>
  <c r="K104"/>
  <c r="K93"/>
  <c r="K94"/>
  <c r="K83"/>
  <c r="K82"/>
  <c r="K96"/>
  <c r="K95"/>
  <c r="K97"/>
  <c r="K90"/>
  <c r="K89"/>
  <c r="K88"/>
  <c r="K86"/>
  <c r="K84"/>
  <c r="K85"/>
  <c r="K87"/>
  <c r="K103"/>
  <c r="K102"/>
  <c r="K101"/>
  <c r="K78"/>
  <c r="K77"/>
  <c r="K76"/>
  <c r="K29"/>
  <c r="K6"/>
  <c r="K8"/>
  <c r="K7"/>
  <c r="K81"/>
  <c r="K108"/>
  <c r="K107"/>
  <c r="K28"/>
  <c r="K405"/>
  <c r="K406"/>
  <c r="K413"/>
  <c r="K309"/>
  <c r="K308"/>
  <c r="K9"/>
  <c r="K417"/>
  <c r="K188"/>
  <c r="K155"/>
  <c r="K154"/>
  <c r="K5"/>
  <c r="K399"/>
  <c r="K401"/>
  <c r="K400"/>
  <c r="K2"/>
  <c r="K354"/>
  <c r="K355"/>
  <c r="K332"/>
  <c r="K333"/>
  <c r="K334"/>
  <c r="K20"/>
  <c r="K21"/>
  <c r="K19"/>
  <c r="K303"/>
  <c r="K302"/>
  <c r="K312"/>
  <c r="K313"/>
  <c r="K224"/>
  <c r="K223"/>
  <c r="K221"/>
  <c r="K220"/>
  <c r="K216"/>
  <c r="K215"/>
  <c r="K134"/>
  <c r="K133"/>
  <c r="K66"/>
  <c r="K65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J285" i="28" s="1"/>
  <c r="S14" i="17"/>
  <c r="V56"/>
  <c r="U56"/>
  <c r="T56"/>
  <c r="S56"/>
  <c r="V55"/>
  <c r="U55"/>
  <c r="T55"/>
  <c r="S55"/>
  <c r="J10" i="28" l="1"/>
  <c r="J398"/>
  <c r="J143"/>
  <c r="J142"/>
  <c r="J161"/>
  <c r="J162"/>
  <c r="J311"/>
  <c r="J310"/>
  <c r="J363"/>
  <c r="J415"/>
  <c r="J377"/>
  <c r="J416"/>
  <c r="J208"/>
  <c r="J256"/>
  <c r="J360"/>
  <c r="J361"/>
  <c r="J362"/>
  <c r="J409"/>
  <c r="J408"/>
  <c r="J410"/>
  <c r="J206"/>
  <c r="J316"/>
  <c r="J99"/>
  <c r="J335"/>
  <c r="J336"/>
  <c r="J337"/>
  <c r="J125"/>
  <c r="J124"/>
  <c r="J234"/>
  <c r="J233"/>
  <c r="J80"/>
  <c r="J79"/>
  <c r="J412"/>
  <c r="J59"/>
  <c r="J24"/>
  <c r="J52"/>
  <c r="J130"/>
  <c r="J118"/>
  <c r="J119"/>
  <c r="J212"/>
  <c r="J283"/>
  <c r="J284"/>
  <c r="J341"/>
  <c r="J352"/>
  <c r="J132"/>
  <c r="J184"/>
  <c r="J290"/>
  <c r="J385"/>
  <c r="J128"/>
  <c r="J287"/>
  <c r="J49"/>
  <c r="J48"/>
  <c r="J359"/>
  <c r="J53"/>
  <c r="J318"/>
  <c r="J135"/>
  <c r="J136"/>
  <c r="J321"/>
  <c r="J294"/>
  <c r="J295"/>
  <c r="J411"/>
  <c r="J175"/>
  <c r="J176"/>
  <c r="J280"/>
  <c r="J67"/>
  <c r="J225"/>
  <c r="J260"/>
  <c r="J69"/>
  <c r="J70"/>
  <c r="J209"/>
  <c r="J210"/>
  <c r="J211"/>
  <c r="J230"/>
  <c r="J231"/>
  <c r="J255"/>
  <c r="J386"/>
  <c r="J120"/>
  <c r="J342"/>
  <c r="J353"/>
  <c r="J419"/>
  <c r="J418"/>
  <c r="J273"/>
  <c r="J185"/>
  <c r="J186"/>
  <c r="J4"/>
  <c r="J3"/>
  <c r="J274"/>
  <c r="J275"/>
  <c r="J44"/>
  <c r="J42"/>
  <c r="J43"/>
  <c r="J217"/>
  <c r="J218"/>
  <c r="J235"/>
  <c r="J214"/>
  <c r="J346"/>
  <c r="J345"/>
  <c r="J414"/>
  <c r="J158"/>
  <c r="J32"/>
  <c r="J187"/>
  <c r="J272"/>
  <c r="J219"/>
  <c r="J113"/>
  <c r="J112"/>
  <c r="J111"/>
  <c r="J314"/>
  <c r="J258"/>
  <c r="J259"/>
  <c r="J322"/>
  <c r="J323"/>
  <c r="J325"/>
  <c r="J326"/>
  <c r="J396"/>
  <c r="J129"/>
  <c r="J279"/>
  <c r="J407"/>
  <c r="J68"/>
  <c r="J109"/>
  <c r="J110"/>
  <c r="J127"/>
  <c r="J131"/>
  <c r="J137"/>
  <c r="J172"/>
  <c r="J177"/>
  <c r="J58"/>
  <c r="J229"/>
  <c r="J228"/>
  <c r="J282"/>
  <c r="J305"/>
  <c r="J327"/>
  <c r="J328"/>
  <c r="J349"/>
  <c r="J350"/>
  <c r="J169"/>
  <c r="J394"/>
  <c r="J244"/>
  <c r="J245"/>
  <c r="J262"/>
  <c r="J263"/>
  <c r="J261"/>
  <c r="J368"/>
  <c r="J367"/>
  <c r="J356"/>
  <c r="J357"/>
  <c r="J358"/>
  <c r="J50"/>
  <c r="J253"/>
  <c r="J63"/>
  <c r="J64"/>
  <c r="J31"/>
  <c r="J75"/>
  <c r="J145"/>
  <c r="J395"/>
  <c r="J139"/>
  <c r="J138"/>
  <c r="J339"/>
  <c r="J340"/>
  <c r="J338"/>
  <c r="J196"/>
  <c r="J195"/>
  <c r="J248"/>
  <c r="J393"/>
  <c r="J392"/>
  <c r="J232"/>
  <c r="J378"/>
  <c r="J33"/>
  <c r="J207"/>
  <c r="J249"/>
  <c r="J250"/>
  <c r="J251"/>
  <c r="J30"/>
  <c r="J198"/>
  <c r="J199"/>
  <c r="J201"/>
  <c r="J202"/>
  <c r="J241"/>
  <c r="J252"/>
  <c r="J247"/>
  <c r="J246"/>
  <c r="J213"/>
  <c r="J344"/>
  <c r="J343"/>
  <c r="J286"/>
  <c r="J376"/>
  <c r="J25"/>
  <c r="J26"/>
  <c r="J72"/>
  <c r="J71"/>
  <c r="J200"/>
  <c r="J281"/>
  <c r="J397"/>
  <c r="J203"/>
  <c r="J204"/>
  <c r="J205"/>
  <c r="J141"/>
  <c r="J140"/>
  <c r="J56"/>
  <c r="J57"/>
  <c r="J34"/>
  <c r="J40"/>
  <c r="J65"/>
  <c r="J66"/>
  <c r="J133"/>
  <c r="J134"/>
  <c r="J215"/>
  <c r="J216"/>
  <c r="J220"/>
  <c r="J221"/>
  <c r="J223"/>
  <c r="J224"/>
  <c r="J313"/>
  <c r="J312"/>
  <c r="J302"/>
  <c r="J303"/>
  <c r="J19"/>
  <c r="J21"/>
  <c r="J20"/>
  <c r="J334"/>
  <c r="J333"/>
  <c r="J332"/>
  <c r="J355"/>
  <c r="J354"/>
  <c r="J2"/>
  <c r="J400"/>
  <c r="J401"/>
  <c r="J399"/>
  <c r="J5"/>
  <c r="J154"/>
  <c r="J155"/>
  <c r="J188"/>
  <c r="J417"/>
  <c r="J9"/>
  <c r="J308"/>
  <c r="J309"/>
  <c r="J413"/>
  <c r="J406"/>
  <c r="J405"/>
  <c r="J28"/>
  <c r="J107"/>
  <c r="J108"/>
  <c r="J81"/>
  <c r="J7"/>
  <c r="J8"/>
  <c r="J6"/>
  <c r="J29"/>
  <c r="J76"/>
  <c r="J77"/>
  <c r="J78"/>
  <c r="J101"/>
  <c r="J102"/>
  <c r="J103"/>
  <c r="J87"/>
  <c r="J85"/>
  <c r="J84"/>
  <c r="J86"/>
  <c r="J88"/>
  <c r="J89"/>
  <c r="J90"/>
  <c r="J97"/>
  <c r="J95"/>
  <c r="J96"/>
  <c r="J82"/>
  <c r="J83"/>
  <c r="J94"/>
  <c r="J93"/>
  <c r="J104"/>
  <c r="J105"/>
  <c r="J106"/>
  <c r="J126"/>
  <c r="J117"/>
  <c r="J115"/>
  <c r="J116"/>
  <c r="J122"/>
  <c r="J121"/>
  <c r="J123"/>
  <c r="J148"/>
  <c r="J149"/>
  <c r="J152"/>
  <c r="J150"/>
  <c r="J151"/>
  <c r="J156"/>
  <c r="J157"/>
  <c r="J163"/>
  <c r="J167"/>
  <c r="J166"/>
  <c r="J165"/>
  <c r="J164"/>
  <c r="J168"/>
  <c r="J189"/>
  <c r="J190"/>
  <c r="J242"/>
  <c r="J153"/>
  <c r="J324"/>
  <c r="J374"/>
  <c r="J372"/>
  <c r="J373"/>
  <c r="J389"/>
  <c r="J390"/>
  <c r="J391"/>
  <c r="J73"/>
  <c r="J74"/>
  <c r="J114"/>
  <c r="J331"/>
  <c r="J330"/>
  <c r="J329"/>
  <c r="J387"/>
  <c r="J159"/>
  <c r="J160"/>
  <c r="J240"/>
  <c r="J239"/>
  <c r="J227"/>
  <c r="J226"/>
  <c r="J293"/>
  <c r="J292"/>
  <c r="J383"/>
  <c r="J384"/>
  <c r="J243"/>
  <c r="J381"/>
  <c r="J382"/>
  <c r="J388"/>
  <c r="J46"/>
  <c r="J222"/>
  <c r="J317"/>
  <c r="J306"/>
  <c r="J307"/>
  <c r="J320"/>
  <c r="J291"/>
  <c r="J351"/>
  <c r="J179"/>
  <c r="J180"/>
  <c r="J191"/>
  <c r="J192"/>
  <c r="J194"/>
  <c r="J193"/>
  <c r="J404"/>
  <c r="J402"/>
  <c r="J403"/>
  <c r="J271"/>
  <c r="J270"/>
  <c r="J181"/>
  <c r="J182"/>
  <c r="J298"/>
  <c r="J299"/>
  <c r="J379"/>
  <c r="J380"/>
  <c r="J304"/>
  <c r="J276"/>
  <c r="J277"/>
  <c r="J278"/>
  <c r="J62"/>
  <c r="J60"/>
  <c r="J61"/>
  <c r="J147"/>
  <c r="J146"/>
  <c r="J197"/>
  <c r="J254"/>
  <c r="J178"/>
  <c r="J257"/>
  <c r="J319"/>
  <c r="J183"/>
  <c r="J238"/>
  <c r="J236"/>
  <c r="J237"/>
  <c r="J91"/>
  <c r="J92"/>
  <c r="J369"/>
  <c r="J370"/>
  <c r="J371"/>
  <c r="J144"/>
  <c r="J171"/>
  <c r="J170"/>
  <c r="J173"/>
  <c r="J174"/>
  <c r="J47"/>
  <c r="J100"/>
  <c r="J98"/>
  <c r="J375"/>
  <c r="J45"/>
  <c r="J347"/>
  <c r="J348"/>
  <c r="J300"/>
  <c r="J301"/>
  <c r="J315"/>
  <c r="J365"/>
  <c r="J366"/>
  <c r="J364"/>
  <c r="J51"/>
  <c r="J17"/>
  <c r="J18"/>
  <c r="J267"/>
  <c r="J266"/>
  <c r="J27"/>
  <c r="J55"/>
  <c r="J54"/>
  <c r="J37"/>
  <c r="J38"/>
  <c r="J35"/>
  <c r="J36"/>
  <c r="J265"/>
  <c r="J264"/>
  <c r="J269"/>
  <c r="J268"/>
  <c r="J288"/>
  <c r="J289"/>
  <c r="J296"/>
  <c r="J297"/>
  <c r="J12"/>
  <c r="J15"/>
  <c r="J16"/>
  <c r="J13"/>
  <c r="J14"/>
  <c r="J11"/>
  <c r="J22"/>
  <c r="J23"/>
  <c r="J41"/>
  <c r="J39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I285" i="28" l="1"/>
  <c r="I10"/>
  <c r="I398"/>
  <c r="I316"/>
  <c r="I206"/>
  <c r="I410"/>
  <c r="I408"/>
  <c r="I409"/>
  <c r="I362"/>
  <c r="I361"/>
  <c r="I360"/>
  <c r="I256"/>
  <c r="I208"/>
  <c r="I416"/>
  <c r="I377"/>
  <c r="I415"/>
  <c r="I363"/>
  <c r="I310"/>
  <c r="I311"/>
  <c r="I162"/>
  <c r="I161"/>
  <c r="I142"/>
  <c r="I143"/>
  <c r="I99"/>
  <c r="I335"/>
  <c r="I337"/>
  <c r="I336"/>
  <c r="I125"/>
  <c r="I124"/>
  <c r="I234"/>
  <c r="I233"/>
  <c r="I80"/>
  <c r="I79"/>
  <c r="I412"/>
  <c r="I200"/>
  <c r="I71"/>
  <c r="I72"/>
  <c r="I26"/>
  <c r="I25"/>
  <c r="I376"/>
  <c r="I286"/>
  <c r="I343"/>
  <c r="I344"/>
  <c r="I213"/>
  <c r="I246"/>
  <c r="I247"/>
  <c r="I252"/>
  <c r="I241"/>
  <c r="I202"/>
  <c r="I201"/>
  <c r="I199"/>
  <c r="I198"/>
  <c r="I30"/>
  <c r="I251"/>
  <c r="I250"/>
  <c r="I249"/>
  <c r="I207"/>
  <c r="I33"/>
  <c r="I378"/>
  <c r="I232"/>
  <c r="I392"/>
  <c r="I393"/>
  <c r="I248"/>
  <c r="I195"/>
  <c r="I196"/>
  <c r="I338"/>
  <c r="I340"/>
  <c r="I339"/>
  <c r="I138"/>
  <c r="I139"/>
  <c r="I395"/>
  <c r="I145"/>
  <c r="I75"/>
  <c r="I31"/>
  <c r="I64"/>
  <c r="I63"/>
  <c r="I253"/>
  <c r="I50"/>
  <c r="I358"/>
  <c r="I357"/>
  <c r="I356"/>
  <c r="I367"/>
  <c r="I368"/>
  <c r="I261"/>
  <c r="I263"/>
  <c r="I262"/>
  <c r="I245"/>
  <c r="I244"/>
  <c r="I394"/>
  <c r="I169"/>
  <c r="I350"/>
  <c r="I349"/>
  <c r="I328"/>
  <c r="I327"/>
  <c r="I305"/>
  <c r="I282"/>
  <c r="I228"/>
  <c r="I229"/>
  <c r="I58"/>
  <c r="I177"/>
  <c r="I172"/>
  <c r="I137"/>
  <c r="I131"/>
  <c r="I127"/>
  <c r="I110"/>
  <c r="I109"/>
  <c r="I68"/>
  <c r="I407"/>
  <c r="I279"/>
  <c r="I129"/>
  <c r="I396"/>
  <c r="I326"/>
  <c r="I325"/>
  <c r="I323"/>
  <c r="I322"/>
  <c r="I259"/>
  <c r="I258"/>
  <c r="I314"/>
  <c r="I111"/>
  <c r="I112"/>
  <c r="I113"/>
  <c r="I219"/>
  <c r="I272"/>
  <c r="I187"/>
  <c r="I32"/>
  <c r="I158"/>
  <c r="I414"/>
  <c r="I345"/>
  <c r="I346"/>
  <c r="I214"/>
  <c r="I235"/>
  <c r="I218"/>
  <c r="I217"/>
  <c r="I43"/>
  <c r="I42"/>
  <c r="I44"/>
  <c r="I275"/>
  <c r="I274"/>
  <c r="I3"/>
  <c r="I4"/>
  <c r="I186"/>
  <c r="I185"/>
  <c r="I273"/>
  <c r="I418"/>
  <c r="I419"/>
  <c r="I353"/>
  <c r="I342"/>
  <c r="I120"/>
  <c r="I386"/>
  <c r="I255"/>
  <c r="I231"/>
  <c r="I230"/>
  <c r="I211"/>
  <c r="I210"/>
  <c r="I209"/>
  <c r="I70"/>
  <c r="I69"/>
  <c r="I260"/>
  <c r="I225"/>
  <c r="I67"/>
  <c r="I280"/>
  <c r="I176"/>
  <c r="I175"/>
  <c r="I411"/>
  <c r="I295"/>
  <c r="I294"/>
  <c r="I321"/>
  <c r="I136"/>
  <c r="I135"/>
  <c r="I318"/>
  <c r="I53"/>
  <c r="I359"/>
  <c r="I48"/>
  <c r="I49"/>
  <c r="I287"/>
  <c r="I128"/>
  <c r="I385"/>
  <c r="I290"/>
  <c r="I184"/>
  <c r="I132"/>
  <c r="I352"/>
  <c r="I341"/>
  <c r="I284"/>
  <c r="I283"/>
  <c r="I212"/>
  <c r="I119"/>
  <c r="I118"/>
  <c r="I130"/>
  <c r="I52"/>
  <c r="I24"/>
  <c r="I59"/>
  <c r="I281"/>
  <c r="I397"/>
  <c r="I204"/>
  <c r="I203"/>
  <c r="I205"/>
  <c r="I141"/>
  <c r="I140"/>
  <c r="I57"/>
  <c r="I56"/>
  <c r="I34"/>
  <c r="I40"/>
  <c r="I39"/>
  <c r="I41"/>
  <c r="I23"/>
  <c r="I22"/>
  <c r="I11"/>
  <c r="I14"/>
  <c r="I13"/>
  <c r="I16"/>
  <c r="I15"/>
  <c r="I12"/>
  <c r="I297"/>
  <c r="I296"/>
  <c r="I289"/>
  <c r="I288"/>
  <c r="I268"/>
  <c r="I269"/>
  <c r="I264"/>
  <c r="I265"/>
  <c r="I36"/>
  <c r="I35"/>
  <c r="I38"/>
  <c r="I37"/>
  <c r="I54"/>
  <c r="I55"/>
  <c r="I27"/>
  <c r="I266"/>
  <c r="I267"/>
  <c r="I18"/>
  <c r="I17"/>
  <c r="I51"/>
  <c r="I364"/>
  <c r="I366"/>
  <c r="I365"/>
  <c r="I315"/>
  <c r="I301"/>
  <c r="I300"/>
  <c r="I348"/>
  <c r="I347"/>
  <c r="I45"/>
  <c r="I375"/>
  <c r="I98"/>
  <c r="I100"/>
  <c r="I47"/>
  <c r="I174"/>
  <c r="I173"/>
  <c r="I170"/>
  <c r="I171"/>
  <c r="I144"/>
  <c r="I371"/>
  <c r="I370"/>
  <c r="I369"/>
  <c r="I92"/>
  <c r="I91"/>
  <c r="I237"/>
  <c r="I236"/>
  <c r="I238"/>
  <c r="I183"/>
  <c r="I319"/>
  <c r="I257"/>
  <c r="I178"/>
  <c r="I254"/>
  <c r="I197"/>
  <c r="I146"/>
  <c r="I147"/>
  <c r="I61"/>
  <c r="I60"/>
  <c r="I62"/>
  <c r="I278"/>
  <c r="I277"/>
  <c r="I276"/>
  <c r="I304"/>
  <c r="I380"/>
  <c r="I379"/>
  <c r="I299"/>
  <c r="I298"/>
  <c r="I182"/>
  <c r="I181"/>
  <c r="I270"/>
  <c r="I271"/>
  <c r="I403"/>
  <c r="I402"/>
  <c r="I404"/>
  <c r="I193"/>
  <c r="I194"/>
  <c r="I192"/>
  <c r="I191"/>
  <c r="I180"/>
  <c r="I179"/>
  <c r="I351"/>
  <c r="I291"/>
  <c r="I320"/>
  <c r="I307"/>
  <c r="I306"/>
  <c r="I317"/>
  <c r="I222"/>
  <c r="I46"/>
  <c r="I388"/>
  <c r="I382"/>
  <c r="I381"/>
  <c r="I243"/>
  <c r="I384"/>
  <c r="I383"/>
  <c r="I292"/>
  <c r="I293"/>
  <c r="I226"/>
  <c r="I227"/>
  <c r="I239"/>
  <c r="I240"/>
  <c r="I160"/>
  <c r="I159"/>
  <c r="I387"/>
  <c r="I329"/>
  <c r="I330"/>
  <c r="I331"/>
  <c r="I114"/>
  <c r="I74"/>
  <c r="I73"/>
  <c r="I391"/>
  <c r="I390"/>
  <c r="I389"/>
  <c r="I373"/>
  <c r="I372"/>
  <c r="I374"/>
  <c r="I324"/>
  <c r="I153"/>
  <c r="I242"/>
  <c r="I190"/>
  <c r="I189"/>
  <c r="I168"/>
  <c r="I164"/>
  <c r="I165"/>
  <c r="I166"/>
  <c r="I167"/>
  <c r="I163"/>
  <c r="I157"/>
  <c r="I156"/>
  <c r="I151"/>
  <c r="I150"/>
  <c r="I152"/>
  <c r="I149"/>
  <c r="I148"/>
  <c r="I123"/>
  <c r="I121"/>
  <c r="I122"/>
  <c r="I116"/>
  <c r="I115"/>
  <c r="I117"/>
  <c r="I126"/>
  <c r="I106"/>
  <c r="I105"/>
  <c r="I104"/>
  <c r="I93"/>
  <c r="I94"/>
  <c r="I83"/>
  <c r="I82"/>
  <c r="I96"/>
  <c r="I95"/>
  <c r="I97"/>
  <c r="I90"/>
  <c r="I89"/>
  <c r="I88"/>
  <c r="I86"/>
  <c r="I84"/>
  <c r="I85"/>
  <c r="I87"/>
  <c r="I103"/>
  <c r="I102"/>
  <c r="I101"/>
  <c r="I78"/>
  <c r="I77"/>
  <c r="I76"/>
  <c r="I29"/>
  <c r="I6"/>
  <c r="I8"/>
  <c r="I7"/>
  <c r="I81"/>
  <c r="I108"/>
  <c r="I107"/>
  <c r="I28"/>
  <c r="I405"/>
  <c r="I406"/>
  <c r="I413"/>
  <c r="I309"/>
  <c r="I308"/>
  <c r="I9"/>
  <c r="I417"/>
  <c r="I188"/>
  <c r="I155"/>
  <c r="I154"/>
  <c r="I5"/>
  <c r="I399"/>
  <c r="I401"/>
  <c r="I400"/>
  <c r="I2"/>
  <c r="I354"/>
  <c r="I355"/>
  <c r="I332"/>
  <c r="I333"/>
  <c r="I334"/>
  <c r="I20"/>
  <c r="I21"/>
  <c r="I19"/>
  <c r="I303"/>
  <c r="I302"/>
  <c r="I312"/>
  <c r="I313"/>
  <c r="I224"/>
  <c r="I223"/>
  <c r="I221"/>
  <c r="I220"/>
  <c r="I216"/>
  <c r="I215"/>
  <c r="I134"/>
  <c r="I133"/>
  <c r="I66"/>
  <c r="I65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H285" i="28" l="1"/>
  <c r="D285" s="1"/>
  <c r="H10"/>
  <c r="D10" s="1"/>
  <c r="H398"/>
  <c r="D398" s="1"/>
  <c r="M398" s="1"/>
  <c r="H316"/>
  <c r="D316" s="1"/>
  <c r="M316" s="1"/>
  <c r="H206"/>
  <c r="D206" s="1"/>
  <c r="M206" s="1"/>
  <c r="H410"/>
  <c r="D410" s="1"/>
  <c r="M410" s="1"/>
  <c r="H408"/>
  <c r="D408" s="1"/>
  <c r="M408" s="1"/>
  <c r="H409"/>
  <c r="D409" s="1"/>
  <c r="M409" s="1"/>
  <c r="H362"/>
  <c r="D362" s="1"/>
  <c r="M362" s="1"/>
  <c r="H361"/>
  <c r="D361" s="1"/>
  <c r="M361" s="1"/>
  <c r="H360"/>
  <c r="D360" s="1"/>
  <c r="M360" s="1"/>
  <c r="H256"/>
  <c r="D256" s="1"/>
  <c r="M256" s="1"/>
  <c r="H208"/>
  <c r="D208" s="1"/>
  <c r="M208" s="1"/>
  <c r="H416"/>
  <c r="D416" s="1"/>
  <c r="M416" s="1"/>
  <c r="H377"/>
  <c r="D377" s="1"/>
  <c r="M377" s="1"/>
  <c r="H415"/>
  <c r="D415" s="1"/>
  <c r="M415" s="1"/>
  <c r="H363"/>
  <c r="D363" s="1"/>
  <c r="M363" s="1"/>
  <c r="H310"/>
  <c r="D310" s="1"/>
  <c r="M310" s="1"/>
  <c r="H311"/>
  <c r="D311" s="1"/>
  <c r="M311" s="1"/>
  <c r="H162"/>
  <c r="D162" s="1"/>
  <c r="M162" s="1"/>
  <c r="H161"/>
  <c r="D161" s="1"/>
  <c r="M161" s="1"/>
  <c r="H142"/>
  <c r="D142" s="1"/>
  <c r="M142" s="1"/>
  <c r="H143"/>
  <c r="D143" s="1"/>
  <c r="M143" s="1"/>
  <c r="H99"/>
  <c r="D99" s="1"/>
  <c r="M99" s="1"/>
  <c r="H335"/>
  <c r="D335" s="1"/>
  <c r="M335" s="1"/>
  <c r="H337"/>
  <c r="D337" s="1"/>
  <c r="M337" s="1"/>
  <c r="H336"/>
  <c r="D336" s="1"/>
  <c r="M336" s="1"/>
  <c r="H125"/>
  <c r="D125" s="1"/>
  <c r="M125" s="1"/>
  <c r="H124"/>
  <c r="D124" s="1"/>
  <c r="M124" s="1"/>
  <c r="H234"/>
  <c r="D234" s="1"/>
  <c r="M234" s="1"/>
  <c r="H233"/>
  <c r="D233" s="1"/>
  <c r="M233" s="1"/>
  <c r="H80"/>
  <c r="D80" s="1"/>
  <c r="M80" s="1"/>
  <c r="H79"/>
  <c r="D79" s="1"/>
  <c r="M79" s="1"/>
  <c r="H412"/>
  <c r="D412" s="1"/>
  <c r="M412" s="1"/>
  <c r="H200"/>
  <c r="D200" s="1"/>
  <c r="M200" s="1"/>
  <c r="H71"/>
  <c r="D71" s="1"/>
  <c r="M71" s="1"/>
  <c r="H72"/>
  <c r="D72" s="1"/>
  <c r="M72" s="1"/>
  <c r="H26"/>
  <c r="D26" s="1"/>
  <c r="M26" s="1"/>
  <c r="H25"/>
  <c r="D25" s="1"/>
  <c r="M25" s="1"/>
  <c r="H376"/>
  <c r="D376" s="1"/>
  <c r="M376" s="1"/>
  <c r="H286"/>
  <c r="D286" s="1"/>
  <c r="M286" s="1"/>
  <c r="H343"/>
  <c r="D343" s="1"/>
  <c r="M343" s="1"/>
  <c r="H344"/>
  <c r="D344" s="1"/>
  <c r="M344" s="1"/>
  <c r="H213"/>
  <c r="D213" s="1"/>
  <c r="M213" s="1"/>
  <c r="H246"/>
  <c r="D246" s="1"/>
  <c r="M246" s="1"/>
  <c r="H247"/>
  <c r="D247" s="1"/>
  <c r="M247" s="1"/>
  <c r="H252"/>
  <c r="D252" s="1"/>
  <c r="M252" s="1"/>
  <c r="H241"/>
  <c r="D241" s="1"/>
  <c r="M241" s="1"/>
  <c r="H202"/>
  <c r="D202" s="1"/>
  <c r="M202" s="1"/>
  <c r="H201"/>
  <c r="D201" s="1"/>
  <c r="M201" s="1"/>
  <c r="H199"/>
  <c r="D199" s="1"/>
  <c r="M199" s="1"/>
  <c r="H198"/>
  <c r="D198" s="1"/>
  <c r="M198" s="1"/>
  <c r="H30"/>
  <c r="D30" s="1"/>
  <c r="M30" s="1"/>
  <c r="H251"/>
  <c r="D251" s="1"/>
  <c r="H250"/>
  <c r="D250" s="1"/>
  <c r="M250" s="1"/>
  <c r="H249"/>
  <c r="D249" s="1"/>
  <c r="M249" s="1"/>
  <c r="H207"/>
  <c r="D207" s="1"/>
  <c r="M207" s="1"/>
  <c r="H33"/>
  <c r="D33" s="1"/>
  <c r="M33" s="1"/>
  <c r="H378"/>
  <c r="D378" s="1"/>
  <c r="M378" s="1"/>
  <c r="H232"/>
  <c r="D232" s="1"/>
  <c r="M232" s="1"/>
  <c r="H392"/>
  <c r="D392" s="1"/>
  <c r="M392" s="1"/>
  <c r="H393"/>
  <c r="D393" s="1"/>
  <c r="M393" s="1"/>
  <c r="H248"/>
  <c r="D248" s="1"/>
  <c r="M248" s="1"/>
  <c r="H195"/>
  <c r="D195" s="1"/>
  <c r="M195" s="1"/>
  <c r="H196"/>
  <c r="D196" s="1"/>
  <c r="M196" s="1"/>
  <c r="H338"/>
  <c r="D338" s="1"/>
  <c r="M338" s="1"/>
  <c r="H340"/>
  <c r="D340" s="1"/>
  <c r="M340" s="1"/>
  <c r="H339"/>
  <c r="D339" s="1"/>
  <c r="M339" s="1"/>
  <c r="H138"/>
  <c r="D138" s="1"/>
  <c r="M138" s="1"/>
  <c r="H139"/>
  <c r="D139" s="1"/>
  <c r="M139" s="1"/>
  <c r="H395"/>
  <c r="D395" s="1"/>
  <c r="M395" s="1"/>
  <c r="H145"/>
  <c r="D145" s="1"/>
  <c r="M145" s="1"/>
  <c r="H75"/>
  <c r="D75" s="1"/>
  <c r="M75" s="1"/>
  <c r="H31"/>
  <c r="D31" s="1"/>
  <c r="M31" s="1"/>
  <c r="H64"/>
  <c r="D64" s="1"/>
  <c r="M64" s="1"/>
  <c r="H63"/>
  <c r="D63" s="1"/>
  <c r="M63" s="1"/>
  <c r="H253"/>
  <c r="D253" s="1"/>
  <c r="M253" s="1"/>
  <c r="H50"/>
  <c r="D50" s="1"/>
  <c r="M50" s="1"/>
  <c r="H358"/>
  <c r="D358" s="1"/>
  <c r="M358" s="1"/>
  <c r="H357"/>
  <c r="D357" s="1"/>
  <c r="M357" s="1"/>
  <c r="H356"/>
  <c r="D356" s="1"/>
  <c r="M356" s="1"/>
  <c r="H367"/>
  <c r="D367" s="1"/>
  <c r="M367" s="1"/>
  <c r="H368"/>
  <c r="D368" s="1"/>
  <c r="M368" s="1"/>
  <c r="H261"/>
  <c r="D261" s="1"/>
  <c r="M261" s="1"/>
  <c r="H263"/>
  <c r="D263" s="1"/>
  <c r="M263" s="1"/>
  <c r="H262"/>
  <c r="D262" s="1"/>
  <c r="M262" s="1"/>
  <c r="H245"/>
  <c r="D245" s="1"/>
  <c r="M245" s="1"/>
  <c r="H244"/>
  <c r="D244" s="1"/>
  <c r="M244" s="1"/>
  <c r="H394"/>
  <c r="D394" s="1"/>
  <c r="M394" s="1"/>
  <c r="H169"/>
  <c r="D169" s="1"/>
  <c r="M169" s="1"/>
  <c r="H350"/>
  <c r="D350" s="1"/>
  <c r="M350" s="1"/>
  <c r="H349"/>
  <c r="D349" s="1"/>
  <c r="M349" s="1"/>
  <c r="H328"/>
  <c r="D328" s="1"/>
  <c r="M328" s="1"/>
  <c r="H327"/>
  <c r="D327" s="1"/>
  <c r="M327" s="1"/>
  <c r="H305"/>
  <c r="D305" s="1"/>
  <c r="M305" s="1"/>
  <c r="H282"/>
  <c r="D282" s="1"/>
  <c r="M282" s="1"/>
  <c r="H228"/>
  <c r="D228" s="1"/>
  <c r="M228" s="1"/>
  <c r="H229"/>
  <c r="D229" s="1"/>
  <c r="M229" s="1"/>
  <c r="H58"/>
  <c r="D58" s="1"/>
  <c r="M58" s="1"/>
  <c r="H177"/>
  <c r="D177" s="1"/>
  <c r="M177" s="1"/>
  <c r="H172"/>
  <c r="D172" s="1"/>
  <c r="M172" s="1"/>
  <c r="H137"/>
  <c r="D137" s="1"/>
  <c r="M137" s="1"/>
  <c r="H131"/>
  <c r="D131" s="1"/>
  <c r="M131" s="1"/>
  <c r="H127"/>
  <c r="D127" s="1"/>
  <c r="M127" s="1"/>
  <c r="H110"/>
  <c r="D110" s="1"/>
  <c r="M110" s="1"/>
  <c r="H109"/>
  <c r="D109" s="1"/>
  <c r="M109" s="1"/>
  <c r="H68"/>
  <c r="D68" s="1"/>
  <c r="M68" s="1"/>
  <c r="H407"/>
  <c r="D407" s="1"/>
  <c r="M407" s="1"/>
  <c r="H279"/>
  <c r="D279" s="1"/>
  <c r="M279" s="1"/>
  <c r="H129"/>
  <c r="D129" s="1"/>
  <c r="M129" s="1"/>
  <c r="H396"/>
  <c r="D396" s="1"/>
  <c r="M396" s="1"/>
  <c r="H326"/>
  <c r="D326" s="1"/>
  <c r="M326" s="1"/>
  <c r="H325"/>
  <c r="D325" s="1"/>
  <c r="M325" s="1"/>
  <c r="H323"/>
  <c r="D323" s="1"/>
  <c r="M323" s="1"/>
  <c r="H322"/>
  <c r="D322" s="1"/>
  <c r="M322" s="1"/>
  <c r="H259"/>
  <c r="D259" s="1"/>
  <c r="M259" s="1"/>
  <c r="H258"/>
  <c r="D258" s="1"/>
  <c r="M258" s="1"/>
  <c r="H314"/>
  <c r="D314" s="1"/>
  <c r="M314" s="1"/>
  <c r="H111"/>
  <c r="D111" s="1"/>
  <c r="M111" s="1"/>
  <c r="H112"/>
  <c r="D112" s="1"/>
  <c r="M112" s="1"/>
  <c r="H113"/>
  <c r="D113" s="1"/>
  <c r="M113" s="1"/>
  <c r="H219"/>
  <c r="D219" s="1"/>
  <c r="M219" s="1"/>
  <c r="H272"/>
  <c r="D272" s="1"/>
  <c r="M272" s="1"/>
  <c r="H187"/>
  <c r="D187" s="1"/>
  <c r="M187" s="1"/>
  <c r="H32"/>
  <c r="D32" s="1"/>
  <c r="M32" s="1"/>
  <c r="H158"/>
  <c r="D158" s="1"/>
  <c r="M158" s="1"/>
  <c r="H414"/>
  <c r="D414" s="1"/>
  <c r="M414" s="1"/>
  <c r="H345"/>
  <c r="D345" s="1"/>
  <c r="M345" s="1"/>
  <c r="H346"/>
  <c r="D346" s="1"/>
  <c r="M346" s="1"/>
  <c r="H214"/>
  <c r="D214" s="1"/>
  <c r="M214" s="1"/>
  <c r="H235"/>
  <c r="D235" s="1"/>
  <c r="M235" s="1"/>
  <c r="H218"/>
  <c r="D218" s="1"/>
  <c r="M218" s="1"/>
  <c r="H217"/>
  <c r="D217" s="1"/>
  <c r="M217" s="1"/>
  <c r="H43"/>
  <c r="D43" s="1"/>
  <c r="M43" s="1"/>
  <c r="H42"/>
  <c r="D42" s="1"/>
  <c r="M42" s="1"/>
  <c r="H44"/>
  <c r="D44" s="1"/>
  <c r="M44" s="1"/>
  <c r="H275"/>
  <c r="D275" s="1"/>
  <c r="M275" s="1"/>
  <c r="H274"/>
  <c r="D274" s="1"/>
  <c r="M274" s="1"/>
  <c r="H3"/>
  <c r="D3" s="1"/>
  <c r="M3" s="1"/>
  <c r="H4"/>
  <c r="D4" s="1"/>
  <c r="M4" s="1"/>
  <c r="H186"/>
  <c r="D186" s="1"/>
  <c r="M186" s="1"/>
  <c r="H185"/>
  <c r="D185" s="1"/>
  <c r="M185" s="1"/>
  <c r="H273"/>
  <c r="D273" s="1"/>
  <c r="M273" s="1"/>
  <c r="H418"/>
  <c r="D418" s="1"/>
  <c r="M418" s="1"/>
  <c r="H419"/>
  <c r="D419" s="1"/>
  <c r="M419" s="1"/>
  <c r="H353"/>
  <c r="D353" s="1"/>
  <c r="M353" s="1"/>
  <c r="H342"/>
  <c r="D342" s="1"/>
  <c r="M342" s="1"/>
  <c r="H120"/>
  <c r="D120" s="1"/>
  <c r="M120" s="1"/>
  <c r="H386"/>
  <c r="D386" s="1"/>
  <c r="M386" s="1"/>
  <c r="H255"/>
  <c r="D255" s="1"/>
  <c r="M255" s="1"/>
  <c r="H231"/>
  <c r="D231" s="1"/>
  <c r="M231" s="1"/>
  <c r="H230"/>
  <c r="D230" s="1"/>
  <c r="M230" s="1"/>
  <c r="H211"/>
  <c r="D211" s="1"/>
  <c r="M211" s="1"/>
  <c r="H210"/>
  <c r="D210" s="1"/>
  <c r="M210" s="1"/>
  <c r="H209"/>
  <c r="D209" s="1"/>
  <c r="M209" s="1"/>
  <c r="H70"/>
  <c r="D70" s="1"/>
  <c r="M70" s="1"/>
  <c r="H69"/>
  <c r="D69" s="1"/>
  <c r="M69" s="1"/>
  <c r="H260"/>
  <c r="D260" s="1"/>
  <c r="M260" s="1"/>
  <c r="H225"/>
  <c r="D225" s="1"/>
  <c r="M225" s="1"/>
  <c r="H67"/>
  <c r="D67" s="1"/>
  <c r="M67" s="1"/>
  <c r="H280"/>
  <c r="D280" s="1"/>
  <c r="M280" s="1"/>
  <c r="H176"/>
  <c r="D176" s="1"/>
  <c r="M176" s="1"/>
  <c r="H175"/>
  <c r="D175" s="1"/>
  <c r="M175" s="1"/>
  <c r="H411"/>
  <c r="D411" s="1"/>
  <c r="M411" s="1"/>
  <c r="H295"/>
  <c r="D295" s="1"/>
  <c r="M295" s="1"/>
  <c r="H294"/>
  <c r="D294" s="1"/>
  <c r="M294" s="1"/>
  <c r="H321"/>
  <c r="D321" s="1"/>
  <c r="M321" s="1"/>
  <c r="H136"/>
  <c r="D136" s="1"/>
  <c r="M136" s="1"/>
  <c r="H135"/>
  <c r="D135" s="1"/>
  <c r="M135" s="1"/>
  <c r="H318"/>
  <c r="D318" s="1"/>
  <c r="H53"/>
  <c r="D53" s="1"/>
  <c r="M53" s="1"/>
  <c r="H359"/>
  <c r="D359" s="1"/>
  <c r="M359" s="1"/>
  <c r="H48"/>
  <c r="D48" s="1"/>
  <c r="M48" s="1"/>
  <c r="H49"/>
  <c r="D49" s="1"/>
  <c r="M49" s="1"/>
  <c r="H287"/>
  <c r="D287" s="1"/>
  <c r="M287" s="1"/>
  <c r="H128"/>
  <c r="D128" s="1"/>
  <c r="M128" s="1"/>
  <c r="H385"/>
  <c r="D385" s="1"/>
  <c r="M385" s="1"/>
  <c r="H290"/>
  <c r="D290" s="1"/>
  <c r="M290" s="1"/>
  <c r="H184"/>
  <c r="D184" s="1"/>
  <c r="M184" s="1"/>
  <c r="H132"/>
  <c r="D132" s="1"/>
  <c r="M132" s="1"/>
  <c r="H352"/>
  <c r="D352" s="1"/>
  <c r="M352" s="1"/>
  <c r="H341"/>
  <c r="D341" s="1"/>
  <c r="M341" s="1"/>
  <c r="H284"/>
  <c r="D284" s="1"/>
  <c r="M284" s="1"/>
  <c r="H283"/>
  <c r="D283" s="1"/>
  <c r="M283" s="1"/>
  <c r="H212"/>
  <c r="D212" s="1"/>
  <c r="M212" s="1"/>
  <c r="H119"/>
  <c r="D119" s="1"/>
  <c r="M119" s="1"/>
  <c r="H118"/>
  <c r="D118" s="1"/>
  <c r="M118" s="1"/>
  <c r="H130"/>
  <c r="D130" s="1"/>
  <c r="M130" s="1"/>
  <c r="H52"/>
  <c r="D52" s="1"/>
  <c r="M52" s="1"/>
  <c r="H24"/>
  <c r="D24" s="1"/>
  <c r="M24" s="1"/>
  <c r="H59"/>
  <c r="D59" s="1"/>
  <c r="M59" s="1"/>
  <c r="H281"/>
  <c r="D281" s="1"/>
  <c r="M281" s="1"/>
  <c r="H397"/>
  <c r="D397" s="1"/>
  <c r="M397" s="1"/>
  <c r="H204"/>
  <c r="D204" s="1"/>
  <c r="M204" s="1"/>
  <c r="H203"/>
  <c r="D203" s="1"/>
  <c r="M203" s="1"/>
  <c r="H205"/>
  <c r="D205" s="1"/>
  <c r="M205" s="1"/>
  <c r="H141"/>
  <c r="D141" s="1"/>
  <c r="M141" s="1"/>
  <c r="H140"/>
  <c r="D140" s="1"/>
  <c r="M140" s="1"/>
  <c r="H57"/>
  <c r="D57" s="1"/>
  <c r="M57" s="1"/>
  <c r="H56"/>
  <c r="D56" s="1"/>
  <c r="M56" s="1"/>
  <c r="H34"/>
  <c r="D34" s="1"/>
  <c r="M34" s="1"/>
  <c r="H40"/>
  <c r="D40" s="1"/>
  <c r="M40" s="1"/>
  <c r="H39"/>
  <c r="D39" s="1"/>
  <c r="M39" s="1"/>
  <c r="H41"/>
  <c r="D41" s="1"/>
  <c r="M41" s="1"/>
  <c r="H23"/>
  <c r="D23" s="1"/>
  <c r="M23" s="1"/>
  <c r="H22"/>
  <c r="D22" s="1"/>
  <c r="M22" s="1"/>
  <c r="H11"/>
  <c r="D11" s="1"/>
  <c r="M11" s="1"/>
  <c r="H14"/>
  <c r="D14" s="1"/>
  <c r="M14" s="1"/>
  <c r="H13"/>
  <c r="D13" s="1"/>
  <c r="M13" s="1"/>
  <c r="H16"/>
  <c r="D16" s="1"/>
  <c r="M16" s="1"/>
  <c r="H15"/>
  <c r="D15" s="1"/>
  <c r="M15" s="1"/>
  <c r="H12"/>
  <c r="D12" s="1"/>
  <c r="M12" s="1"/>
  <c r="H297"/>
  <c r="D297" s="1"/>
  <c r="M297" s="1"/>
  <c r="H296"/>
  <c r="D296" s="1"/>
  <c r="M296" s="1"/>
  <c r="H289"/>
  <c r="D289" s="1"/>
  <c r="M289" s="1"/>
  <c r="H288"/>
  <c r="D288" s="1"/>
  <c r="M288" s="1"/>
  <c r="H268"/>
  <c r="D268" s="1"/>
  <c r="M268" s="1"/>
  <c r="H269"/>
  <c r="D269" s="1"/>
  <c r="M269" s="1"/>
  <c r="H264"/>
  <c r="D264" s="1"/>
  <c r="M264" s="1"/>
  <c r="H265"/>
  <c r="D265" s="1"/>
  <c r="M265" s="1"/>
  <c r="H36"/>
  <c r="D36" s="1"/>
  <c r="M36" s="1"/>
  <c r="H35"/>
  <c r="D35" s="1"/>
  <c r="M35" s="1"/>
  <c r="H38"/>
  <c r="D38" s="1"/>
  <c r="M38" s="1"/>
  <c r="H37"/>
  <c r="D37" s="1"/>
  <c r="M37" s="1"/>
  <c r="H54"/>
  <c r="D54" s="1"/>
  <c r="M54" s="1"/>
  <c r="H55"/>
  <c r="D55" s="1"/>
  <c r="M55" s="1"/>
  <c r="H27"/>
  <c r="D27" s="1"/>
  <c r="M27" s="1"/>
  <c r="H266"/>
  <c r="D266" s="1"/>
  <c r="M266" s="1"/>
  <c r="H267"/>
  <c r="D267" s="1"/>
  <c r="M267" s="1"/>
  <c r="H18"/>
  <c r="D18" s="1"/>
  <c r="M18" s="1"/>
  <c r="H17"/>
  <c r="D17" s="1"/>
  <c r="M17" s="1"/>
  <c r="H51"/>
  <c r="D51" s="1"/>
  <c r="M51" s="1"/>
  <c r="H364"/>
  <c r="D364" s="1"/>
  <c r="M364" s="1"/>
  <c r="H366"/>
  <c r="D366" s="1"/>
  <c r="M366" s="1"/>
  <c r="H365"/>
  <c r="D365" s="1"/>
  <c r="M365" s="1"/>
  <c r="H315"/>
  <c r="D315" s="1"/>
  <c r="H301"/>
  <c r="D301" s="1"/>
  <c r="M301" s="1"/>
  <c r="H300"/>
  <c r="D300" s="1"/>
  <c r="M300" s="1"/>
  <c r="H348"/>
  <c r="D348" s="1"/>
  <c r="M348" s="1"/>
  <c r="H347"/>
  <c r="D347" s="1"/>
  <c r="M347" s="1"/>
  <c r="H45"/>
  <c r="D45" s="1"/>
  <c r="M45" s="1"/>
  <c r="H375"/>
  <c r="D375" s="1"/>
  <c r="M375" s="1"/>
  <c r="H98"/>
  <c r="D98" s="1"/>
  <c r="M98" s="1"/>
  <c r="H100"/>
  <c r="D100" s="1"/>
  <c r="H47"/>
  <c r="D47" s="1"/>
  <c r="M47" s="1"/>
  <c r="H174"/>
  <c r="D174" s="1"/>
  <c r="M174" s="1"/>
  <c r="H173"/>
  <c r="D173" s="1"/>
  <c r="M173" s="1"/>
  <c r="H170"/>
  <c r="D170" s="1"/>
  <c r="M170" s="1"/>
  <c r="H171"/>
  <c r="D171" s="1"/>
  <c r="M171" s="1"/>
  <c r="H144"/>
  <c r="D144" s="1"/>
  <c r="M144" s="1"/>
  <c r="H371"/>
  <c r="D371" s="1"/>
  <c r="M371" s="1"/>
  <c r="H370"/>
  <c r="D370" s="1"/>
  <c r="M370" s="1"/>
  <c r="H369"/>
  <c r="D369" s="1"/>
  <c r="M369" s="1"/>
  <c r="H92"/>
  <c r="D92" s="1"/>
  <c r="M92" s="1"/>
  <c r="H91"/>
  <c r="D91" s="1"/>
  <c r="M91" s="1"/>
  <c r="H237"/>
  <c r="D237" s="1"/>
  <c r="M237" s="1"/>
  <c r="H236"/>
  <c r="D236" s="1"/>
  <c r="M236" s="1"/>
  <c r="H238"/>
  <c r="D238" s="1"/>
  <c r="M238" s="1"/>
  <c r="H183"/>
  <c r="D183" s="1"/>
  <c r="M183" s="1"/>
  <c r="H319"/>
  <c r="D319" s="1"/>
  <c r="M319" s="1"/>
  <c r="H257"/>
  <c r="D257" s="1"/>
  <c r="M257" s="1"/>
  <c r="H178"/>
  <c r="D178" s="1"/>
  <c r="M178" s="1"/>
  <c r="H254"/>
  <c r="D254" s="1"/>
  <c r="M254" s="1"/>
  <c r="H197"/>
  <c r="D197" s="1"/>
  <c r="M197" s="1"/>
  <c r="H146"/>
  <c r="D146" s="1"/>
  <c r="M146" s="1"/>
  <c r="H147"/>
  <c r="D147" s="1"/>
  <c r="M147" s="1"/>
  <c r="H61"/>
  <c r="D61" s="1"/>
  <c r="M61" s="1"/>
  <c r="H60"/>
  <c r="D60" s="1"/>
  <c r="M60" s="1"/>
  <c r="H62"/>
  <c r="D62" s="1"/>
  <c r="M62" s="1"/>
  <c r="H278"/>
  <c r="D278" s="1"/>
  <c r="M278" s="1"/>
  <c r="H277"/>
  <c r="D277" s="1"/>
  <c r="M277" s="1"/>
  <c r="H276"/>
  <c r="D276" s="1"/>
  <c r="M276" s="1"/>
  <c r="H304"/>
  <c r="D304" s="1"/>
  <c r="M304" s="1"/>
  <c r="H380"/>
  <c r="D380" s="1"/>
  <c r="M380" s="1"/>
  <c r="H379"/>
  <c r="D379" s="1"/>
  <c r="M379" s="1"/>
  <c r="H299"/>
  <c r="D299" s="1"/>
  <c r="M299" s="1"/>
  <c r="H298"/>
  <c r="D298" s="1"/>
  <c r="M298" s="1"/>
  <c r="H182"/>
  <c r="D182" s="1"/>
  <c r="M182" s="1"/>
  <c r="H181"/>
  <c r="D181" s="1"/>
  <c r="M181" s="1"/>
  <c r="H270"/>
  <c r="D270" s="1"/>
  <c r="M270" s="1"/>
  <c r="H271"/>
  <c r="D271" s="1"/>
  <c r="M271" s="1"/>
  <c r="H403"/>
  <c r="D403" s="1"/>
  <c r="M403" s="1"/>
  <c r="H402"/>
  <c r="D402" s="1"/>
  <c r="M402" s="1"/>
  <c r="H404"/>
  <c r="D404" s="1"/>
  <c r="M404" s="1"/>
  <c r="H193"/>
  <c r="D193" s="1"/>
  <c r="M193" s="1"/>
  <c r="H194"/>
  <c r="D194" s="1"/>
  <c r="M194" s="1"/>
  <c r="H192"/>
  <c r="D192" s="1"/>
  <c r="M192" s="1"/>
  <c r="H191"/>
  <c r="D191" s="1"/>
  <c r="M191" s="1"/>
  <c r="H180"/>
  <c r="D180" s="1"/>
  <c r="H179"/>
  <c r="D179" s="1"/>
  <c r="M179" s="1"/>
  <c r="H351"/>
  <c r="D351" s="1"/>
  <c r="H291"/>
  <c r="D291" s="1"/>
  <c r="M291" s="1"/>
  <c r="H320"/>
  <c r="D320" s="1"/>
  <c r="M320" s="1"/>
  <c r="H307"/>
  <c r="D307" s="1"/>
  <c r="M307" s="1"/>
  <c r="H306"/>
  <c r="D306" s="1"/>
  <c r="M306" s="1"/>
  <c r="H317"/>
  <c r="D317" s="1"/>
  <c r="M317" s="1"/>
  <c r="H222"/>
  <c r="D222" s="1"/>
  <c r="M222" s="1"/>
  <c r="H46"/>
  <c r="D46" s="1"/>
  <c r="M46" s="1"/>
  <c r="H388"/>
  <c r="D388" s="1"/>
  <c r="M388" s="1"/>
  <c r="H382"/>
  <c r="D382" s="1"/>
  <c r="M382" s="1"/>
  <c r="H381"/>
  <c r="D381" s="1"/>
  <c r="M381" s="1"/>
  <c r="H243"/>
  <c r="D243" s="1"/>
  <c r="M243" s="1"/>
  <c r="H384"/>
  <c r="D384" s="1"/>
  <c r="M384" s="1"/>
  <c r="H383"/>
  <c r="D383" s="1"/>
  <c r="M383" s="1"/>
  <c r="H292"/>
  <c r="D292" s="1"/>
  <c r="M292" s="1"/>
  <c r="H293"/>
  <c r="D293" s="1"/>
  <c r="M293" s="1"/>
  <c r="H226"/>
  <c r="D226" s="1"/>
  <c r="M226" s="1"/>
  <c r="H227"/>
  <c r="D227" s="1"/>
  <c r="M227" s="1"/>
  <c r="H239"/>
  <c r="D239" s="1"/>
  <c r="M239" s="1"/>
  <c r="H240"/>
  <c r="D240" s="1"/>
  <c r="M240" s="1"/>
  <c r="H160"/>
  <c r="D160" s="1"/>
  <c r="M160" s="1"/>
  <c r="H159"/>
  <c r="D159" s="1"/>
  <c r="M159" s="1"/>
  <c r="H387"/>
  <c r="D387" s="1"/>
  <c r="M387" s="1"/>
  <c r="H329"/>
  <c r="D329" s="1"/>
  <c r="M329" s="1"/>
  <c r="H330"/>
  <c r="D330" s="1"/>
  <c r="M330" s="1"/>
  <c r="H331"/>
  <c r="D331" s="1"/>
  <c r="M331" s="1"/>
  <c r="H114"/>
  <c r="D114" s="1"/>
  <c r="M114" s="1"/>
  <c r="H74"/>
  <c r="D74" s="1"/>
  <c r="M74" s="1"/>
  <c r="H73"/>
  <c r="D73" s="1"/>
  <c r="M73" s="1"/>
  <c r="H391"/>
  <c r="D391" s="1"/>
  <c r="M391" s="1"/>
  <c r="H390"/>
  <c r="D390" s="1"/>
  <c r="M390" s="1"/>
  <c r="H389"/>
  <c r="D389" s="1"/>
  <c r="M389" s="1"/>
  <c r="H373"/>
  <c r="D373" s="1"/>
  <c r="M373" s="1"/>
  <c r="H372"/>
  <c r="D372" s="1"/>
  <c r="M372" s="1"/>
  <c r="H374"/>
  <c r="D374" s="1"/>
  <c r="M374" s="1"/>
  <c r="H324"/>
  <c r="D324" s="1"/>
  <c r="M324" s="1"/>
  <c r="H153"/>
  <c r="D153" s="1"/>
  <c r="M153" s="1"/>
  <c r="H242"/>
  <c r="D242" s="1"/>
  <c r="M242" s="1"/>
  <c r="H190"/>
  <c r="D190" s="1"/>
  <c r="M190" s="1"/>
  <c r="H189"/>
  <c r="D189" s="1"/>
  <c r="M189" s="1"/>
  <c r="H168"/>
  <c r="D168" s="1"/>
  <c r="M168" s="1"/>
  <c r="H164"/>
  <c r="D164" s="1"/>
  <c r="M164" s="1"/>
  <c r="H165"/>
  <c r="D165" s="1"/>
  <c r="M165" s="1"/>
  <c r="H166"/>
  <c r="D166" s="1"/>
  <c r="M166" s="1"/>
  <c r="H167"/>
  <c r="D167" s="1"/>
  <c r="M167" s="1"/>
  <c r="H163"/>
  <c r="D163" s="1"/>
  <c r="M163" s="1"/>
  <c r="H157"/>
  <c r="D157" s="1"/>
  <c r="M157" s="1"/>
  <c r="H156"/>
  <c r="D156" s="1"/>
  <c r="M156" s="1"/>
  <c r="H151"/>
  <c r="D151" s="1"/>
  <c r="M151" s="1"/>
  <c r="H150"/>
  <c r="D150" s="1"/>
  <c r="M150" s="1"/>
  <c r="H152"/>
  <c r="D152" s="1"/>
  <c r="M152" s="1"/>
  <c r="H149"/>
  <c r="D149" s="1"/>
  <c r="M149" s="1"/>
  <c r="H148"/>
  <c r="D148" s="1"/>
  <c r="M148" s="1"/>
  <c r="H123"/>
  <c r="D123" s="1"/>
  <c r="M123" s="1"/>
  <c r="H121"/>
  <c r="D121" s="1"/>
  <c r="M121" s="1"/>
  <c r="H122"/>
  <c r="D122" s="1"/>
  <c r="M122" s="1"/>
  <c r="H116"/>
  <c r="D116" s="1"/>
  <c r="M116" s="1"/>
  <c r="H115"/>
  <c r="D115" s="1"/>
  <c r="M115" s="1"/>
  <c r="H117"/>
  <c r="D117" s="1"/>
  <c r="M117" s="1"/>
  <c r="H126"/>
  <c r="D126" s="1"/>
  <c r="M126" s="1"/>
  <c r="H106"/>
  <c r="D106" s="1"/>
  <c r="H105"/>
  <c r="D105" s="1"/>
  <c r="H104"/>
  <c r="D104" s="1"/>
  <c r="H93"/>
  <c r="D93" s="1"/>
  <c r="M93" s="1"/>
  <c r="H94"/>
  <c r="D94" s="1"/>
  <c r="M94" s="1"/>
  <c r="H83"/>
  <c r="D83" s="1"/>
  <c r="M83" s="1"/>
  <c r="H82"/>
  <c r="D82" s="1"/>
  <c r="M82" s="1"/>
  <c r="H96"/>
  <c r="D96" s="1"/>
  <c r="M96" s="1"/>
  <c r="H95"/>
  <c r="D95" s="1"/>
  <c r="M95" s="1"/>
  <c r="H97"/>
  <c r="D97" s="1"/>
  <c r="M97" s="1"/>
  <c r="H90"/>
  <c r="D90" s="1"/>
  <c r="H89"/>
  <c r="D89" s="1"/>
  <c r="H88"/>
  <c r="D88" s="1"/>
  <c r="H86"/>
  <c r="D86" s="1"/>
  <c r="M86" s="1"/>
  <c r="H84"/>
  <c r="D84" s="1"/>
  <c r="M84" s="1"/>
  <c r="H85"/>
  <c r="D85" s="1"/>
  <c r="M85" s="1"/>
  <c r="H87"/>
  <c r="D87" s="1"/>
  <c r="M87" s="1"/>
  <c r="H103"/>
  <c r="D103" s="1"/>
  <c r="H102"/>
  <c r="D102" s="1"/>
  <c r="H101"/>
  <c r="D101" s="1"/>
  <c r="H78"/>
  <c r="D78" s="1"/>
  <c r="M78" s="1"/>
  <c r="H77"/>
  <c r="D77" s="1"/>
  <c r="M77" s="1"/>
  <c r="H76"/>
  <c r="D76" s="1"/>
  <c r="M76" s="1"/>
  <c r="H29"/>
  <c r="D29" s="1"/>
  <c r="M29" s="1"/>
  <c r="H6"/>
  <c r="D6" s="1"/>
  <c r="M6" s="1"/>
  <c r="H8"/>
  <c r="D8" s="1"/>
  <c r="M8" s="1"/>
  <c r="H7"/>
  <c r="D7" s="1"/>
  <c r="M7" s="1"/>
  <c r="H81"/>
  <c r="D81" s="1"/>
  <c r="M81" s="1"/>
  <c r="H108"/>
  <c r="D108" s="1"/>
  <c r="H107"/>
  <c r="D107" s="1"/>
  <c r="H28"/>
  <c r="D28" s="1"/>
  <c r="M28" s="1"/>
  <c r="H405"/>
  <c r="D405" s="1"/>
  <c r="M405" s="1"/>
  <c r="H406"/>
  <c r="D406" s="1"/>
  <c r="M406" s="1"/>
  <c r="H413"/>
  <c r="D413" s="1"/>
  <c r="M413" s="1"/>
  <c r="H309"/>
  <c r="D309" s="1"/>
  <c r="M309" s="1"/>
  <c r="H308"/>
  <c r="D308" s="1"/>
  <c r="M308" s="1"/>
  <c r="H9"/>
  <c r="D9" s="1"/>
  <c r="M9" s="1"/>
  <c r="H417"/>
  <c r="D417" s="1"/>
  <c r="M417" s="1"/>
  <c r="H188"/>
  <c r="D188" s="1"/>
  <c r="M188" s="1"/>
  <c r="H155"/>
  <c r="D155" s="1"/>
  <c r="M155" s="1"/>
  <c r="H154"/>
  <c r="D154" s="1"/>
  <c r="M154" s="1"/>
  <c r="H5"/>
  <c r="D5" s="1"/>
  <c r="M5" s="1"/>
  <c r="H399"/>
  <c r="H401"/>
  <c r="D401" s="1"/>
  <c r="M401" s="1"/>
  <c r="H400"/>
  <c r="D400" s="1"/>
  <c r="M400" s="1"/>
  <c r="H2"/>
  <c r="D2" s="1"/>
  <c r="M2" s="1"/>
  <c r="H354"/>
  <c r="D354" s="1"/>
  <c r="M354" s="1"/>
  <c r="H355"/>
  <c r="D355" s="1"/>
  <c r="M355" s="1"/>
  <c r="H332"/>
  <c r="D332" s="1"/>
  <c r="M332" s="1"/>
  <c r="H333"/>
  <c r="D333" s="1"/>
  <c r="M333" s="1"/>
  <c r="H334"/>
  <c r="D334" s="1"/>
  <c r="M334" s="1"/>
  <c r="H20"/>
  <c r="D20" s="1"/>
  <c r="M20" s="1"/>
  <c r="H21"/>
  <c r="D21" s="1"/>
  <c r="M21" s="1"/>
  <c r="H19"/>
  <c r="D19" s="1"/>
  <c r="M19" s="1"/>
  <c r="H303"/>
  <c r="D303" s="1"/>
  <c r="M303" s="1"/>
  <c r="H302"/>
  <c r="D302" s="1"/>
  <c r="M302" s="1"/>
  <c r="H312"/>
  <c r="D312" s="1"/>
  <c r="M312" s="1"/>
  <c r="H313"/>
  <c r="D313" s="1"/>
  <c r="M313" s="1"/>
  <c r="H224"/>
  <c r="D224" s="1"/>
  <c r="M224" s="1"/>
  <c r="H223"/>
  <c r="D223" s="1"/>
  <c r="M223" s="1"/>
  <c r="H221"/>
  <c r="D221" s="1"/>
  <c r="M221" s="1"/>
  <c r="H220"/>
  <c r="D220" s="1"/>
  <c r="M220" s="1"/>
  <c r="H216"/>
  <c r="D216" s="1"/>
  <c r="M216" s="1"/>
  <c r="H215"/>
  <c r="D215" s="1"/>
  <c r="M215" s="1"/>
  <c r="H134"/>
  <c r="D134" s="1"/>
  <c r="M134" s="1"/>
  <c r="H133"/>
  <c r="D133" s="1"/>
  <c r="M133" s="1"/>
  <c r="H66"/>
  <c r="D66" s="1"/>
  <c r="M66" s="1"/>
  <c r="H65"/>
  <c r="D65" s="1"/>
  <c r="M65" s="1"/>
  <c r="M10" l="1"/>
  <c r="Y10"/>
  <c r="V10"/>
  <c r="W10"/>
  <c r="Z10"/>
  <c r="M285"/>
  <c r="V285"/>
  <c r="W285"/>
  <c r="Z285"/>
  <c r="Y285"/>
  <c r="M315"/>
  <c r="Y315"/>
  <c r="M351"/>
  <c r="Y351"/>
  <c r="M318"/>
  <c r="Y318"/>
  <c r="M180"/>
  <c r="Y180"/>
  <c r="M251"/>
  <c r="Y251"/>
  <c r="M108"/>
  <c r="Y108"/>
  <c r="M107"/>
  <c r="Y107"/>
  <c r="M106"/>
  <c r="Y106"/>
  <c r="M105"/>
  <c r="Y105"/>
  <c r="M104"/>
  <c r="Y104"/>
  <c r="M103"/>
  <c r="Y103"/>
  <c r="M102"/>
  <c r="Y102"/>
  <c r="M101"/>
  <c r="Y101"/>
  <c r="M100"/>
  <c r="Y100"/>
  <c r="M90"/>
  <c r="Y90"/>
  <c r="M89"/>
  <c r="Y89"/>
  <c r="M88"/>
  <c r="Y88"/>
  <c r="Z65"/>
  <c r="Z66"/>
  <c r="Z215"/>
  <c r="Z216"/>
  <c r="Z223"/>
  <c r="Z224"/>
  <c r="Z313"/>
  <c r="Z312"/>
  <c r="Z355"/>
  <c r="Z354"/>
  <c r="Z413"/>
  <c r="Z107"/>
  <c r="Z108"/>
  <c r="Z81"/>
  <c r="Z76"/>
  <c r="Z77"/>
  <c r="Z101"/>
  <c r="Z102"/>
  <c r="Z103"/>
  <c r="Z88"/>
  <c r="Z89"/>
  <c r="Z90"/>
  <c r="Z82"/>
  <c r="Z83"/>
  <c r="Z104"/>
  <c r="Z105"/>
  <c r="Z106"/>
  <c r="Z126"/>
  <c r="Z115"/>
  <c r="Z116"/>
  <c r="Z148"/>
  <c r="Z149"/>
  <c r="Z152"/>
  <c r="Z150"/>
  <c r="Z151"/>
  <c r="Z156"/>
  <c r="Z157"/>
  <c r="Z163"/>
  <c r="Z167"/>
  <c r="Z168"/>
  <c r="Z189"/>
  <c r="Z190"/>
  <c r="Z153"/>
  <c r="Z324"/>
  <c r="Z73"/>
  <c r="Z74"/>
  <c r="Z114"/>
  <c r="Z329"/>
  <c r="Z159"/>
  <c r="Z160"/>
  <c r="Z240"/>
  <c r="Z239"/>
  <c r="Z227"/>
  <c r="Z226"/>
  <c r="Z243"/>
  <c r="Z381"/>
  <c r="Z382"/>
  <c r="Z388"/>
  <c r="Z46"/>
  <c r="Z222"/>
  <c r="Z306"/>
  <c r="Z307"/>
  <c r="Z320"/>
  <c r="Z291"/>
  <c r="Z351"/>
  <c r="Z179"/>
  <c r="Z180"/>
  <c r="Z271"/>
  <c r="Z270"/>
  <c r="Z181"/>
  <c r="Z182"/>
  <c r="Z298"/>
  <c r="Z299"/>
  <c r="Z379"/>
  <c r="Z380"/>
  <c r="Z276"/>
  <c r="Z277"/>
  <c r="Z278"/>
  <c r="Z60"/>
  <c r="Z61"/>
  <c r="Z147"/>
  <c r="Z146"/>
  <c r="Z197"/>
  <c r="Z254"/>
  <c r="Z178"/>
  <c r="Z257"/>
  <c r="Z319"/>
  <c r="Z183"/>
  <c r="Z369"/>
  <c r="Z370"/>
  <c r="Z371"/>
  <c r="Z144"/>
  <c r="Z173"/>
  <c r="Z174"/>
  <c r="Z100"/>
  <c r="Z98"/>
  <c r="Z375"/>
  <c r="Z45"/>
  <c r="Z347"/>
  <c r="Z348"/>
  <c r="Z300"/>
  <c r="Z301"/>
  <c r="Z315"/>
  <c r="Z365"/>
  <c r="Z366"/>
  <c r="Z364"/>
  <c r="Z267"/>
  <c r="Z266"/>
  <c r="Z35"/>
  <c r="Z36"/>
  <c r="Z265"/>
  <c r="Z264"/>
  <c r="Z288"/>
  <c r="Z289"/>
  <c r="Z296"/>
  <c r="Z297"/>
  <c r="Z140"/>
  <c r="Z141"/>
  <c r="Z205"/>
  <c r="Z203"/>
  <c r="Z204"/>
  <c r="Z281"/>
  <c r="Z59"/>
  <c r="Z52"/>
  <c r="Z130"/>
  <c r="Z118"/>
  <c r="Z119"/>
  <c r="Z212"/>
  <c r="Z283"/>
  <c r="Z284"/>
  <c r="Z341"/>
  <c r="Z352"/>
  <c r="Z184"/>
  <c r="Z290"/>
  <c r="Z385"/>
  <c r="Z128"/>
  <c r="Z49"/>
  <c r="Z48"/>
  <c r="Z359"/>
  <c r="Z53"/>
  <c r="Z318"/>
  <c r="Z135"/>
  <c r="Z136"/>
  <c r="Z321"/>
  <c r="Z294"/>
  <c r="Z295"/>
  <c r="Z411"/>
  <c r="Z175"/>
  <c r="Z176"/>
  <c r="Z280"/>
  <c r="Z67"/>
  <c r="Z225"/>
  <c r="Z260"/>
  <c r="Z69"/>
  <c r="Z70"/>
  <c r="Z209"/>
  <c r="Z210"/>
  <c r="Z211"/>
  <c r="Z230"/>
  <c r="Z231"/>
  <c r="Z255"/>
  <c r="Z386"/>
  <c r="Z120"/>
  <c r="Z342"/>
  <c r="Z353"/>
  <c r="Z273"/>
  <c r="Z185"/>
  <c r="Z186"/>
  <c r="Z274"/>
  <c r="Z275"/>
  <c r="Z42"/>
  <c r="Z43"/>
  <c r="Z217"/>
  <c r="Z218"/>
  <c r="Z346"/>
  <c r="Z345"/>
  <c r="Z414"/>
  <c r="Z158"/>
  <c r="Z32"/>
  <c r="Z187"/>
  <c r="Z272"/>
  <c r="Z219"/>
  <c r="Z314"/>
  <c r="Z325"/>
  <c r="Z326"/>
  <c r="Z396"/>
  <c r="Z279"/>
  <c r="Z407"/>
  <c r="Z68"/>
  <c r="Z127"/>
  <c r="Z137"/>
  <c r="Z172"/>
  <c r="Z177"/>
  <c r="Z282"/>
  <c r="Z305"/>
  <c r="Z327"/>
  <c r="Z349"/>
  <c r="Z350"/>
  <c r="Z262"/>
  <c r="Z263"/>
  <c r="Z261"/>
  <c r="Z368"/>
  <c r="Z367"/>
  <c r="Z356"/>
  <c r="Z357"/>
  <c r="Z358"/>
  <c r="Z253"/>
  <c r="Z31"/>
  <c r="Z75"/>
  <c r="Z395"/>
  <c r="Z139"/>
  <c r="Z138"/>
  <c r="Z339"/>
  <c r="Z340"/>
  <c r="Z338"/>
  <c r="Z196"/>
  <c r="Z195"/>
  <c r="Z248"/>
  <c r="Z378"/>
  <c r="Z33"/>
  <c r="Z207"/>
  <c r="Z249"/>
  <c r="Z250"/>
  <c r="Z251"/>
  <c r="Z198"/>
  <c r="Z199"/>
  <c r="Z201"/>
  <c r="Z202"/>
  <c r="Z241"/>
  <c r="Z252"/>
  <c r="Z247"/>
  <c r="Z246"/>
  <c r="Z213"/>
  <c r="Z344"/>
  <c r="Z343"/>
  <c r="Z286"/>
  <c r="Z376"/>
  <c r="Z25"/>
  <c r="Z26"/>
  <c r="Z412"/>
  <c r="Z233"/>
  <c r="Z234"/>
  <c r="Z124"/>
  <c r="Z125"/>
  <c r="Z161"/>
  <c r="Z162"/>
  <c r="Z363"/>
  <c r="Z415"/>
  <c r="Z208"/>
  <c r="Z256"/>
  <c r="Z360"/>
  <c r="Z361"/>
  <c r="Z362"/>
  <c r="Z30"/>
  <c r="Y30"/>
  <c r="Z24"/>
  <c r="Y24"/>
  <c r="Z5"/>
  <c r="Y5"/>
  <c r="Z3"/>
  <c r="Y3"/>
  <c r="Z4"/>
  <c r="Y4"/>
  <c r="Z2"/>
  <c r="Y2"/>
  <c r="Z145"/>
  <c r="Y145"/>
  <c r="Z287"/>
  <c r="Y287"/>
  <c r="Z328"/>
  <c r="Y328"/>
  <c r="Z383"/>
  <c r="Y383"/>
  <c r="Z384"/>
  <c r="Y384"/>
  <c r="Z374"/>
  <c r="Y374"/>
  <c r="Z373"/>
  <c r="Y373"/>
  <c r="Z390"/>
  <c r="Y390"/>
  <c r="Z391"/>
  <c r="Y391"/>
  <c r="Z235"/>
  <c r="Y235"/>
  <c r="Z200"/>
  <c r="Y200"/>
  <c r="Z47"/>
  <c r="Y47"/>
  <c r="Z78"/>
  <c r="Y78"/>
  <c r="Z389"/>
  <c r="Y389"/>
  <c r="Z109"/>
  <c r="Y109"/>
  <c r="Z110"/>
  <c r="Y110"/>
  <c r="Z55"/>
  <c r="Y55"/>
  <c r="Z54"/>
  <c r="Y54"/>
  <c r="Z28"/>
  <c r="Y28"/>
  <c r="Z405"/>
  <c r="Y405"/>
  <c r="Z406"/>
  <c r="Y406"/>
  <c r="Y133"/>
  <c r="Z133"/>
  <c r="Y134"/>
  <c r="Z134"/>
  <c r="Y220"/>
  <c r="Z220"/>
  <c r="Y221"/>
  <c r="Z221"/>
  <c r="Y302"/>
  <c r="Z302"/>
  <c r="Y303"/>
  <c r="Z303"/>
  <c r="Y19"/>
  <c r="Z19"/>
  <c r="Y21"/>
  <c r="Z21"/>
  <c r="Y20"/>
  <c r="Z20"/>
  <c r="Y334"/>
  <c r="Z334"/>
  <c r="Y333"/>
  <c r="Z333"/>
  <c r="Y332"/>
  <c r="Z332"/>
  <c r="Y400"/>
  <c r="Z400"/>
  <c r="Y401"/>
  <c r="Z401"/>
  <c r="Y154"/>
  <c r="Z154"/>
  <c r="Y155"/>
  <c r="Z155"/>
  <c r="Y188"/>
  <c r="Z188"/>
  <c r="Y417"/>
  <c r="Z417"/>
  <c r="Y9"/>
  <c r="Z9"/>
  <c r="Y308"/>
  <c r="Z308"/>
  <c r="Y309"/>
  <c r="Z309"/>
  <c r="Y7"/>
  <c r="Z7"/>
  <c r="Y8"/>
  <c r="Z8"/>
  <c r="Y6"/>
  <c r="Z6"/>
  <c r="Y29"/>
  <c r="Z29"/>
  <c r="Y87"/>
  <c r="Z87"/>
  <c r="Y85"/>
  <c r="Z85"/>
  <c r="Y84"/>
  <c r="Z84"/>
  <c r="Y86"/>
  <c r="Z86"/>
  <c r="Y97"/>
  <c r="Z97"/>
  <c r="Y95"/>
  <c r="Z95"/>
  <c r="Y96"/>
  <c r="Z96"/>
  <c r="Y94"/>
  <c r="Z94"/>
  <c r="Y93"/>
  <c r="Z93"/>
  <c r="Y117"/>
  <c r="Z117"/>
  <c r="Y122"/>
  <c r="Z122"/>
  <c r="Y121"/>
  <c r="Z121"/>
  <c r="Y123"/>
  <c r="Z123"/>
  <c r="Y166"/>
  <c r="Z166"/>
  <c r="Y165"/>
  <c r="Z165"/>
  <c r="Y164"/>
  <c r="Z164"/>
  <c r="Y242"/>
  <c r="Z242"/>
  <c r="Y372"/>
  <c r="Z372"/>
  <c r="Y331"/>
  <c r="Z331"/>
  <c r="Y330"/>
  <c r="Z330"/>
  <c r="Y387"/>
  <c r="Z387"/>
  <c r="Y293"/>
  <c r="Z293"/>
  <c r="Y292"/>
  <c r="Z292"/>
  <c r="Y317"/>
  <c r="Z317"/>
  <c r="Y191"/>
  <c r="Z191"/>
  <c r="Y192"/>
  <c r="Z192"/>
  <c r="Y194"/>
  <c r="Z194"/>
  <c r="Y193"/>
  <c r="Z193"/>
  <c r="Y404"/>
  <c r="Z404"/>
  <c r="Y402"/>
  <c r="Z402"/>
  <c r="Y403"/>
  <c r="Z403"/>
  <c r="Y304"/>
  <c r="Z304"/>
  <c r="Y62"/>
  <c r="Z62"/>
  <c r="Y238"/>
  <c r="Z238"/>
  <c r="Y236"/>
  <c r="Z236"/>
  <c r="Y237"/>
  <c r="Z237"/>
  <c r="Y91"/>
  <c r="Z91"/>
  <c r="Y92"/>
  <c r="Z92"/>
  <c r="Y171"/>
  <c r="Z171"/>
  <c r="Y170"/>
  <c r="Z170"/>
  <c r="Y51"/>
  <c r="Z51"/>
  <c r="Y17"/>
  <c r="Z17"/>
  <c r="Y18"/>
  <c r="Z18"/>
  <c r="Y27"/>
  <c r="Z27"/>
  <c r="Y37"/>
  <c r="Z37"/>
  <c r="Y38"/>
  <c r="Z38"/>
  <c r="Y269"/>
  <c r="Z269"/>
  <c r="Y268"/>
  <c r="Z268"/>
  <c r="Y12"/>
  <c r="Z12"/>
  <c r="Y15"/>
  <c r="Z15"/>
  <c r="Y16"/>
  <c r="Z16"/>
  <c r="Y13"/>
  <c r="Z13"/>
  <c r="Y14"/>
  <c r="Z14"/>
  <c r="Y11"/>
  <c r="Z11"/>
  <c r="Y22"/>
  <c r="Z22"/>
  <c r="Y23"/>
  <c r="Z23"/>
  <c r="Y41"/>
  <c r="Z41"/>
  <c r="Y39"/>
  <c r="Z39"/>
  <c r="Y40"/>
  <c r="Z40"/>
  <c r="Y34"/>
  <c r="Z34"/>
  <c r="Y56"/>
  <c r="Z56"/>
  <c r="Y57"/>
  <c r="Z57"/>
  <c r="Y397"/>
  <c r="Z397"/>
  <c r="Y132"/>
  <c r="Z132"/>
  <c r="Y419"/>
  <c r="Z419"/>
  <c r="Y418"/>
  <c r="Z418"/>
  <c r="Y44"/>
  <c r="Z44"/>
  <c r="Y214"/>
  <c r="Z214"/>
  <c r="Y113"/>
  <c r="Z113"/>
  <c r="Y112"/>
  <c r="Z112"/>
  <c r="Y111"/>
  <c r="Z111"/>
  <c r="Y258"/>
  <c r="Z258"/>
  <c r="Y259"/>
  <c r="Z259"/>
  <c r="Y322"/>
  <c r="Z322"/>
  <c r="Y323"/>
  <c r="Z323"/>
  <c r="Y129"/>
  <c r="Z129"/>
  <c r="Y131"/>
  <c r="Z131"/>
  <c r="Y58"/>
  <c r="Z58"/>
  <c r="Y229"/>
  <c r="Z229"/>
  <c r="Y228"/>
  <c r="Z228"/>
  <c r="Y169"/>
  <c r="Z169"/>
  <c r="Y394"/>
  <c r="Z394"/>
  <c r="Y244"/>
  <c r="Z244"/>
  <c r="Y245"/>
  <c r="Z245"/>
  <c r="Y50"/>
  <c r="Z50"/>
  <c r="Y63"/>
  <c r="Z63"/>
  <c r="Y64"/>
  <c r="Z64"/>
  <c r="Y393"/>
  <c r="Z393"/>
  <c r="Y392"/>
  <c r="Z392"/>
  <c r="Y232"/>
  <c r="Z232"/>
  <c r="Y72"/>
  <c r="Z72"/>
  <c r="Y71"/>
  <c r="Z71"/>
  <c r="Y79"/>
  <c r="Z79"/>
  <c r="Y80"/>
  <c r="Z80"/>
  <c r="Y336"/>
  <c r="Z336"/>
  <c r="Y337"/>
  <c r="Z337"/>
  <c r="Y335"/>
  <c r="Z335"/>
  <c r="Y99"/>
  <c r="Z99"/>
  <c r="Y143"/>
  <c r="Z143"/>
  <c r="Y142"/>
  <c r="Z142"/>
  <c r="Y311"/>
  <c r="Z311"/>
  <c r="Y310"/>
  <c r="Z310"/>
  <c r="Y377"/>
  <c r="Z377"/>
  <c r="Y416"/>
  <c r="Z416"/>
  <c r="Y409"/>
  <c r="Z409"/>
  <c r="Y408"/>
  <c r="Z408"/>
  <c r="Y410"/>
  <c r="Z410"/>
  <c r="Y206"/>
  <c r="Z206"/>
  <c r="Y316"/>
  <c r="Z316"/>
  <c r="Y398"/>
  <c r="Z398"/>
  <c r="W134"/>
  <c r="W332"/>
  <c r="W413"/>
  <c r="W105"/>
  <c r="W163"/>
  <c r="W389"/>
  <c r="W293"/>
  <c r="W216"/>
  <c r="W303"/>
  <c r="W334"/>
  <c r="W354"/>
  <c r="W401"/>
  <c r="W155"/>
  <c r="W308"/>
  <c r="W405"/>
  <c r="W81"/>
  <c r="W29"/>
  <c r="W101"/>
  <c r="W85"/>
  <c r="W89"/>
  <c r="W96"/>
  <c r="W93"/>
  <c r="W126"/>
  <c r="W122"/>
  <c r="W149"/>
  <c r="W166"/>
  <c r="W189"/>
  <c r="W242"/>
  <c r="W391"/>
  <c r="W331"/>
  <c r="W159"/>
  <c r="W227"/>
  <c r="W383"/>
  <c r="W382"/>
  <c r="W317"/>
  <c r="W191"/>
  <c r="W404"/>
  <c r="W270"/>
  <c r="W299"/>
  <c r="W60"/>
  <c r="W197"/>
  <c r="W319"/>
  <c r="W237"/>
  <c r="W370"/>
  <c r="W170"/>
  <c r="W100"/>
  <c r="W347"/>
  <c r="W315"/>
  <c r="W51"/>
  <c r="W266"/>
  <c r="W37"/>
  <c r="W269"/>
  <c r="W15"/>
  <c r="W11"/>
  <c r="W39"/>
  <c r="W57"/>
  <c r="W59"/>
  <c r="W184"/>
  <c r="W287"/>
  <c r="W53"/>
  <c r="W321"/>
  <c r="W225"/>
  <c r="W231"/>
  <c r="W342"/>
  <c r="W273"/>
  <c r="W3"/>
  <c r="W44"/>
  <c r="W218"/>
  <c r="W345"/>
  <c r="W187"/>
  <c r="W259"/>
  <c r="W326"/>
  <c r="W407"/>
  <c r="W127"/>
  <c r="W177"/>
  <c r="W282"/>
  <c r="W244"/>
  <c r="W261"/>
  <c r="W357"/>
  <c r="W63"/>
  <c r="W145"/>
  <c r="W195"/>
  <c r="W392"/>
  <c r="W207"/>
  <c r="W30"/>
  <c r="W202"/>
  <c r="W246"/>
  <c r="W286"/>
  <c r="W79"/>
  <c r="W124"/>
  <c r="W335"/>
  <c r="W161"/>
  <c r="W363"/>
  <c r="W208"/>
  <c r="W362"/>
  <c r="W206"/>
  <c r="W312"/>
  <c r="W5"/>
  <c r="W97"/>
  <c r="W123"/>
  <c r="W240"/>
  <c r="W66"/>
  <c r="W224"/>
  <c r="W220"/>
  <c r="W19"/>
  <c r="W333"/>
  <c r="W188"/>
  <c r="W309"/>
  <c r="W28"/>
  <c r="W7"/>
  <c r="W76"/>
  <c r="W102"/>
  <c r="W84"/>
  <c r="W90"/>
  <c r="W82"/>
  <c r="W104"/>
  <c r="W117"/>
  <c r="W121"/>
  <c r="W152"/>
  <c r="W157"/>
  <c r="W165"/>
  <c r="W190"/>
  <c r="W153"/>
  <c r="W373"/>
  <c r="W73"/>
  <c r="W330"/>
  <c r="W160"/>
  <c r="W226"/>
  <c r="W384"/>
  <c r="W388"/>
  <c r="W306"/>
  <c r="W351"/>
  <c r="W192"/>
  <c r="W402"/>
  <c r="W181"/>
  <c r="W61"/>
  <c r="W183"/>
  <c r="W91"/>
  <c r="W371"/>
  <c r="W98"/>
  <c r="W348"/>
  <c r="W17"/>
  <c r="W27"/>
  <c r="W38"/>
  <c r="W268"/>
  <c r="W16"/>
  <c r="W22"/>
  <c r="W40"/>
  <c r="W24"/>
  <c r="W119"/>
  <c r="W341"/>
  <c r="W290"/>
  <c r="W49"/>
  <c r="W318"/>
  <c r="W294"/>
  <c r="W176"/>
  <c r="W260"/>
  <c r="W255"/>
  <c r="W353"/>
  <c r="W185"/>
  <c r="W274"/>
  <c r="W42"/>
  <c r="W235"/>
  <c r="W414"/>
  <c r="W272"/>
  <c r="W111"/>
  <c r="W322"/>
  <c r="W396"/>
  <c r="W131"/>
  <c r="W58"/>
  <c r="W305"/>
  <c r="W245"/>
  <c r="W368"/>
  <c r="W358"/>
  <c r="W64"/>
  <c r="W395"/>
  <c r="W232"/>
  <c r="W249"/>
  <c r="W198"/>
  <c r="W241"/>
  <c r="W376"/>
  <c r="W71"/>
  <c r="W80"/>
  <c r="W125"/>
  <c r="W99"/>
  <c r="W162"/>
  <c r="W415"/>
  <c r="W256"/>
  <c r="W409"/>
  <c r="W316"/>
  <c r="W221"/>
  <c r="W2"/>
  <c r="W107"/>
  <c r="W86"/>
  <c r="W115"/>
  <c r="W164"/>
  <c r="W243"/>
  <c r="W194"/>
  <c r="W182"/>
  <c r="W92"/>
  <c r="W174"/>
  <c r="W300"/>
  <c r="W18"/>
  <c r="W55"/>
  <c r="W35"/>
  <c r="W265"/>
  <c r="W288"/>
  <c r="W12"/>
  <c r="W13"/>
  <c r="W23"/>
  <c r="W34"/>
  <c r="W397"/>
  <c r="W52"/>
  <c r="W212"/>
  <c r="W352"/>
  <c r="W385"/>
  <c r="W48"/>
  <c r="W135"/>
  <c r="W295"/>
  <c r="W280"/>
  <c r="W69"/>
  <c r="W386"/>
  <c r="W419"/>
  <c r="W186"/>
  <c r="W275"/>
  <c r="W43"/>
  <c r="W214"/>
  <c r="W158"/>
  <c r="W219"/>
  <c r="W314"/>
  <c r="W323"/>
  <c r="W129"/>
  <c r="W109"/>
  <c r="W137"/>
  <c r="W229"/>
  <c r="W327"/>
  <c r="W169"/>
  <c r="W262"/>
  <c r="W367"/>
  <c r="W50"/>
  <c r="W31"/>
  <c r="W139"/>
  <c r="W338"/>
  <c r="W248"/>
  <c r="W378"/>
  <c r="W250"/>
  <c r="W199"/>
  <c r="W252"/>
  <c r="W344"/>
  <c r="W25"/>
  <c r="W200"/>
  <c r="W233"/>
  <c r="W336"/>
  <c r="W143"/>
  <c r="W311"/>
  <c r="W377"/>
  <c r="W360"/>
  <c r="W408"/>
  <c r="W398"/>
  <c r="W21"/>
  <c r="W417"/>
  <c r="W77"/>
  <c r="W83"/>
  <c r="W150"/>
  <c r="W324"/>
  <c r="W329"/>
  <c r="W46"/>
  <c r="W179"/>
  <c r="W403"/>
  <c r="W380"/>
  <c r="W147"/>
  <c r="W238"/>
  <c r="W144"/>
  <c r="W375"/>
  <c r="W65"/>
  <c r="W215"/>
  <c r="W223"/>
  <c r="W20"/>
  <c r="W400"/>
  <c r="W154"/>
  <c r="W9"/>
  <c r="W406"/>
  <c r="W108"/>
  <c r="W78"/>
  <c r="W87"/>
  <c r="W88"/>
  <c r="W94"/>
  <c r="W106"/>
  <c r="W116"/>
  <c r="W148"/>
  <c r="W151"/>
  <c r="W167"/>
  <c r="W168"/>
  <c r="W390"/>
  <c r="W114"/>
  <c r="W387"/>
  <c r="W239"/>
  <c r="W292"/>
  <c r="W381"/>
  <c r="W222"/>
  <c r="W320"/>
  <c r="W180"/>
  <c r="W193"/>
  <c r="W271"/>
  <c r="W298"/>
  <c r="W304"/>
  <c r="W62"/>
  <c r="W146"/>
  <c r="W257"/>
  <c r="W236"/>
  <c r="W171"/>
  <c r="W47"/>
  <c r="W45"/>
  <c r="W301"/>
  <c r="W364"/>
  <c r="W267"/>
  <c r="W54"/>
  <c r="W36"/>
  <c r="W264"/>
  <c r="W14"/>
  <c r="W41"/>
  <c r="W56"/>
  <c r="W205"/>
  <c r="W281"/>
  <c r="W130"/>
  <c r="W283"/>
  <c r="W132"/>
  <c r="W128"/>
  <c r="W359"/>
  <c r="W136"/>
  <c r="W411"/>
  <c r="W67"/>
  <c r="W70"/>
  <c r="W230"/>
  <c r="W120"/>
  <c r="W418"/>
  <c r="W4"/>
  <c r="W217"/>
  <c r="W346"/>
  <c r="W113"/>
  <c r="W258"/>
  <c r="W279"/>
  <c r="W110"/>
  <c r="W172"/>
  <c r="W228"/>
  <c r="W328"/>
  <c r="W394"/>
  <c r="W263"/>
  <c r="W356"/>
  <c r="W253"/>
  <c r="W75"/>
  <c r="W138"/>
  <c r="W393"/>
  <c r="W33"/>
  <c r="W251"/>
  <c r="W201"/>
  <c r="W247"/>
  <c r="W343"/>
  <c r="W26"/>
  <c r="W412"/>
  <c r="W234"/>
  <c r="W142"/>
  <c r="W310"/>
  <c r="W416"/>
  <c r="W361"/>
  <c r="W410"/>
  <c r="V156"/>
  <c r="W156"/>
  <c r="V372"/>
  <c r="W372"/>
  <c r="V291"/>
  <c r="W291"/>
  <c r="V276"/>
  <c r="W276"/>
  <c r="V296"/>
  <c r="W296"/>
  <c r="V203"/>
  <c r="W203"/>
  <c r="V118"/>
  <c r="W118"/>
  <c r="V284"/>
  <c r="W284"/>
  <c r="V175"/>
  <c r="W175"/>
  <c r="V209"/>
  <c r="W209"/>
  <c r="V112"/>
  <c r="W112"/>
  <c r="V349"/>
  <c r="W349"/>
  <c r="V339"/>
  <c r="W339"/>
  <c r="V72"/>
  <c r="W72"/>
  <c r="V133"/>
  <c r="W133"/>
  <c r="V313"/>
  <c r="W313"/>
  <c r="V379"/>
  <c r="W379"/>
  <c r="V277"/>
  <c r="W277"/>
  <c r="V254"/>
  <c r="W254"/>
  <c r="V173"/>
  <c r="W173"/>
  <c r="V365"/>
  <c r="W365"/>
  <c r="V297"/>
  <c r="W297"/>
  <c r="V140"/>
  <c r="W140"/>
  <c r="V204"/>
  <c r="W204"/>
  <c r="V210"/>
  <c r="W210"/>
  <c r="V68"/>
  <c r="W68"/>
  <c r="V350"/>
  <c r="W350"/>
  <c r="V340"/>
  <c r="W340"/>
  <c r="V8"/>
  <c r="W8"/>
  <c r="V103"/>
  <c r="W103"/>
  <c r="V74"/>
  <c r="W74"/>
  <c r="V307"/>
  <c r="W307"/>
  <c r="V278"/>
  <c r="W278"/>
  <c r="V178"/>
  <c r="W178"/>
  <c r="V366"/>
  <c r="W366"/>
  <c r="V141"/>
  <c r="W141"/>
  <c r="V211"/>
  <c r="W211"/>
  <c r="V213"/>
  <c r="W213"/>
  <c r="V302"/>
  <c r="W302"/>
  <c r="V355"/>
  <c r="W355"/>
  <c r="V6"/>
  <c r="W6"/>
  <c r="V95"/>
  <c r="W95"/>
  <c r="V374"/>
  <c r="W374"/>
  <c r="V369"/>
  <c r="W369"/>
  <c r="V289"/>
  <c r="W289"/>
  <c r="V32"/>
  <c r="W32"/>
  <c r="V325"/>
  <c r="W325"/>
  <c r="V196"/>
  <c r="W196"/>
  <c r="V337"/>
  <c r="W337"/>
  <c r="V107"/>
  <c r="E107" s="1"/>
  <c r="V108"/>
  <c r="E108" s="1"/>
  <c r="V81"/>
  <c r="E81" s="1"/>
  <c r="V82"/>
  <c r="E82" s="1"/>
  <c r="V105"/>
  <c r="E105" s="1"/>
  <c r="V168"/>
  <c r="E168" s="1"/>
  <c r="V189"/>
  <c r="E189" s="1"/>
  <c r="V190"/>
  <c r="E190" s="1"/>
  <c r="V153"/>
  <c r="E153" s="1"/>
  <c r="V389"/>
  <c r="E389" s="1"/>
  <c r="V390"/>
  <c r="E390" s="1"/>
  <c r="V391"/>
  <c r="E391" s="1"/>
  <c r="V383"/>
  <c r="E383" s="1"/>
  <c r="V384"/>
  <c r="E384" s="1"/>
  <c r="V243"/>
  <c r="E243" s="1"/>
  <c r="V181"/>
  <c r="E181" s="1"/>
  <c r="V380"/>
  <c r="E380" s="1"/>
  <c r="V174"/>
  <c r="E174" s="1"/>
  <c r="V100"/>
  <c r="E100" s="1"/>
  <c r="V397"/>
  <c r="E397" s="1"/>
  <c r="V281"/>
  <c r="E281" s="1"/>
  <c r="V119"/>
  <c r="E119" s="1"/>
  <c r="V283"/>
  <c r="E283" s="1"/>
  <c r="V135"/>
  <c r="E135" s="1"/>
  <c r="V136"/>
  <c r="E136" s="1"/>
  <c r="V321"/>
  <c r="E321" s="1"/>
  <c r="V294"/>
  <c r="E294" s="1"/>
  <c r="V295"/>
  <c r="E295" s="1"/>
  <c r="V67"/>
  <c r="E67" s="1"/>
  <c r="V255"/>
  <c r="E255" s="1"/>
  <c r="V342"/>
  <c r="E342" s="1"/>
  <c r="V42"/>
  <c r="E42" s="1"/>
  <c r="V109"/>
  <c r="E109" s="1"/>
  <c r="V110"/>
  <c r="E110" s="1"/>
  <c r="V262"/>
  <c r="E262" s="1"/>
  <c r="V356"/>
  <c r="E356" s="1"/>
  <c r="V201"/>
  <c r="E201" s="1"/>
  <c r="V202"/>
  <c r="E202" s="1"/>
  <c r="V162"/>
  <c r="E162" s="1"/>
  <c r="V415"/>
  <c r="E415" s="1"/>
  <c r="V154"/>
  <c r="E154" s="1"/>
  <c r="V104"/>
  <c r="E104" s="1"/>
  <c r="V106"/>
  <c r="E106" s="1"/>
  <c r="V115"/>
  <c r="E115" s="1"/>
  <c r="V183"/>
  <c r="E183" s="1"/>
  <c r="V45"/>
  <c r="E45" s="1"/>
  <c r="V256"/>
  <c r="E256" s="1"/>
  <c r="V98"/>
  <c r="E98" s="1"/>
  <c r="V341"/>
  <c r="E341" s="1"/>
  <c r="V246"/>
  <c r="E246" s="1"/>
  <c r="V224"/>
  <c r="E224" s="1"/>
  <c r="V388"/>
  <c r="E388" s="1"/>
  <c r="V347"/>
  <c r="E347" s="1"/>
  <c r="V348"/>
  <c r="E348" s="1"/>
  <c r="V301"/>
  <c r="E301" s="1"/>
  <c r="V120"/>
  <c r="E120" s="1"/>
  <c r="V43"/>
  <c r="E43" s="1"/>
  <c r="V407"/>
  <c r="E407" s="1"/>
  <c r="V161"/>
  <c r="E161" s="1"/>
  <c r="V77"/>
  <c r="E77" s="1"/>
  <c r="V212"/>
  <c r="E212" s="1"/>
  <c r="V207"/>
  <c r="E207" s="1"/>
  <c r="V223"/>
  <c r="E223" s="1"/>
  <c r="V101"/>
  <c r="E101" s="1"/>
  <c r="V102"/>
  <c r="E102" s="1"/>
  <c r="V329"/>
  <c r="E329" s="1"/>
  <c r="V271"/>
  <c r="E271" s="1"/>
  <c r="V300"/>
  <c r="E300" s="1"/>
  <c r="V315"/>
  <c r="E315" s="1"/>
  <c r="V184"/>
  <c r="E184" s="1"/>
  <c r="V359"/>
  <c r="E359" s="1"/>
  <c r="V65"/>
  <c r="E65" s="1"/>
  <c r="V114"/>
  <c r="E114" s="1"/>
  <c r="V88"/>
  <c r="E88" s="1"/>
  <c r="V116"/>
  <c r="E116" s="1"/>
  <c r="V55"/>
  <c r="E55" s="1"/>
  <c r="V54"/>
  <c r="E54" s="1"/>
  <c r="V287"/>
  <c r="E287" s="1"/>
  <c r="V272"/>
  <c r="E272" s="1"/>
  <c r="V357"/>
  <c r="E357" s="1"/>
  <c r="V358"/>
  <c r="E358" s="1"/>
  <c r="V30"/>
  <c r="E30" s="1"/>
  <c r="V28"/>
  <c r="E28" s="1"/>
  <c r="V76"/>
  <c r="E76" s="1"/>
  <c r="V89"/>
  <c r="E89" s="1"/>
  <c r="V148"/>
  <c r="E148" s="1"/>
  <c r="V149"/>
  <c r="E149" s="1"/>
  <c r="V288"/>
  <c r="E288" s="1"/>
  <c r="V411"/>
  <c r="E411" s="1"/>
  <c r="V231"/>
  <c r="E231" s="1"/>
  <c r="V4"/>
  <c r="E4" s="1"/>
  <c r="V274"/>
  <c r="E274" s="1"/>
  <c r="V326"/>
  <c r="E326" s="1"/>
  <c r="V252"/>
  <c r="E252" s="1"/>
  <c r="V90"/>
  <c r="E90" s="1"/>
  <c r="V126"/>
  <c r="E126" s="1"/>
  <c r="V35"/>
  <c r="E35" s="1"/>
  <c r="V352"/>
  <c r="E352" s="1"/>
  <c r="V158"/>
  <c r="E158" s="1"/>
  <c r="V66"/>
  <c r="E66" s="1"/>
  <c r="V332"/>
  <c r="E332" s="1"/>
  <c r="V150"/>
  <c r="E150" s="1"/>
  <c r="V417"/>
  <c r="E417" s="1"/>
  <c r="V78"/>
  <c r="E78" s="1"/>
  <c r="V373"/>
  <c r="E373" s="1"/>
  <c r="V299"/>
  <c r="E299" s="1"/>
  <c r="V237"/>
  <c r="E237" s="1"/>
  <c r="V371"/>
  <c r="E371" s="1"/>
  <c r="V24"/>
  <c r="E24" s="1"/>
  <c r="V52"/>
  <c r="E52" s="1"/>
  <c r="V235"/>
  <c r="E235" s="1"/>
  <c r="V200"/>
  <c r="E200" s="1"/>
  <c r="V117"/>
  <c r="E117" s="1"/>
  <c r="V164"/>
  <c r="E164" s="1"/>
  <c r="V230"/>
  <c r="E230" s="1"/>
  <c r="V219"/>
  <c r="E219" s="1"/>
  <c r="V177"/>
  <c r="E177" s="1"/>
  <c r="V75"/>
  <c r="E75" s="1"/>
  <c r="V250"/>
  <c r="E250" s="1"/>
  <c r="V413"/>
  <c r="E413" s="1"/>
  <c r="V406"/>
  <c r="E406" s="1"/>
  <c r="V405"/>
  <c r="E405" s="1"/>
  <c r="V96"/>
  <c r="E96" s="1"/>
  <c r="V151"/>
  <c r="E151" s="1"/>
  <c r="V381"/>
  <c r="E381" s="1"/>
  <c r="V222"/>
  <c r="E222" s="1"/>
  <c r="V179"/>
  <c r="E179" s="1"/>
  <c r="V370"/>
  <c r="E370" s="1"/>
  <c r="V364"/>
  <c r="E364" s="1"/>
  <c r="V128"/>
  <c r="E128" s="1"/>
  <c r="V225"/>
  <c r="E225" s="1"/>
  <c r="V353"/>
  <c r="E353" s="1"/>
  <c r="V3"/>
  <c r="E3" s="1"/>
  <c r="V414"/>
  <c r="E414" s="1"/>
  <c r="V396"/>
  <c r="E396" s="1"/>
  <c r="V392"/>
  <c r="E392" s="1"/>
  <c r="V198"/>
  <c r="E198" s="1"/>
  <c r="V99"/>
  <c r="E99" s="1"/>
  <c r="V334"/>
  <c r="E334" s="1"/>
  <c r="V2"/>
  <c r="E2" s="1"/>
  <c r="V5"/>
  <c r="E5" s="1"/>
  <c r="V308"/>
  <c r="E308" s="1"/>
  <c r="V309"/>
  <c r="E309" s="1"/>
  <c r="V83"/>
  <c r="E83" s="1"/>
  <c r="V122"/>
  <c r="E122" s="1"/>
  <c r="V121"/>
  <c r="E121" s="1"/>
  <c r="V123"/>
  <c r="E123" s="1"/>
  <c r="V163"/>
  <c r="E163" s="1"/>
  <c r="V73"/>
  <c r="E73" s="1"/>
  <c r="V387"/>
  <c r="E387" s="1"/>
  <c r="V159"/>
  <c r="E159" s="1"/>
  <c r="V160"/>
  <c r="E160" s="1"/>
  <c r="V46"/>
  <c r="E46" s="1"/>
  <c r="V298"/>
  <c r="E298" s="1"/>
  <c r="V60"/>
  <c r="E60" s="1"/>
  <c r="V61"/>
  <c r="E61" s="1"/>
  <c r="V47"/>
  <c r="E47" s="1"/>
  <c r="V375"/>
  <c r="E375" s="1"/>
  <c r="V36"/>
  <c r="E36" s="1"/>
  <c r="V39"/>
  <c r="E39" s="1"/>
  <c r="V57"/>
  <c r="E57" s="1"/>
  <c r="V59"/>
  <c r="E59" s="1"/>
  <c r="V130"/>
  <c r="E130" s="1"/>
  <c r="V290"/>
  <c r="E290" s="1"/>
  <c r="V69"/>
  <c r="E69" s="1"/>
  <c r="V70"/>
  <c r="E70" s="1"/>
  <c r="V275"/>
  <c r="E275" s="1"/>
  <c r="V346"/>
  <c r="E346" s="1"/>
  <c r="V113"/>
  <c r="E113" s="1"/>
  <c r="V131"/>
  <c r="E131" s="1"/>
  <c r="V282"/>
  <c r="E282" s="1"/>
  <c r="V31"/>
  <c r="E31" s="1"/>
  <c r="V338"/>
  <c r="E338" s="1"/>
  <c r="V393"/>
  <c r="E393" s="1"/>
  <c r="V232"/>
  <c r="E232" s="1"/>
  <c r="V249"/>
  <c r="E249" s="1"/>
  <c r="V199"/>
  <c r="E199" s="1"/>
  <c r="V25"/>
  <c r="E25" s="1"/>
  <c r="V26"/>
  <c r="E26" s="1"/>
  <c r="V134"/>
  <c r="E134" s="1"/>
  <c r="V303"/>
  <c r="E303" s="1"/>
  <c r="V333"/>
  <c r="E333" s="1"/>
  <c r="V97"/>
  <c r="E97" s="1"/>
  <c r="V152"/>
  <c r="E152" s="1"/>
  <c r="V242"/>
  <c r="E242" s="1"/>
  <c r="V382"/>
  <c r="E382" s="1"/>
  <c r="V180"/>
  <c r="E180" s="1"/>
  <c r="V62"/>
  <c r="E62" s="1"/>
  <c r="V319"/>
  <c r="E319" s="1"/>
  <c r="V144"/>
  <c r="E144" s="1"/>
  <c r="V41"/>
  <c r="E41" s="1"/>
  <c r="V40"/>
  <c r="E40" s="1"/>
  <c r="V56"/>
  <c r="E56" s="1"/>
  <c r="V205"/>
  <c r="E205" s="1"/>
  <c r="V132"/>
  <c r="E132" s="1"/>
  <c r="V318"/>
  <c r="E318" s="1"/>
  <c r="V280"/>
  <c r="E280" s="1"/>
  <c r="V44"/>
  <c r="E44" s="1"/>
  <c r="V145"/>
  <c r="E145" s="1"/>
  <c r="V33"/>
  <c r="E33" s="1"/>
  <c r="V286"/>
  <c r="E286" s="1"/>
  <c r="V80"/>
  <c r="E80" s="1"/>
  <c r="V143"/>
  <c r="E143" s="1"/>
  <c r="V146"/>
  <c r="E146" s="1"/>
  <c r="V251"/>
  <c r="E251" s="1"/>
  <c r="V221"/>
  <c r="E221" s="1"/>
  <c r="V220"/>
  <c r="E220" s="1"/>
  <c r="V401"/>
  <c r="E401" s="1"/>
  <c r="V155"/>
  <c r="E155" s="1"/>
  <c r="V324"/>
  <c r="E324" s="1"/>
  <c r="V320"/>
  <c r="E320" s="1"/>
  <c r="V351"/>
  <c r="E351" s="1"/>
  <c r="V182"/>
  <c r="E182" s="1"/>
  <c r="V147"/>
  <c r="E147" s="1"/>
  <c r="V238"/>
  <c r="E238" s="1"/>
  <c r="V23"/>
  <c r="E23" s="1"/>
  <c r="V176"/>
  <c r="E176" s="1"/>
  <c r="V260"/>
  <c r="E260" s="1"/>
  <c r="V419"/>
  <c r="E419" s="1"/>
  <c r="V344"/>
  <c r="E344" s="1"/>
  <c r="V410"/>
  <c r="E410" s="1"/>
  <c r="V400"/>
  <c r="E400" s="1"/>
  <c r="V94"/>
  <c r="E94" s="1"/>
  <c r="V93"/>
  <c r="E93" s="1"/>
  <c r="V331"/>
  <c r="E331" s="1"/>
  <c r="V293"/>
  <c r="E293" s="1"/>
  <c r="V292"/>
  <c r="E292" s="1"/>
  <c r="V192"/>
  <c r="E192" s="1"/>
  <c r="V265"/>
  <c r="E265" s="1"/>
  <c r="V264"/>
  <c r="E264" s="1"/>
  <c r="V22"/>
  <c r="E22" s="1"/>
  <c r="V327"/>
  <c r="E327" s="1"/>
  <c r="V263"/>
  <c r="E263" s="1"/>
  <c r="V139"/>
  <c r="E139" s="1"/>
  <c r="V311"/>
  <c r="E311" s="1"/>
  <c r="V404"/>
  <c r="E404" s="1"/>
  <c r="V267"/>
  <c r="E267" s="1"/>
  <c r="V15"/>
  <c r="E15" s="1"/>
  <c r="V34"/>
  <c r="E34" s="1"/>
  <c r="V137"/>
  <c r="E137" s="1"/>
  <c r="V376"/>
  <c r="E376" s="1"/>
  <c r="V266"/>
  <c r="E266" s="1"/>
  <c r="V53"/>
  <c r="E53" s="1"/>
  <c r="V345"/>
  <c r="E345" s="1"/>
  <c r="V21"/>
  <c r="E21" s="1"/>
  <c r="V157"/>
  <c r="E157" s="1"/>
  <c r="V330"/>
  <c r="E330" s="1"/>
  <c r="V241"/>
  <c r="E241" s="1"/>
  <c r="V385"/>
  <c r="E385" s="1"/>
  <c r="V129"/>
  <c r="E129" s="1"/>
  <c r="V378"/>
  <c r="E378" s="1"/>
  <c r="V377"/>
  <c r="E377" s="1"/>
  <c r="V279"/>
  <c r="E279" s="1"/>
  <c r="V172"/>
  <c r="E172" s="1"/>
  <c r="V416"/>
  <c r="E416" s="1"/>
  <c r="V191"/>
  <c r="E191" s="1"/>
  <c r="V170"/>
  <c r="E170" s="1"/>
  <c r="V261"/>
  <c r="E261" s="1"/>
  <c r="V79"/>
  <c r="E79" s="1"/>
  <c r="V363"/>
  <c r="E363" s="1"/>
  <c r="V312"/>
  <c r="E312" s="1"/>
  <c r="V7"/>
  <c r="E7" s="1"/>
  <c r="V306"/>
  <c r="E306" s="1"/>
  <c r="V395"/>
  <c r="E395" s="1"/>
  <c r="V354"/>
  <c r="E354" s="1"/>
  <c r="V171"/>
  <c r="E171" s="1"/>
  <c r="V14"/>
  <c r="E14" s="1"/>
  <c r="V328"/>
  <c r="E328" s="1"/>
  <c r="V138"/>
  <c r="E138" s="1"/>
  <c r="V343"/>
  <c r="E343" s="1"/>
  <c r="V142"/>
  <c r="E142" s="1"/>
  <c r="V187"/>
  <c r="E187" s="1"/>
  <c r="V17"/>
  <c r="E17" s="1"/>
  <c r="V314"/>
  <c r="E314" s="1"/>
  <c r="V247"/>
  <c r="E247" s="1"/>
  <c r="V166"/>
  <c r="E166" s="1"/>
  <c r="V270"/>
  <c r="E270" s="1"/>
  <c r="V11"/>
  <c r="E11" s="1"/>
  <c r="V259"/>
  <c r="E259" s="1"/>
  <c r="V63"/>
  <c r="E63" s="1"/>
  <c r="V124"/>
  <c r="E124" s="1"/>
  <c r="V165"/>
  <c r="E165" s="1"/>
  <c r="V49"/>
  <c r="E49" s="1"/>
  <c r="V305"/>
  <c r="E305" s="1"/>
  <c r="V125"/>
  <c r="E125" s="1"/>
  <c r="V409"/>
  <c r="E409" s="1"/>
  <c r="V9"/>
  <c r="E9" s="1"/>
  <c r="V92"/>
  <c r="E92" s="1"/>
  <c r="V18"/>
  <c r="E18" s="1"/>
  <c r="V12"/>
  <c r="E12" s="1"/>
  <c r="V13"/>
  <c r="E13" s="1"/>
  <c r="V323"/>
  <c r="E323" s="1"/>
  <c r="V236"/>
  <c r="E236" s="1"/>
  <c r="V394"/>
  <c r="E394" s="1"/>
  <c r="V253"/>
  <c r="E253" s="1"/>
  <c r="V38"/>
  <c r="E38" s="1"/>
  <c r="V16"/>
  <c r="E16" s="1"/>
  <c r="V169"/>
  <c r="E169" s="1"/>
  <c r="V19"/>
  <c r="E19" s="1"/>
  <c r="V188"/>
  <c r="E188" s="1"/>
  <c r="V227"/>
  <c r="E227" s="1"/>
  <c r="V317"/>
  <c r="E317" s="1"/>
  <c r="V51"/>
  <c r="E51" s="1"/>
  <c r="V37"/>
  <c r="E37" s="1"/>
  <c r="V273"/>
  <c r="E273" s="1"/>
  <c r="V127"/>
  <c r="E127" s="1"/>
  <c r="V244"/>
  <c r="E244" s="1"/>
  <c r="V195"/>
  <c r="E195" s="1"/>
  <c r="V335"/>
  <c r="E335" s="1"/>
  <c r="V208"/>
  <c r="E208" s="1"/>
  <c r="V206"/>
  <c r="E206" s="1"/>
  <c r="V402"/>
  <c r="E402" s="1"/>
  <c r="V91"/>
  <c r="E91" s="1"/>
  <c r="V185"/>
  <c r="E185" s="1"/>
  <c r="V322"/>
  <c r="E322" s="1"/>
  <c r="V58"/>
  <c r="E58" s="1"/>
  <c r="V245"/>
  <c r="E245" s="1"/>
  <c r="V64"/>
  <c r="E64" s="1"/>
  <c r="V316"/>
  <c r="E316" s="1"/>
  <c r="V20"/>
  <c r="E20" s="1"/>
  <c r="V194"/>
  <c r="E194" s="1"/>
  <c r="V403"/>
  <c r="E403" s="1"/>
  <c r="V48"/>
  <c r="E48" s="1"/>
  <c r="V186"/>
  <c r="E186" s="1"/>
  <c r="V214"/>
  <c r="E214" s="1"/>
  <c r="V229"/>
  <c r="E229" s="1"/>
  <c r="V50"/>
  <c r="E50" s="1"/>
  <c r="V233"/>
  <c r="E233" s="1"/>
  <c r="V336"/>
  <c r="E336" s="1"/>
  <c r="V408"/>
  <c r="E408" s="1"/>
  <c r="V398"/>
  <c r="E398" s="1"/>
  <c r="V193"/>
  <c r="E193" s="1"/>
  <c r="V304"/>
  <c r="E304" s="1"/>
  <c r="V257"/>
  <c r="E257" s="1"/>
  <c r="V418"/>
  <c r="E418" s="1"/>
  <c r="V258"/>
  <c r="E258" s="1"/>
  <c r="V310"/>
  <c r="E310" s="1"/>
  <c r="V269"/>
  <c r="E269" s="1"/>
  <c r="V412"/>
  <c r="E412" s="1"/>
  <c r="V85"/>
  <c r="E85" s="1"/>
  <c r="V215"/>
  <c r="E215" s="1"/>
  <c r="V216"/>
  <c r="E216" s="1"/>
  <c r="V87"/>
  <c r="E87" s="1"/>
  <c r="V228"/>
  <c r="E228" s="1"/>
  <c r="V29"/>
  <c r="E29" s="1"/>
  <c r="V197"/>
  <c r="E197" s="1"/>
  <c r="V362"/>
  <c r="E362" s="1"/>
  <c r="V84"/>
  <c r="E84" s="1"/>
  <c r="V226"/>
  <c r="E226" s="1"/>
  <c r="V27"/>
  <c r="E27" s="1"/>
  <c r="V111"/>
  <c r="E111" s="1"/>
  <c r="V368"/>
  <c r="E368" s="1"/>
  <c r="V71"/>
  <c r="E71" s="1"/>
  <c r="V86"/>
  <c r="E86" s="1"/>
  <c r="V240"/>
  <c r="E240" s="1"/>
  <c r="V386"/>
  <c r="E386" s="1"/>
  <c r="V367"/>
  <c r="E367" s="1"/>
  <c r="V248"/>
  <c r="E248" s="1"/>
  <c r="V239"/>
  <c r="E239" s="1"/>
  <c r="V234"/>
  <c r="E234" s="1"/>
  <c r="V361"/>
  <c r="E361" s="1"/>
  <c r="V218"/>
  <c r="E218" s="1"/>
  <c r="V268"/>
  <c r="E268" s="1"/>
  <c r="V360"/>
  <c r="E360" s="1"/>
  <c r="V167"/>
  <c r="E167" s="1"/>
  <c r="V217"/>
  <c r="E217" s="1"/>
  <c r="D399"/>
  <c r="M399" s="1"/>
  <c r="E285" l="1"/>
  <c r="E10"/>
  <c r="E337"/>
  <c r="E196"/>
  <c r="E325"/>
  <c r="E32"/>
  <c r="E289"/>
  <c r="E369"/>
  <c r="E374"/>
  <c r="E95"/>
  <c r="E6"/>
  <c r="E355"/>
  <c r="E302"/>
  <c r="E213"/>
  <c r="E211"/>
  <c r="E141"/>
  <c r="E366"/>
  <c r="E178"/>
  <c r="E278"/>
  <c r="E307"/>
  <c r="E74"/>
  <c r="E103"/>
  <c r="E8"/>
  <c r="E340"/>
  <c r="E350"/>
  <c r="E68"/>
  <c r="E210"/>
  <c r="E204"/>
  <c r="E140"/>
  <c r="E297"/>
  <c r="E365"/>
  <c r="E173"/>
  <c r="E254"/>
  <c r="E277"/>
  <c r="E379"/>
  <c r="E313"/>
  <c r="E133"/>
  <c r="E72"/>
  <c r="E339"/>
  <c r="E349"/>
  <c r="E112"/>
  <c r="E209"/>
  <c r="E175"/>
  <c r="E284"/>
  <c r="E118"/>
  <c r="E203"/>
  <c r="E296"/>
  <c r="E276"/>
  <c r="E291"/>
  <c r="E372"/>
  <c r="E156"/>
  <c r="Y399"/>
  <c r="Z399"/>
  <c r="W399"/>
  <c r="V399"/>
  <c r="E399" s="1"/>
</calcChain>
</file>

<file path=xl/comments1.xml><?xml version="1.0" encoding="utf-8"?>
<comments xmlns="http://schemas.openxmlformats.org/spreadsheetml/2006/main">
  <authors>
    <author>Bruno</author>
  </authors>
  <commentList>
    <comment ref="X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Y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0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1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3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4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5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7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8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9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60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1" name="Conexão471" type="4" refreshedVersion="3" deleted="1" background="1" saveData="1">
    <webPr xl2000="1" htmlTables="1" htmlFormat="all"/>
  </connection>
  <connection id="662" name="Conexão4711" type="4" refreshedVersion="3" deleted="1" background="1" saveData="1">
    <webPr xl2000="1" htmlTables="1" htmlFormat="all"/>
  </connection>
  <connection id="663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4" name="Conexão481" type="4" refreshedVersion="3" deleted="1" background="1" saveData="1">
    <webPr xl2000="1" htmlTables="1" htmlFormat="all"/>
  </connection>
  <connection id="665" name="Conexão4811" type="4" refreshedVersion="3" deleted="1" background="1" saveData="1">
    <webPr xl2000="1" htmlTables="1" htmlFormat="all"/>
  </connection>
  <connection id="666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7" name="Conexão491" type="4" refreshedVersion="3" deleted="1" background="1" saveData="1">
    <webPr xl2000="1" htmlTables="1" htmlFormat="all"/>
  </connection>
  <connection id="668" name="Conexão4911" type="4" refreshedVersion="3" deleted="1" background="1" saveData="1">
    <webPr xl2000="1" htmlTables="1" htmlFormat="all"/>
  </connection>
  <connection id="669" name="Conexão5" type="4" refreshedVersion="0" background="1" saveData="1">
    <webPr url="http://download.finance.yahoo.com/d/quotes.csv?s=BPAR3.SA&amp;f=nol1hgd1" htmlTables="1" htmlFormat="all"/>
  </connection>
  <connection id="670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71" name="Conexão501" type="4" refreshedVersion="3" deleted="1" background="1" saveData="1">
    <webPr xl2000="1" htmlTables="1" htmlFormat="all"/>
  </connection>
  <connection id="672" name="Conexão5011" type="4" refreshedVersion="3" deleted="1" background="1" saveData="1">
    <webPr xl2000="1" htmlTables="1" htmlFormat="all"/>
  </connection>
  <connection id="673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4" name="Conexão510" type="4" refreshedVersion="0" deleted="1" background="1" saveData="1">
    <webPr htmlTables="1" htmlFormat="all"/>
  </connection>
  <connection id="675" name="Conexão5101" type="4" refreshedVersion="0" deleted="1" background="1" saveData="1">
    <webPr htmlTables="1" htmlFormat="all"/>
  </connection>
  <connection id="676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7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8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9" name="Conexão512" type="4" refreshedVersion="0" deleted="1" background="1" saveData="1">
    <webPr htmlTables="1" htmlFormat="all"/>
  </connection>
  <connection id="680" name="Conexão5121" type="4" refreshedVersion="0" deleted="1" background="1" saveData="1">
    <webPr htmlTables="1" htmlFormat="all"/>
  </connection>
  <connection id="681" name="Conexão513" type="4" refreshedVersion="0" deleted="1" background="1" saveData="1">
    <webPr htmlTables="1" htmlFormat="all"/>
  </connection>
  <connection id="682" name="Conexão5131" type="4" refreshedVersion="0" deleted="1" background="1" saveData="1">
    <webPr htmlTables="1" htmlFormat="all"/>
  </connection>
  <connection id="683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4" name="Conexão521" type="4" refreshedVersion="3" deleted="1" background="1" saveData="1">
    <webPr xl2000="1" htmlTables="1" htmlFormat="all"/>
  </connection>
  <connection id="685" name="Conexão5211" type="4" refreshedVersion="3" deleted="1" background="1" saveData="1">
    <webPr xl2000="1" htmlTables="1" htmlFormat="all"/>
  </connection>
  <connection id="686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7" name="Conexão531" type="4" refreshedVersion="3" deleted="1" background="1" saveData="1">
    <webPr xl2000="1" htmlTables="1" htmlFormat="all"/>
  </connection>
  <connection id="688" name="Conexão5311" type="4" refreshedVersion="3" deleted="1" background="1" saveData="1">
    <webPr xl2000="1" htmlTables="1" htmlFormat="all"/>
  </connection>
  <connection id="689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0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1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2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93" name="Conexão551" type="4" refreshedVersion="3" deleted="1" background="1" saveData="1">
    <webPr xl2000="1" htmlTables="1" htmlFormat="all"/>
  </connection>
  <connection id="694" name="Conexão5511" type="4" refreshedVersion="3" deleted="1" background="1" saveData="1">
    <webPr xl2000="1" htmlTables="1" htmlFormat="all"/>
  </connection>
  <connection id="695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6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7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8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9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0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1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2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3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4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5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6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7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8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9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10" name="Conexão6" type="4" refreshedVersion="0" background="1" saveData="1">
    <webPr url="http://download.finance.yahoo.com/d/quotes.csv?s=BPAR3.SA&amp;f=nol1hgd1" htmlTables="1" htmlFormat="all"/>
  </connection>
  <connection id="711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12" name="Conexão601" type="4" refreshedVersion="3" deleted="1" background="1" saveData="1">
    <webPr xl2000="1" htmlTables="1" htmlFormat="all"/>
  </connection>
  <connection id="713" name="Conexão6011" type="4" refreshedVersion="3" deleted="1" background="1" saveData="1">
    <webPr xl2000="1" htmlTables="1" htmlFormat="all"/>
  </connection>
  <connection id="714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5" name="Conexão610" type="4" refreshedVersion="0" background="1" saveData="1">
    <webPr url="http://download.finance.yahoo.com/d/quotes.csv?s=BPAR3.SA&amp;f=nol1hgd1" htmlTables="1" htmlFormat="all"/>
  </connection>
  <connection id="716" name="Conexão6101" type="4" refreshedVersion="0" background="1" saveData="1">
    <webPr url="http://download.finance.yahoo.com/d/quotes.csv?s=BPAR3.SA&amp;f=nol1hgd1" htmlTables="1" htmlFormat="all"/>
  </connection>
  <connection id="717" name="Conexão61011" type="4" refreshedVersion="0" background="1" saveData="1">
    <webPr url="http://download.finance.yahoo.com/d/quotes.csv?s=BPAR3.SA&amp;f=nol1hgd1" htmlTables="1" htmlFormat="all"/>
  </connection>
  <connection id="718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9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20" name="Conexão612" type="4" refreshedVersion="0" deleted="1" background="1" saveData="1">
    <webPr htmlTables="1" htmlFormat="all"/>
  </connection>
  <connection id="721" name="Conexão6121" type="4" refreshedVersion="0" deleted="1" background="1" saveData="1">
    <webPr htmlTables="1" htmlFormat="all"/>
  </connection>
  <connection id="722" name="Conexão613" type="4" refreshedVersion="3" deleted="1" background="1" saveData="1">
    <webPr xl2000="1" htmlTables="1" htmlFormat="all"/>
  </connection>
  <connection id="723" name="Conexão6131" type="4" refreshedVersion="3" deleted="1" background="1" saveData="1">
    <webPr xl2000="1" htmlTables="1" htmlFormat="all"/>
  </connection>
  <connection id="724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5" name="Conexão621" type="4" refreshedVersion="3" deleted="1" background="1" saveData="1">
    <webPr xl2000="1" htmlTables="1" htmlFormat="all"/>
  </connection>
  <connection id="726" name="Conexão6211" type="4" refreshedVersion="3" deleted="1" background="1" saveData="1">
    <webPr xl2000="1" htmlTables="1" htmlFormat="all"/>
  </connection>
  <connection id="727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8" name="Conexão631" type="4" refreshedVersion="3" deleted="1" background="1" saveData="1">
    <webPr xl2000="1" htmlTables="1" htmlFormat="all"/>
  </connection>
  <connection id="729" name="Conexão6311" type="4" refreshedVersion="3" deleted="1" background="1" saveData="1">
    <webPr xl2000="1" htmlTables="1" htmlFormat="all"/>
  </connection>
  <connection id="730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1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2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3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5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6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7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8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9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40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41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2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3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4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5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6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7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8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49" name="Conexão691" type="4" refreshedVersion="3" deleted="1" background="1" saveData="1">
    <webPr xl2000="1" htmlTables="1" htmlFormat="all"/>
  </connection>
  <connection id="750" name="Conexão6911" type="4" refreshedVersion="3" deleted="1" background="1" saveData="1">
    <webPr xl2000="1" htmlTables="1" htmlFormat="all"/>
  </connection>
  <connection id="751" name="Conexão7" type="4" refreshedVersion="0" background="1" saveData="1">
    <webPr url="http://download.finance.yahoo.com/d/quotes.csv?s=BPAR3.SA&amp;f=nol1hgd1" htmlTables="1" htmlFormat="all"/>
  </connection>
  <connection id="752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3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4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5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6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7" name="Conexão710" type="4" refreshedVersion="0" background="1" saveData="1">
    <webPr url="http://download.finance.yahoo.com/d/quotes.csv?s=BPAR3.SA&amp;f=nol1hgd1" htmlTables="1" htmlFormat="all"/>
  </connection>
  <connection id="758" name="Conexão7101" type="4" refreshedVersion="0" background="1" saveData="1">
    <webPr url="http://download.finance.yahoo.com/d/quotes.csv?s=BPAR3.SA&amp;f=nol1hgd1" htmlTables="1" htmlFormat="all"/>
  </connection>
  <connection id="759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0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1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2" name="Conexão712" type="4" refreshedVersion="3" deleted="1" background="1" saveData="1">
    <webPr xl2000="1" htmlTables="1" htmlFormat="all"/>
  </connection>
  <connection id="763" name="Conexão7121" type="4" refreshedVersion="3" deleted="1" background="1" saveData="1">
    <webPr xl2000="1" htmlTables="1" htmlFormat="all"/>
  </connection>
  <connection id="764" name="Conexão713" type="4" refreshedVersion="0" deleted="1" background="1" saveData="1">
    <webPr htmlTables="1" htmlFormat="all"/>
  </connection>
  <connection id="765" name="Conexão7131" type="4" refreshedVersion="0" deleted="1" background="1" saveData="1">
    <webPr htmlTables="1" htmlFormat="all"/>
  </connection>
  <connection id="766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7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8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9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70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1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2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3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4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5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6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7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8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79" name="Conexão751" type="4" refreshedVersion="3" deleted="1" background="1" saveData="1">
    <webPr xl2000="1" htmlTables="1" htmlFormat="all"/>
  </connection>
  <connection id="780" name="Conexão7511" type="4" refreshedVersion="3" deleted="1" background="1" saveData="1">
    <webPr xl2000="1" htmlTables="1" htmlFormat="all"/>
  </connection>
  <connection id="781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82" name="Conexão761" type="4" refreshedVersion="3" deleted="1" background="1" saveData="1">
    <webPr xl2000="1" htmlTables="1" htmlFormat="all"/>
  </connection>
  <connection id="783" name="Conexão7611" type="4" refreshedVersion="3" deleted="1" background="1" saveData="1">
    <webPr xl2000="1" htmlTables="1" htmlFormat="all"/>
  </connection>
  <connection id="784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5" name="Conexão771" type="4" refreshedVersion="3" deleted="1" background="1" saveData="1">
    <webPr xl2000="1" htmlTables="1" htmlFormat="all"/>
  </connection>
  <connection id="786" name="Conexão7711" type="4" refreshedVersion="3" deleted="1" background="1" saveData="1">
    <webPr xl2000="1" htmlTables="1" htmlFormat="all"/>
  </connection>
  <connection id="787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8" name="Conexão781" type="4" refreshedVersion="3" deleted="1" background="1" saveData="1">
    <webPr xl2000="1" htmlTables="1" htmlFormat="all"/>
  </connection>
  <connection id="789" name="Conexão7811" type="4" refreshedVersion="3" deleted="1" background="1" saveData="1">
    <webPr xl2000="1" htmlTables="1" htmlFormat="all"/>
  </connection>
  <connection id="790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1" name="Conexão791" type="4" refreshedVersion="3" deleted="1" background="1" saveData="1">
    <webPr xl2000="1" htmlTables="1" htmlFormat="all"/>
  </connection>
  <connection id="792" name="Conexão7911" type="4" refreshedVersion="3" deleted="1" background="1" saveData="1">
    <webPr xl2000="1" htmlTables="1" htmlFormat="all"/>
  </connection>
  <connection id="793" name="Conexão8" type="4" refreshedVersion="0" background="1" saveData="1">
    <webPr url="http://download.finance.yahoo.com/d/quotes.csv?s=IDVL3.SA+IDVL4.SA+IDVL11.SA&amp;f=nol1hgd1" htmlTables="1" htmlFormat="all"/>
  </connection>
  <connection id="794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95" name="Conexão801" type="4" refreshedVersion="3" deleted="1" background="1" saveData="1">
    <webPr xl2000="1" htmlTables="1" htmlFormat="all"/>
  </connection>
  <connection id="796" name="Conexão8011" type="4" refreshedVersion="3" deleted="1" background="1" saveData="1">
    <webPr xl2000="1" htmlTables="1" htmlFormat="all"/>
  </connection>
  <connection id="797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8" name="Conexão810" type="4" refreshedVersion="0" background="1" saveData="1">
    <webPr url="http://download.finance.yahoo.com/d/quotes.csv?s=IDVL3.SA+IDVL4.SA+IDVL11.SA&amp;f=nol1hgd1" htmlTables="1" htmlFormat="all"/>
  </connection>
  <connection id="799" name="Conexão8101" type="4" refreshedVersion="0" background="1" saveData="1">
    <webPr url="http://download.finance.yahoo.com/d/quotes.csv?s=IDVL3.SA+IDVL4.SA+IDVL11.SA&amp;f=nol1hgd1" htmlTables="1" htmlFormat="all"/>
  </connection>
  <connection id="800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1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2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3" name="Conexão812" type="4" refreshedVersion="3" deleted="1" background="1" saveData="1">
    <webPr xl2000="1" htmlTables="1" htmlFormat="all"/>
  </connection>
  <connection id="804" name="Conexão8121" type="4" refreshedVersion="3" deleted="1" background="1" saveData="1">
    <webPr xl2000="1" htmlTables="1" htmlFormat="all"/>
  </connection>
  <connection id="805" name="Conexão813" type="4" refreshedVersion="0" deleted="1" background="1" saveData="1">
    <webPr htmlTables="1" htmlFormat="all"/>
  </connection>
  <connection id="806" name="Conexão8131" type="4" refreshedVersion="0" deleted="1" background="1" saveData="1">
    <webPr htmlTables="1" htmlFormat="all"/>
  </connection>
  <connection id="807" name="Conexão814" type="4" refreshedVersion="0" deleted="1" background="1" saveData="1">
    <webPr htmlTables="1" htmlFormat="all"/>
  </connection>
  <connection id="808" name="Conexão8141" type="4" refreshedVersion="0" deleted="1" background="1" saveData="1">
    <webPr htmlTables="1" htmlFormat="all"/>
  </connection>
  <connection id="809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10" name="Conexão821" type="4" refreshedVersion="3" deleted="1" background="1" saveData="1">
    <webPr xl2000="1" htmlTables="1" htmlFormat="all"/>
  </connection>
  <connection id="811" name="Conexão8211" type="4" refreshedVersion="3" deleted="1" background="1" saveData="1">
    <webPr xl2000="1" htmlTables="1" htmlFormat="all"/>
  </connection>
  <connection id="812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3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4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5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6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7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8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9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20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21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2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3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4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5" name="Conexão871" type="4" refreshedVersion="3" deleted="1" background="1" saveData="1">
    <webPr xl2000="1" htmlTables="1" htmlFormat="all"/>
  </connection>
  <connection id="826" name="Conexão8711" type="4" refreshedVersion="3" deleted="1" background="1" saveData="1">
    <webPr xl2000="1" htmlTables="1" htmlFormat="all"/>
  </connection>
  <connection id="827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8" name="Conexão881" type="4" refreshedVersion="0" deleted="1" background="1" saveData="1">
    <webPr htmlTables="1" htmlFormat="all"/>
  </connection>
  <connection id="829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0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1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2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3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4" name="Conexão9" type="4" refreshedVersion="0" background="1" saveData="1">
    <webPr url="http://download.finance.yahoo.com/d/quotes.csv?s=IDVL3.SA+IDVL4.SA+BMEB3.SA+BMEB4.SA&amp;f=nol1hgd1" htmlTables="1" htmlFormat="all"/>
  </connection>
  <connection id="835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6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7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8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9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0" name="Conexão910" type="4" refreshedVersion="0" background="1" saveData="1">
    <webPr url="http://download.finance.yahoo.com/d/quotes.csv?s=IDVL3.SA+IDVL4.SA+BMEB3.SA+BMEB4.SA&amp;f=nol1hgd1" htmlTables="1" htmlFormat="all"/>
  </connection>
  <connection id="841" name="Conexão9101" type="4" refreshedVersion="0" background="1" saveData="1">
    <webPr url="http://download.finance.yahoo.com/d/quotes.csv?s=IDVL3.SA+IDVL4.SA+BMEB3.SA+BMEB4.SA&amp;f=nol1hgd1" htmlTables="1" htmlFormat="all"/>
  </connection>
  <connection id="842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3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4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5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6" name="Conexão921" type="4" refreshedVersion="0" deleted="1" background="1" saveData="1">
    <webPr htmlTables="1" htmlFormat="all"/>
  </connection>
  <connection id="847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8" name="Conexão931" type="4" refreshedVersion="0" deleted="1" background="1" saveData="1">
    <webPr htmlTables="1" htmlFormat="all"/>
  </connection>
  <connection id="849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50" name="Conexão941" type="4" refreshedVersion="0" deleted="1" background="1" saveData="1">
    <webPr htmlTables="1" htmlFormat="all"/>
  </connection>
  <connection id="851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2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3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4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5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6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7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8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9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60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1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2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3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4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5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6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7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8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69" name="Conexão991" type="4" refreshedVersion="3" deleted="1" background="1" saveData="1">
    <webPr xl2000="1" htmlTables="1" htmlFormat="all"/>
  </connection>
  <connection id="870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1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72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73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4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5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6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7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8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9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0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1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2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83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84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5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6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87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88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89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90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91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92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93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4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5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6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7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8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9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00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01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02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03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04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5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6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7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8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09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10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11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12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13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14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5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6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17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8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9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0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1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2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3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4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5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26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7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8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29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30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31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32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3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4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5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36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37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38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39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0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1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2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3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44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45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46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7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8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49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50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51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2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53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4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5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6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7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58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59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60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61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62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3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64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65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6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67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8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9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70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71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2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73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74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75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76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7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78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79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0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81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2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3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4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5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86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87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88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89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90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91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92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93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4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5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6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7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8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9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0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1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2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3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4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5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6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7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8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9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0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1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2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3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14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15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16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17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18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9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20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1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2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3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4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5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26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7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8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9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30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31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2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3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4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5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6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7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8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9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40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41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2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3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4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5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6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7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8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9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50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51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2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5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6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9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0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1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2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3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4" name="Connection28" type="4" refreshedVersion="4" background="1" saveData="1">
    <webPr xl2000="1" url="http://download.finance.yahoo.com/d/quotes.csv?s=IGUA3.SA+IGUA5.SA+IGUA6.SA&amp;f=nol1hgd1" htmlFormat="all"/>
  </connection>
  <connection id="1065" name="Connection281" type="4" refreshedVersion="4" background="1" saveData="1">
    <webPr xl2000="1" url="http://download.finance.yahoo.com/d/quotes.csv?s=IGUA3.SA+IGUA5.SA+IGUA6.SA&amp;f=nol1hgd1" htmlFormat="all"/>
  </connection>
  <connection id="1066" name="Connection29" type="4" refreshedVersion="4" background="1" saveData="1">
    <webPr xl2000="1" url="http://download.finance.yahoo.com/d/quotes.csv?s=IGUA3.SA+IGUA5.SA+IGUA6.SA+ODER3.SA+ODER4.SA&amp;f=nol1hgd1" htmlFormat="all"/>
  </connection>
  <connection id="1067" name="Connection291" type="4" refreshedVersion="4" background="1" saveData="1">
    <webPr xl2000="1" url="http://download.finance.yahoo.com/d/quotes.csv?s=IGUA3.SA+IGUA5.SA+IGUA6.SA+ODER3.SA+ODER4.SA&amp;f=nol1hgd1" htmlFormat="all"/>
  </connection>
  <connection id="1068" name="Connection2911" type="4" refreshedVersion="4" background="1" saveData="1">
    <webPr xl2000="1" url="http://download.finance.yahoo.com/d/quotes.csv?s=IGUA3.SA+IGUA5.SA+IGUA6.SA+ODER3.SA+ODER4.SA&amp;f=nol1hgd1" htmlFormat="all"/>
  </connection>
  <connection id="1069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0" name="Connection30" type="4" refreshedVersion="4" background="1" saveData="1">
    <webPr xl2000="1" url="http://download.finance.yahoo.com/d/quotes.csv?s=IGUA3.SA+IGUA5.SA+IGUA6.SA+JOPA3.SA+JOPA4.SA&amp;f=nol1hgd1" htmlFormat="all"/>
  </connection>
  <connection id="1071" name="Connection301" type="4" refreshedVersion="4" background="1" saveData="1">
    <webPr xl2000="1" url="http://download.finance.yahoo.com/d/quotes.csv?s=IGUA3.SA+IGUA5.SA+IGUA6.SA+JOPA3.SA+JOPA4.SA&amp;f=nol1hgd1" htmlFormat="all"/>
  </connection>
  <connection id="1072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73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74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75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76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77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8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9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80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81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82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83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4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5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6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7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8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9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90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91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92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93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94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5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6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7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8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9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00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01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02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03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4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5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6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7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8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9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10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11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12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13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14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5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6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7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8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9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0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1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2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3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4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5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26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7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8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9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30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1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2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3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4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5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6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7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8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9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0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1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2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43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44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5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6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7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48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49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0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1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2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3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4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5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6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7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8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59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60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61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62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63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64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5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6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7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8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69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70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71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2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3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4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5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6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7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8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79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80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81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82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83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84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5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6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7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8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89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90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91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92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93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4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5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6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7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8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9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0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1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2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03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04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5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6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7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8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09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10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11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12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13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14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15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<sst xmlns="http://schemas.openxmlformats.org/spreadsheetml/2006/main" count="10115" uniqueCount="3550">
  <si>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</si>
  <si>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</si>
  <si>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</si>
  <si>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</si>
  <si>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</si>
  <si>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</si>
  <si>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</si>
  <si>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</si>
  <si>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</si>
  <si>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</si>
  <si>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</si>
  <si>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</si>
  <si>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</si>
  <si>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</si>
  <si>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</si>
  <si>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</si>
  <si>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</si>
  <si>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</si>
  <si>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</si>
  <si>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</si>
  <si>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</si>
  <si>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</si>
  <si>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</si>
  <si>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</si>
  <si>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</si>
  <si>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</si>
  <si>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</si>
  <si>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</si>
  <si>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</si>
  <si>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</si>
  <si>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</si>
  <si>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</si>
  <si>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</si>
  <si>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</si>
  <si>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</si>
  <si>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</si>
  <si>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</si>
  <si>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</si>
  <si>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</si>
  <si>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</si>
  <si>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</si>
  <si>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</si>
  <si>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</si>
  <si>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</si>
  <si>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</si>
  <si>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</si>
  <si>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</si>
  <si>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</si>
  <si>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</si>
  <si>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</si>
  <si>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</si>
  <si>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</si>
  <si>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</si>
  <si>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</si>
  <si>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</si>
  <si>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</si>
  <si>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</si>
  <si>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</si>
  <si>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</si>
  <si>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</si>
  <si>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</si>
  <si>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</si>
  <si>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</si>
  <si>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</si>
  <si>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</si>
  <si>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</si>
  <si>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</si>
  <si>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</si>
  <si>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</si>
  <si>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</si>
  <si>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</si>
  <si>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</si>
  <si>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</si>
  <si>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</si>
  <si>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</si>
  <si>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</si>
  <si>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</si>
  <si>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</si>
  <si>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</si>
  <si>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</si>
  <si>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</si>
  <si>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</si>
  <si>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</si>
  <si>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</si>
  <si>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</si>
  <si>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</si>
  <si>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</si>
  <si>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</si>
  <si>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</si>
  <si>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</si>
  <si>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</si>
  <si>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</si>
  <si>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</si>
  <si>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</si>
  <si>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</si>
  <si>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</si>
  <si>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</si>
  <si>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</si>
  <si>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</si>
  <si>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</si>
  <si>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</si>
  <si>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</si>
  <si>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</si>
  <si>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</si>
  <si>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</si>
  <si>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</si>
  <si>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</si>
  <si>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</si>
  <si>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</si>
  <si>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</si>
  <si>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</si>
  <si>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</si>
  <si>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</si>
  <si>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</si>
  <si>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</si>
  <si>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</si>
  <si>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</si>
  <si>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</si>
  <si>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</si>
  <si>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</si>
  <si>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</si>
  <si>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</si>
  <si>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</si>
  <si>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</si>
  <si>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</si>
  <si>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</si>
  <si>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</si>
  <si>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</si>
  <si>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</si>
  <si>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</si>
  <si>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</si>
  <si>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</si>
  <si>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</si>
  <si>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</si>
  <si>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</si>
  <si>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</si>
  <si>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</si>
  <si>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</si>
  <si>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</si>
  <si>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</si>
  <si>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</si>
  <si>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</si>
  <si>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</si>
  <si>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</si>
  <si>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</si>
  <si>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</si>
  <si>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</si>
  <si>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</si>
  <si>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</si>
  <si>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</si>
  <si>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</si>
  <si>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</si>
  <si>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</si>
  <si>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</si>
  <si>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</si>
  <si>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</si>
  <si>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</si>
  <si>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</si>
  <si>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</si>
  <si>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</si>
  <si>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</si>
  <si>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</si>
  <si>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</si>
  <si>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</si>
  <si>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</si>
  <si>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</si>
  <si>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</si>
  <si>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</si>
  <si>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</si>
  <si>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</si>
  <si>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</si>
  <si>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</si>
  <si>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</si>
  <si>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</si>
  <si>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</si>
  <si>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</si>
  <si>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</si>
  <si>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</si>
  <si>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</si>
  <si>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</si>
  <si>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</si>
  <si>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</si>
  <si>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</si>
  <si>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</si>
  <si>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</si>
  <si>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</si>
  <si>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</si>
  <si>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</si>
  <si>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</si>
  <si>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</si>
  <si>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</si>
  <si>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</si>
  <si>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</si>
  <si>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</si>
  <si>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</si>
  <si>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</si>
  <si>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</si>
  <si>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</si>
  <si>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</si>
  <si>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</si>
  <si>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</si>
  <si>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</si>
  <si>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</si>
  <si>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</si>
  <si>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</si>
  <si>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</si>
  <si>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</si>
  <si>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</si>
  <si>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</si>
  <si>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</si>
  <si>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</si>
  <si>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</si>
  <si>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</si>
  <si>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</si>
  <si>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</si>
  <si>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</si>
  <si>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</si>
  <si>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</si>
  <si>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</si>
  <si>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</si>
  <si>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</si>
  <si>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</si>
  <si>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</si>
  <si>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</si>
  <si>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</si>
  <si>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</si>
  <si>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</si>
  <si>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</si>
  <si>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</si>
  <si>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</si>
  <si>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</si>
  <si>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</si>
  <si>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</si>
  <si>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0.18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</si>
  <si>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</si>
  <si>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</si>
  <si>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</si>
  <si>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</si>
  <si>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</si>
  <si>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</si>
  <si>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</si>
  <si>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</si>
  <si>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</si>
  <si>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</si>
  <si>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</si>
  <si>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</si>
  <si>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</si>
  <si>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</si>
  <si>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</si>
  <si>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</si>
  <si>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</si>
  <si>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</si>
  <si>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</si>
  <si>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</si>
  <si>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</si>
  <si>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</si>
  <si>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</si>
  <si>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</si>
  <si>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</si>
  <si>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</si>
  <si>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</si>
  <si>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</si>
  <si>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</si>
  <si>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</si>
  <si>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</si>
  <si>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</si>
  <si>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</si>
  <si>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</si>
  <si>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</si>
  <si>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</si>
  <si>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</si>
  <si>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</si>
  <si>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</si>
  <si>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</si>
  <si>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</si>
  <si>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</si>
  <si>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</si>
  <si>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</si>
  <si>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</si>
  <si>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</si>
  <si>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</si>
  <si>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</si>
  <si>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</si>
  <si>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</si>
  <si>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</si>
  <si>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</si>
  <si>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</si>
  <si>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</si>
  <si>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</si>
  <si>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</si>
  <si>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</si>
  <si>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</si>
  <si>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</si>
  <si>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</si>
  <si>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</si>
  <si>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</si>
  <si>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</si>
  <si>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</si>
  <si>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</si>
  <si>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</si>
  <si>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</si>
  <si>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</si>
  <si>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</si>
  <si>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</si>
  <si>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</si>
  <si>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</si>
  <si>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</si>
  <si>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</si>
  <si>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</si>
  <si>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</si>
  <si>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</si>
  <si>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</si>
  <si>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</si>
  <si>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</si>
  <si>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</si>
  <si>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</si>
  <si>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</si>
  <si>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</si>
  <si>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</si>
  <si>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</si>
  <si>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5.00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</si>
  <si>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</si>
  <si>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</si>
  <si>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</si>
  <si>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</si>
  <si>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</si>
  <si>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</si>
  <si>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</si>
  <si>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</si>
  <si>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</si>
  <si>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</si>
  <si>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</si>
  <si>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</si>
  <si>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</si>
  <si>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</si>
  <si>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</si>
  <si>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</si>
  <si>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</si>
  <si>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</si>
  <si>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</si>
  <si>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</si>
  <si>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</si>
  <si>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</si>
  <si>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</si>
  <si>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</si>
  <si>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</si>
  <si>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</si>
  <si>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</si>
  <si>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</si>
  <si>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</si>
  <si>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</si>
  <si>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</si>
  <si>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</si>
  <si>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</si>
  <si>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</si>
  <si>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</si>
  <si>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</si>
  <si>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</si>
  <si>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</si>
  <si>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</si>
  <si>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</si>
  <si>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</si>
  <si>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</si>
  <si>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</si>
  <si>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</si>
  <si>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</si>
  <si>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</si>
  <si>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</si>
  <si>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</si>
  <si>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</si>
  <si>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</si>
  <si>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</si>
  <si>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</si>
  <si>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</si>
  <si>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</si>
  <si>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</si>
  <si>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</si>
  <si>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</si>
  <si>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</si>
  <si>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</si>
  <si>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</si>
  <si>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</si>
  <si>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</si>
  <si>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</si>
  <si>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</si>
  <si>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</si>
  <si>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</si>
  <si>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</si>
  <si>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</si>
  <si>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</si>
  <si>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</si>
  <si>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</si>
  <si>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</si>
  <si>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</si>
  <si>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</si>
  <si>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</si>
  <si>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</si>
  <si>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</si>
  <si>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</si>
  <si>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</si>
  <si>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</si>
  <si>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</si>
  <si>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</si>
  <si>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</si>
  <si>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</si>
  <si>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</si>
  <si>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</si>
  <si>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</si>
  <si>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</si>
  <si>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</si>
  <si>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</si>
  <si>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</si>
  <si>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</si>
  <si>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</si>
  <si>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</si>
  <si>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</si>
  <si>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</si>
  <si>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</si>
  <si>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</si>
  <si>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</si>
  <si>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</si>
  <si>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</si>
  <si>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</si>
  <si>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</si>
  <si>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</si>
  <si>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</si>
  <si>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</si>
  <si>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</si>
  <si>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</si>
  <si>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</si>
  <si>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</si>
  <si>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</si>
  <si>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</si>
  <si>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</si>
  <si>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</si>
  <si>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</si>
  <si>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</si>
  <si>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</si>
  <si>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</si>
  <si>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</si>
  <si>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</si>
  <si>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</si>
  <si>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</si>
  <si>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</si>
  <si>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</si>
  <si>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</si>
  <si>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</si>
  <si>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</si>
  <si>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</si>
  <si>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</si>
  <si>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</si>
  <si>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</si>
  <si>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</si>
  <si>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</si>
  <si>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</si>
  <si>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</si>
  <si>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</si>
  <si>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</si>
  <si>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</si>
  <si>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</si>
  <si>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</si>
  <si>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</si>
  <si>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</si>
  <si>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</si>
  <si>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</si>
  <si>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</si>
  <si>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</si>
  <si>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</si>
  <si>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</si>
  <si>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</si>
  <si>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</si>
  <si>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</si>
  <si>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</si>
  <si>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</si>
  <si>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</si>
  <si>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</si>
  <si>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</si>
  <si>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</si>
  <si>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</si>
  <si>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</si>
  <si>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</si>
  <si>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</si>
  <si>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</si>
  <si>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</si>
  <si>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</si>
  <si>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</si>
  <si>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</si>
  <si>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</si>
  <si>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</si>
  <si>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</si>
  <si>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</si>
  <si>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</si>
  <si>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</si>
  <si>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</si>
  <si>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</si>
  <si>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</si>
  <si>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</si>
  <si>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</si>
  <si>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</si>
  <si>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</si>
  <si>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</si>
  <si>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</si>
  <si>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</si>
  <si>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</si>
  <si>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</si>
  <si>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</si>
  <si>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</si>
  <si>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</si>
  <si>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</si>
  <si>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</si>
  <si>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</si>
  <si>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</si>
  <si>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</si>
  <si>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</si>
  <si>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</si>
  <si>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</si>
  <si>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</si>
  <si>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</si>
  <si>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</si>
  <si>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</si>
  <si>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</si>
  <si>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</si>
  <si>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</si>
  <si>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</si>
  <si>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</si>
  <si>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</si>
  <si>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</si>
  <si>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</si>
  <si>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</si>
  <si>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</si>
  <si>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</si>
  <si>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</si>
  <si>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</si>
  <si>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</si>
  <si>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</si>
  <si>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</si>
  <si>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</si>
  <si>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</si>
  <si>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</si>
  <si>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</si>
  <si>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</si>
  <si>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</si>
  <si>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</si>
  <si>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</si>
  <si>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</si>
  <si>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</si>
  <si>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</si>
  <si>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</si>
  <si>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</si>
  <si>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</si>
  <si>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</si>
  <si>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</si>
  <si>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</si>
  <si>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</si>
  <si>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</si>
  <si>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</si>
  <si>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</si>
  <si>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</si>
  <si>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</si>
  <si>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</si>
  <si>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</si>
  <si>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</si>
  <si>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</si>
  <si>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</si>
  <si>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</si>
  <si>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</si>
  <si>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</si>
  <si>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</si>
  <si>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</si>
  <si>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</si>
  <si>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</si>
  <si>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</si>
  <si>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</si>
  <si>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</si>
  <si>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</si>
  <si>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</si>
  <si>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</si>
  <si>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</si>
  <si>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</si>
  <si>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</si>
  <si>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</si>
  <si>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</si>
  <si>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AUTOMETAL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</si>
  <si>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</si>
  <si>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</si>
  <si>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</si>
  <si>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</si>
  <si>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</si>
  <si>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</si>
  <si>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</si>
  <si>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</si>
  <si>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BEMATECH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</si>
  <si>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</si>
  <si>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</si>
  <si>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</si>
  <si>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</si>
  <si>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</si>
  <si>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</si>
  <si>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</si>
  <si>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</si>
  <si>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</si>
  <si>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</si>
  <si>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</si>
  <si>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</si>
  <si>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</si>
  <si>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</si>
  <si>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</si>
  <si>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BROOKFIELD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</si>
  <si>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</si>
  <si>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</si>
  <si>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</si>
  <si>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</si>
  <si>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</si>
  <si>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</si>
  <si>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</si>
  <si>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</si>
  <si>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</si>
  <si>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</si>
  <si>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</si>
  <si>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</si>
  <si>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</si>
  <si>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</si>
  <si>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</si>
  <si>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</si>
  <si>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</si>
  <si>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</si>
  <si>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</si>
  <si>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</si>
  <si>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</si>
  <si>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</si>
  <si>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</si>
  <si>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</si>
  <si>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</si>
  <si>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</si>
  <si>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</si>
  <si>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</si>
  <si>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</si>
  <si>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</si>
  <si>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</si>
  <si>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</si>
  <si>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</si>
  <si>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</si>
  <si>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</si>
  <si>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</si>
  <si>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</si>
  <si>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</si>
  <si>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</si>
  <si>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</si>
  <si>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</si>
  <si>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</si>
  <si>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</si>
  <si>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</si>
  <si>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</si>
  <si>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</si>
  <si>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</si>
  <si>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</si>
  <si>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</si>
  <si>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</si>
  <si>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</si>
  <si>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</si>
  <si>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</si>
  <si>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</si>
  <si>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</si>
  <si>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</si>
  <si>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</si>
  <si>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</si>
  <si>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</si>
  <si>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</si>
  <si>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</si>
  <si>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</si>
  <si>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</si>
  <si>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</si>
  <si>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</si>
  <si>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</si>
  <si>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</si>
  <si>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</si>
  <si>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</si>
  <si>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</si>
  <si>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</si>
  <si>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</si>
  <si>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</si>
  <si>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</si>
  <si>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</si>
  <si>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</si>
  <si>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</si>
  <si>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</si>
  <si>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</si>
  <si>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</si>
  <si>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</si>
  <si>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</si>
  <si>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</si>
  <si>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</si>
  <si>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</si>
  <si>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</si>
  <si>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</si>
  <si>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</si>
  <si>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</si>
  <si>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</si>
  <si>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</si>
  <si>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</si>
  <si>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</si>
  <si>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</si>
  <si>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</si>
  <si>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</si>
  <si>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</si>
  <si>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</si>
  <si>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</si>
  <si>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</si>
  <si>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</si>
  <si>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</si>
  <si>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</si>
  <si>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</si>
  <si>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</si>
  <si>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</si>
  <si>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</si>
  <si>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</si>
  <si>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</si>
  <si>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</si>
  <si>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</si>
  <si>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</si>
  <si>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</si>
  <si>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</si>
  <si>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</si>
  <si>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</si>
  <si>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</si>
  <si>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</si>
  <si>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</si>
  <si>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</si>
  <si>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</si>
  <si>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</si>
  <si>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</si>
  <si>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</si>
  <si>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</si>
  <si>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</si>
  <si>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</si>
  <si>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</si>
  <si>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</si>
  <si>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</si>
  <si>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</si>
  <si>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</si>
  <si>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</si>
  <si>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</si>
  <si>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</si>
  <si>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</si>
  <si>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</si>
  <si>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</si>
  <si>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</si>
  <si>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</si>
  <si>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</si>
  <si>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</si>
  <si>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</si>
  <si>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</si>
  <si>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</si>
  <si>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</si>
  <si>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</si>
  <si>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</si>
  <si>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</si>
  <si>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</si>
  <si>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</si>
  <si>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</si>
  <si>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</si>
  <si>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</si>
  <si>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</si>
  <si>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</si>
  <si>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</si>
  <si>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</si>
  <si>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</si>
  <si>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</si>
  <si>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</si>
  <si>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</si>
  <si>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</si>
  <si>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</si>
  <si>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</si>
  <si>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</si>
  <si>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</si>
  <si>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</si>
  <si>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</si>
  <si>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</si>
  <si>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</si>
  <si>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</si>
  <si>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</si>
  <si>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</si>
  <si>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</si>
  <si>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</si>
  <si>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</si>
  <si>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</si>
  <si>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</si>
  <si>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</si>
  <si>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</si>
  <si>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</si>
  <si>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</si>
  <si>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</si>
  <si>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</si>
  <si>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</si>
  <si>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</si>
  <si>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</si>
  <si>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</si>
  <si>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</si>
  <si>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</si>
  <si>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</si>
  <si>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</si>
  <si>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</si>
  <si>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</si>
  <si>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</si>
  <si>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</si>
  <si>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</si>
  <si>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</si>
  <si>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</si>
  <si>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</si>
  <si>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</si>
  <si>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</si>
  <si>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</si>
  <si>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</si>
  <si>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</si>
  <si>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</si>
  <si>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</si>
  <si>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</si>
  <si>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</si>
  <si>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</si>
  <si>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</si>
  <si>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</si>
  <si>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</si>
  <si>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</si>
  <si>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</si>
  <si>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</si>
  <si>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</si>
  <si>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</si>
  <si>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</si>
  <si>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</si>
  <si>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</si>
  <si>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</si>
  <si>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</si>
  <si>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</si>
  <si>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</si>
  <si>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</si>
  <si>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</si>
  <si>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</si>
  <si>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</si>
  <si>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</si>
  <si>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</si>
  <si>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</si>
  <si>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</si>
  <si>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</si>
  <si>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</si>
  <si>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</si>
  <si>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</si>
  <si>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</si>
  <si>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</si>
  <si>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</si>
  <si>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</si>
  <si>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</si>
  <si>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</si>
  <si>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</si>
  <si>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</si>
  <si>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</si>
  <si>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</si>
  <si>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</si>
  <si>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</si>
  <si>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</si>
  <si>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</si>
  <si>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</si>
  <si>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</si>
  <si>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</si>
  <si>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</si>
  <si>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</si>
  <si>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</si>
  <si>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</si>
  <si>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</si>
  <si>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</si>
  <si>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</si>
  <si>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</si>
  <si>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</si>
  <si>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</si>
  <si>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</si>
  <si>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</si>
  <si>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</si>
  <si>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</si>
  <si>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</si>
  <si>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</si>
  <si>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</si>
  <si>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</si>
  <si>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</si>
  <si>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</si>
  <si>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</si>
  <si>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</si>
  <si>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</si>
  <si>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</si>
  <si>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</si>
  <si>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</si>
  <si>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</si>
  <si>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</si>
  <si>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</si>
  <si>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</si>
  <si>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</si>
  <si>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</si>
  <si>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</si>
  <si>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</si>
  <si>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</si>
  <si>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</si>
  <si>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</si>
  <si>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</si>
  <si>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</si>
  <si>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</si>
  <si>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</si>
  <si>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</si>
  <si>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</si>
  <si>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</si>
  <si>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</si>
  <si>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</si>
  <si>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</si>
  <si>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</si>
  <si>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</si>
  <si>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</si>
  <si>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</si>
  <si>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</si>
  <si>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</si>
  <si>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</si>
  <si>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</si>
  <si>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</si>
  <si>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</si>
  <si>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</si>
  <si>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</si>
  <si>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</si>
  <si>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</si>
  <si>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</si>
  <si>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</si>
  <si>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</si>
  <si>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</si>
  <si>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</si>
  <si>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</si>
  <si>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</si>
  <si>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</si>
  <si>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</si>
  <si>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</si>
  <si>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</si>
  <si>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</si>
  <si>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</si>
  <si>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</si>
  <si>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</si>
  <si>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</si>
  <si>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</si>
  <si>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</si>
  <si>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</si>
  <si>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</si>
  <si>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</si>
  <si>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</si>
  <si>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</si>
  <si>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</si>
  <si>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</si>
  <si>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</si>
  <si>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</si>
  <si>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</si>
  <si>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</si>
  <si>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</si>
  <si>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</si>
  <si>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</si>
  <si>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</si>
  <si>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</si>
  <si>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</si>
  <si>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</si>
  <si>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</si>
  <si>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</si>
  <si>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</si>
  <si>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</si>
  <si>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</si>
  <si>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</si>
  <si>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</si>
  <si>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</si>
  <si>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</si>
  <si>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</si>
  <si>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</si>
  <si>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</si>
  <si>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</si>
  <si>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</si>
  <si>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</si>
  <si>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</si>
  <si>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</si>
  <si>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</si>
  <si>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</si>
  <si>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</si>
  <si>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</si>
  <si>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</si>
  <si>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</si>
  <si>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</si>
  <si>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</si>
  <si>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</si>
  <si>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</si>
  <si>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</si>
  <si>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</si>
  <si>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</si>
  <si>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</si>
  <si>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</si>
  <si>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</si>
  <si>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</si>
  <si>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</si>
  <si>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</si>
  <si>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</si>
  <si>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</si>
  <si>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</si>
  <si>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</si>
  <si>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</si>
  <si>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</si>
  <si>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</si>
  <si>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</si>
  <si>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</si>
  <si>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</si>
  <si>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</si>
  <si>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</si>
  <si>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</si>
  <si>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</si>
  <si>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</si>
  <si>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</si>
  <si>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</si>
  <si>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</si>
  <si>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</si>
  <si>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</si>
  <si>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</si>
  <si>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</si>
  <si>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</si>
  <si>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</si>
  <si>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</si>
  <si>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</si>
  <si>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</si>
  <si>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</si>
  <si>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</si>
  <si>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</si>
  <si>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</si>
  <si>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</si>
  <si>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</si>
  <si>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</si>
  <si>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</si>
  <si>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</si>
  <si>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</si>
  <si>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</si>
  <si>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</si>
  <si>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</si>
  <si>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</si>
  <si>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</si>
  <si>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</si>
  <si>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</si>
  <si>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</si>
  <si>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</si>
  <si>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</si>
  <si>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</si>
  <si>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</si>
  <si>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</si>
  <si>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</si>
  <si>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</si>
  <si>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</si>
  <si>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</si>
  <si>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</si>
  <si>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</si>
  <si>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</si>
  <si>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</si>
  <si>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</si>
  <si>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</si>
  <si>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</si>
  <si>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</si>
  <si>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</si>
  <si>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</si>
  <si>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</si>
  <si>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</si>
  <si>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</si>
  <si>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</si>
  <si>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</si>
  <si>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</si>
  <si>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</si>
  <si>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</si>
  <si>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</si>
  <si>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</si>
  <si>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</si>
  <si>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</si>
  <si>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</si>
  <si>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</si>
  <si>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</si>
  <si>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</si>
  <si>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</si>
  <si>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</si>
  <si>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</si>
  <si>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</si>
  <si>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</si>
  <si>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</si>
  <si>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</si>
  <si>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</si>
  <si>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</si>
  <si>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</si>
  <si>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</si>
  <si>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</si>
  <si>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</si>
  <si>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</si>
  <si>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</si>
  <si>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</si>
  <si>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</si>
  <si>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</si>
  <si>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</si>
  <si>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</si>
  <si>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</si>
  <si>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</si>
  <si>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</si>
  <si>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</si>
  <si>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</si>
  <si>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</si>
  <si>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</si>
  <si>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</si>
  <si>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</si>
  <si>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</si>
  <si>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</si>
  <si>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</si>
  <si>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</si>
  <si>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</si>
  <si>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</si>
  <si>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</si>
  <si>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</si>
  <si>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</si>
  <si>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</si>
  <si>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</si>
  <si>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</si>
  <si>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</si>
  <si>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</si>
  <si>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</si>
  <si>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</si>
  <si>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</si>
  <si>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</si>
  <si>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</si>
  <si>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</si>
  <si>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</si>
  <si>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</si>
  <si>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</si>
  <si>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</si>
  <si>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</si>
  <si>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</si>
  <si>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</si>
  <si>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</si>
  <si>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</si>
  <si>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</si>
  <si>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</si>
  <si>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</si>
  <si>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</si>
  <si>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</si>
  <si>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</si>
  <si>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</si>
  <si>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</si>
  <si>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</si>
  <si>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</si>
  <si>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</si>
  <si>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</si>
  <si>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</si>
  <si>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</si>
  <si>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</si>
  <si>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</si>
  <si>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</si>
  <si>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</si>
  <si>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</si>
  <si>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</si>
  <si>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</si>
  <si>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</si>
  <si>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</si>
  <si>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</si>
  <si>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</si>
  <si>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</si>
  <si>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</si>
  <si>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</si>
  <si>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</si>
  <si>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</si>
  <si>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</si>
  <si>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</si>
  <si>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</si>
  <si>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</si>
  <si>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</si>
  <si>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</si>
  <si>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</si>
  <si>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</si>
  <si>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</si>
  <si>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</si>
  <si>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</si>
  <si>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</si>
  <si>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</si>
  <si>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</si>
  <si>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</si>
  <si>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</si>
  <si>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</si>
  <si>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</si>
  <si>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</si>
  <si>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</si>
  <si>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</si>
  <si>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</si>
  <si>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</si>
  <si>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</si>
  <si>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</si>
  <si>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</si>
  <si>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</si>
  <si>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</si>
  <si>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</si>
  <si>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</si>
  <si>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</si>
  <si>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</si>
  <si>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</si>
  <si>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</si>
  <si>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</si>
  <si>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</si>
  <si>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</si>
  <si>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</si>
  <si>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</si>
  <si>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</si>
  <si>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</si>
  <si>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</si>
  <si>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</si>
  <si>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</si>
  <si>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</si>
  <si>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</si>
  <si>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</si>
  <si>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</si>
  <si>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</si>
  <si>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</si>
  <si>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</si>
  <si>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</si>
  <si>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</si>
  <si>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</si>
  <si>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</si>
  <si>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</si>
  <si>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</si>
  <si>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</si>
  <si>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</si>
  <si>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</si>
  <si>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</si>
  <si>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</si>
  <si>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</si>
  <si>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</si>
  <si>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</si>
  <si>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</si>
  <si>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</si>
  <si>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</si>
  <si>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</si>
  <si>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</si>
  <si>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</si>
  <si>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</si>
  <si>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</si>
  <si>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</si>
  <si>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</si>
  <si>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</si>
  <si>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</si>
  <si>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</si>
  <si>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</si>
  <si>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</si>
  <si>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</si>
  <si>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</si>
  <si>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</si>
  <si>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</si>
  <si>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</si>
  <si>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</si>
  <si>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</si>
  <si>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</si>
  <si>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</si>
  <si>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</si>
  <si>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</si>
  <si>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</si>
  <si>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</si>
  <si>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</si>
  <si>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</si>
  <si>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</si>
  <si>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</si>
  <si>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</si>
  <si>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</si>
  <si>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</si>
  <si>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</si>
  <si>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</si>
  <si>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</si>
  <si>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</si>
  <si>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</si>
  <si>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</si>
  <si>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</si>
  <si>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</si>
  <si>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</si>
  <si>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</si>
  <si>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</si>
  <si>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</si>
  <si>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</si>
  <si>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</si>
  <si>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</si>
  <si>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</si>
  <si>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</si>
  <si>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</si>
  <si>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</si>
  <si>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</si>
  <si>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</si>
  <si>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</si>
  <si>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</si>
  <si>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</si>
  <si>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</si>
  <si>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</si>
  <si>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</si>
  <si>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</si>
  <si>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</si>
  <si>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</si>
  <si>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</si>
  <si>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</si>
  <si>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</si>
  <si>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</si>
  <si>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</si>
  <si>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</si>
  <si>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</si>
  <si>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</si>
  <si>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</si>
  <si>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</si>
  <si>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</si>
  <si>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</si>
  <si>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</si>
  <si>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</si>
  <si>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</si>
  <si>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</si>
  <si>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</si>
  <si>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</si>
  <si>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</si>
  <si>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</si>
  <si>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</si>
  <si>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</si>
  <si>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</si>
  <si>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</si>
  <si>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</si>
  <si>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</si>
  <si>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</si>
  <si>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</si>
  <si>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</si>
  <si>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</si>
  <si>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</si>
  <si>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</si>
  <si>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</si>
  <si>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</si>
  <si>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</si>
  <si>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</si>
  <si>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</si>
  <si>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</si>
  <si>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</si>
  <si>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</si>
  <si>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</si>
  <si>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</si>
  <si>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</si>
  <si>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</si>
  <si>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</si>
  <si>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</si>
  <si>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</si>
  <si>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</si>
  <si>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</si>
  <si>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</si>
  <si>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</si>
  <si>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</si>
  <si>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</si>
  <si>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</si>
  <si>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</si>
  <si>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</si>
  <si>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</si>
  <si>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</si>
  <si>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</si>
  <si>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</si>
  <si>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</si>
  <si>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</si>
  <si>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</si>
  <si>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</si>
  <si>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</si>
  <si>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</si>
  <si>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</si>
  <si>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</si>
  <si>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</si>
  <si>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</si>
  <si>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</si>
  <si>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</si>
  <si>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</si>
  <si>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</si>
  <si>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</si>
  <si>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</si>
  <si>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</si>
  <si>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</si>
  <si>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</si>
  <si>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</si>
  <si>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</si>
  <si>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</si>
  <si>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</si>
  <si>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</si>
  <si>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</si>
  <si>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</si>
  <si>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</si>
  <si>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</si>
  <si>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</si>
  <si>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</si>
  <si>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</si>
  <si>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</si>
  <si>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</si>
  <si>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</si>
  <si>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</si>
  <si>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</si>
  <si>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</si>
  <si>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</si>
  <si>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</si>
  <si>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</si>
  <si>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</si>
  <si>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</si>
  <si>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</si>
  <si>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</si>
  <si>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</si>
  <si>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</si>
  <si>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</si>
  <si>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</si>
  <si>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</si>
  <si>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</si>
  <si>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</si>
  <si>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</si>
  <si>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</si>
  <si>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</si>
  <si>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</si>
  <si>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</si>
  <si>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</si>
  <si>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</si>
  <si>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</si>
  <si>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</si>
  <si>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</si>
  <si>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</si>
  <si>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</si>
  <si>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</si>
  <si>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</si>
  <si>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</si>
  <si>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</si>
  <si>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</si>
  <si>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</si>
  <si>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</si>
  <si>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</si>
  <si>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</si>
  <si>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</si>
  <si>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</si>
  <si>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</si>
  <si>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</si>
  <si>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</si>
  <si>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</si>
  <si>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</si>
  <si>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</si>
  <si>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</si>
  <si>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</si>
  <si>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</si>
  <si>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</si>
  <si>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</si>
  <si>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</si>
  <si>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</si>
  <si>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</si>
  <si>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</si>
  <si>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</si>
  <si>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</si>
  <si>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</si>
  <si>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</si>
  <si>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</si>
  <si>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</si>
  <si>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</si>
  <si>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</si>
  <si>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</si>
  <si>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</si>
  <si>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</si>
  <si>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</si>
  <si>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</si>
  <si>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</si>
  <si>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</si>
  <si>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</si>
  <si>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</si>
  <si>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</si>
  <si>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</si>
  <si>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</si>
  <si>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</si>
  <si>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</si>
  <si>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</si>
  <si>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</si>
  <si>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</si>
  <si>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</si>
  <si>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</si>
  <si>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</si>
  <si>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</si>
  <si>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</si>
  <si>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</si>
  <si>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</si>
  <si>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</si>
  <si>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</si>
  <si>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</si>
  <si>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</si>
  <si>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</si>
  <si>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</si>
  <si>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</si>
  <si>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</si>
  <si>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</si>
  <si>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</si>
  <si>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</si>
  <si>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</si>
  <si>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</si>
  <si>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</si>
  <si>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</si>
  <si>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</si>
  <si>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</si>
  <si>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</si>
  <si>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</si>
  <si>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</si>
  <si>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</si>
  <si>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</si>
  <si>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</si>
  <si>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</si>
  <si>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</si>
  <si>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</si>
  <si>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</si>
  <si>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</si>
  <si>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</si>
  <si>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</si>
  <si>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</si>
  <si>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</si>
  <si>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</si>
  <si>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</si>
  <si>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</si>
  <si>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</si>
  <si>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</si>
  <si>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</si>
  <si>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</si>
  <si>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</si>
  <si>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</si>
  <si>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</si>
  <si>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</si>
  <si>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</si>
  <si>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</si>
  <si>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</si>
  <si>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</si>
  <si>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</si>
  <si>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</si>
  <si>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</si>
  <si>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</si>
  <si>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</si>
  <si>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</si>
  <si>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</si>
  <si>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</si>
  <si>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</si>
  <si>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</si>
  <si>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</si>
  <si>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</si>
  <si>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</si>
  <si>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</si>
  <si>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</si>
  <si>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</si>
  <si>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</si>
  <si>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</si>
  <si>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</si>
  <si>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</si>
  <si>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</si>
  <si>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</si>
  <si>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</si>
  <si>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</si>
  <si>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</si>
  <si>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</si>
  <si>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</si>
  <si>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</si>
  <si>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</si>
  <si>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</si>
  <si>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</si>
  <si>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</si>
  <si>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</si>
  <si>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</si>
  <si>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</si>
  <si>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</si>
  <si>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</si>
  <si>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</si>
  <si>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</si>
  <si>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</si>
  <si>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</si>
  <si>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</si>
  <si>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</si>
  <si>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</si>
  <si>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</si>
  <si>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</si>
  <si>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</si>
  <si>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</si>
  <si>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</si>
  <si>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</si>
  <si>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</si>
  <si>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</si>
  <si>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</si>
  <si>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</si>
  <si>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</si>
  <si>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</si>
  <si>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</si>
  <si>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</si>
  <si>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</si>
  <si>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</si>
  <si>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</si>
  <si>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</si>
  <si>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</si>
  <si>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</si>
  <si>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</si>
  <si>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</si>
  <si>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</si>
  <si>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</si>
  <si>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</si>
  <si>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</si>
  <si>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</si>
  <si>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</si>
  <si>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</si>
  <si>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</si>
  <si>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</si>
  <si>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</si>
  <si>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</si>
  <si>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</si>
  <si>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</si>
  <si>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</si>
  <si>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</si>
  <si>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</si>
  <si>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</si>
  <si>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</si>
  <si>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</si>
  <si>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</si>
  <si>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</si>
  <si>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</si>
  <si>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</si>
  <si>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</si>
  <si>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</si>
  <si>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</si>
  <si>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</si>
  <si>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</si>
  <si>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</si>
  <si>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</si>
  <si>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</si>
  <si>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</si>
  <si>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</si>
  <si>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</si>
  <si>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</si>
  <si>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</si>
  <si>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</si>
  <si>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</si>
  <si>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</si>
  <si>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</si>
  <si>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</si>
  <si>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</si>
  <si>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</si>
  <si>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</si>
  <si>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</si>
  <si>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</si>
  <si>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</si>
  <si>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</si>
  <si>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</si>
  <si>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</si>
  <si>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</si>
  <si>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</si>
  <si>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</si>
  <si>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</si>
  <si>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</si>
  <si>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</si>
  <si>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</si>
  <si>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</si>
  <si>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</si>
  <si>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</si>
  <si>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</si>
  <si>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</si>
  <si>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</si>
  <si>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</si>
  <si>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</si>
  <si>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</si>
  <si>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</si>
  <si>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</si>
  <si>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</si>
  <si>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</si>
  <si>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</si>
  <si>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</si>
  <si>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</si>
  <si>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</si>
  <si>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</si>
  <si>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</si>
  <si>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</si>
  <si>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</si>
  <si>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</si>
  <si>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</si>
  <si>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</si>
  <si>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</si>
  <si>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</si>
  <si>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</si>
  <si>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</si>
  <si>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</si>
  <si>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</si>
  <si>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</si>
  <si>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</si>
  <si>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</si>
  <si>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</si>
  <si>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</si>
  <si>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</si>
  <si>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</si>
  <si>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</si>
  <si>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</si>
  <si>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</si>
  <si>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</si>
  <si>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</si>
  <si>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</si>
  <si>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</si>
  <si>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</si>
  <si>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</si>
  <si>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</si>
  <si>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</si>
  <si>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</si>
  <si>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</si>
  <si>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</si>
  <si>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</si>
  <si>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</si>
  <si>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</si>
  <si>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</si>
  <si>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</si>
  <si>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</si>
  <si>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</si>
  <si>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</si>
  <si>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</si>
  <si>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</si>
  <si>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</si>
  <si>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</si>
  <si>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</si>
  <si>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</si>
  <si>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</si>
  <si>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</si>
  <si>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</si>
  <si>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</si>
  <si>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</si>
  <si>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</si>
  <si>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</si>
  <si>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</si>
  <si>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</si>
  <si>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</si>
  <si>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</si>
  <si>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</si>
  <si>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</si>
  <si>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</si>
  <si>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</si>
  <si>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</si>
  <si>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</si>
  <si>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</si>
  <si>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</si>
  <si>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</si>
  <si>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</si>
  <si>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</si>
  <si>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</si>
  <si>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</si>
  <si>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</si>
  <si>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</si>
  <si>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</si>
  <si>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</si>
  <si>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</si>
  <si>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</si>
  <si>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</si>
  <si>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</si>
  <si>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</si>
  <si>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</si>
  <si>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</si>
  <si>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</si>
  <si>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</si>
  <si>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</si>
  <si>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</si>
  <si>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</si>
  <si>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</si>
  <si>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</si>
  <si>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</si>
  <si>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</si>
  <si>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</si>
  <si>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</si>
  <si>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</si>
  <si>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</si>
  <si>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</si>
  <si>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</si>
  <si>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</si>
  <si>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</si>
  <si>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</si>
  <si>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</si>
  <si>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</si>
  <si>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</si>
  <si>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</si>
  <si>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</si>
  <si>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</si>
  <si>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</si>
  <si>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</si>
  <si>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</si>
  <si>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</si>
  <si>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</si>
  <si>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</si>
  <si>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</si>
  <si>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</si>
  <si>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</si>
  <si>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</si>
  <si>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</si>
  <si>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</si>
  <si>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</si>
  <si>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</si>
  <si>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</si>
  <si>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</si>
  <si>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</si>
  <si>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</si>
  <si>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</si>
  <si>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</si>
  <si>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</si>
  <si>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</si>
  <si>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</si>
  <si>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</si>
  <si>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</si>
  <si>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</si>
  <si>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</si>
  <si>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</si>
  <si>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</si>
  <si>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</si>
  <si>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</si>
  <si>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</si>
  <si>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</si>
  <si>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</si>
  <si>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</si>
  <si>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</si>
  <si>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</si>
  <si>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</si>
  <si>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</si>
  <si>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</si>
  <si>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</si>
  <si>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</si>
  <si>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</si>
  <si>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</si>
  <si>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</si>
  <si>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</si>
  <si>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</si>
  <si>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</si>
  <si>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</si>
  <si>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</si>
  <si>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</si>
  <si>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</si>
  <si>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</si>
  <si>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</si>
  <si>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</si>
  <si>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</si>
  <si>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</si>
  <si>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</si>
  <si>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</si>
  <si>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</si>
  <si>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</si>
  <si>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</si>
  <si>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</si>
  <si>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</si>
  <si>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</si>
  <si>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</si>
  <si>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</si>
  <si>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</si>
  <si>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</si>
  <si>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</si>
  <si>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</si>
  <si>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</si>
  <si>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</si>
  <si>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</si>
  <si>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</si>
  <si>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</si>
  <si>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</si>
  <si>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</si>
  <si>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</si>
  <si>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</si>
  <si>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</si>
  <si>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</si>
  <si>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</si>
  <si>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</si>
  <si>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</si>
  <si>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</si>
  <si>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</si>
  <si>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</si>
  <si>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</si>
  <si>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</si>
  <si>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</si>
  <si>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</si>
  <si>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</si>
  <si>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</si>
  <si>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</si>
  <si>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</si>
  <si>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</si>
  <si>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</si>
  <si>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</si>
  <si>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</si>
  <si>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</si>
  <si>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</si>
  <si>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</si>
  <si>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</si>
  <si>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</si>
  <si>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</si>
  <si>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</si>
  <si>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</si>
  <si>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</si>
  <si>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</si>
  <si>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</si>
  <si>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</si>
  <si>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</si>
  <si>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</si>
  <si>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</si>
  <si>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</si>
  <si>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</si>
  <si>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</si>
  <si>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</si>
  <si>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</si>
  <si>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</si>
  <si>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</si>
  <si>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</si>
  <si>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</si>
  <si>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</si>
  <si>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</si>
  <si>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</si>
  <si>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</si>
  <si>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</si>
  <si>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</si>
  <si>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</si>
  <si>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</si>
  <si>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</si>
  <si>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</si>
  <si>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</si>
  <si>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</si>
  <si>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</si>
  <si>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</si>
  <si>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</si>
  <si>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</si>
  <si>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</si>
  <si>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</si>
  <si>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</si>
  <si>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</si>
  <si>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</si>
  <si>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</si>
  <si>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</si>
  <si>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</si>
  <si>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</si>
  <si>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</si>
  <si>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</si>
  <si>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</si>
  <si>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</si>
  <si>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</si>
  <si>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</si>
  <si>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</si>
  <si>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</si>
  <si>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</si>
  <si>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</si>
  <si>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</si>
  <si>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</si>
  <si>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</si>
  <si>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</si>
  <si>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</si>
  <si>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</si>
  <si>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</si>
  <si>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</si>
  <si>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</si>
  <si>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</si>
  <si>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</si>
  <si>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</si>
  <si>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</si>
  <si>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</si>
  <si>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</si>
  <si>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</si>
  <si>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</si>
  <si>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</si>
  <si>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</si>
  <si>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</si>
  <si>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</si>
  <si>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</si>
  <si>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</si>
  <si>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</si>
  <si>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</si>
  <si>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</si>
  <si>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</si>
  <si>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</si>
  <si>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</si>
  <si>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</si>
  <si>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</si>
  <si>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</si>
  <si>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</si>
  <si>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</si>
  <si>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</si>
  <si>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</si>
  <si>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</si>
  <si>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</si>
  <si>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</si>
  <si>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</si>
  <si>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</si>
  <si>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</si>
  <si>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</si>
  <si>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</si>
  <si>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</si>
  <si>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</si>
  <si>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</si>
  <si>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</si>
  <si>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</si>
  <si>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</si>
  <si>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</si>
  <si>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</si>
  <si>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</si>
  <si>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</si>
  <si>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</si>
  <si>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</si>
  <si>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</si>
  <si>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</si>
  <si>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</si>
  <si>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</si>
  <si>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</si>
  <si>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</si>
  <si>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</si>
  <si>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</si>
  <si>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</si>
  <si>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</si>
  <si>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</si>
  <si>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</si>
  <si>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</si>
  <si>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</si>
  <si>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</si>
  <si>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</si>
  <si>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</si>
  <si>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</si>
  <si>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</si>
  <si>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</si>
  <si>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</si>
  <si>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</si>
  <si>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</si>
  <si>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</si>
  <si>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</si>
  <si>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</si>
  <si>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</si>
  <si>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</si>
  <si>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</si>
  <si>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</si>
  <si>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</si>
  <si>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</si>
  <si>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</si>
  <si>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</si>
  <si>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</si>
  <si>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</si>
  <si>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</si>
  <si>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</si>
  <si>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</si>
  <si>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</si>
  <si>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</si>
  <si>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</si>
  <si>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</si>
  <si>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</si>
  <si>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</si>
  <si>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</si>
  <si>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</si>
  <si>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</si>
  <si>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</si>
  <si>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</si>
  <si>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</si>
  <si>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</si>
  <si>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</si>
  <si>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</si>
  <si>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</si>
  <si>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</si>
  <si>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</si>
  <si>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</si>
  <si>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</si>
  <si>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</si>
  <si>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</si>
  <si>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</si>
  <si>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</si>
  <si>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</si>
  <si>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</si>
  <si>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</si>
  <si>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</si>
  <si>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</si>
  <si>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</si>
  <si>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</si>
  <si>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</si>
  <si>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</si>
  <si>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</si>
  <si>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</si>
  <si>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</si>
  <si>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</si>
  <si>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</si>
  <si>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</si>
  <si>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</si>
  <si>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</si>
  <si>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</si>
  <si>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</si>
  <si>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</si>
  <si>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</si>
  <si>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</si>
  <si>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</si>
  <si>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</si>
  <si>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</si>
  <si>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</si>
  <si>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</si>
  <si>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</si>
  <si>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</si>
  <si>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</si>
  <si>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</si>
  <si>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</si>
  <si>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</si>
  <si>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</si>
  <si>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</si>
  <si>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</si>
  <si>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</si>
  <si>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</si>
  <si>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</si>
  <si>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</si>
  <si>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</si>
  <si>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</si>
  <si>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</si>
  <si>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</si>
  <si>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</si>
  <si>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</si>
  <si>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</si>
  <si>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</si>
  <si>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</si>
  <si>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</si>
  <si>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</si>
  <si>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</si>
  <si>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</si>
  <si>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</si>
  <si>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</si>
  <si>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</si>
  <si>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</si>
  <si>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</si>
  <si>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</si>
  <si>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</si>
  <si>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</si>
  <si>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</si>
  <si>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</si>
  <si>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</si>
  <si>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</si>
  <si>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</si>
  <si>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</si>
  <si>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</si>
  <si>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</si>
  <si>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</si>
  <si>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</si>
  <si>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</si>
  <si>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</si>
  <si>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</si>
  <si>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</si>
  <si>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</si>
  <si>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</si>
  <si>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</si>
  <si>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</si>
  <si>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</si>
  <si>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</si>
  <si>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</si>
  <si>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</si>
  <si>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</si>
  <si>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</si>
  <si>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</si>
  <si>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</si>
  <si>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</si>
  <si>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</si>
  <si>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</si>
  <si>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</si>
  <si>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</si>
  <si>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</si>
  <si>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</si>
  <si>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</si>
  <si>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</si>
  <si>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</si>
  <si>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</si>
  <si>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</si>
  <si>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</si>
  <si>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</si>
  <si>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</si>
  <si>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</si>
  <si>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</si>
  <si>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</si>
  <si>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</si>
  <si>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</si>
  <si>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</si>
  <si>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</si>
  <si>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</si>
  <si>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</si>
  <si>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</si>
  <si>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</si>
  <si>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</si>
  <si>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</si>
  <si>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</si>
  <si>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</si>
  <si>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</si>
  <si>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</si>
  <si>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</si>
  <si>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</si>
  <si>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</si>
  <si>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</si>
  <si>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</si>
  <si>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</si>
  <si>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</si>
  <si>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</si>
  <si>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</si>
  <si>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</si>
  <si>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</si>
  <si>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</si>
  <si>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</si>
  <si>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</si>
  <si>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</si>
  <si>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9.00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</si>
  <si>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</si>
  <si>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</si>
  <si>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</si>
  <si>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</si>
  <si>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</si>
  <si>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</si>
  <si>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</si>
  <si>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</si>
  <si>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</si>
  <si>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</si>
  <si>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</si>
  <si>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</si>
  <si>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</si>
  <si>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</si>
  <si>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</si>
  <si>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</si>
  <si>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</si>
  <si>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</si>
  <si>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</si>
  <si>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</si>
  <si>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</si>
  <si>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</si>
  <si>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</si>
  <si>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</si>
  <si>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</si>
  <si>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</si>
  <si>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</si>
  <si>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</si>
  <si>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</si>
  <si>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>9.40</t>
  </si>
  <si>
    <t>8.15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</si>
  <si>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</si>
  <si>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</si>
  <si>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</si>
  <si>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</si>
  <si>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</si>
  <si>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</si>
  <si>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</si>
  <si>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</si>
  <si>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</si>
  <si>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</si>
  <si>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</si>
  <si>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</si>
  <si>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</si>
  <si>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2.80</t>
  </si>
  <si>
    <t>3.80</t>
  </si>
  <si>
    <t>1.86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</si>
  <si>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</si>
  <si>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</si>
  <si>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</si>
  <si>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</si>
  <si>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</si>
  <si>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</si>
  <si>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</si>
  <si>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2.50</t>
  </si>
  <si>
    <t>2.15</t>
  </si>
  <si>
    <t>6.15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</si>
  <si>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</si>
  <si>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</si>
  <si>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</si>
  <si>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</si>
  <si>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</si>
  <si>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</si>
  <si>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</si>
  <si>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</si>
  <si>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</si>
  <si>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</si>
  <si>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</si>
  <si>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</si>
  <si>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4.20</t>
  </si>
  <si>
    <t>40.50</t>
  </si>
  <si>
    <t>4.25</t>
  </si>
  <si>
    <t>8.30</t>
  </si>
  <si>
    <t>0.52</t>
  </si>
  <si>
    <t>1.90</t>
  </si>
  <si>
    <t>7.01</t>
  </si>
  <si>
    <t>2.20</t>
  </si>
  <si>
    <t>0.29</t>
  </si>
  <si>
    <t>10.63</t>
  </si>
  <si>
    <t>29.00</t>
  </si>
  <si>
    <t>10.20</t>
  </si>
  <si>
    <t>12.49</t>
  </si>
  <si>
    <t>2.98</t>
  </si>
  <si>
    <t>27.00</t>
  </si>
  <si>
    <t>8.90</t>
  </si>
  <si>
    <t>0.33</t>
  </si>
  <si>
    <t>2.39</t>
  </si>
  <si>
    <t>6.20</t>
  </si>
  <si>
    <t>0.51</t>
  </si>
  <si>
    <t>1.26</t>
  </si>
  <si>
    <t>4.03</t>
  </si>
  <si>
    <t>2.83</t>
  </si>
  <si>
    <t>13.51</t>
  </si>
  <si>
    <t>12.98</t>
  </si>
  <si>
    <t>9.90</t>
  </si>
  <si>
    <t>10.51</t>
  </si>
  <si>
    <t>2.60</t>
  </si>
  <si>
    <t>15.00</t>
  </si>
  <si>
    <t>10.17</t>
  </si>
  <si>
    <t>3.70</t>
  </si>
  <si>
    <t>5.20</t>
  </si>
  <si>
    <t>2.25</t>
  </si>
  <si>
    <t>2.75</t>
  </si>
  <si>
    <t>2.70</t>
  </si>
  <si>
    <t>19.30</t>
  </si>
  <si>
    <t>5.10</t>
  </si>
  <si>
    <t>10.27</t>
  </si>
  <si>
    <t>2.01</t>
  </si>
  <si>
    <t>11.01</t>
  </si>
  <si>
    <t>1.50</t>
  </si>
  <si>
    <t>31.00</t>
  </si>
  <si>
    <t>3.55</t>
  </si>
  <si>
    <t>14.10</t>
  </si>
  <si>
    <t>2.30</t>
  </si>
  <si>
    <t>1.14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</si>
  <si>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</si>
  <si>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</si>
  <si>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</si>
  <si>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</si>
  <si>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</si>
  <si>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</si>
  <si>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</si>
  <si>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</si>
  <si>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</si>
  <si>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</si>
  <si>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4.17</t>
  </si>
  <si>
    <t>1.97</t>
  </si>
  <si>
    <t>2.04</t>
  </si>
  <si>
    <t>8.01</t>
  </si>
  <si>
    <t>6.30</t>
  </si>
  <si>
    <t>19.49</t>
  </si>
  <si>
    <t>9.41</t>
  </si>
  <si>
    <t>300.00</t>
  </si>
  <si>
    <t>3.10</t>
  </si>
  <si>
    <t>14.00</t>
  </si>
  <si>
    <t>4.58</t>
  </si>
  <si>
    <t>21.20</t>
  </si>
  <si>
    <t>1.99</t>
  </si>
  <si>
    <t>4.10</t>
  </si>
  <si>
    <t>2.63</t>
  </si>
  <si>
    <t>0.98</t>
  </si>
  <si>
    <t>3.97</t>
  </si>
  <si>
    <t>2.79</t>
  </si>
  <si>
    <t>0.02</t>
  </si>
  <si>
    <t>3.01</t>
  </si>
  <si>
    <t>2.29</t>
  </si>
  <si>
    <t>0.48</t>
  </si>
  <si>
    <t>0.12</t>
  </si>
  <si>
    <t>14.80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</si>
  <si>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</si>
  <si>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</si>
  <si>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</si>
  <si>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</si>
  <si>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</si>
  <si>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</si>
  <si>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</si>
  <si>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</si>
  <si>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2.59</t>
  </si>
  <si>
    <t>BANESE      ON</t>
  </si>
  <si>
    <t>18.84</t>
  </si>
  <si>
    <t>BANESE      PN</t>
  </si>
  <si>
    <t>11.05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</si>
  <si>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</si>
  <si>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</si>
  <si>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</si>
  <si>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</si>
  <si>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</si>
  <si>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</si>
  <si>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</si>
  <si>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</si>
  <si>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</si>
  <si>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</si>
  <si>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</si>
  <si>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</si>
  <si>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</si>
  <si>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</si>
  <si>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</si>
  <si>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</si>
  <si>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</si>
  <si>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</si>
  <si>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</si>
  <si>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7.05</t>
  </si>
  <si>
    <t>BANRISUL    ON  EJ  N1</t>
  </si>
  <si>
    <t>9.31</t>
  </si>
  <si>
    <t>BANRISUL    PNA EJ  N1</t>
  </si>
  <si>
    <t>10.65</t>
  </si>
  <si>
    <t>11.98</t>
  </si>
  <si>
    <t>BANRISUL    PNB EJ  N1</t>
  </si>
  <si>
    <t>8.22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</si>
  <si>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</si>
  <si>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</si>
  <si>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</si>
  <si>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</si>
  <si>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</si>
  <si>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</si>
  <si>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</si>
  <si>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</si>
  <si>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</si>
  <si>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</si>
  <si>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</si>
  <si>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</si>
  <si>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</si>
  <si>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</si>
  <si>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</si>
  <si>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</si>
  <si>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</si>
  <si>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</si>
  <si>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</si>
  <si>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</si>
  <si>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</si>
  <si>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</si>
  <si>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</si>
  <si>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</si>
  <si>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15.50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</si>
  <si>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</si>
  <si>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</si>
  <si>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</si>
  <si>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</si>
  <si>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</si>
  <si>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</si>
  <si>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</si>
  <si>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</si>
  <si>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</si>
  <si>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</si>
  <si>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</si>
  <si>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</si>
  <si>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</si>
  <si>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</si>
  <si>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</si>
  <si>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</si>
  <si>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4.75</t>
  </si>
  <si>
    <t>ENERGIAS BR ON      NM</t>
  </si>
  <si>
    <t>ENERGISA    UNT ED</t>
  </si>
  <si>
    <t>15.65</t>
  </si>
  <si>
    <t>ENERGISA    ON  ED</t>
  </si>
  <si>
    <t>ENERGISA    PN  ED</t>
  </si>
  <si>
    <t>2.85</t>
  </si>
  <si>
    <t>CEMAR       ON      MB</t>
  </si>
  <si>
    <t>EQUATORIAL  ON      NM</t>
  </si>
  <si>
    <t>FERBASA     ON      N1</t>
  </si>
  <si>
    <t>FERBASA     PN      N1</t>
  </si>
  <si>
    <t>8.21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</si>
  <si>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</si>
  <si>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</si>
  <si>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</si>
  <si>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</si>
  <si>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</si>
  <si>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</si>
  <si>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</si>
  <si>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</si>
  <si>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</si>
  <si>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</si>
  <si>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</si>
  <si>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</si>
  <si>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</si>
  <si>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</si>
  <si>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</si>
  <si>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</si>
  <si>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</si>
  <si>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</si>
  <si>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</si>
  <si>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9.20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</si>
  <si>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</si>
  <si>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</si>
  <si>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</si>
  <si>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</si>
  <si>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</si>
  <si>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</si>
  <si>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</si>
  <si>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</si>
  <si>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</si>
  <si>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</si>
  <si>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</si>
  <si>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</si>
  <si>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</si>
  <si>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</si>
  <si>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</si>
  <si>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</si>
  <si>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</si>
  <si>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</si>
  <si>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</si>
  <si>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</si>
  <si>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</si>
  <si>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</si>
  <si>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6.52</t>
  </si>
  <si>
    <t>6.80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</si>
  <si>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</si>
  <si>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</si>
  <si>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</si>
  <si>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</si>
  <si>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</si>
  <si>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</si>
  <si>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</si>
  <si>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9.50</t>
  </si>
  <si>
    <t>9.25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</si>
  <si>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</si>
  <si>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</si>
  <si>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</si>
  <si>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</si>
  <si>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</si>
  <si>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</si>
  <si>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</si>
  <si>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</si>
  <si>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</si>
  <si>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</si>
  <si>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</si>
  <si>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</si>
  <si>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</si>
  <si>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</si>
  <si>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</si>
  <si>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</si>
  <si>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</si>
  <si>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</si>
  <si>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</si>
  <si>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</si>
  <si>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</si>
  <si>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</si>
  <si>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</si>
  <si>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</si>
  <si>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</si>
  <si>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</si>
  <si>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</si>
  <si>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</si>
  <si>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</si>
  <si>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</si>
  <si>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</si>
  <si>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</si>
  <si>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</si>
  <si>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</si>
  <si>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</si>
  <si>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4.11</t>
  </si>
  <si>
    <t>GERDAU      PN      N1</t>
  </si>
  <si>
    <t>5.75</t>
  </si>
  <si>
    <t>GERDAU MET  ON      N1</t>
  </si>
  <si>
    <t>GERDAU MET  PN      N1</t>
  </si>
  <si>
    <t>GPC PART    ON</t>
  </si>
  <si>
    <t>0.49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</si>
  <si>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</si>
  <si>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</si>
  <si>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</si>
  <si>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</si>
  <si>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</si>
  <si>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</si>
  <si>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1.11</t>
  </si>
  <si>
    <t>INDUSVAL    PN      N2</t>
  </si>
  <si>
    <t>ITAUTEC     ON</t>
  </si>
  <si>
    <t>15.13</t>
  </si>
  <si>
    <t>7.60</t>
  </si>
  <si>
    <t>KLABIN S/A  UNT     N2</t>
  </si>
  <si>
    <t>LOJAS AMERICON</t>
  </si>
  <si>
    <t>LOJAS AMERICPN</t>
  </si>
  <si>
    <t>LINX        ON      NM</t>
  </si>
  <si>
    <t>46.65</t>
  </si>
  <si>
    <t>74.10</t>
  </si>
  <si>
    <t>24.70</t>
  </si>
  <si>
    <t>MMX MINER   ON      NM</t>
  </si>
  <si>
    <t>4.26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</si>
  <si>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</si>
  <si>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</si>
  <si>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</si>
  <si>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</si>
  <si>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</si>
  <si>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</si>
  <si>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</si>
  <si>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</si>
  <si>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</si>
  <si>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</si>
  <si>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</si>
  <si>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</si>
  <si>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</si>
  <si>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</si>
  <si>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</si>
  <si>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</si>
  <si>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8.09</t>
  </si>
  <si>
    <t>PARANAPANEMAON      NM</t>
  </si>
  <si>
    <t>1.55</t>
  </si>
  <si>
    <t>DIMED       ON</t>
  </si>
  <si>
    <t>DIMED       PN</t>
  </si>
  <si>
    <t>171.00</t>
  </si>
  <si>
    <t>176.99</t>
  </si>
  <si>
    <t>POSITIVO INFON      NM</t>
  </si>
  <si>
    <t>QUALICORP   ON      NM</t>
  </si>
  <si>
    <t>15.97</t>
  </si>
  <si>
    <t>RAIADROGASILON      NM</t>
  </si>
  <si>
    <t>PET MANGUINHON</t>
  </si>
  <si>
    <t>SANTANDER BRUNT</t>
  </si>
  <si>
    <t>SANTANDER BRON</t>
  </si>
  <si>
    <t>9.81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</si>
  <si>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</si>
  <si>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</si>
  <si>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</si>
  <si>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</si>
  <si>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</si>
  <si>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</si>
  <si>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</si>
  <si>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</si>
  <si>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</si>
  <si>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</si>
  <si>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</si>
  <si>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</si>
  <si>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</si>
  <si>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</si>
  <si>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</si>
  <si>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</si>
  <si>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</si>
  <si>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</si>
  <si>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</si>
  <si>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</si>
  <si>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</si>
  <si>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</si>
  <si>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</si>
  <si>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</si>
  <si>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</si>
  <si>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</si>
  <si>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</si>
  <si>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10.19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</si>
  <si>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</si>
  <si>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</si>
  <si>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</si>
  <si>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</si>
  <si>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</si>
  <si>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</si>
  <si>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</si>
  <si>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4.59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</si>
  <si>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</si>
  <si>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</si>
  <si>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</si>
  <si>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</si>
  <si>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</si>
  <si>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</si>
  <si>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</si>
  <si>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</si>
  <si>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</si>
  <si>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</si>
  <si>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</si>
  <si>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</si>
  <si>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</si>
  <si>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</si>
  <si>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</si>
  <si>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</si>
  <si>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</si>
  <si>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</si>
  <si>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</si>
  <si>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</si>
  <si>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</si>
  <si>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</si>
  <si>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</si>
  <si>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</si>
  <si>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</si>
  <si>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</si>
  <si>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</si>
  <si>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</si>
  <si>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</si>
  <si>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</si>
  <si>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</si>
  <si>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</si>
  <si>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4.24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</si>
  <si>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</si>
  <si>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</si>
  <si>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</si>
  <si>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</si>
  <si>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</si>
  <si>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</si>
  <si>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</si>
  <si>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</si>
  <si>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5.99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</si>
  <si>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</si>
  <si>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</si>
  <si>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</si>
  <si>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</si>
  <si>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</si>
  <si>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</si>
  <si>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</si>
  <si>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</si>
  <si>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</si>
  <si>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</si>
  <si>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</si>
  <si>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</si>
  <si>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</si>
  <si>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</si>
  <si>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</si>
  <si>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</si>
  <si>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</si>
  <si>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</si>
  <si>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</si>
  <si>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</si>
  <si>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</si>
  <si>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</si>
  <si>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</si>
  <si>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</si>
  <si>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</si>
  <si>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</si>
  <si>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</si>
  <si>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</si>
  <si>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</si>
  <si>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</si>
  <si>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</si>
  <si>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</si>
  <si>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</si>
  <si>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</si>
  <si>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</si>
  <si>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4.86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</si>
  <si>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</si>
  <si>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</si>
  <si>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</si>
  <si>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</si>
  <si>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</si>
  <si>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</si>
  <si>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</si>
  <si>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</si>
  <si>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</si>
  <si>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</si>
  <si>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</si>
  <si>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</si>
  <si>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</si>
  <si>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</si>
  <si>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</si>
  <si>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</si>
  <si>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</si>
  <si>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</si>
  <si>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</si>
  <si>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</si>
  <si>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</si>
  <si>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</si>
  <si>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</si>
  <si>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</si>
  <si>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</si>
  <si>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</si>
  <si>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</si>
  <si>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</si>
  <si>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4.30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</si>
  <si>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</si>
  <si>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</si>
  <si>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</si>
  <si>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</si>
  <si>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</si>
  <si>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</si>
  <si>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</si>
  <si>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</si>
  <si>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</si>
  <si>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</si>
  <si>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</si>
  <si>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</si>
  <si>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</si>
  <si>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</si>
  <si>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</si>
  <si>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</si>
  <si>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</si>
  <si>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</si>
  <si>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</si>
  <si>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</si>
  <si>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</si>
  <si>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</si>
  <si>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</si>
  <si>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1.56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</si>
  <si>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</si>
  <si>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</si>
  <si>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</si>
  <si>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</si>
  <si>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</si>
  <si>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</si>
  <si>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</si>
  <si>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</si>
  <si>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3.69</t>
  </si>
  <si>
    <t>INEPAR      ON      N1</t>
  </si>
  <si>
    <t>INEPAR      PN      N1</t>
  </si>
  <si>
    <t>JSL         ON      NM</t>
  </si>
  <si>
    <t>KEPLER WEBERON</t>
  </si>
  <si>
    <t>16.47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</si>
  <si>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</si>
  <si>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</si>
  <si>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</si>
  <si>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</si>
  <si>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</si>
  <si>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</si>
  <si>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</si>
  <si>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</si>
  <si>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</si>
  <si>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</si>
  <si>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</si>
  <si>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</si>
  <si>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</si>
  <si>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</si>
  <si>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</si>
  <si>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</si>
  <si>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</si>
  <si>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</si>
  <si>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</si>
  <si>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</si>
  <si>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</si>
  <si>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</si>
  <si>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</si>
  <si>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</si>
  <si>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</si>
  <si>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</si>
  <si>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</si>
  <si>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</si>
  <si>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1.54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</si>
  <si>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</si>
  <si>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</si>
  <si>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</si>
  <si>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</si>
  <si>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</si>
  <si>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</si>
  <si>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</si>
  <si>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</si>
  <si>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</si>
  <si>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</si>
  <si>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</si>
  <si>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</si>
  <si>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</si>
  <si>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</si>
  <si>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</si>
  <si>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</si>
  <si>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</si>
  <si>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</si>
  <si>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</si>
  <si>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</si>
  <si>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</si>
  <si>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</si>
  <si>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</si>
  <si>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</si>
  <si>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</si>
  <si>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</si>
  <si>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</si>
  <si>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</si>
  <si>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</si>
  <si>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</si>
  <si>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</si>
  <si>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</si>
  <si>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</si>
  <si>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</si>
  <si>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</si>
  <si>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</si>
  <si>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</si>
  <si>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</si>
  <si>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</si>
  <si>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</si>
  <si>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</si>
  <si>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</si>
  <si>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</si>
  <si>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</si>
  <si>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</si>
  <si>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</si>
  <si>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</si>
  <si>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</si>
  <si>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</si>
  <si>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</si>
  <si>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</si>
  <si>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</si>
  <si>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</si>
  <si>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</si>
  <si>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</si>
  <si>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</si>
  <si>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</si>
  <si>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</si>
  <si>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</si>
  <si>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</si>
  <si>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</si>
  <si>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</si>
  <si>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</si>
  <si>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</si>
  <si>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</si>
  <si>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</si>
  <si>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</si>
  <si>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</si>
  <si>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</si>
  <si>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</si>
  <si>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</si>
  <si>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</si>
  <si>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</si>
  <si>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</si>
  <si>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</si>
  <si>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</si>
  <si>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</si>
  <si>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</si>
  <si>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</si>
  <si>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</si>
  <si>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</si>
  <si>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</si>
  <si>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</si>
  <si>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</si>
  <si>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</si>
  <si>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</si>
  <si>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</si>
  <si>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</si>
  <si>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</si>
  <si>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</si>
  <si>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</si>
  <si>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</si>
  <si>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</si>
  <si>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</si>
  <si>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</si>
  <si>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</si>
  <si>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</si>
  <si>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</si>
  <si>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</si>
  <si>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</si>
  <si>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</si>
  <si>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</si>
  <si>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</si>
  <si>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</si>
  <si>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</si>
  <si>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</si>
  <si>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</si>
  <si>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</si>
  <si>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</si>
  <si>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</si>
  <si>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</si>
  <si>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12.50</t>
  </si>
  <si>
    <t>8.76</t>
  </si>
  <si>
    <t>12.60</t>
  </si>
  <si>
    <t>26.50</t>
  </si>
  <si>
    <t>13.65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</si>
  <si>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</si>
  <si>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</si>
  <si>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</si>
  <si>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</si>
  <si>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</si>
  <si>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</si>
  <si>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</si>
  <si>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</si>
  <si>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</si>
  <si>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</si>
  <si>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</si>
  <si>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</si>
  <si>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</si>
  <si>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7.23</t>
  </si>
  <si>
    <t>BRF SA      ON      NM</t>
  </si>
  <si>
    <t>48.50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</si>
  <si>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</si>
  <si>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</si>
  <si>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</si>
  <si>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</si>
  <si>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</si>
  <si>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</si>
  <si>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12.03</t>
  </si>
  <si>
    <t>BR PROPERT  ON      NM</t>
  </si>
  <si>
    <t>8.07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</si>
  <si>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</si>
  <si>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</si>
  <si>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</si>
  <si>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</si>
  <si>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</si>
  <si>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</si>
  <si>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</si>
  <si>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</si>
  <si>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</si>
  <si>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</si>
  <si>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</si>
  <si>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</si>
  <si>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</si>
  <si>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</si>
  <si>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</si>
  <si>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</si>
  <si>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41.00</t>
  </si>
  <si>
    <t>42.50</t>
  </si>
  <si>
    <t>SEG AL BAHIAPN</t>
  </si>
  <si>
    <t>37.02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</si>
  <si>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</si>
  <si>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</si>
  <si>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</si>
  <si>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</si>
  <si>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</si>
  <si>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</si>
  <si>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</si>
  <si>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1.62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</si>
  <si>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</si>
  <si>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</si>
  <si>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</si>
  <si>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</si>
  <si>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</si>
  <si>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</si>
  <si>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</si>
  <si>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</si>
  <si>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</si>
  <si>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</si>
  <si>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</si>
  <si>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</si>
  <si>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</si>
  <si>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</si>
  <si>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</si>
  <si>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</si>
  <si>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1.35</t>
  </si>
  <si>
    <t>OI          PN      N1</t>
  </si>
  <si>
    <t>1.23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</si>
  <si>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</si>
  <si>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</si>
  <si>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</si>
  <si>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</si>
  <si>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</si>
  <si>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</si>
  <si>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</si>
  <si>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</si>
  <si>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74.00</t>
  </si>
  <si>
    <t>QGEP PART   ON      NM</t>
  </si>
  <si>
    <t>3.84</t>
  </si>
  <si>
    <t>SAO CARLOS  ON      NM</t>
  </si>
  <si>
    <t>25.30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</si>
  <si>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</si>
  <si>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</si>
  <si>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</si>
  <si>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</si>
  <si>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</si>
  <si>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</si>
  <si>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</si>
  <si>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</si>
  <si>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</si>
  <si>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</si>
  <si>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</si>
  <si>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</si>
  <si>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</si>
  <si>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</si>
  <si>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</si>
  <si>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</si>
  <si>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</si>
  <si>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</si>
  <si>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0.74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</si>
  <si>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</si>
  <si>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</si>
  <si>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</si>
  <si>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</si>
  <si>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</si>
  <si>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</si>
  <si>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</si>
  <si>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</si>
  <si>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</si>
  <si>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</si>
  <si>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</si>
  <si>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</si>
  <si>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</si>
  <si>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</si>
  <si>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</si>
  <si>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</si>
  <si>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</si>
  <si>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</si>
  <si>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</si>
  <si>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</si>
  <si>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</si>
  <si>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</si>
  <si>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</si>
  <si>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26.41</t>
  </si>
  <si>
    <t>5.85</t>
  </si>
  <si>
    <t>4.95</t>
  </si>
  <si>
    <t>263.00</t>
  </si>
  <si>
    <t>5.45</t>
  </si>
  <si>
    <t>10.30</t>
  </si>
  <si>
    <t>7.12</t>
  </si>
  <si>
    <t>2.36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</si>
  <si>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</si>
  <si>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15.48</t>
  </si>
  <si>
    <t>2.24</t>
  </si>
  <si>
    <t>4.09</t>
  </si>
  <si>
    <t>29.56</t>
  </si>
  <si>
    <t>1.20</t>
  </si>
  <si>
    <t>9.03</t>
  </si>
  <si>
    <t>12.06</t>
  </si>
  <si>
    <t>12.29</t>
  </si>
  <si>
    <t>0.90</t>
  </si>
  <si>
    <t>8.70</t>
  </si>
  <si>
    <t>19.99</t>
  </si>
  <si>
    <t>45.78</t>
  </si>
  <si>
    <t>29.60</t>
  </si>
  <si>
    <t>3.98</t>
  </si>
  <si>
    <t>4.65</t>
  </si>
  <si>
    <t>2.57</t>
  </si>
  <si>
    <t>7.63</t>
  </si>
  <si>
    <t>20.26</t>
  </si>
  <si>
    <t>18.17</t>
  </si>
  <si>
    <t>12.41</t>
  </si>
  <si>
    <t>8.03</t>
  </si>
  <si>
    <t>3.17</t>
  </si>
  <si>
    <t>7.26</t>
  </si>
  <si>
    <t>6.01</t>
  </si>
  <si>
    <t>17.50</t>
  </si>
  <si>
    <t>27.41</t>
  </si>
  <si>
    <t>1.17</t>
  </si>
  <si>
    <t>10.67</t>
  </si>
  <si>
    <t>25.15</t>
  </si>
  <si>
    <t>41.99</t>
  </si>
  <si>
    <t>41.50</t>
  </si>
  <si>
    <t>45.85</t>
  </si>
  <si>
    <t>6.17</t>
  </si>
  <si>
    <t>1.46</t>
  </si>
  <si>
    <t>26.85</t>
  </si>
  <si>
    <t>4.29</t>
  </si>
  <si>
    <t>4.12</t>
  </si>
  <si>
    <t>3.09</t>
  </si>
  <si>
    <t>17.18</t>
  </si>
  <si>
    <t>42.35</t>
  </si>
  <si>
    <t>8.37</t>
  </si>
  <si>
    <t>16.57</t>
  </si>
  <si>
    <t>3.89</t>
  </si>
  <si>
    <t>5.02</t>
  </si>
  <si>
    <t>7.51</t>
  </si>
  <si>
    <t>0.60</t>
  </si>
  <si>
    <t>5.23</t>
  </si>
  <si>
    <t>33.78</t>
  </si>
  <si>
    <t>4.88</t>
  </si>
  <si>
    <t>2.37</t>
  </si>
  <si>
    <t>2.41</t>
  </si>
  <si>
    <t>4.68</t>
  </si>
  <si>
    <t>10.70</t>
  </si>
  <si>
    <t>8.24</t>
  </si>
  <si>
    <t>2.18</t>
  </si>
  <si>
    <t>4.46</t>
  </si>
  <si>
    <t>3.03</t>
  </si>
  <si>
    <t>2.69</t>
  </si>
  <si>
    <t>2.16</t>
  </si>
  <si>
    <t>2.33</t>
  </si>
  <si>
    <t>23.01</t>
  </si>
  <si>
    <t>12.31</t>
  </si>
  <si>
    <t>1.31</t>
  </si>
  <si>
    <t>4.04</t>
  </si>
  <si>
    <t>LUCRO MÉD</t>
  </si>
  <si>
    <t>13.04</t>
  </si>
  <si>
    <t>13.21</t>
  </si>
  <si>
    <t>12.58</t>
  </si>
  <si>
    <t>12.61</t>
  </si>
  <si>
    <t>27.65</t>
  </si>
  <si>
    <t>27.37</t>
  </si>
  <si>
    <t>7.82</t>
  </si>
  <si>
    <t>7.97</t>
  </si>
  <si>
    <t>48.89</t>
  </si>
  <si>
    <t>21.18</t>
  </si>
  <si>
    <t>21.59</t>
  </si>
  <si>
    <t>21.07</t>
  </si>
  <si>
    <t>8.19</t>
  </si>
  <si>
    <t>8.05</t>
  </si>
  <si>
    <t>16.73</t>
  </si>
  <si>
    <t>16.75</t>
  </si>
  <si>
    <t>16.56</t>
  </si>
  <si>
    <t>32.89</t>
  </si>
  <si>
    <t>32.56</t>
  </si>
  <si>
    <t>33.72</t>
  </si>
  <si>
    <t>42.24</t>
  </si>
  <si>
    <t>7.59</t>
  </si>
  <si>
    <t>1.63</t>
  </si>
  <si>
    <t>2.54</t>
  </si>
  <si>
    <t>26.53</t>
  </si>
  <si>
    <t>10.69</t>
  </si>
  <si>
    <t>4.70</t>
  </si>
  <si>
    <t>15.12</t>
  </si>
  <si>
    <t>57.00</t>
  </si>
  <si>
    <t>1.25</t>
  </si>
  <si>
    <t>1.27</t>
  </si>
  <si>
    <t>1.16</t>
  </si>
  <si>
    <t>10.98</t>
  </si>
  <si>
    <t>8.78</t>
  </si>
  <si>
    <t>3.85</t>
  </si>
  <si>
    <t>25.29</t>
  </si>
  <si>
    <t>52.28</t>
  </si>
  <si>
    <t>52.19</t>
  </si>
  <si>
    <t>17.02</t>
  </si>
  <si>
    <t>15.34</t>
  </si>
  <si>
    <t>15.40</t>
  </si>
  <si>
    <t>15.32</t>
  </si>
  <si>
    <t>61.00</t>
  </si>
  <si>
    <t>7.08</t>
  </si>
  <si>
    <t>7.14</t>
  </si>
  <si>
    <t>7.24</t>
  </si>
  <si>
    <t>69.65</t>
  </si>
  <si>
    <t>12.89</t>
  </si>
  <si>
    <t>13.11</t>
  </si>
  <si>
    <t>42.28</t>
  </si>
  <si>
    <t>11.25</t>
  </si>
  <si>
    <t>16.99</t>
  </si>
  <si>
    <t>45.59</t>
  </si>
  <si>
    <t>45.55</t>
  </si>
  <si>
    <t>5.05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</si>
  <si>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</si>
  <si>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</si>
  <si>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27.47</t>
  </si>
  <si>
    <t>1.13</t>
  </si>
  <si>
    <t>MULTIPLUS   ON      NM</t>
  </si>
  <si>
    <t>35.18</t>
  </si>
  <si>
    <t>MULTIPLUS</t>
  </si>
  <si>
    <t>Selic Atual</t>
  </si>
  <si>
    <t>Capital p/ Investir</t>
  </si>
  <si>
    <t>Desvio Lucro</t>
  </si>
  <si>
    <t>DIVIDENDOS (25% +)</t>
  </si>
  <si>
    <t>12.01</t>
  </si>
  <si>
    <t>11.82</t>
  </si>
  <si>
    <t>11.81</t>
  </si>
  <si>
    <t>17.35</t>
  </si>
  <si>
    <t>17.57</t>
  </si>
  <si>
    <t>17.08</t>
  </si>
  <si>
    <t>BRADESCO    ON  EJ  N1</t>
  </si>
  <si>
    <t>25.92</t>
  </si>
  <si>
    <t>25.24</t>
  </si>
  <si>
    <t>BRADESCO    PN  EJ  N1</t>
  </si>
  <si>
    <t>24.19</t>
  </si>
  <si>
    <t>23.66</t>
  </si>
  <si>
    <t>24.25</t>
  </si>
  <si>
    <t>23.62</t>
  </si>
  <si>
    <t>BANESTES    ON  EJ</t>
  </si>
  <si>
    <t>2.23</t>
  </si>
  <si>
    <t>BANESTES    PN  EJ</t>
  </si>
  <si>
    <t>20.92</t>
  </si>
  <si>
    <t>3.25</t>
  </si>
  <si>
    <t>8.06</t>
  </si>
  <si>
    <t>9.02</t>
  </si>
  <si>
    <t>12.22</t>
  </si>
  <si>
    <t>12.21</t>
  </si>
  <si>
    <t>12.17</t>
  </si>
  <si>
    <t>12.39</t>
  </si>
  <si>
    <t>12.05</t>
  </si>
  <si>
    <t>6.05</t>
  </si>
  <si>
    <t>6.02</t>
  </si>
  <si>
    <t>5.91</t>
  </si>
  <si>
    <t>5.72</t>
  </si>
  <si>
    <t>5.83</t>
  </si>
  <si>
    <t>5.64</t>
  </si>
  <si>
    <t>38.18</t>
  </si>
  <si>
    <t>38.52</t>
  </si>
  <si>
    <t>18.90</t>
  </si>
  <si>
    <t>18.89</t>
  </si>
  <si>
    <t>15.57</t>
  </si>
  <si>
    <t>15.85</t>
  </si>
  <si>
    <t>15.44</t>
  </si>
  <si>
    <t>24.30</t>
  </si>
  <si>
    <t>24.59</t>
  </si>
  <si>
    <t>24.16</t>
  </si>
  <si>
    <t>COPASA      ON      NM</t>
  </si>
  <si>
    <t>26.60</t>
  </si>
  <si>
    <t>25.98</t>
  </si>
  <si>
    <t>26.71</t>
  </si>
  <si>
    <t>8.88</t>
  </si>
  <si>
    <t>8.86</t>
  </si>
  <si>
    <t>8.85</t>
  </si>
  <si>
    <t>8.96</t>
  </si>
  <si>
    <t>8.62</t>
  </si>
  <si>
    <t>13.45</t>
  </si>
  <si>
    <t>13.83</t>
  </si>
  <si>
    <t>14.06</t>
  </si>
  <si>
    <t>13.42</t>
  </si>
  <si>
    <t>6.83</t>
  </si>
  <si>
    <t>6.87</t>
  </si>
  <si>
    <t>6.93</t>
  </si>
  <si>
    <t>6.77</t>
  </si>
  <si>
    <t>12.74</t>
  </si>
  <si>
    <t>12.65</t>
  </si>
  <si>
    <t>12.85</t>
  </si>
  <si>
    <t>46.40</t>
  </si>
  <si>
    <t>46.08</t>
  </si>
  <si>
    <t>47.02</t>
  </si>
  <si>
    <t>8.40</t>
  </si>
  <si>
    <t>ITAUSA      ON  ED  N1</t>
  </si>
  <si>
    <t>ITAUSA      PN  ED  N1</t>
  </si>
  <si>
    <t>7.35</t>
  </si>
  <si>
    <t>7.40</t>
  </si>
  <si>
    <t>ITAUUNIBANCOON  ED  N1</t>
  </si>
  <si>
    <t>26.05</t>
  </si>
  <si>
    <t>ITAUUNIBANCOPN  ED  N1</t>
  </si>
  <si>
    <t>29.44</t>
  </si>
  <si>
    <t>30.09</t>
  </si>
  <si>
    <t>29.43</t>
  </si>
  <si>
    <t>6.90</t>
  </si>
  <si>
    <t>8.48</t>
  </si>
  <si>
    <t>8.84</t>
  </si>
  <si>
    <t>3.91</t>
  </si>
  <si>
    <t>26.19</t>
  </si>
  <si>
    <t>26.16</t>
  </si>
  <si>
    <t>26.68</t>
  </si>
  <si>
    <t>25.99</t>
  </si>
  <si>
    <t>4.71</t>
  </si>
  <si>
    <t>26.90</t>
  </si>
  <si>
    <t>26.42</t>
  </si>
  <si>
    <t>27.24</t>
  </si>
  <si>
    <t>13.22</t>
  </si>
  <si>
    <t>18.15</t>
  </si>
  <si>
    <t>17.92</t>
  </si>
  <si>
    <t>18.25</t>
  </si>
  <si>
    <t>17.85</t>
  </si>
  <si>
    <t>36.80</t>
  </si>
  <si>
    <t>35.76</t>
  </si>
  <si>
    <t>35.71</t>
  </si>
  <si>
    <t>60.68</t>
  </si>
  <si>
    <t>60.35</t>
  </si>
  <si>
    <t>61.09</t>
  </si>
  <si>
    <t>60.24</t>
  </si>
  <si>
    <t>6.27</t>
  </si>
  <si>
    <t>6.35</t>
  </si>
  <si>
    <t>6.60</t>
  </si>
  <si>
    <t>12.84</t>
  </si>
  <si>
    <t>12.83</t>
  </si>
  <si>
    <t>12.34</t>
  </si>
  <si>
    <t>27.82</t>
  </si>
  <si>
    <t>6.70</t>
  </si>
  <si>
    <t>6.79</t>
  </si>
  <si>
    <t>7.76</t>
  </si>
  <si>
    <t>7.64</t>
  </si>
  <si>
    <t>48.29</t>
  </si>
  <si>
    <t>48.05</t>
  </si>
  <si>
    <t>20.70</t>
  </si>
  <si>
    <t>21.25</t>
  </si>
  <si>
    <t>12.24</t>
  </si>
  <si>
    <t>11.95</t>
  </si>
  <si>
    <t>8.04</t>
  </si>
  <si>
    <t>16.65</t>
  </si>
  <si>
    <t>32.70</t>
  </si>
  <si>
    <t>33.20</t>
  </si>
  <si>
    <t>33.85</t>
  </si>
  <si>
    <t>34.21</t>
  </si>
  <si>
    <t>42.12</t>
  </si>
  <si>
    <t>41.97</t>
  </si>
  <si>
    <t>7.49</t>
  </si>
  <si>
    <t>7.45</t>
  </si>
  <si>
    <t>1.61</t>
  </si>
  <si>
    <t>27.03</t>
  </si>
  <si>
    <t>10.49</t>
  </si>
  <si>
    <t>10.78</t>
  </si>
  <si>
    <t>10.45</t>
  </si>
  <si>
    <t>14.95</t>
  </si>
  <si>
    <t>14.90</t>
  </si>
  <si>
    <t>56.82</t>
  </si>
  <si>
    <t>57.43</t>
  </si>
  <si>
    <t>56.55</t>
  </si>
  <si>
    <t>1.21</t>
  </si>
  <si>
    <t>10.92</t>
  </si>
  <si>
    <t>11.04</t>
  </si>
  <si>
    <t>10.74</t>
  </si>
  <si>
    <t>8.56</t>
  </si>
  <si>
    <t>8.54</t>
  </si>
  <si>
    <t>3.83</t>
  </si>
  <si>
    <t>25.10</t>
  </si>
  <si>
    <t>52.62</t>
  </si>
  <si>
    <t>52.94</t>
  </si>
  <si>
    <t>15.90</t>
  </si>
  <si>
    <t>6.98</t>
  </si>
  <si>
    <t>7.10</t>
  </si>
  <si>
    <t>7.25</t>
  </si>
  <si>
    <t>68.90</t>
  </si>
  <si>
    <t>69.88</t>
  </si>
  <si>
    <t>68.88</t>
  </si>
  <si>
    <t>6.41</t>
  </si>
  <si>
    <t>12.75</t>
  </si>
  <si>
    <t>35.37</t>
  </si>
  <si>
    <t>34.65</t>
  </si>
  <si>
    <t>41.91</t>
  </si>
  <si>
    <t>42.32</t>
  </si>
  <si>
    <t>41.89</t>
  </si>
  <si>
    <t>18.49</t>
  </si>
  <si>
    <t>17.16</t>
  </si>
  <si>
    <t>17.44</t>
  </si>
  <si>
    <t>16.79</t>
  </si>
  <si>
    <t>46.52</t>
  </si>
  <si>
    <t>5.30</t>
  </si>
  <si>
    <t>34.39</t>
  </si>
  <si>
    <t>19.48</t>
  </si>
  <si>
    <t>19.60</t>
  </si>
  <si>
    <t>19.46</t>
  </si>
  <si>
    <t>11.77</t>
  </si>
  <si>
    <t>11.46</t>
  </si>
  <si>
    <t>11.44</t>
  </si>
  <si>
    <t>9.39</t>
  </si>
  <si>
    <t>9.28</t>
  </si>
  <si>
    <t>4.44</t>
  </si>
  <si>
    <t>4.34</t>
  </si>
  <si>
    <t>B2W DIGITAL ON  ES  NM</t>
  </si>
  <si>
    <t>9.29</t>
  </si>
  <si>
    <t>8.93</t>
  </si>
  <si>
    <t>9.43</t>
  </si>
  <si>
    <t>9.65</t>
  </si>
  <si>
    <t>7.34</t>
  </si>
  <si>
    <t>7.62</t>
  </si>
  <si>
    <t>7.28</t>
  </si>
  <si>
    <t>31.10</t>
  </si>
  <si>
    <t>31.39</t>
  </si>
  <si>
    <t>31.90</t>
  </si>
  <si>
    <t>30.44</t>
  </si>
  <si>
    <t>26.87</t>
  </si>
  <si>
    <t>6.22</t>
  </si>
  <si>
    <t>2.19</t>
  </si>
  <si>
    <t>0.40</t>
  </si>
  <si>
    <t>0.43</t>
  </si>
  <si>
    <t>29.21</t>
  </si>
  <si>
    <t>29.17</t>
  </si>
  <si>
    <t>7.53</t>
  </si>
  <si>
    <t>7.54</t>
  </si>
  <si>
    <t>J B DUARTE  ON  ES</t>
  </si>
  <si>
    <t>J B DUARTE  PN  ES</t>
  </si>
  <si>
    <t>3.82</t>
  </si>
  <si>
    <t>17.20</t>
  </si>
  <si>
    <t>17.49</t>
  </si>
  <si>
    <t>11.30</t>
  </si>
  <si>
    <t>11.10</t>
  </si>
  <si>
    <t>11.45</t>
  </si>
  <si>
    <t>15.72</t>
  </si>
  <si>
    <t>15.21</t>
  </si>
  <si>
    <t>15.20</t>
  </si>
  <si>
    <t>46.37</t>
  </si>
  <si>
    <t>46.01</t>
  </si>
  <si>
    <t>MANGELS INDLON  EG</t>
  </si>
  <si>
    <t>MANGELS INDLPN  EG</t>
  </si>
  <si>
    <t>3.60</t>
  </si>
  <si>
    <t>3.68</t>
  </si>
  <si>
    <t>3.78</t>
  </si>
  <si>
    <t>3.15</t>
  </si>
  <si>
    <t>6.12</t>
  </si>
  <si>
    <t>24.45</t>
  </si>
  <si>
    <t>24.39</t>
  </si>
  <si>
    <t>24.66</t>
  </si>
  <si>
    <t>24.00</t>
  </si>
  <si>
    <t>11.09</t>
  </si>
  <si>
    <t>11.27</t>
  </si>
  <si>
    <t>11.06</t>
  </si>
  <si>
    <t>42.60</t>
  </si>
  <si>
    <t>41.93</t>
  </si>
  <si>
    <t>42.94</t>
  </si>
  <si>
    <t>41.70</t>
  </si>
  <si>
    <t>8.39</t>
  </si>
  <si>
    <t>1.58</t>
  </si>
  <si>
    <t>325.99</t>
  </si>
  <si>
    <t>1.43</t>
  </si>
  <si>
    <t>16.71</t>
  </si>
  <si>
    <t>16.72</t>
  </si>
  <si>
    <t>16.87</t>
  </si>
  <si>
    <t>16.26</t>
  </si>
  <si>
    <t>60.65</t>
  </si>
  <si>
    <t>61.35</t>
  </si>
  <si>
    <t>61.49</t>
  </si>
  <si>
    <t>18.41</t>
  </si>
  <si>
    <t>18.12</t>
  </si>
  <si>
    <t>18.60</t>
  </si>
  <si>
    <t>18.09</t>
  </si>
  <si>
    <t>10.10</t>
  </si>
  <si>
    <t>7.95</t>
  </si>
  <si>
    <t>8.14</t>
  </si>
  <si>
    <t>7.92</t>
  </si>
  <si>
    <t>9.18</t>
  </si>
  <si>
    <t>8.75</t>
  </si>
  <si>
    <t>32.80</t>
  </si>
  <si>
    <t>33.03</t>
  </si>
  <si>
    <t>33.49</t>
  </si>
  <si>
    <t>32.32</t>
  </si>
  <si>
    <t>4.90</t>
  </si>
  <si>
    <t>4.92</t>
  </si>
  <si>
    <t>1.84</t>
  </si>
  <si>
    <t>9.88</t>
  </si>
  <si>
    <t>24.90</t>
  </si>
  <si>
    <t>24.73</t>
  </si>
  <si>
    <t>24.51</t>
  </si>
  <si>
    <t>259.00</t>
  </si>
  <si>
    <t>7.99</t>
  </si>
  <si>
    <t>7.89</t>
  </si>
  <si>
    <t>0.55</t>
  </si>
  <si>
    <t>0.58</t>
  </si>
  <si>
    <t>14.15</t>
  </si>
  <si>
    <t>12.45</t>
  </si>
  <si>
    <t>20.87</t>
  </si>
  <si>
    <t>20.14</t>
  </si>
  <si>
    <t>10.35</t>
  </si>
  <si>
    <t>5.39</t>
  </si>
  <si>
    <t>5.43</t>
  </si>
  <si>
    <t>5.22</t>
  </si>
  <si>
    <t>4.14</t>
  </si>
  <si>
    <t>4.16</t>
  </si>
  <si>
    <t>15.86</t>
  </si>
  <si>
    <t>15.66</t>
  </si>
  <si>
    <t>15.95</t>
  </si>
  <si>
    <t>1.81</t>
  </si>
  <si>
    <t>50.60</t>
  </si>
  <si>
    <t>52.65</t>
  </si>
  <si>
    <t>53.99</t>
  </si>
  <si>
    <t>53.71</t>
  </si>
  <si>
    <t>55.85</t>
  </si>
  <si>
    <t>57.99</t>
  </si>
  <si>
    <t>53.02</t>
  </si>
  <si>
    <t>1.48</t>
  </si>
  <si>
    <t>1.49</t>
  </si>
  <si>
    <t>1.51</t>
  </si>
  <si>
    <t>CIA HERING  ON  EJ  NM</t>
  </si>
  <si>
    <t>13.30</t>
  </si>
  <si>
    <t>13.26</t>
  </si>
  <si>
    <t>13.46</t>
  </si>
  <si>
    <t>4.61</t>
  </si>
  <si>
    <t>4.18</t>
  </si>
  <si>
    <t>22.15</t>
  </si>
  <si>
    <t>22.09</t>
  </si>
  <si>
    <t>22.56</t>
  </si>
  <si>
    <t>21.81</t>
  </si>
  <si>
    <t>34.98</t>
  </si>
  <si>
    <t>36.64</t>
  </si>
  <si>
    <t>36.69</t>
  </si>
  <si>
    <t>34.64</t>
  </si>
  <si>
    <t>8.17</t>
  </si>
  <si>
    <t>MRV         ON      NM</t>
  </si>
  <si>
    <t>10.40</t>
  </si>
  <si>
    <t>10.38</t>
  </si>
  <si>
    <t>2.73</t>
  </si>
  <si>
    <t>6.43</t>
  </si>
  <si>
    <t>34.04</t>
  </si>
  <si>
    <t>33.11</t>
  </si>
  <si>
    <t>34.34</t>
  </si>
  <si>
    <t>33.10</t>
  </si>
  <si>
    <t>3.64</t>
  </si>
  <si>
    <t>3.62</t>
  </si>
  <si>
    <t>3.65</t>
  </si>
  <si>
    <t>7.11</t>
  </si>
  <si>
    <t>7.13</t>
  </si>
  <si>
    <t>14.87</t>
  </si>
  <si>
    <t>14.68</t>
  </si>
  <si>
    <t>14.88</t>
  </si>
  <si>
    <t>3.48</t>
  </si>
  <si>
    <t>3.54</t>
  </si>
  <si>
    <t>3.43</t>
  </si>
  <si>
    <t>SPRINGER    ON  EG</t>
  </si>
  <si>
    <t>SPRINGER    PNA EG</t>
  </si>
  <si>
    <t>SPRINGER    PNB EG</t>
  </si>
  <si>
    <t>2.81</t>
  </si>
  <si>
    <t>2.31</t>
  </si>
  <si>
    <t>11.90</t>
  </si>
  <si>
    <t>12.56</t>
  </si>
  <si>
    <t>6.39</t>
  </si>
  <si>
    <t>6.33</t>
  </si>
  <si>
    <t>1.09</t>
  </si>
  <si>
    <t>4.78</t>
  </si>
  <si>
    <t>15.77</t>
  </si>
  <si>
    <t>15.92</t>
  </si>
  <si>
    <t>16.06</t>
  </si>
  <si>
    <t>8.16</t>
  </si>
  <si>
    <t>18.78</t>
  </si>
  <si>
    <t>18.54</t>
  </si>
  <si>
    <t>3.45</t>
  </si>
  <si>
    <t>2.07</t>
  </si>
  <si>
    <t>4.49</t>
  </si>
  <si>
    <t>9.84</t>
  </si>
  <si>
    <t>16.51</t>
  </si>
  <si>
    <t>16.45</t>
  </si>
  <si>
    <t>16.35</t>
  </si>
  <si>
    <t>24.40</t>
  </si>
  <si>
    <t>24.47</t>
  </si>
  <si>
    <t>24.60</t>
  </si>
  <si>
    <t>24.27</t>
  </si>
  <si>
    <t>LOG-IN      ON  EG  NM</t>
  </si>
  <si>
    <t>4.45</t>
  </si>
  <si>
    <t>2.99</t>
  </si>
  <si>
    <t>92.00</t>
  </si>
  <si>
    <t>93.25</t>
  </si>
  <si>
    <t>93.79</t>
  </si>
  <si>
    <t>4.57</t>
  </si>
  <si>
    <t>4.33</t>
  </si>
  <si>
    <t>1.70</t>
  </si>
  <si>
    <t>15.31</t>
  </si>
  <si>
    <t>15.28</t>
  </si>
  <si>
    <t>3.77</t>
  </si>
  <si>
    <t>2.68</t>
  </si>
  <si>
    <t>2.51</t>
  </si>
  <si>
    <t>3.21</t>
  </si>
  <si>
    <t>1.33</t>
  </si>
  <si>
    <t>2.28</t>
  </si>
  <si>
    <t>23.94</t>
  </si>
  <si>
    <t>1.34</t>
  </si>
  <si>
    <t>4.97</t>
  </si>
  <si>
    <t>3.95</t>
  </si>
  <si>
    <t>3.92</t>
  </si>
  <si>
    <t>12.95</t>
  </si>
  <si>
    <t>28.52</t>
  </si>
  <si>
    <t>29.26</t>
  </si>
  <si>
    <t>28.45</t>
  </si>
  <si>
    <t>14.91</t>
  </si>
  <si>
    <t>15.03</t>
  </si>
  <si>
    <t>14.69</t>
  </si>
  <si>
    <t>16.61</t>
  </si>
  <si>
    <t>16.88</t>
  </si>
  <si>
    <t>16.25</t>
  </si>
  <si>
    <t>16.20</t>
  </si>
</sst>
</file>

<file path=xl/styles.xml><?xml version="1.0" encoding="utf-8"?>
<styleSheet xmlns="http://schemas.openxmlformats.org/spreadsheetml/2006/main">
  <numFmts count="9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16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4" fontId="0" fillId="0" borderId="0" xfId="0" applyNumberFormat="1"/>
    <xf numFmtId="14" fontId="0" fillId="0" borderId="0" xfId="0" applyNumberFormat="1"/>
    <xf numFmtId="3" fontId="0" fillId="0" borderId="0" xfId="0" applyNumberForma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65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1" fontId="10" fillId="4" borderId="2" xfId="2" applyNumberFormat="1" applyFont="1" applyFill="1" applyBorder="1" applyAlignment="1">
      <alignment horizontal="left" vertical="top"/>
    </xf>
    <xf numFmtId="171" fontId="2" fillId="0" borderId="0" xfId="2" applyNumberFormat="1" applyFont="1" applyAlignment="1"/>
    <xf numFmtId="171" fontId="2" fillId="0" borderId="0" xfId="0" applyNumberFormat="1" applyFont="1" applyAlignment="1"/>
    <xf numFmtId="165" fontId="2" fillId="0" borderId="0" xfId="1" applyNumberFormat="1" applyFont="1" applyAlignment="1"/>
    <xf numFmtId="3" fontId="2" fillId="0" borderId="0" xfId="1" applyNumberFormat="1" applyFont="1" applyBorder="1" applyAlignment="1"/>
    <xf numFmtId="0" fontId="8" fillId="3" borderId="2" xfId="5" applyFont="1" applyFill="1" applyBorder="1" applyAlignment="1" applyProtection="1"/>
    <xf numFmtId="0" fontId="21" fillId="0" borderId="0" xfId="0" applyFont="1"/>
    <xf numFmtId="10" fontId="0" fillId="0" borderId="0" xfId="0" applyNumberFormat="1"/>
    <xf numFmtId="164" fontId="0" fillId="0" borderId="0" xfId="2" applyFo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90" connectionId="83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80" connectionId="8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5" connectionId="100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52" connectionId="84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63" connectionId="74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2" connectionId="7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33" connectionId="7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47" connectionId="6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4" connectionId="7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03" connectionId="7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9" connectionId="79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64" connectionId="74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73" connectionId="71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77" connectionId="80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04" connectionId="8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49" connectionId="66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9" connectionId="11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55" connectionId="7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82" connectionId="8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53" connectionId="86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71" connectionId="78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75" connectionId="79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24" connectionId="112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51" connectionId="84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3" connectionId="87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65" connectionId="7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41" connectionId="65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72" connectionId="66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8" connectionId="112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" connectionId="83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6" connectionId="95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0" connectionId="116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28" connectionId="114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43" connectionId="66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56" connectionId="71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49" connectionId="68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7" connectionId="71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53" connectionId="70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52" connectionId="69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79" connectionId="81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6" connectionId="66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32" connectionId="99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" connectionId="109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11" connectionId="119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30" connectionId="88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37" connectionId="101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7" connectionId="111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" connectionId="87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66" connectionId="75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31" connectionId="66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" connectionId="87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3" connectionId="78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68" connectionId="77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61" connectionId="73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4" connectionId="102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69" connectionId="77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2" connectionId="74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46" connectionId="67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31" connectionId="97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59" connectionId="73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8" connectionId="75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40" connectionId="65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9" connectionId="64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0" connectionId="106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36" connectionId="101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70" connectionId="77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83" connectionId="86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5" connectionId="106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19" connectionId="102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9" connectionId="114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18" connectionId="87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8" connectionId="101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22" connectionId="87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15" connectionId="93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72" connectionId="78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74" connectionId="79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81" connectionId="82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2" connectionId="87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3" connectionId="106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1" connectionId="109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13" connectionId="89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8" connectionId="68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57" connectionId="72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76" connectionId="79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67" connectionId="76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26" connectionId="112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34" connectionId="79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33" connectionId="100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5" connectionId="79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51" connectionId="69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50" connectionId="77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7" connectionId="87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58" connectionId="72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60" connectionId="73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44" connectionId="66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50" connectionId="69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45" connectionId="67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5" connectionId="83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34" connectionId="100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54" connectionId="70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78" connectionId="81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14" connectionId="91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27" connectionId="113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42" connectionId="66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53" connectionId="70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67" connectionId="827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36" connectionId="105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375" connectionId="79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74" connectionId="791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33" connectionId="75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39" connectionId="106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11" connectionId="119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80" connectionId="81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32" connectionId="71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38" connectionId="106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82" connectionId="82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25" connectionId="93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14" connectionId="91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34" connectionId="104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76" connectionId="80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60" connectionId="73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42" connectionId="66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44" connectionId="112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72" connectionId="67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66" connectionId="76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9" connectionId="97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26" connectionId="95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6" connectionId="109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376" connectionId="84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43" connectionId="112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71" connectionId="78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13" connectionId="89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39" connectionId="650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67" connectionId="76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63" connectionId="74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31" connectionId="67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51" connectionId="100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79" connectionId="81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30" connectionId="100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4" connectionId="74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83" connectionId="868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37" connectionId="106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5" connectionId="80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18" connectionId="91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46" connectionId="67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04" connectionId="83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40" connectionId="65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8" connectionId="75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47" connectionId="68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41" connectionId="87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49" connectionId="69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75" connectionId="79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17" connectionId="111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46" connectionId="114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10" connectionId="116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73" connectionId="78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73" connectionId="72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33" connectionId="104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4" connectionId="80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151" connectionId="69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6" connectionId="68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47" connectionId="1153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3" connectionId="89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65" connectionId="75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4" connectionId="76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27" connectionId="96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58" connectionId="72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9" connectionId="80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22" connectionId="116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2" connectionId="112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56" connectionId="72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48" connectionId="88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71" connectionId="78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0" connectionId="85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69" connectionId="77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23" connectionId="119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70" connectionId="66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12" connectionId="87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45" connectionId="671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42" connectionId="109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19" connectionId="103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45" connectionId="113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1" connectionId="86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61" connectionId="73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7" connectionId="111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1" connectionId="114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172" connectionId="78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55" connectionId="71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52" connectionId="70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28" connectionId="97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81" connectionId="82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44" connectionId="66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35" connectionId="84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78" connectionId="81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16" connectionId="95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6" connectionId="83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32" connectionId="102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62" connectionId="74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68" connectionId="77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50" connectionId="99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6" connectionId="82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35" connectionId="105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0" connectionId="85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29" connectionId="99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7" connectionId="71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03" connectionId="79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31" connectionId="102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20" connectionId="107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57" connectionId="72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59" connectionId="73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24" connectionId="87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77" connectionId="81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21" connectionId="109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54" connectionId="70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15" connectionId="93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4" connectionId="103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8" connectionId="112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41" connectionId="65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48" connectionId="68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5" connectionId="107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70" connectionId="77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50" connectionId="69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" connectionId="849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43" connectionId="66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40" connectionId="107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9" connectionId="114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90" connectionId="84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379" connectionId="834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17" connectionId="111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43" connectionId="1129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63" connectionId="105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62" connectionId="1051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7" connectionId="111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78" connectionId="79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18" connectionId="91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2" connectionId="113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74" connectionId="79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22" connectionId="1171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38" connectionId="75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8" connectionId="76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67" connectionId="114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3" connectionId="89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4" connectionId="80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451" connectionId="83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9" connectionId="114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425" connectionId="70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43" connectionId="66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51" connectionId="69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35" connectionId="74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6" connectionId="830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70" connectionId="97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30" connectionId="100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53" connectionId="979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65" connectionId="75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444" connectionId="81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55" connectionId="100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423" connectionId="69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32" connectionId="73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53" connectionId="85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ExternalData_50" connectionId="93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47" connectionId="87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418" connectionId="67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33" connectionId="75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80" connectionId="82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76" connectionId="80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34" connectionId="104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1" connectionId="115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1" connectionId="86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55" connectionId="71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54" connectionId="99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47" connectionId="82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33" connectionId="73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424" connectionId="69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20" connectionId="107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" connectionId="85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29" connectionId="99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28" connectionId="98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8" connectionId="113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66" connectionId="113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42" connectionId="66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71" connectionId="99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59" connectionId="103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6" connectionId="83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45" connectionId="67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11" connectionId="119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73" connectionId="78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21" connectionId="109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434" connectionId="74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40" connectionId="77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35" connectionId="105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6" connectionId="109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48" connectionId="89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50" connectionId="69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64" connectionId="112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69" connectionId="88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5" connectionId="80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42" connectionId="79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431" connectionId="73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58" connectionId="72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56" connectionId="72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ExternalData_41" connectionId="102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5" connectionId="84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164" connectionId="75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83" connectionId="86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49" connectionId="69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25" connectionId="943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39" connectionId="106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62" connectionId="74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52" connectionId="70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67" connectionId="82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7" connectionId="71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4" connectionId="103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67" connectionId="76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426" connectionId="70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44" connectionId="114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81" connectionId="82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1" connectionId="67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4" connectionId="765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40" connectionId="107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21" connectionId="68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6" connectionId="68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03" connectionId="79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454" connectionId="856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456" connectionId="86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147" connectionId="685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57" connectionId="102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ExternalData_36" connectionId="105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71" connectionId="78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441" connectionId="77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16" connectionId="65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61" connectionId="740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46" connectionId="81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9" connectionId="80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60" connectionId="104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10" connectionId="1175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ExternalData_27" connectionId="967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14" connectionId="92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37" connectionId="1062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450" connectionId="82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72" connectionId="786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37" connectionId="75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ExternalData_12" connectionId="879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70" connectionId="78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160" connectionId="736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ExternalData_49" connectionId="91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73" connectionId="72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56" connectionId="102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42" connectionId="111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28" connectionId="71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104" connectionId="84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24" connectionId="87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45" connectionId="116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68" connectionId="115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77" connectionId="75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0" connectionId="85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75" connectionId="79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68" connectionId="77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57" connectionId="72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141" connectionId="65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90" connectionId="84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48" connectionId="688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15" connectionId="93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23" connectionId="119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415" connectionId="65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59" connectionId="73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414" connectionId="64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163" connectionId="74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144" connectionId="66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5" connectionId="107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65" connectionId="112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38" connectionId="1065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16" connectionId="95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455" connectionId="86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169" connectionId="77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76" connectionId="71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52" connectionId="96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0" connectionId="85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32" connectionId="102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39" connectionId="76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58" connectionId="103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33" connectionId="104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140" connectionId="65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13" connectionId="897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31" connectionId="102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79" connectionId="817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178" connectionId="81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19" connectionId="1032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445" connectionId="81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46" connectionId="119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72" connectionId="68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26" connectionId="95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182" connectionId="82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154" connectionId="70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452" connectionId="83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53" connectionId="70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72" connectionId="1003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61" connectionId="104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146" connectionId="67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51" connectionId="951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77" connectionId="81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32" connectionId="71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166" connectionId="763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105" connectionId="119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88" connectionId="1130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93" connectionId="1160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59" connectionId="73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83" connectionId="110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445" connectionId="81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38" connectionId="106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46" connectionId="1195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15" connectionId="94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53" connectionId="70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76" connectionId="71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43" connectionId="113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64" connectionId="75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50" connectionId="93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171" connectionId="78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78" connectionId="798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73" connectionId="78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434" connectionId="74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47" connectionId="875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86" connectionId="111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7" connectionId="71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94" connectionId="1162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27" connectionId="96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444" connectionId="81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21" connectionId="1095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63" connectionId="74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ExternalData_75" connectionId="108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39" connectionId="106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23" connectionId="119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418" connectionId="67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73" connectionId="108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96" connectionId="116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69" connectionId="107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431" connectionId="73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43" connectionId="66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140" connectionId="654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41" connectionId="775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110" connectionId="120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56" connectionId="102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12" connectionId="879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60" connectionId="73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30" connectionId="101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79" connectionId="81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91" connectionId="115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16" connectionId="65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63" connectionId="105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11" connectionId="119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7" connectionId="1117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48" connectionId="688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77" connectionId="811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59" connectionId="1037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453" connectionId="852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20" connectionId="107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36" connectionId="1058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6" connectionId="83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53" connectionId="981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95" connectionId="1164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102" connectionId="118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421" connectionId="69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14" connectionId="92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6" connectionId="109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51" connectionId="697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156" connectionId="72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8" connectionId="92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16" connectionId="95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451" connectionId="83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26" connectionId="95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83" connectionId="869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14" connectionId="65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42" connectionId="111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45" connectionId="117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126" connectionId="90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113" connectionId="1212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124" connectionId="90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107" connectionId="1199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141" connectionId="101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70" connectionId="1079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58" connectionId="103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114" connectionId="121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5" connectionId="107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137" connectionId="962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34" connectionId="80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85" connectionId="111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40" connectionId="1071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8" connectionId="1133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35" connectionId="105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450" connectionId="83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131" connectionId="92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98" connectionId="1175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138" connectionId="975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69" connectionId="77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121" connectionId="894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104" connectionId="842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54" connectionId="995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64" connectionId="1064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0" connectionId="85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84" connectionId="110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90" connectionId="84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120" connectionId="89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60" connectionId="104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423" connectionId="69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428" connectionId="71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452" connectionId="842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79" connectionId="84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154" connectionId="70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35" connectionId="74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9" connectionId="1150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108" connectionId="1202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68" connectionId="107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55" connectionId="713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14" connectionId="76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118" connectionId="88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33" connectionId="104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152" connectionId="701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9" connectionId="80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134" connectionId="930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66" connectionId="763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141" connectionId="658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447" connectionId="822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39" connectionId="767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103" connectionId="118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68" connectionId="77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33" connectionId="73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26" connectionId="83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426" connectionId="707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13" connectionId="89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ExternalData_37" connectionId="1062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127" connectionId="910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130" connectionId="91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ExternalData_116" connectionId="879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48" connectionId="89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106" connectionId="119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123" connectionId="90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128" connectionId="91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58" connectionId="729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145" connectionId="672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76" connectionId="804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109" connectionId="1204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70" connectionId="780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161" connectionId="74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147" connectionId="68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0" connectionId="1175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65" connectionId="1066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71" connectionId="108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77" connectionId="1094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437" connectionId="75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22" connectionId="1172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139" connectionId="999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35" connectionId="846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62" connectionId="1052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99" connectionId="117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67" connectionId="828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72" connectionId="1083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442" connectionId="800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101" connectionId="1182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82" connectionId="826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44" connectionId="114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4" connectionId="103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87" connectionId="111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66" connectionId="107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49" connectionId="91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111" connectionId="120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1" connectionId="862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80" connectionId="820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24" connectionId="87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28" connectionId="982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2" connectionId="113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17" connectionId="882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432" connectionId="735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104" connectionId="1188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33" connectionId="758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74" connectionId="792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0" connectionId="853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41" connectionId="1061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82" connectionId="110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415" connectionId="653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" connectionId="1153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90" connectionId="1145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133" connectionId="92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52" connectionId="967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25" connectionId="94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32" connectionId="1028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32" connectionId="926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446" connectionId="819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29" connectionId="996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40" connectionId="77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122" connectionId="89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46" connectionId="677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73" connectionId="721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15" connectionId="87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44" connectionId="66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17" connectionId="1119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38" connectionId="759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55" connectionId="1009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62" connectionId="74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25" connectionId="906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72" connectionId="680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" connectionId="850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424" connectionId="700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75" connectionId="796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67" connectionId="768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135" connectionId="93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80" connectionId="1101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31" connectionId="67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79" connectionId="1099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74" connectionId="1087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97" connectionId="116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49" connectionId="69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8" connectionId="76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42" connectionId="662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81" connectionId="1103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150" connectionId="694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112" connectionId="1210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72" connectionId="786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456" connectionId="86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3" connectionId="899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57" connectionId="1027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165" connectionId="754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89" connectionId="1140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55" connectionId="86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31" connectionId="102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119" connectionId="889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425" connectionId="704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140" connectionId="1004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92" connectionId="1158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100" connectionId="118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29" connectionId="914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377" connectionId="75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61" connectionId="104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51" connectionId="95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78" connectionId="81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32" connectionId="71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ExternalData_136" connectionId="93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76" connectionId="1092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19" connectionId="103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78" connectionId="109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54" connectionId="85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157" connectionId="72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ExternalData_34" connectionId="1048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6" connectionId="682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103" connectionId="799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5" connectionId="806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81" connectionId="82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32" connectionId="71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438" connectionId="76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108" connectionId="120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70" connectionId="1019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143" connectionId="94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91" connectionId="1157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446" connectionId="82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441" connectionId="77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20" connectionId="1076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127" connectionId="91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7" connectionId="111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24" connectionId="905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96" connectionId="1167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40" connectionId="107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32" connectionId="1029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137" connectionId="936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7" connectionId="112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9" connectionId="80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3" connectionId="758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15" connectionId="806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40" connectionId="77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87" connectionId="1120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34" connectionId="1049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31" connectionId="102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77" connectionId="81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48" connectionId="897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57" connectionId="1030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43" connectionId="1135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141" connectionId="659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148" connectionId="688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67" connectionId="82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80" connectionId="1102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45" connectionId="817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47" connectionId="878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453" connectionId="855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423" connectionId="697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15" connectionId="94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151" connectionId="698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434" connectionId="743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4" connectionId="1039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04" connectionId="1189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148" connectionId="957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75" connectionId="109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73" connectionId="1086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7" connectionId="71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162" connectionId="986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10" connectionId="117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78" connectionId="1097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133" connectionId="92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114" connectionId="121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450" connectionId="833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14" connectionId="765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155" connectionId="71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20" connectionId="85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376" connectionId="716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63" connectionId="106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144" connectionId="948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6" connectionId="95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181" connectionId="82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60" connectionId="104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142" connectionId="662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143" connectionId="66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1" connectionId="1154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92" connectionId="1159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52" connectionId="970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82" connectionId="1106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44" connectionId="115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83" connectionId="869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90" connectionId="84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164" connectionId="988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65" connectionId="98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377" connectionId="758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5" connectionId="1074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167" connectionId="769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85" connectionId="1112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13" connectionId="898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18" connectionId="92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71" connectionId="78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50" connectionId="942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5" connectionId="84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52" connectionId="844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103" connectionId="799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451" connectionId="83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421" connectionId="691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54" connectionId="964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51" connectionId="960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454" connectionId="85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62" connectionId="1055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45" connectionId="1174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105" connectionId="119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136" connectionId="935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72" connectionId="1084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72" connectionId="680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19" connectionId="89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379" connectionId="84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139" connectionId="94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9" connectionId="103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06" connectionId="119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22" connectionId="117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103" connectionId="118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00" connectionId="118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121" connectionId="895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431" connectionId="732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154" connectionId="709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126" connectionId="909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146" connectionId="678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61" connectionId="1050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161" connectionId="740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56" connectionId="72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30" connectionId="101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79" connectionId="817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170" connectionId="780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93" connectionId="1161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23" connectionId="120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70" connectionId="108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378" connectionId="799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118" connectionId="885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163" connectionId="74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116" connectionId="881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424" connectionId="701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24" connectionId="877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35" connectionId="1054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455" connectionId="864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66" connectionId="1071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120" connectionId="892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34" connectionId="808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71" connectionId="108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49" connectionId="922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69" connectionId="1015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115" connectionId="874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51" connectionId="956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52" connectionId="70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45" connectionId="949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49" connectionId="958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57" connectionId="726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64" connectionId="750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37" connectionId="1063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153" connectionId="705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25" connectionId="705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102" connectionId="1185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1" connectionId="67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94" connectionId="1163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76" connectionId="1093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426" connectionId="70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82" connectionId="826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158" connectionId="977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178" connectionId="814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439" connectionId="76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128" connectionId="913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416" connectionId="65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98" connectionId="1176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ExternalData_69" connectionId="1078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150" connectionId="694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67" connectionId="1073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38" connectionId="1065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26" connectionId="832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167" connectionId="1000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173" connectionId="789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145" connectionId="672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162" connectionId="743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107" connectionId="1200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79" connectionId="1100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88" connectionId="1131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38" connectionId="938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159" connectionId="97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ExternalData_160" connectionId="98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161" connectionId="985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11" connectionId="86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89" connectionId="1141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77" connectionId="1095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158" connectionId="729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ExternalData_21" connectionId="1095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168" connectionId="1005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ExternalData_28" connectionId="983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ExternalData_6" connectionId="1098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ExternalData_113" connectionId="1213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132" connectionId="927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ExternalData_129" connectionId="915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104" connectionId="843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ExternalData_27" connectionId="969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8" connectionId="761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dosExternos_10" connectionId="859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26" connectionId="955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42" connectionId="1117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ExternalData_3" connectionId="901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14" connectionId="925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81" connectionId="1104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140" connectionId="944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160" connectionId="737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ExternalData_135" connectionId="933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2" connectionId="1137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ExternalData_83" connectionId="110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90" connectionId="1146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166" connectionId="763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144" connectionId="668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ExternalData_58" connectionId="103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12" connectionId="880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ExternalData_86" connectionId="1115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140" connectionId="655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174" connectionId="792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54" connectionId="998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159" connectionId="733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ExternalData_84" connectionId="1110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ExternalData_141" connectionId="945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ExternalData_155" connectionId="966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ExternalData_46" connectionId="1198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53" connectionId="984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428" connectionId="71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156" connectionId="971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122" connectionId="900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130" connectionId="918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433" connectionId="74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64" connectionId="1065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153" connectionId="963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172" connectionId="786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112" connectionId="1211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59" connectionId="1040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8" connectionId="1134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ExternalData_123" connectionId="903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ExternalData_74" connectionId="1088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180" connectionId="820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ExternalData_163" connectionId="987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55" connectionId="1012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ExternalData_109" connectionId="1205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175" connectionId="796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ExternalData_97" connectionId="1170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157" connectionId="976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ExternalData_68" connectionId="1076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36" connectionId="1059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ExternalData_65" connectionId="1067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110" connectionId="1207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456" connectionId="867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ExternalData_11" connectionId="1197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435" connectionId="746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117" connectionId="883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437" connectionId="754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ExternalData_166" connectionId="990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415" connectionId="65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168" connectionId="773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418" connectionId="677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ExternalData_111" connectionId="1209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ExternalData_41" connectionId="1062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131" connectionId="924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432" connectionId="736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dosExternos_16" connectionId="837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176" connectionId="804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134" connectionId="931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165" connectionId="755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56" connectionId="1024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150" connectionId="959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33" connectionId="1044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147" connectionId="952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147" connectionId="685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101" connectionId="1183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25" connectionId="943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dosExternos_6" connectionId="682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447" connectionId="823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dosExternos_1" connectionId="850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ExternalData_29" connectionId="997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ExternalData_99" connectionId="1179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169" connectionId="77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ExternalData_95" connectionId="1165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ExternalData_9" connectionId="1151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dosExternos_444" connectionId="814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dosExternos_149" connectionId="691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ExternalData_146" connectionId="950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52" connectionId="961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ExternalData_39" connectionId="1068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ExternalData_125" connectionId="907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442" connectionId="801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dosExternos_73" connectionId="721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ExternalData_142" connectionId="94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24" dataDxfId="123" tableBorderDxfId="122">
  <autoFilter ref="A1:V523"/>
  <tableColumns count="22">
    <tableColumn id="1" name="Nome de pregão" dataDxfId="121"/>
    <tableColumn id="2" name="Código" dataDxfId="120"/>
    <tableColumn id="3" name="Denominação social" dataDxfId="119"/>
    <tableColumn id="4" name="Segmento de mercado" dataDxfId="118"/>
    <tableColumn id="5" name="Tipo de capital" dataDxfId="117"/>
    <tableColumn id="6" name="Capital R$" dataDxfId="116"/>
    <tableColumn id="7" name="Aprovado em" dataDxfId="115"/>
    <tableColumn id="8" name="Qtde ações ordinárias" dataDxfId="114"/>
    <tableColumn id="9" name="Qtde ações preferenciais" dataDxfId="113"/>
    <tableColumn id="10" name="Qtde total de ações" dataDxfId="112"/>
    <tableColumn id="11" name="Classe" dataDxfId="111"/>
    <tableColumn id="12" name="Qtde ações" dataDxfId="110"/>
    <tableColumn id="13" name="Classe2" dataDxfId="109"/>
    <tableColumn id="14" name="Qtde ações3" dataDxfId="108"/>
    <tableColumn id="15" name="Classe4" dataDxfId="107"/>
    <tableColumn id="16" name="Qtde ações5" dataDxfId="106"/>
    <tableColumn id="17" name="Classe6" dataDxfId="105"/>
    <tableColumn id="18" name="Qtde ações7" dataDxfId="104"/>
    <tableColumn id="19" name="Classe8" dataDxfId="103"/>
    <tableColumn id="20" name="Qtde ações9" dataDxfId="102"/>
    <tableColumn id="21" name="Classe10" dataDxfId="101"/>
    <tableColumn id="22" name="Qtde ações11" dataDxfId="1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B420" totalsRowCount="1" headerRowDxfId="99" headerRowBorderDxfId="98" tableBorderDxfId="97">
  <autoFilter ref="A1:AB419">
    <filterColumn colId="4">
      <filters>
        <filter val="SIM"/>
      </filters>
    </filterColumn>
    <filterColumn colId="27"/>
  </autoFilter>
  <sortState ref="A58:AB417">
    <sortCondition ref="D1:D419"/>
  </sortState>
  <tableColumns count="28">
    <tableColumn id="1" name="Nome de Pregão" totalsRowLabel="Total"/>
    <tableColumn id="2" name="Tipo da Ação"/>
    <tableColumn id="3" name="PAPEL" dataDxfId="96" totalsRowDxfId="25"/>
    <tableColumn id="14" name="Cotação" dataDxfId="95" totalsRowDxfId="24">
      <calculatedColumnFormula>MAX(Tabela13[[#This Row],[Colunas1]:[Colunas5]])</calculatedColumnFormula>
    </tableColumn>
    <tableColumn id="32" name="Decisão" dataDxfId="28" totalsRowDxfId="23">
      <calculatedColumnFormula>IF(AND(Tabela13[[#This Row],[% YELD]]&gt;=7%,Tabela13[[#This Row],[P/VPA]]&lt;=150%,COUNTIF(Tabela13[[#This Row],[LUCRO 2015]:[LUCRO 2013]],"&lt;&gt;0")&gt;=2,Tabela13[[#This Row],[Liquidez]]&gt;=1,Tabela13[[#This Row],[Desvio Lucro]]&lt;=80%),"SIM","NAO")</calculatedColumnFormula>
    </tableColumn>
    <tableColumn id="22" name="VPA" dataDxfId="94" totalsRowDxfId="22">
      <calculatedColumnFormula>IF(Tabela13[[#This Row],[P. Líquido]]&lt;&gt;0,(Tabela13[[#This Row],[P. Líquido]]*1000)/Tabela13[[#This Row],[Qtde Total Ações]],0)</calculatedColumnFormula>
    </tableColumn>
    <tableColumn id="19" name="Qtde Total Ações" dataDxfId="93" totalsRowDxfId="21">
      <calculatedColumnFormula>SUMPRODUCT(N(TRIM(Tabela15[Nome de pregão])=Tabela13[[#This Row],[Nome de Pregão]]),Tabela15[Qtde total de ações])</calculatedColumnFormula>
    </tableColumn>
    <tableColumn id="9" name="Colunas1" dataDxfId="92" totalsRowDxfId="20">
      <calculatedColumnFormula>SUMPRODUCT(N(Tabela1[Código]=Tabela13[[#This Row],[PAPEL]]),Tabela1[Fechamento])</calculatedColumnFormula>
    </tableColumn>
    <tableColumn id="10" name="Colunas2" dataDxfId="91" totalsRowDxfId="19">
      <calculatedColumnFormula>SUMPRODUCT(N(Tabela17[Código]=Tabela13[[#This Row],[PAPEL]]),Tabela17[Fechamento])</calculatedColumnFormula>
    </tableColumn>
    <tableColumn id="11" name="Colunas3" dataDxfId="90" totalsRowDxfId="18">
      <calculatedColumnFormula>SUMPRODUCT(N(Tabela176[Código]=Tabela13[[#This Row],[PAPEL]]),Tabela176[Fechamento])</calculatedColumnFormula>
    </tableColumn>
    <tableColumn id="12" name="Colunas4" dataDxfId="89" totalsRowDxfId="17">
      <calculatedColumnFormula>SUMPRODUCT(N(Tabela1768[Código]=Tabela13[[#This Row],[PAPEL]]),Tabela1768[Fechamento])</calculatedColumnFormula>
    </tableColumn>
    <tableColumn id="13" name="Colunas5" dataDxfId="88" totalsRowDxfId="16">
      <calculatedColumnFormula>SUMPRODUCT(N(Tabela17683[Código]=Tabela13[[#This Row],[PAPEL]]),Tabela17683[Fechamento])</calculatedColumnFormula>
    </tableColumn>
    <tableColumn id="17" name="QTD" dataDxfId="30" totalsRowDxfId="15">
      <calculatedColumnFormula>IF(Tabela13[[#This Row],[Cotação]]&gt;0,Plan1!$B$2/Tabela13[[#This Row],[Cotação]]-MOD(Plan1!$B$2/Tabela13[[#This Row],[Cotação]],100),0)</calculatedColumnFormula>
    </tableColumn>
    <tableColumn id="25" name="P. Líquido" dataDxfId="87" totalsRowDxfId="14"/>
    <tableColumn id="29" name="Ativo Circ." dataDxfId="86" totalsRowDxfId="13"/>
    <tableColumn id="30" name="Passivo Circ." dataDxfId="85" totalsRowDxfId="12"/>
    <tableColumn id="4" name="LUCRO 2015" dataDxfId="84" totalsRowDxfId="11"/>
    <tableColumn id="7" name="LUCRO 2014" dataDxfId="83" totalsRowDxfId="10"/>
    <tableColumn id="8" name="LUCRO 2013" dataDxfId="82" totalsRowDxfId="9"/>
    <tableColumn id="15" name="LUCRO MÉD" dataDxfId="81" totalsRowDxfId="8">
      <calculatedColumnFormula>AVERAGE(Tabela13[[#This Row],[LUCRO 2015]:[LUCRO 2013]])</calculatedColumnFormula>
    </tableColumn>
    <tableColumn id="16" name="DIVIDENDOS (25% +)" dataDxfId="29" totalsRowDxfId="7">
      <calculatedColumnFormula>IF(Tabela13[[#This Row],[LUCRO MÉD]]&lt;&gt;0,(Tabela13[[#This Row],[LUCRO MÉD]]*1000/Tabela13[[#This Row],[Qtde Total Ações]])*(25%*Tabela13[[#This Row],[RPL]]/10%))</calculatedColumnFormula>
    </tableColumn>
    <tableColumn id="18" name="% YELD" dataDxfId="80" totalsRowDxfId="6">
      <calculatedColumnFormula>Tabela13[[#This Row],[DIVIDENDOS (25% +)]]/Tabela13[[#This Row],[Cotação]]</calculatedColumnFormula>
    </tableColumn>
    <tableColumn id="23" name="P/VPA" dataDxfId="79" totalsRowDxfId="5">
      <calculatedColumnFormula>Tabela13[[#This Row],[Cotação]]/Tabela13[[#This Row],[VPA]]</calculatedColumnFormula>
    </tableColumn>
    <tableColumn id="26" name="RPL" dataDxfId="78" totalsRowDxfId="4">
      <calculatedColumnFormula>IF(Tabela13[[#This Row],[P. Líquido]]&gt;0,AVERAGE(Tabela13[[#This Row],[LUCRO 2015]:[LUCRO 2013]])/(Tabela13[[#This Row],[P. Líquido]]),0)</calculatedColumnFormula>
    </tableColumn>
    <tableColumn id="27" name="PL" dataDxfId="77" totalsRowDxfId="3">
      <calculatedColumnFormula>IF([LUCRO MÉD]&lt;&gt;0,Tabela13[[#This Row],[Cotação]]/(Tabela13[[#This Row],[LUCRO MÉD]]*1000/Tabela13[[#This Row],[Qtde Total Ações]]),0)</calculatedColumnFormula>
    </tableColumn>
    <tableColumn id="28" name="TR" dataDxfId="76" totalsRowDxfId="2">
      <calculatedColumnFormula>(Tabela13[[#This Row],[LUCRO MÉD]]*1000/Tabela13[[#This Row],[Qtde Total Ações]])/Tabela13[[#This Row],[Cotação]]</calculatedColumnFormula>
    </tableColumn>
    <tableColumn id="31" name="Liquidez" dataDxfId="27" totalsRowDxfId="1">
      <calculatedColumnFormula>Tabela13[[#This Row],[Ativo Circ.]]/Tabela13[[#This Row],[Passivo Circ.]]</calculatedColumnFormula>
    </tableColumn>
    <tableColumn id="5" name="Desvio Lucro" dataDxfId="26" totalsRowDxfId="0" dataCellStyle="Porcentagem">
      <calculatedColumnFormula>STDEV(Tabela13[[#This Row],[LUCRO 2015]:[LUCRO 2013]])/Tabela13[[#This Row],[LUCRO MÉD]]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75" dataDxfId="74">
  <autoFilter ref="P6:V109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57" dataDxfId="56">
  <autoFilter ref="P6:V112"/>
  <sortState ref="P7:V112">
    <sortCondition ref="P6:P112"/>
  </sortState>
  <tableColumns count="7">
    <tableColumn id="1" name="Código" dataDxfId="55"/>
    <tableColumn id="2" name="Ativo" dataDxfId="54">
      <calculatedColumnFormula>IF(A7="","",C7)</calculatedColumnFormula>
    </tableColumn>
    <tableColumn id="3" name="Data" dataDxfId="53">
      <calculatedColumnFormula>IF(A7="","",H7)</calculatedColumnFormula>
    </tableColumn>
    <tableColumn id="4" name="Abertura" dataDxfId="52">
      <calculatedColumnFormula>J7</calculatedColumnFormula>
    </tableColumn>
    <tableColumn id="5" name="Fechamento" dataDxfId="51">
      <calculatedColumnFormula>K7</calculatedColumnFormula>
    </tableColumn>
    <tableColumn id="6" name="Máxima" dataDxfId="50">
      <calculatedColumnFormula>L7</calculatedColumnFormula>
    </tableColumn>
    <tableColumn id="7" name="Mínima" dataDxfId="49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48" dataDxfId="47">
  <autoFilter ref="P6:V112"/>
  <sortState ref="P7:V112">
    <sortCondition ref="P6:P112"/>
  </sortState>
  <tableColumns count="7">
    <tableColumn id="1" name="Código" dataDxfId="46"/>
    <tableColumn id="2" name="Ativo" dataDxfId="45">
      <calculatedColumnFormula>IF(A7="","",C7)</calculatedColumnFormula>
    </tableColumn>
    <tableColumn id="3" name="Data" dataDxfId="44">
      <calculatedColumnFormula>IF(A7="","",H7)</calculatedColumnFormula>
    </tableColumn>
    <tableColumn id="4" name="Abertura" dataDxfId="43">
      <calculatedColumnFormula>J7</calculatedColumnFormula>
    </tableColumn>
    <tableColumn id="5" name="Fechamento" dataDxfId="42">
      <calculatedColumnFormula>K7</calculatedColumnFormula>
    </tableColumn>
    <tableColumn id="6" name="Máxima" dataDxfId="41">
      <calculatedColumnFormula>L7</calculatedColumnFormula>
    </tableColumn>
    <tableColumn id="7" name="Mínima" dataDxfId="40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39" dataDxfId="38">
  <autoFilter ref="P6:V112"/>
  <sortState ref="P7:V112">
    <sortCondition ref="P6:P112"/>
  </sortState>
  <tableColumns count="7">
    <tableColumn id="1" name="Código" dataDxfId="37"/>
    <tableColumn id="2" name="Ativo" dataDxfId="36">
      <calculatedColumnFormula>IF(A7="","",C7)</calculatedColumnFormula>
    </tableColumn>
    <tableColumn id="3" name="Data" dataDxfId="35">
      <calculatedColumnFormula>IF(A7="","",H7)</calculatedColumnFormula>
    </tableColumn>
    <tableColumn id="4" name="Abertura" dataDxfId="34">
      <calculatedColumnFormula>J7</calculatedColumnFormula>
    </tableColumn>
    <tableColumn id="5" name="Fechamento" dataDxfId="33">
      <calculatedColumnFormula>K7</calculatedColumnFormula>
    </tableColumn>
    <tableColumn id="6" name="Máxima" dataDxfId="32">
      <calculatedColumnFormula>L7</calculatedColumnFormula>
    </tableColumn>
    <tableColumn id="7" name="Mínima" dataDxfId="31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15253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1970" TargetMode="External"/><Relationship Id="rId63" Type="http://schemas.openxmlformats.org/officeDocument/2006/relationships/hyperlink" Target="http://www.bmfbovespa.com.br/pt_br/produtos/listados-a-vista-e-derivativos/renda-variavel/empresas-listadas.htm?codigo=7595" TargetMode="External"/><Relationship Id="rId84" Type="http://schemas.openxmlformats.org/officeDocument/2006/relationships/hyperlink" Target="http://www.bmfbovespa.com.br/pt_br/produtos/listados-a-vista-e-derivativos/renda-variavel/empresas-listadas.htm?codigo=6815" TargetMode="External"/><Relationship Id="rId138" Type="http://schemas.openxmlformats.org/officeDocument/2006/relationships/hyperlink" Target="http://www.bmfbovespa.com.br/pt_br/produtos/listados-a-vista-e-derivativos/renda-variavel/empresas-listadas.htm?codigo=2100" TargetMode="External"/><Relationship Id="rId159" Type="http://schemas.openxmlformats.org/officeDocument/2006/relationships/hyperlink" Target="http://www.bmfbovespa.com.br/pt_br/produtos/listados-a-vista-e-derivativos/renda-variavel/empresas-listadas.htm?codigo=10960" TargetMode="External"/><Relationship Id="rId170" Type="http://schemas.openxmlformats.org/officeDocument/2006/relationships/hyperlink" Target="http://www.bmfbovespa.com.br/pt_br/produtos/listados-a-vista-e-derivativos/renda-variavel/empresas-listadas.htm?codigo=20257" TargetMode="External"/><Relationship Id="rId191" Type="http://schemas.openxmlformats.org/officeDocument/2006/relationships/hyperlink" Target="http://www.bmfbovespa.com.br/pt_br/produtos/listados-a-vista-e-derivativos/renda-variavel/empresas-listadas.htm?codigo=9067" TargetMode="External"/><Relationship Id="rId205" Type="http://schemas.openxmlformats.org/officeDocument/2006/relationships/hyperlink" Target="http://www.bmfbovespa.com.br/pt_br/produtos/listados-a-vista-e-derivativos/renda-variavel/empresas-listadas.htm?codigo=14362" TargetMode="External"/><Relationship Id="rId107" Type="http://schemas.openxmlformats.org/officeDocument/2006/relationships/hyperlink" Target="http://www.bmfbovespa.com.br/pt_br/produtos/listados-a-vista-e-derivativos/renda-variavel/empresas-listadas.htm?codigo=8451" TargetMode="External"/><Relationship Id="rId11" Type="http://schemas.openxmlformats.org/officeDocument/2006/relationships/hyperlink" Target="http://bvmf.bmfbovespa.com.br/cias-listadas/empresas-listadas/ResumoDemonstrativosFinanceiros.aspx?codigoCvm=14176&amp;idioma=pt-br" TargetMode="External"/><Relationship Id="rId32" Type="http://schemas.openxmlformats.org/officeDocument/2006/relationships/hyperlink" Target="http://www.bmfbovespa.com.br/pt_br/produtos/listados-a-vista-e-derivativos/renda-variavel/empresas-listadas.htm?codigo=1155" TargetMode="External"/><Relationship Id="rId53" Type="http://schemas.openxmlformats.org/officeDocument/2006/relationships/hyperlink" Target="http://www.bmfbovespa.com.br/pt_br/produtos/listados-a-vista-e-derivativos/renda-variavel/empresas-listadas.htm?codigo=2577" TargetMode="External"/><Relationship Id="rId74" Type="http://schemas.openxmlformats.org/officeDocument/2006/relationships/hyperlink" Target="http://www.bmfbovespa.com.br/pt_br/produtos/listados-a-vista-e-derivativos/renda-variavel/empresas-listadas.htm?codigo=11312" TargetMode="External"/><Relationship Id="rId128" Type="http://schemas.openxmlformats.org/officeDocument/2006/relationships/hyperlink" Target="http://www.bmfbovespa.com.br/pt_br/produtos/listados-a-vista-e-derivativos/renda-variavel/empresas-listadas.htm?codigo=20796" TargetMode="External"/><Relationship Id="rId149" Type="http://schemas.openxmlformats.org/officeDocument/2006/relationships/hyperlink" Target="http://www.bmfbovespa.com.br/pt_br/produtos/listados-a-vista-e-derivativos/renda-variavel/empresas-listadas.htm?codigo=19569" TargetMode="External"/><Relationship Id="rId5" Type="http://schemas.openxmlformats.org/officeDocument/2006/relationships/hyperlink" Target="http://bvmf.bmfbovespa.com.br/cias-listadas/empresas-listadas/ResumoDemonstrativosFinanceiros.aspx?codigoCvm=2250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8656" TargetMode="External"/><Relationship Id="rId160" Type="http://schemas.openxmlformats.org/officeDocument/2006/relationships/hyperlink" Target="http://www.bmfbovespa.com.br/pt_br/produtos/listados-a-vista-e-derivativos/renda-variavel/empresas-listadas.htm?codigo=10960" TargetMode="External"/><Relationship Id="rId181" Type="http://schemas.openxmlformats.org/officeDocument/2006/relationships/hyperlink" Target="http://www.bmfbovespa.com.br/pt_br/produtos/listados-a-vista-e-derivativos/renda-variavel/empresas-listadas.htm?codigo=17329" TargetMode="External"/><Relationship Id="rId216" Type="http://schemas.openxmlformats.org/officeDocument/2006/relationships/hyperlink" Target="http://www.bmfbovespa.com.br/pt_br/produtos/listados-a-vista-e-derivativos/renda-variavel/empresas-listadas.htm?codigo=22055" TargetMode="External"/><Relationship Id="rId211" Type="http://schemas.openxmlformats.org/officeDocument/2006/relationships/hyperlink" Target="http://www.bmfbovespa.com.br/pt_br/produtos/listados-a-vista-e-derivativos/renda-variavel/empresas-listadas.htm?codigo=14869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27" Type="http://schemas.openxmlformats.org/officeDocument/2006/relationships/hyperlink" Target="http://www.bmfbovespa.com.br/pt_br/produtos/listados-a-vista-e-derivativos/renda-variavel/empresas-listadas.htm?codigo=922" TargetMode="External"/><Relationship Id="rId43" Type="http://schemas.openxmlformats.org/officeDocument/2006/relationships/hyperlink" Target="http://www.bmfbovespa.com.br/pt_br/produtos/listados-a-vista-e-derivativos/renda-variavel/empresas-listadas.htm?codigo=2100" TargetMode="External"/><Relationship Id="rId48" Type="http://schemas.openxmlformats.org/officeDocument/2006/relationships/hyperlink" Target="http://www.bmfbovespa.com.br/pt_br/produtos/listados-a-vista-e-derivativos/renda-variavel/empresas-listadas.htm?codigo=18309" TargetMode="External"/><Relationship Id="rId64" Type="http://schemas.openxmlformats.org/officeDocument/2006/relationships/hyperlink" Target="http://www.bmfbovespa.com.br/pt_br/produtos/listados-a-vista-e-derivativos/renda-variavel/empresas-listadas.htm?codigo=10960" TargetMode="External"/><Relationship Id="rId69" Type="http://schemas.openxmlformats.org/officeDocument/2006/relationships/hyperlink" Target="http://www.bmfbovespa.com.br/pt_br/produtos/listados-a-vista-e-derivativos/renda-variavel/empresas-listadas.htm?codigo=20885" TargetMode="External"/><Relationship Id="rId113" Type="http://schemas.openxmlformats.org/officeDocument/2006/relationships/hyperlink" Target="http://www.bmfbovespa.com.br/pt_br/produtos/listados-a-vista-e-derivativos/renda-variavel/empresas-listadas.htm?codigo=11070" TargetMode="External"/><Relationship Id="rId118" Type="http://schemas.openxmlformats.org/officeDocument/2006/relationships/hyperlink" Target="http://www.bmfbovespa.com.br/pt_br/produtos/listados-a-vista-e-derivativos/renda-variavel/empresas-listadas.htm?codigo=21130" TargetMode="External"/><Relationship Id="rId134" Type="http://schemas.openxmlformats.org/officeDocument/2006/relationships/hyperlink" Target="http://bvmf.bmfbovespa.com.br/cias-listadas/empresas-listadas/ResumoDemonstrativosFinanceiros.aspx?codigoCvm=20150&amp;idioma=pt-br" TargetMode="External"/><Relationship Id="rId139" Type="http://schemas.openxmlformats.org/officeDocument/2006/relationships/hyperlink" Target="http://www.bmfbovespa.com.br/pt_br/produtos/listados-a-vista-e-derivativos/renda-variavel/empresas-listadas.htm?codigo=2577" TargetMode="External"/><Relationship Id="rId80" Type="http://schemas.openxmlformats.org/officeDocument/2006/relationships/hyperlink" Target="http://www.bmfbovespa.com.br/pt_br/produtos/listados-a-vista-e-derivativos/renda-variavel/empresas-listadas.htm?codigo=4774" TargetMode="External"/><Relationship Id="rId85" Type="http://schemas.openxmlformats.org/officeDocument/2006/relationships/hyperlink" Target="http://www.bmfbovespa.com.br/pt_br/produtos/listados-a-vista-e-derivativos/renda-variavel/empresas-listadas.htm?codigo=7510" TargetMode="External"/><Relationship Id="rId150" Type="http://schemas.openxmlformats.org/officeDocument/2006/relationships/hyperlink" Target="http://www.bmfbovespa.com.br/pt_br/produtos/listados-a-vista-e-derivativos/renda-variavel/empresas-listadas.htm?codigo=4146" TargetMode="External"/><Relationship Id="rId155" Type="http://schemas.openxmlformats.org/officeDocument/2006/relationships/hyperlink" Target="http://www.bmfbovespa.com.br/pt_br/produtos/listados-a-vista-e-derivativos/renda-variavel/empresas-listadas.htm?codigo=9512" TargetMode="External"/><Relationship Id="rId171" Type="http://schemas.openxmlformats.org/officeDocument/2006/relationships/hyperlink" Target="http://www.bmfbovespa.com.br/pt_br/produtos/listados-a-vista-e-derivativos/renda-variavel/empresas-listadas.htm?codigo=9067" TargetMode="External"/><Relationship Id="rId176" Type="http://schemas.openxmlformats.org/officeDocument/2006/relationships/hyperlink" Target="http://www.bmfbovespa.com.br/pt_br/produtos/listados-a-vista-e-derivativos/renda-variavel/empresas-listadas.htm?codigo=23264" TargetMode="External"/><Relationship Id="rId192" Type="http://schemas.openxmlformats.org/officeDocument/2006/relationships/hyperlink" Target="http://www.bmfbovespa.com.br/pt_br/produtos/listados-a-vista-e-derivativos/renda-variavel/empresas-listadas.htm?codigo=17671" TargetMode="External"/><Relationship Id="rId197" Type="http://schemas.openxmlformats.org/officeDocument/2006/relationships/hyperlink" Target="http://www.bmfbovespa.com.br/pt_br/produtos/listados-a-vista-e-derivativos/renda-variavel/empresas-listadas.htm?codigo=19453" TargetMode="External"/><Relationship Id="rId206" Type="http://schemas.openxmlformats.org/officeDocument/2006/relationships/hyperlink" Target="http://www.bmfbovespa.com.br/pt_br/produtos/listados-a-vista-e-derivativos/renda-variavel/empresas-listadas.htm?codigo=14362" TargetMode="External"/><Relationship Id="rId201" Type="http://schemas.openxmlformats.org/officeDocument/2006/relationships/hyperlink" Target="http://www.bmfbovespa.com.br/pt_br/produtos/listados-a-vista-e-derivativos/renda-variavel/empresas-listadas.htm?codigo=19313" TargetMode="External"/><Relationship Id="rId222" Type="http://schemas.openxmlformats.org/officeDocument/2006/relationships/vmlDrawing" Target="../drawings/vmlDrawing1.vml"/><Relationship Id="rId12" Type="http://schemas.openxmlformats.org/officeDocument/2006/relationships/hyperlink" Target="http://www.bmfbovespa.com.br/pt_br/produtos/listados-a-vista-e-derivativos/renda-variavel/empresas-listadas.htm?codigo=18627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38" Type="http://schemas.openxmlformats.org/officeDocument/2006/relationships/hyperlink" Target="http://bvmf.bmfbovespa.com.br/cias-listadas/empresas-listadas/ResumoDemonstrativosFinanceiros.aspx?codigoCvm=20150&amp;idioma=pt-br" TargetMode="External"/><Relationship Id="rId59" Type="http://schemas.openxmlformats.org/officeDocument/2006/relationships/hyperlink" Target="http://www.bmfbovespa.com.br/pt_br/produtos/listados-a-vista-e-derivativos/renda-variavel/empresas-listadas.htm?codigo=3158" TargetMode="External"/><Relationship Id="rId103" Type="http://schemas.openxmlformats.org/officeDocument/2006/relationships/hyperlink" Target="http://www.bmfbovespa.com.br/pt_br/produtos/listados-a-vista-e-derivativos/renda-variavel/empresas-listadas.htm?codigo=14346" TargetMode="External"/><Relationship Id="rId108" Type="http://schemas.openxmlformats.org/officeDocument/2006/relationships/hyperlink" Target="http://www.bmfbovespa.com.br/pt_br/produtos/listados-a-vista-e-derivativos/renda-variavel/empresas-listadas.htm?codigo=9539" TargetMode="External"/><Relationship Id="rId124" Type="http://schemas.openxmlformats.org/officeDocument/2006/relationships/hyperlink" Target="http://www.bmfbovespa.com.br/pt_br/produtos/listados-a-vista-e-derivativos/renda-variavel/empresas-listadas.htm?codigo=22020" TargetMode="External"/><Relationship Id="rId129" Type="http://schemas.openxmlformats.org/officeDocument/2006/relationships/hyperlink" Target="http://www.bmfbovespa.com.br/pt_br/produtos/listados-a-vista-e-derivativos/renda-variavel/empresas-listadas.htm?codigo=2437" TargetMode="External"/><Relationship Id="rId54" Type="http://schemas.openxmlformats.org/officeDocument/2006/relationships/hyperlink" Target="http://www.bmfbovespa.com.br/pt_br/produtos/listados-a-vista-e-derivativos/renda-variavel/empresas-listadas.htm?codigo=19100" TargetMode="External"/><Relationship Id="rId70" Type="http://schemas.openxmlformats.org/officeDocument/2006/relationships/hyperlink" Target="http://www.bmfbovespa.com.br/pt_br/produtos/listados-a-vista-e-derivativos/renda-variavel/empresas-listadas.htm?codigo=1309" TargetMode="External"/><Relationship Id="rId75" Type="http://schemas.openxmlformats.org/officeDocument/2006/relationships/hyperlink" Target="http://www.bmfbovespa.com.br/pt_br/produtos/listados-a-vista-e-derivativos/renda-variavel/empresas-listadas.htm?codigo=11312" TargetMode="External"/><Relationship Id="rId91" Type="http://schemas.openxmlformats.org/officeDocument/2006/relationships/hyperlink" Target="http://www.bmfbovespa.com.br/pt_br/produtos/listados-a-vista-e-derivativos/renda-variavel/empresas-listadas.htm?codigo=14320" TargetMode="External"/><Relationship Id="rId96" Type="http://schemas.openxmlformats.org/officeDocument/2006/relationships/hyperlink" Target="http://www.bmfbovespa.com.br/pt_br/produtos/listados-a-vista-e-derivativos/renda-variavel/empresas-listadas.htm?codigo=19569" TargetMode="External"/><Relationship Id="rId140" Type="http://schemas.openxmlformats.org/officeDocument/2006/relationships/hyperlink" Target="http://www.bmfbovespa.com.br/pt_br/produtos/listados-a-vista-e-derivativos/renda-variavel/empresas-listadas.htm?codigo=2577" TargetMode="External"/><Relationship Id="rId145" Type="http://schemas.openxmlformats.org/officeDocument/2006/relationships/hyperlink" Target="http://www.bmfbovespa.com.br/pt_br/produtos/listados-a-vista-e-derivativos/renda-variavel/empresas-listadas.htm?codigo=2437" TargetMode="External"/><Relationship Id="rId161" Type="http://schemas.openxmlformats.org/officeDocument/2006/relationships/hyperlink" Target="http://www.bmfbovespa.com.br/pt_br/produtos/listados-a-vista-e-derivativos/renda-variavel/empresas-listadas.htm?codigo=11258" TargetMode="External"/><Relationship Id="rId166" Type="http://schemas.openxmlformats.org/officeDocument/2006/relationships/hyperlink" Target="http://www.bmfbovespa.com.br/pt_br/produtos/listados-a-vista-e-derivativos/renda-variavel/empresas-listadas.htm?codigo=7617" TargetMode="External"/><Relationship Id="rId182" Type="http://schemas.openxmlformats.org/officeDocument/2006/relationships/hyperlink" Target="http://www.bmfbovespa.com.br/pt_br/produtos/listados-a-vista-e-derivativos/renda-variavel/empresas-listadas.htm?codigo=14451" TargetMode="External"/><Relationship Id="rId187" Type="http://schemas.openxmlformats.org/officeDocument/2006/relationships/hyperlink" Target="http://www.bmfbovespa.com.br/pt_br/produtos/listados-a-vista-e-derivativos/renda-variavel/empresas-listadas.htm?codigo=18376" TargetMode="External"/><Relationship Id="rId217" Type="http://schemas.openxmlformats.org/officeDocument/2006/relationships/hyperlink" Target="http://www.bmfbovespa.com.br/pt_br/produtos/listados-a-vista-e-derivativos/renda-variavel/empresas-listadas.htm?codigo=3069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6" Type="http://schemas.openxmlformats.org/officeDocument/2006/relationships/hyperlink" Target="http://bvmf.bmfbovespa.com.br/cias-listadas/empresas-listadas/ResumoDemonstrativosFinanceiros.aspx?codigoCvm=20630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4869" TargetMode="External"/><Relationship Id="rId23" Type="http://schemas.openxmlformats.org/officeDocument/2006/relationships/hyperlink" Target="http://www.bmfbovespa.com.br/pt_br/produtos/listados-a-vista-e-derivativos/renda-variavel/empresas-listadas.htm?codigo=9954" TargetMode="External"/><Relationship Id="rId28" Type="http://schemas.openxmlformats.org/officeDocument/2006/relationships/hyperlink" Target="http://www.bmfbovespa.com.br/pt_br/produtos/listados-a-vista-e-derivativos/renda-variavel/empresas-listadas.htm?codigo=305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2653" TargetMode="External"/><Relationship Id="rId119" Type="http://schemas.openxmlformats.org/officeDocument/2006/relationships/hyperlink" Target="http://www.bmfbovespa.com.br/pt_br/produtos/listados-a-vista-e-derivativos/renda-variavel/empresas-listadas.htm?codigo=2053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18627" TargetMode="External"/><Relationship Id="rId65" Type="http://schemas.openxmlformats.org/officeDocument/2006/relationships/hyperlink" Target="http://www.bmfbovespa.com.br/pt_br/produtos/listados-a-vista-e-derivativos/renda-variavel/empresas-listadas.htm?codigo=16632" TargetMode="External"/><Relationship Id="rId81" Type="http://schemas.openxmlformats.org/officeDocument/2006/relationships/hyperlink" Target="http://www.bmfbovespa.com.br/pt_br/produtos/listados-a-vista-e-derivativos/renda-variavel/empresas-listadas.htm?codigo=4774" TargetMode="External"/><Relationship Id="rId86" Type="http://schemas.openxmlformats.org/officeDocument/2006/relationships/hyperlink" Target="http://www.bmfbovespa.com.br/pt_br/produtos/listados-a-vista-e-derivativos/renda-variavel/empresas-listadas.htm?codigo=8451" TargetMode="External"/><Relationship Id="rId130" Type="http://schemas.openxmlformats.org/officeDocument/2006/relationships/hyperlink" Target="http://www.bmfbovespa.com.br/pt_br/produtos/listados-a-vista-e-derivativos/renda-variavel/empresas-listadas.htm?codigo=9512" TargetMode="External"/><Relationship Id="rId135" Type="http://schemas.openxmlformats.org/officeDocument/2006/relationships/hyperlink" Target="http://www.bmfbovespa.com.br/pt_br/produtos/listados-a-vista-e-derivativos/renda-variavel/empresas-listadas.htm?codigo=10456" TargetMode="External"/><Relationship Id="rId151" Type="http://schemas.openxmlformats.org/officeDocument/2006/relationships/hyperlink" Target="http://www.bmfbovespa.com.br/pt_br/produtos/listados-a-vista-e-derivativos/renda-variavel/empresas-listadas.htm?codigo=12653" TargetMode="External"/><Relationship Id="rId156" Type="http://schemas.openxmlformats.org/officeDocument/2006/relationships/hyperlink" Target="http://www.bmfbovespa.com.br/pt_br/produtos/listados-a-vista-e-derivativos/renda-variavel/empresas-listadas.htm?codigo=20532" TargetMode="External"/><Relationship Id="rId177" Type="http://schemas.openxmlformats.org/officeDocument/2006/relationships/hyperlink" Target="http://www.bmfbovespa.com.br/pt_br/produtos/listados-a-vista-e-derivativos/renda-variavel/empresas-listadas.htm?codigo=9067" TargetMode="External"/><Relationship Id="rId198" Type="http://schemas.openxmlformats.org/officeDocument/2006/relationships/hyperlink" Target="http://www.bmfbovespa.com.br/pt_br/produtos/listados-a-vista-e-derivativos/renda-variavel/empresas-listadas.htm?codigo=20958" TargetMode="External"/><Relationship Id="rId172" Type="http://schemas.openxmlformats.org/officeDocument/2006/relationships/hyperlink" Target="http://www.bmfbovespa.com.br/pt_br/produtos/listados-a-vista-e-derivativos/renda-variavel/empresas-listadas.htm?codigo=14761" TargetMode="External"/><Relationship Id="rId193" Type="http://schemas.openxmlformats.org/officeDocument/2006/relationships/hyperlink" Target="http://www.bmfbovespa.com.br/pt_br/produtos/listados-a-vista-e-derivativos/renda-variavel/empresas-listadas.htm?codigo=17671" TargetMode="External"/><Relationship Id="rId202" Type="http://schemas.openxmlformats.org/officeDocument/2006/relationships/hyperlink" Target="http://www.bmfbovespa.com.br/pt_br/produtos/listados-a-vista-e-derivativos/renda-variavel/empresas-listadas.htm?codigo=21300" TargetMode="External"/><Relationship Id="rId207" Type="http://schemas.openxmlformats.org/officeDocument/2006/relationships/hyperlink" Target="http://www.bmfbovespa.com.br/pt_br/produtos/listados-a-vista-e-derivativos/renda-variavel/empresas-listadas.htm?codigo=21733" TargetMode="External"/><Relationship Id="rId223" Type="http://schemas.openxmlformats.org/officeDocument/2006/relationships/table" Target="../tables/table2.xm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14109" TargetMode="External"/><Relationship Id="rId34" Type="http://schemas.openxmlformats.org/officeDocument/2006/relationships/hyperlink" Target="http://www.bmfbovespa.com.br/pt_br/produtos/listados-a-vista-e-derivativos/renda-variavel/empresas-listadas.htm?codigo=1210" TargetMode="External"/><Relationship Id="rId50" Type="http://schemas.openxmlformats.org/officeDocument/2006/relationships/hyperlink" Target="http://www.bmfbovespa.com.br/pt_br/produtos/listados-a-vista-e-derivativos/renda-variavel/empresas-listadas.htm?codigo=2429" TargetMode="External"/><Relationship Id="rId55" Type="http://schemas.openxmlformats.org/officeDocument/2006/relationships/hyperlink" Target="http://www.bmfbovespa.com.br/pt_br/produtos/listados-a-vista-e-derivativos/renda-variavel/empresas-listadas.htm?codigo=19100" TargetMode="External"/><Relationship Id="rId76" Type="http://schemas.openxmlformats.org/officeDocument/2006/relationships/hyperlink" Target="http://www.bmfbovespa.com.br/pt_br/produtos/listados-a-vista-e-derivativos/renda-variavel/empresas-listadas.htm?codigo=20362" TargetMode="External"/><Relationship Id="rId97" Type="http://schemas.openxmlformats.org/officeDocument/2006/relationships/hyperlink" Target="http://www.bmfbovespa.com.br/pt_br/produtos/listados-a-vista-e-derivativos/renda-variavel/empresas-listadas.htm?codigo=7811" TargetMode="External"/><Relationship Id="rId104" Type="http://schemas.openxmlformats.org/officeDocument/2006/relationships/hyperlink" Target="http://www.bmfbovespa.com.br/pt_br/produtos/listados-a-vista-e-derivativos/renda-variavel/empresas-listadas.htm?codigo=14346" TargetMode="External"/><Relationship Id="rId120" Type="http://schemas.openxmlformats.org/officeDocument/2006/relationships/hyperlink" Target="http://www.bmfbovespa.com.br/pt_br/produtos/listados-a-vista-e-derivativos/renda-variavel/empresas-listadas.htm?codigo=8192" TargetMode="External"/><Relationship Id="rId125" Type="http://schemas.openxmlformats.org/officeDocument/2006/relationships/hyperlink" Target="http://www.bmfbovespa.com.br/pt_br/produtos/listados-a-vista-e-derivativos/renda-variavel/empresas-listadas.htm?codigo=19623" TargetMode="External"/><Relationship Id="rId141" Type="http://schemas.openxmlformats.org/officeDocument/2006/relationships/hyperlink" Target="http://www.bmfbovespa.com.br/pt_br/produtos/listados-a-vista-e-derivativos/renda-variavel/empresas-listadas.htm?codigo=19100" TargetMode="External"/><Relationship Id="rId146" Type="http://schemas.openxmlformats.org/officeDocument/2006/relationships/hyperlink" Target="http://www.bmfbovespa.com.br/pt_br/produtos/listados-a-vista-e-derivativos/renda-variavel/empresas-listadas.htm?codigo=2437" TargetMode="External"/><Relationship Id="rId167" Type="http://schemas.openxmlformats.org/officeDocument/2006/relationships/hyperlink" Target="http://www.bmfbovespa.com.br/pt_br/produtos/listados-a-vista-e-derivativos/renda-variavel/empresas-listadas.htm?codigo=3980" TargetMode="External"/><Relationship Id="rId188" Type="http://schemas.openxmlformats.org/officeDocument/2006/relationships/hyperlink" Target="http://www.bmfbovespa.com.br/pt_br/produtos/listados-a-vista-e-derivativos/renda-variavel/empresas-listadas.htm?codigo=20257" TargetMode="External"/><Relationship Id="rId7" Type="http://schemas.openxmlformats.org/officeDocument/2006/relationships/hyperlink" Target="http://bvmf.bmfbovespa.com.br/cias-listadas/empresas-listadas/ResumoDemonstrativosFinanceiros.aspx?codigoCvm=20044&amp;idioma=pt-br" TargetMode="External"/><Relationship Id="rId71" Type="http://schemas.openxmlformats.org/officeDocument/2006/relationships/hyperlink" Target="http://www.bmfbovespa.com.br/pt_br/produtos/listados-a-vista-e-derivativos/renda-variavel/empresas-listadas.htm?codigo=20605" TargetMode="External"/><Relationship Id="rId92" Type="http://schemas.openxmlformats.org/officeDocument/2006/relationships/hyperlink" Target="http://www.bmfbovespa.com.br/pt_br/produtos/listados-a-vista-e-derivativos/renda-variavel/empresas-listadas.htm?codigo=6505" TargetMode="External"/><Relationship Id="rId162" Type="http://schemas.openxmlformats.org/officeDocument/2006/relationships/hyperlink" Target="http://www.bmfbovespa.com.br/pt_br/produtos/listados-a-vista-e-derivativos/renda-variavel/empresas-listadas.htm?codigo=8192" TargetMode="External"/><Relationship Id="rId183" Type="http://schemas.openxmlformats.org/officeDocument/2006/relationships/hyperlink" Target="http://www.bmfbovespa.com.br/pt_br/produtos/listados-a-vista-e-derivativos/renda-variavel/empresas-listadas.htm?codigo=21610" TargetMode="External"/><Relationship Id="rId213" Type="http://schemas.openxmlformats.org/officeDocument/2006/relationships/hyperlink" Target="http://www.bmfbovespa.com.br/pt_br/produtos/listados-a-vista-e-derivativos/renda-variavel/empresas-listadas.htm?codigo=14869" TargetMode="External"/><Relationship Id="rId218" Type="http://schemas.openxmlformats.org/officeDocument/2006/relationships/hyperlink" Target="http://www.bmfbovespa.com.br/pt_br/produtos/listados-a-vista-e-derivativos/renda-variavel/empresas-listadas.htm?codigo=20346" TargetMode="External"/><Relationship Id="rId2" Type="http://schemas.openxmlformats.org/officeDocument/2006/relationships/hyperlink" Target="http://bvmf.bmfbovespa.com.br/cias-listadas/empresas-listadas/ResumoDemonstrativosFinanceiros.aspx?codigoCvm=18465&amp;idioma=pt-br" TargetMode="External"/><Relationship Id="rId29" Type="http://schemas.openxmlformats.org/officeDocument/2006/relationships/hyperlink" Target="http://www.bmfbovespa.com.br/pt_br/produtos/listados-a-vista-e-derivativos/renda-variavel/empresas-listadas.htm?codigo=20990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8724" TargetMode="External"/><Relationship Id="rId45" Type="http://schemas.openxmlformats.org/officeDocument/2006/relationships/hyperlink" Target="http://www.bmfbovespa.com.br/pt_br/produtos/listados-a-vista-e-derivativos/renda-variavel/empresas-listadas.htm?codigo=3077" TargetMode="External"/><Relationship Id="rId66" Type="http://schemas.openxmlformats.org/officeDocument/2006/relationships/hyperlink" Target="http://www.bmfbovespa.com.br/pt_br/produtos/listados-a-vista-e-derivativos/renda-variavel/empresas-listadas.htm?codigo=13030" TargetMode="External"/><Relationship Id="rId87" Type="http://schemas.openxmlformats.org/officeDocument/2006/relationships/hyperlink" Target="http://www.bmfbovespa.com.br/pt_br/produtos/listados-a-vista-e-derivativos/renda-variavel/empresas-listadas.htm?codigo=9539" TargetMode="External"/><Relationship Id="rId110" Type="http://schemas.openxmlformats.org/officeDocument/2006/relationships/hyperlink" Target="http://www.bmfbovespa.com.br/pt_br/produtos/listados-a-vista-e-derivativos/renda-variavel/empresas-listadas.htm?codigo=14320" TargetMode="External"/><Relationship Id="rId115" Type="http://schemas.openxmlformats.org/officeDocument/2006/relationships/hyperlink" Target="http://www.bmfbovespa.com.br/pt_br/produtos/listados-a-vista-e-derivativos/renda-variavel/empresas-listadas.htm?codigo=20478" TargetMode="External"/><Relationship Id="rId131" Type="http://schemas.openxmlformats.org/officeDocument/2006/relationships/hyperlink" Target="http://www.bmfbovespa.com.br/pt_br/produtos/listados-a-vista-e-derivativos/renda-variavel/empresas-listadas.htm?codigo=19879" TargetMode="External"/><Relationship Id="rId136" Type="http://schemas.openxmlformats.org/officeDocument/2006/relationships/hyperlink" Target="http://www.bmfbovespa.com.br/pt_br/produtos/listados-a-vista-e-derivativos/renda-variavel/empresas-listadas.htm?codigo=1210" TargetMode="External"/><Relationship Id="rId157" Type="http://schemas.openxmlformats.org/officeDocument/2006/relationships/hyperlink" Target="http://www.bmfbovespa.com.br/pt_br/produtos/listados-a-vista-e-derivativos/renda-variavel/empresas-listadas.htm?codigo=20532" TargetMode="External"/><Relationship Id="rId178" Type="http://schemas.openxmlformats.org/officeDocument/2006/relationships/hyperlink" Target="http://www.bmfbovespa.com.br/pt_br/produtos/listados-a-vista-e-derivativos/renda-variavel/empresas-listadas.htm?codigo=9067" TargetMode="External"/><Relationship Id="rId61" Type="http://schemas.openxmlformats.org/officeDocument/2006/relationships/hyperlink" Target="http://www.bmfbovespa.com.br/pt_br/produtos/listados-a-vista-e-derivativos/renda-variavel/empresas-listadas.htm?codigo=7595" TargetMode="External"/><Relationship Id="rId82" Type="http://schemas.openxmlformats.org/officeDocument/2006/relationships/hyperlink" Target="http://www.bmfbovespa.com.br/pt_br/produtos/listados-a-vista-e-derivativos/renda-variavel/empresas-listadas.htm?codigo=9393" TargetMode="External"/><Relationship Id="rId152" Type="http://schemas.openxmlformats.org/officeDocument/2006/relationships/hyperlink" Target="http://www.bmfbovespa.com.br/pt_br/produtos/listados-a-vista-e-derivativos/renda-variavel/empresas-listadas.htm?codigo=12653" TargetMode="External"/><Relationship Id="rId173" Type="http://schemas.openxmlformats.org/officeDocument/2006/relationships/hyperlink" Target="http://www.bmfbovespa.com.br/pt_br/produtos/listados-a-vista-e-derivativos/renda-variavel/empresas-listadas.htm?codigo=14311" TargetMode="External"/><Relationship Id="rId194" Type="http://schemas.openxmlformats.org/officeDocument/2006/relationships/hyperlink" Target="http://www.bmfbovespa.com.br/pt_br/produtos/listados-a-vista-e-derivativos/renda-variavel/empresas-listadas.htm?codigo=16306" TargetMode="External"/><Relationship Id="rId199" Type="http://schemas.openxmlformats.org/officeDocument/2006/relationships/hyperlink" Target="http://www.bmfbovespa.com.br/pt_br/produtos/listados-a-vista-e-derivativos/renda-variavel/empresas-listadas.htm?codigo=5380" TargetMode="External"/><Relationship Id="rId203" Type="http://schemas.openxmlformats.org/officeDocument/2006/relationships/hyperlink" Target="http://www.bmfbovespa.com.br/pt_br/produtos/listados-a-vista-e-derivativos/renda-variavel/empresas-listadas.htm?codigo=22349" TargetMode="External"/><Relationship Id="rId208" Type="http://schemas.openxmlformats.org/officeDocument/2006/relationships/hyperlink" Target="http://www.bmfbovespa.com.br/pt_br/produtos/listados-a-vista-e-derivativos/renda-variavel/empresas-listadas.htm?codigo=14524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comments" Target="../comments1.xml"/><Relationship Id="rId14" Type="http://schemas.openxmlformats.org/officeDocument/2006/relationships/hyperlink" Target="http://www.bmfbovespa.com.br/pt_br/produtos/listados-a-vista-e-derivativos/renda-variavel/empresas-listadas.htm?codigo=3891" TargetMode="External"/><Relationship Id="rId30" Type="http://schemas.openxmlformats.org/officeDocument/2006/relationships/hyperlink" Target="http://www.bmfbovespa.com.br/pt_br/produtos/listados-a-vista-e-derivativos/renda-variavel/empresas-listadas.htm?codigo=701" TargetMode="External"/><Relationship Id="rId35" Type="http://schemas.openxmlformats.org/officeDocument/2006/relationships/hyperlink" Target="http://www.bmfbovespa.com.br/pt_br/produtos/listados-a-vista-e-derivativos/renda-variavel/empresas-listadas.htm?codigo=1562" TargetMode="External"/><Relationship Id="rId56" Type="http://schemas.openxmlformats.org/officeDocument/2006/relationships/hyperlink" Target="http://www.bmfbovespa.com.br/pt_br/produtos/listados-a-vista-e-derivativos/renda-variavel/empresas-listadas.htm?codigo=18139" TargetMode="External"/><Relationship Id="rId77" Type="http://schemas.openxmlformats.org/officeDocument/2006/relationships/hyperlink" Target="http://www.bmfbovespa.com.br/pt_br/produtos/listados-a-vista-e-derivativos/renda-variavel/empresas-listadas.htm?codigo=5762" TargetMode="External"/><Relationship Id="rId100" Type="http://schemas.openxmlformats.org/officeDocument/2006/relationships/hyperlink" Target="http://www.bmfbovespa.com.br/pt_br/produtos/listados-a-vista-e-derivativos/renda-variavel/empresas-listadas.htm?codigo=13773" TargetMode="External"/><Relationship Id="rId105" Type="http://schemas.openxmlformats.org/officeDocument/2006/relationships/hyperlink" Target="http://www.bmfbovespa.com.br/pt_br/produtos/listados-a-vista-e-derivativos/renda-variavel/empresas-listadas.htm?codigo=11070" TargetMode="External"/><Relationship Id="rId126" Type="http://schemas.openxmlformats.org/officeDocument/2006/relationships/hyperlink" Target="http://www.bmfbovespa.com.br/pt_br/produtos/listados-a-vista-e-derivativos/renda-variavel/empresas-listadas.htm?codigo=20729" TargetMode="External"/><Relationship Id="rId147" Type="http://schemas.openxmlformats.org/officeDocument/2006/relationships/hyperlink" Target="http://bvmf.bmfbovespa.com.br/cias-listadas/empresas-listadas/ResumoDemonstrativosFinanceiros.aspx?codigoCvm=14176&amp;idioma=pt-br" TargetMode="External"/><Relationship Id="rId168" Type="http://schemas.openxmlformats.org/officeDocument/2006/relationships/hyperlink" Target="http://www.bmfbovespa.com.br/pt_br/produtos/listados-a-vista-e-derivativos/renda-variavel/empresas-listadas.htm?codigo=3980" TargetMode="External"/><Relationship Id="rId8" Type="http://schemas.openxmlformats.org/officeDocument/2006/relationships/hyperlink" Target="http://bvmf.bmfbovespa.com.br/cias-listadas/empresas-listadas/ResumoDemonstrativosFinanceiros.aspx?codigoCvm=1446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762" TargetMode="External"/><Relationship Id="rId93" Type="http://schemas.openxmlformats.org/officeDocument/2006/relationships/hyperlink" Target="http://www.bmfbovespa.com.br/pt_br/produtos/listados-a-vista-e-derivativos/renda-variavel/empresas-listadas.htm?codigo=5770" TargetMode="External"/><Relationship Id="rId98" Type="http://schemas.openxmlformats.org/officeDocument/2006/relationships/hyperlink" Target="http://www.bmfbovespa.com.br/pt_br/produtos/listados-a-vista-e-derivativos/renda-variavel/empresas-listadas.htm?codigo=4146" TargetMode="External"/><Relationship Id="rId121" Type="http://schemas.openxmlformats.org/officeDocument/2006/relationships/hyperlink" Target="http://www.bmfbovespa.com.br/pt_br/produtos/listados-a-vista-e-derivativos/renda-variavel/empresas-listadas.htm?codigo=11258" TargetMode="External"/><Relationship Id="rId142" Type="http://schemas.openxmlformats.org/officeDocument/2006/relationships/hyperlink" Target="http://www.bmfbovespa.com.br/pt_br/produtos/listados-a-vista-e-derivativos/renda-variavel/empresas-listadas.htm?codigo=18139" TargetMode="External"/><Relationship Id="rId163" Type="http://schemas.openxmlformats.org/officeDocument/2006/relationships/hyperlink" Target="http://www.bmfbovespa.com.br/pt_br/produtos/listados-a-vista-e-derivativos/renda-variavel/empresas-listadas.htm?codigo=11592" TargetMode="External"/><Relationship Id="rId184" Type="http://schemas.openxmlformats.org/officeDocument/2006/relationships/hyperlink" Target="http://www.bmfbovespa.com.br/pt_br/produtos/listados-a-vista-e-derivativos/renda-variavel/empresas-listadas.htm?codigo=19615" TargetMode="External"/><Relationship Id="rId189" Type="http://schemas.openxmlformats.org/officeDocument/2006/relationships/hyperlink" Target="http://www.bmfbovespa.com.br/pt_br/produtos/listados-a-vista-e-derivativos/renda-variavel/empresas-listadas.htm?codigo=20257" TargetMode="External"/><Relationship Id="rId219" Type="http://schemas.openxmlformats.org/officeDocument/2006/relationships/hyperlink" Target="http://www.bmfbovespa.com.br/pt_br/produtos/listados-a-vista-e-derivativos/renda-variavel/empresas-listadas.htm?codigo=4030" TargetMode="External"/><Relationship Id="rId3" Type="http://schemas.openxmlformats.org/officeDocument/2006/relationships/hyperlink" Target="http://bvmf.bmfbovespa.com.br/cias-listadas/empresas-listadas/ResumoDemonstrativosFinanceiros.aspx?codigoCvm=23159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15636" TargetMode="External"/><Relationship Id="rId25" Type="http://schemas.openxmlformats.org/officeDocument/2006/relationships/hyperlink" Target="http://www.bmfbovespa.com.br/pt_br/produtos/listados-a-vista-e-derivativos/renda-variavel/empresas-listadas.htm?codigo=1384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30" TargetMode="External"/><Relationship Id="rId116" Type="http://schemas.openxmlformats.org/officeDocument/2006/relationships/hyperlink" Target="http://www.bmfbovespa.com.br/pt_br/produtos/listados-a-vista-e-derivativos/renda-variavel/empresas-listadas.htm?codigo=15253" TargetMode="External"/><Relationship Id="rId137" Type="http://schemas.openxmlformats.org/officeDocument/2006/relationships/hyperlink" Target="http://www.bmfbovespa.com.br/pt_br/produtos/listados-a-vista-e-derivativos/renda-variavel/empresas-listadas.htm?codigo=1023" TargetMode="External"/><Relationship Id="rId158" Type="http://schemas.openxmlformats.org/officeDocument/2006/relationships/hyperlink" Target="http://www.bmfbovespa.com.br/pt_br/produtos/listados-a-vista-e-derivativos/renda-variavel/empresas-listadas.htm?codigo=4081" TargetMode="External"/><Relationship Id="rId20" Type="http://schemas.openxmlformats.org/officeDocument/2006/relationships/hyperlink" Target="http://bvmf.bmfbovespa.com.br/cias-listadas/empresas-listadas/ResumoDemonstrativosFinanceiros.aspx?codigoCvm=4707&amp;idioma=pt-br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309" TargetMode="External"/><Relationship Id="rId83" Type="http://schemas.openxmlformats.org/officeDocument/2006/relationships/hyperlink" Target="http://www.bmfbovespa.com.br/pt_br/produtos/listados-a-vista-e-derivativos/renda-variavel/empresas-listadas.htm?codigo=16101" TargetMode="External"/><Relationship Id="rId88" Type="http://schemas.openxmlformats.org/officeDocument/2006/relationships/hyperlink" Target="http://www.bmfbovespa.com.br/pt_br/produtos/listados-a-vista-e-derivativos/renda-variavel/empresas-listadas.htm?codigo=4081" TargetMode="External"/><Relationship Id="rId111" Type="http://schemas.openxmlformats.org/officeDocument/2006/relationships/hyperlink" Target="http://www.bmfbovespa.com.br/pt_br/produtos/listados-a-vista-e-derivativos/renda-variavel/empresas-listadas.htm?codigo=6505" TargetMode="External"/><Relationship Id="rId132" Type="http://schemas.openxmlformats.org/officeDocument/2006/relationships/hyperlink" Target="http://www.bmfbovespa.com.br/pt_br/produtos/listados-a-vista-e-derivativos/renda-variavel/empresas-listadas.htm?codigo=5207" TargetMode="External"/><Relationship Id="rId153" Type="http://schemas.openxmlformats.org/officeDocument/2006/relationships/hyperlink" Target="http://www.bmfbovespa.com.br/pt_br/produtos/listados-a-vista-e-derivativos/renda-variavel/empresas-listadas.htm?codigo=12262" TargetMode="External"/><Relationship Id="rId174" Type="http://schemas.openxmlformats.org/officeDocument/2006/relationships/hyperlink" Target="http://www.bmfbovespa.com.br/pt_br/produtos/listados-a-vista-e-derivativos/renda-variavel/empresas-listadas.htm?codigo=4170" TargetMode="External"/><Relationship Id="rId179" Type="http://schemas.openxmlformats.org/officeDocument/2006/relationships/hyperlink" Target="http://www.bmfbovespa.com.br/pt_br/produtos/listados-a-vista-e-derivativos/renda-variavel/empresas-listadas.htm?codigo=4723" TargetMode="External"/><Relationship Id="rId195" Type="http://schemas.openxmlformats.org/officeDocument/2006/relationships/hyperlink" Target="http://www.bmfbovespa.com.br/pt_br/produtos/listados-a-vista-e-derivativos/renda-variavel/empresas-listadas.htm?codigo=21946" TargetMode="External"/><Relationship Id="rId209" Type="http://schemas.openxmlformats.org/officeDocument/2006/relationships/hyperlink" Target="http://www.bmfbovespa.com.br/pt_br/produtos/listados-a-vista-e-derivativos/renda-variavel/empresas-listadas.htm?codigo=14524" TargetMode="External"/><Relationship Id="rId190" Type="http://schemas.openxmlformats.org/officeDocument/2006/relationships/hyperlink" Target="http://www.bmfbovespa.com.br/pt_br/produtos/listados-a-vista-e-derivativos/renda-variavel/empresas-listadas.htm?codigo=9067" TargetMode="External"/><Relationship Id="rId204" Type="http://schemas.openxmlformats.org/officeDocument/2006/relationships/hyperlink" Target="http://www.bmfbovespa.com.br/pt_br/produtos/listados-a-vista-e-derivativos/renda-variavel/empresas-listadas.htm?codigo=14362" TargetMode="External"/><Relationship Id="rId220" Type="http://schemas.openxmlformats.org/officeDocument/2006/relationships/hyperlink" Target="http://www.bmfbovespa.com.br/pt_br/produtos/listados-a-vista-e-derivativos/renda-variavel/empresas-listadas.htm?codigo=16659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309" TargetMode="External"/><Relationship Id="rId106" Type="http://schemas.openxmlformats.org/officeDocument/2006/relationships/hyperlink" Target="http://www.bmfbovespa.com.br/pt_br/produtos/listados-a-vista-e-derivativos/renda-variavel/empresas-listadas.htm?codigo=5770" TargetMode="External"/><Relationship Id="rId127" Type="http://schemas.openxmlformats.org/officeDocument/2006/relationships/hyperlink" Target="http://www.bmfbovespa.com.br/pt_br/produtos/listados-a-vista-e-derivativos/renda-variavel/empresas-listadas.htm?codigo=20931" TargetMode="External"/><Relationship Id="rId10" Type="http://schemas.openxmlformats.org/officeDocument/2006/relationships/hyperlink" Target="http://bvmf.bmfbovespa.com.br/cias-listadas/empresas-listadas/ResumoDemonstrativosFinanceiros.aspx?codigoCvm=22179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453" TargetMode="External"/><Relationship Id="rId73" Type="http://schemas.openxmlformats.org/officeDocument/2006/relationships/hyperlink" Target="http://www.bmfbovespa.com.br/pt_br/produtos/listados-a-vista-e-derivativos/renda-variavel/empresas-listadas.htm?codigo=20877" TargetMode="External"/><Relationship Id="rId78" Type="http://schemas.openxmlformats.org/officeDocument/2006/relationships/hyperlink" Target="http://www.bmfbovespa.com.br/pt_br/produtos/listados-a-vista-e-derivativos/renda-variavel/empresas-listadas.htm?codigo=6173" TargetMode="External"/><Relationship Id="rId94" Type="http://schemas.openxmlformats.org/officeDocument/2006/relationships/hyperlink" Target="http://www.bmfbovespa.com.br/pt_br/produtos/listados-a-vista-e-derivativos/renda-variavel/empresas-listadas.htm?codigo=8656" TargetMode="External"/><Relationship Id="rId99" Type="http://schemas.openxmlformats.org/officeDocument/2006/relationships/hyperlink" Target="http://www.bmfbovespa.com.br/pt_br/produtos/listados-a-vista-e-derivativos/renda-variavel/empresas-listadas.htm?codigo=20613" TargetMode="External"/><Relationship Id="rId101" Type="http://schemas.openxmlformats.org/officeDocument/2006/relationships/hyperlink" Target="http://www.bmfbovespa.com.br/pt_br/produtos/listados-a-vista-e-derivativos/renda-variavel/empresas-listadas.htm?codigo=14109" TargetMode="External"/><Relationship Id="rId122" Type="http://schemas.openxmlformats.org/officeDocument/2006/relationships/hyperlink" Target="http://www.bmfbovespa.com.br/pt_br/produtos/listados-a-vista-e-derivativos/renda-variavel/empresas-listadas.htm?codigo=11592" TargetMode="External"/><Relationship Id="rId143" Type="http://schemas.openxmlformats.org/officeDocument/2006/relationships/hyperlink" Target="http://www.bmfbovespa.com.br/pt_br/produtos/listados-a-vista-e-derivativos/renda-variavel/empresas-listadas.htm?codigo=18139" TargetMode="External"/><Relationship Id="rId148" Type="http://schemas.openxmlformats.org/officeDocument/2006/relationships/hyperlink" Target="http://www.bmfbovespa.com.br/pt_br/produtos/listados-a-vista-e-derivativos/renda-variavel/empresas-listadas.htm?codigo=15253" TargetMode="External"/><Relationship Id="rId164" Type="http://schemas.openxmlformats.org/officeDocument/2006/relationships/hyperlink" Target="http://www.bmfbovespa.com.br/pt_br/produtos/listados-a-vista-e-derivativos/renda-variavel/empresas-listadas.htm?codigo=11592" TargetMode="External"/><Relationship Id="rId169" Type="http://schemas.openxmlformats.org/officeDocument/2006/relationships/hyperlink" Target="http://www.bmfbovespa.com.br/pt_br/produtos/listados-a-vista-e-derivativos/renda-variavel/empresas-listadas.htm?codigo=17639" TargetMode="External"/><Relationship Id="rId185" Type="http://schemas.openxmlformats.org/officeDocument/2006/relationships/hyperlink" Target="http://www.bmfbovespa.com.br/pt_br/produtos/listados-a-vista-e-derivativos/renda-variavel/empresas-listadas.htm?codigo=7870" TargetMode="External"/><Relationship Id="rId4" Type="http://schemas.openxmlformats.org/officeDocument/2006/relationships/hyperlink" Target="http://bvmf.bmfbovespa.com.br/cias-listadas/empresas-listadas/ResumoDemonstrativosFinanceiros.aspx?codigoCvm=21180&amp;idioma=pt-br" TargetMode="External"/><Relationship Id="rId9" Type="http://schemas.openxmlformats.org/officeDocument/2006/relationships/hyperlink" Target="http://bvmf.bmfbovespa.com.br/cias-listadas/empresas-listadas/ResumoDemonstrativosFinanceiros.aspx?codigoCvm=20150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4723" TargetMode="External"/><Relationship Id="rId210" Type="http://schemas.openxmlformats.org/officeDocument/2006/relationships/hyperlink" Target="http://www.bmfbovespa.com.br/pt_br/produtos/listados-a-vista-e-derivativos/renda-variavel/empresas-listadas.htm?codigo=14524" TargetMode="External"/><Relationship Id="rId215" Type="http://schemas.openxmlformats.org/officeDocument/2006/relationships/hyperlink" Target="http://www.bmfbovespa.com.br/pt_br/produtos/listados-a-vista-e-derivativos/renda-variavel/empresas-listadas.htm?codigo=15636" TargetMode="External"/><Relationship Id="rId26" Type="http://schemas.openxmlformats.org/officeDocument/2006/relationships/hyperlink" Target="http://www.bmfbovespa.com.br/pt_br/produtos/listados-a-vista-e-derivativos/renda-variavel/empresas-listadas.htm?codigo=10456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885" TargetMode="External"/><Relationship Id="rId89" Type="http://schemas.openxmlformats.org/officeDocument/2006/relationships/hyperlink" Target="http://www.bmfbovespa.com.br/pt_br/produtos/listados-a-vista-e-derivativos/renda-variavel/empresas-listadas.htm?codigo=4081" TargetMode="External"/><Relationship Id="rId112" Type="http://schemas.openxmlformats.org/officeDocument/2006/relationships/hyperlink" Target="http://www.bmfbovespa.com.br/pt_br/produtos/listados-a-vista-e-derivativos/renda-variavel/empresas-listadas.htm?codigo=6505" TargetMode="External"/><Relationship Id="rId133" Type="http://schemas.openxmlformats.org/officeDocument/2006/relationships/hyperlink" Target="http://www.bmfbovespa.com.br/pt_br/produtos/listados-a-vista-e-derivativos/renda-variavel/empresas-listadas.htm?codigo=5207" TargetMode="External"/><Relationship Id="rId154" Type="http://schemas.openxmlformats.org/officeDocument/2006/relationships/hyperlink" Target="http://www.bmfbovespa.com.br/pt_br/produtos/listados-a-vista-e-derivativos/renda-variavel/empresas-listadas.htm?codigo=20729" TargetMode="External"/><Relationship Id="rId175" Type="http://schemas.openxmlformats.org/officeDocument/2006/relationships/hyperlink" Target="http://www.bmfbovespa.com.br/pt_br/produtos/listados-a-vista-e-derivativos/renda-variavel/empresas-listadas.htm?codigo=4170" TargetMode="External"/><Relationship Id="rId196" Type="http://schemas.openxmlformats.org/officeDocument/2006/relationships/hyperlink" Target="http://www.bmfbovespa.com.br/pt_br/produtos/listados-a-vista-e-derivativos/renda-variavel/empresas-listadas.htm?codigo=19550" TargetMode="External"/><Relationship Id="rId200" Type="http://schemas.openxmlformats.org/officeDocument/2006/relationships/hyperlink" Target="http://www.bmfbovespa.com.br/pt_br/produtos/listados-a-vista-e-derivativos/renda-variavel/empresas-listadas.htm?codigo=5380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pt_br/produtos/listados-a-vista-e-derivativos/renda-variavel/empresas-listadas.htm?codigo=12190" TargetMode="External"/><Relationship Id="rId58" Type="http://schemas.openxmlformats.org/officeDocument/2006/relationships/hyperlink" Target="http://www.bmfbovespa.com.br/pt_br/produtos/listados-a-vista-e-derivativos/renda-variavel/empresas-listadas.htm?codigo=3158" TargetMode="External"/><Relationship Id="rId79" Type="http://schemas.openxmlformats.org/officeDocument/2006/relationships/hyperlink" Target="http://www.bmfbovespa.com.br/pt_br/produtos/listados-a-vista-e-derivativos/renda-variavel/empresas-listadas.htm?codigo=6173" TargetMode="External"/><Relationship Id="rId102" Type="http://schemas.openxmlformats.org/officeDocument/2006/relationships/hyperlink" Target="http://www.bmfbovespa.com.br/pt_br/produtos/listados-a-vista-e-derivativos/renda-variavel/empresas-listadas.htm?codigo=22780" TargetMode="External"/><Relationship Id="rId123" Type="http://schemas.openxmlformats.org/officeDocument/2006/relationships/hyperlink" Target="http://www.bmfbovespa.com.br/pt_br/produtos/listados-a-vista-e-derivativos/renda-variavel/empresas-listadas.htm?codigo=12262" TargetMode="External"/><Relationship Id="rId144" Type="http://schemas.openxmlformats.org/officeDocument/2006/relationships/hyperlink" Target="http://www.bmfbovespa.com.br/pt_br/produtos/listados-a-vista-e-derivativos/renda-variavel/empresas-listadas.htm?codigo=20796" TargetMode="External"/><Relationship Id="rId90" Type="http://schemas.openxmlformats.org/officeDocument/2006/relationships/hyperlink" Target="http://www.bmfbovespa.com.br/pt_br/produtos/listados-a-vista-e-derivativos/renda-variavel/empresas-listadas.htm?codigo=14320" TargetMode="External"/><Relationship Id="rId165" Type="http://schemas.openxmlformats.org/officeDocument/2006/relationships/hyperlink" Target="http://www.bmfbovespa.com.br/pt_br/produtos/listados-a-vista-e-derivativos/renda-variavel/empresas-listadas.htm?codigo=7617" TargetMode="External"/><Relationship Id="rId186" Type="http://schemas.openxmlformats.org/officeDocument/2006/relationships/hyperlink" Target="http://www.bmfbovespa.com.br/pt_br/produtos/listados-a-vista-e-derivativos/renda-variavel/empresas-listadas.htm?codigo=18376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0.xml"/><Relationship Id="rId299" Type="http://schemas.openxmlformats.org/officeDocument/2006/relationships/queryTable" Target="../queryTables/queryTable602.xml"/><Relationship Id="rId21" Type="http://schemas.openxmlformats.org/officeDocument/2006/relationships/queryTable" Target="../queryTables/queryTable324.xml"/><Relationship Id="rId63" Type="http://schemas.openxmlformats.org/officeDocument/2006/relationships/queryTable" Target="../queryTables/queryTable366.xml"/><Relationship Id="rId159" Type="http://schemas.openxmlformats.org/officeDocument/2006/relationships/queryTable" Target="../queryTables/queryTable462.xml"/><Relationship Id="rId324" Type="http://schemas.openxmlformats.org/officeDocument/2006/relationships/queryTable" Target="../queryTables/queryTable627.xml"/><Relationship Id="rId366" Type="http://schemas.openxmlformats.org/officeDocument/2006/relationships/queryTable" Target="../queryTables/queryTable669.xml"/><Relationship Id="rId170" Type="http://schemas.openxmlformats.org/officeDocument/2006/relationships/queryTable" Target="../queryTables/queryTable473.xml"/><Relationship Id="rId226" Type="http://schemas.openxmlformats.org/officeDocument/2006/relationships/queryTable" Target="../queryTables/queryTable529.xml"/><Relationship Id="rId268" Type="http://schemas.openxmlformats.org/officeDocument/2006/relationships/queryTable" Target="../queryTables/queryTable571.xml"/><Relationship Id="rId32" Type="http://schemas.openxmlformats.org/officeDocument/2006/relationships/queryTable" Target="../queryTables/queryTable335.xml"/><Relationship Id="rId74" Type="http://schemas.openxmlformats.org/officeDocument/2006/relationships/queryTable" Target="../queryTables/queryTable377.xml"/><Relationship Id="rId128" Type="http://schemas.openxmlformats.org/officeDocument/2006/relationships/queryTable" Target="../queryTables/queryTable431.xml"/><Relationship Id="rId335" Type="http://schemas.openxmlformats.org/officeDocument/2006/relationships/queryTable" Target="../queryTables/queryTable638.xml"/><Relationship Id="rId377" Type="http://schemas.openxmlformats.org/officeDocument/2006/relationships/queryTable" Target="../queryTables/queryTable680.xml"/><Relationship Id="rId5" Type="http://schemas.openxmlformats.org/officeDocument/2006/relationships/queryTable" Target="../queryTables/queryTable308.xml"/><Relationship Id="rId95" Type="http://schemas.openxmlformats.org/officeDocument/2006/relationships/queryTable" Target="../queryTables/queryTable398.xml"/><Relationship Id="rId160" Type="http://schemas.openxmlformats.org/officeDocument/2006/relationships/queryTable" Target="../queryTables/queryTable463.xml"/><Relationship Id="rId181" Type="http://schemas.openxmlformats.org/officeDocument/2006/relationships/queryTable" Target="../queryTables/queryTable484.xml"/><Relationship Id="rId216" Type="http://schemas.openxmlformats.org/officeDocument/2006/relationships/queryTable" Target="../queryTables/queryTable519.xml"/><Relationship Id="rId237" Type="http://schemas.openxmlformats.org/officeDocument/2006/relationships/queryTable" Target="../queryTables/queryTable540.xml"/><Relationship Id="rId402" Type="http://schemas.openxmlformats.org/officeDocument/2006/relationships/queryTable" Target="../queryTables/queryTable705.xml"/><Relationship Id="rId258" Type="http://schemas.openxmlformats.org/officeDocument/2006/relationships/queryTable" Target="../queryTables/queryTable561.xml"/><Relationship Id="rId279" Type="http://schemas.openxmlformats.org/officeDocument/2006/relationships/queryTable" Target="../queryTables/queryTable582.xml"/><Relationship Id="rId22" Type="http://schemas.openxmlformats.org/officeDocument/2006/relationships/queryTable" Target="../queryTables/queryTable325.xml"/><Relationship Id="rId43" Type="http://schemas.openxmlformats.org/officeDocument/2006/relationships/queryTable" Target="../queryTables/queryTable346.xml"/><Relationship Id="rId64" Type="http://schemas.openxmlformats.org/officeDocument/2006/relationships/queryTable" Target="../queryTables/queryTable367.xml"/><Relationship Id="rId118" Type="http://schemas.openxmlformats.org/officeDocument/2006/relationships/queryTable" Target="../queryTables/queryTable421.xml"/><Relationship Id="rId139" Type="http://schemas.openxmlformats.org/officeDocument/2006/relationships/queryTable" Target="../queryTables/queryTable442.xml"/><Relationship Id="rId290" Type="http://schemas.openxmlformats.org/officeDocument/2006/relationships/queryTable" Target="../queryTables/queryTable593.xml"/><Relationship Id="rId304" Type="http://schemas.openxmlformats.org/officeDocument/2006/relationships/queryTable" Target="../queryTables/queryTable607.xml"/><Relationship Id="rId325" Type="http://schemas.openxmlformats.org/officeDocument/2006/relationships/queryTable" Target="../queryTables/queryTable628.xml"/><Relationship Id="rId346" Type="http://schemas.openxmlformats.org/officeDocument/2006/relationships/queryTable" Target="../queryTables/queryTable649.xml"/><Relationship Id="rId367" Type="http://schemas.openxmlformats.org/officeDocument/2006/relationships/queryTable" Target="../queryTables/queryTable670.xml"/><Relationship Id="rId388" Type="http://schemas.openxmlformats.org/officeDocument/2006/relationships/queryTable" Target="../queryTables/queryTable691.xml"/><Relationship Id="rId85" Type="http://schemas.openxmlformats.org/officeDocument/2006/relationships/queryTable" Target="../queryTables/queryTable388.xml"/><Relationship Id="rId150" Type="http://schemas.openxmlformats.org/officeDocument/2006/relationships/queryTable" Target="../queryTables/queryTable453.xml"/><Relationship Id="rId171" Type="http://schemas.openxmlformats.org/officeDocument/2006/relationships/queryTable" Target="../queryTables/queryTable474.xml"/><Relationship Id="rId192" Type="http://schemas.openxmlformats.org/officeDocument/2006/relationships/queryTable" Target="../queryTables/queryTable495.xml"/><Relationship Id="rId206" Type="http://schemas.openxmlformats.org/officeDocument/2006/relationships/queryTable" Target="../queryTables/queryTable509.xml"/><Relationship Id="rId227" Type="http://schemas.openxmlformats.org/officeDocument/2006/relationships/queryTable" Target="../queryTables/queryTable530.xml"/><Relationship Id="rId248" Type="http://schemas.openxmlformats.org/officeDocument/2006/relationships/queryTable" Target="../queryTables/queryTable551.xml"/><Relationship Id="rId269" Type="http://schemas.openxmlformats.org/officeDocument/2006/relationships/queryTable" Target="../queryTables/queryTable572.xml"/><Relationship Id="rId12" Type="http://schemas.openxmlformats.org/officeDocument/2006/relationships/queryTable" Target="../queryTables/queryTable315.xml"/><Relationship Id="rId33" Type="http://schemas.openxmlformats.org/officeDocument/2006/relationships/queryTable" Target="../queryTables/queryTable336.xml"/><Relationship Id="rId108" Type="http://schemas.openxmlformats.org/officeDocument/2006/relationships/queryTable" Target="../queryTables/queryTable411.xml"/><Relationship Id="rId129" Type="http://schemas.openxmlformats.org/officeDocument/2006/relationships/queryTable" Target="../queryTables/queryTable432.xml"/><Relationship Id="rId280" Type="http://schemas.openxmlformats.org/officeDocument/2006/relationships/queryTable" Target="../queryTables/queryTable583.xml"/><Relationship Id="rId315" Type="http://schemas.openxmlformats.org/officeDocument/2006/relationships/queryTable" Target="../queryTables/queryTable618.xml"/><Relationship Id="rId336" Type="http://schemas.openxmlformats.org/officeDocument/2006/relationships/queryTable" Target="../queryTables/queryTable639.xml"/><Relationship Id="rId357" Type="http://schemas.openxmlformats.org/officeDocument/2006/relationships/queryTable" Target="../queryTables/queryTable660.xml"/><Relationship Id="rId54" Type="http://schemas.openxmlformats.org/officeDocument/2006/relationships/queryTable" Target="../queryTables/queryTable357.xml"/><Relationship Id="rId75" Type="http://schemas.openxmlformats.org/officeDocument/2006/relationships/queryTable" Target="../queryTables/queryTable378.xml"/><Relationship Id="rId96" Type="http://schemas.openxmlformats.org/officeDocument/2006/relationships/queryTable" Target="../queryTables/queryTable399.xml"/><Relationship Id="rId140" Type="http://schemas.openxmlformats.org/officeDocument/2006/relationships/queryTable" Target="../queryTables/queryTable443.xml"/><Relationship Id="rId161" Type="http://schemas.openxmlformats.org/officeDocument/2006/relationships/queryTable" Target="../queryTables/queryTable464.xml"/><Relationship Id="rId182" Type="http://schemas.openxmlformats.org/officeDocument/2006/relationships/queryTable" Target="../queryTables/queryTable485.xml"/><Relationship Id="rId217" Type="http://schemas.openxmlformats.org/officeDocument/2006/relationships/queryTable" Target="../queryTables/queryTable520.xml"/><Relationship Id="rId378" Type="http://schemas.openxmlformats.org/officeDocument/2006/relationships/queryTable" Target="../queryTables/queryTable681.xml"/><Relationship Id="rId399" Type="http://schemas.openxmlformats.org/officeDocument/2006/relationships/queryTable" Target="../queryTables/queryTable702.xml"/><Relationship Id="rId403" Type="http://schemas.openxmlformats.org/officeDocument/2006/relationships/queryTable" Target="../queryTables/queryTable706.xml"/><Relationship Id="rId6" Type="http://schemas.openxmlformats.org/officeDocument/2006/relationships/queryTable" Target="../queryTables/queryTable309.xml"/><Relationship Id="rId238" Type="http://schemas.openxmlformats.org/officeDocument/2006/relationships/queryTable" Target="../queryTables/queryTable541.xml"/><Relationship Id="rId259" Type="http://schemas.openxmlformats.org/officeDocument/2006/relationships/queryTable" Target="../queryTables/queryTable562.xml"/><Relationship Id="rId23" Type="http://schemas.openxmlformats.org/officeDocument/2006/relationships/queryTable" Target="../queryTables/queryTable326.xml"/><Relationship Id="rId119" Type="http://schemas.openxmlformats.org/officeDocument/2006/relationships/queryTable" Target="../queryTables/queryTable422.xml"/><Relationship Id="rId270" Type="http://schemas.openxmlformats.org/officeDocument/2006/relationships/queryTable" Target="../queryTables/queryTable573.xml"/><Relationship Id="rId291" Type="http://schemas.openxmlformats.org/officeDocument/2006/relationships/queryTable" Target="../queryTables/queryTable594.xml"/><Relationship Id="rId305" Type="http://schemas.openxmlformats.org/officeDocument/2006/relationships/queryTable" Target="../queryTables/queryTable608.xml"/><Relationship Id="rId326" Type="http://schemas.openxmlformats.org/officeDocument/2006/relationships/queryTable" Target="../queryTables/queryTable629.xml"/><Relationship Id="rId347" Type="http://schemas.openxmlformats.org/officeDocument/2006/relationships/queryTable" Target="../queryTables/queryTable650.xml"/><Relationship Id="rId44" Type="http://schemas.openxmlformats.org/officeDocument/2006/relationships/queryTable" Target="../queryTables/queryTable347.xml"/><Relationship Id="rId65" Type="http://schemas.openxmlformats.org/officeDocument/2006/relationships/queryTable" Target="../queryTables/queryTable368.xml"/><Relationship Id="rId86" Type="http://schemas.openxmlformats.org/officeDocument/2006/relationships/queryTable" Target="../queryTables/queryTable389.xml"/><Relationship Id="rId130" Type="http://schemas.openxmlformats.org/officeDocument/2006/relationships/queryTable" Target="../queryTables/queryTable433.xml"/><Relationship Id="rId151" Type="http://schemas.openxmlformats.org/officeDocument/2006/relationships/queryTable" Target="../queryTables/queryTable454.xml"/><Relationship Id="rId368" Type="http://schemas.openxmlformats.org/officeDocument/2006/relationships/queryTable" Target="../queryTables/queryTable671.xml"/><Relationship Id="rId389" Type="http://schemas.openxmlformats.org/officeDocument/2006/relationships/queryTable" Target="../queryTables/queryTable692.xml"/><Relationship Id="rId172" Type="http://schemas.openxmlformats.org/officeDocument/2006/relationships/queryTable" Target="../queryTables/queryTable475.xml"/><Relationship Id="rId193" Type="http://schemas.openxmlformats.org/officeDocument/2006/relationships/queryTable" Target="../queryTables/queryTable496.xml"/><Relationship Id="rId207" Type="http://schemas.openxmlformats.org/officeDocument/2006/relationships/queryTable" Target="../queryTables/queryTable510.xml"/><Relationship Id="rId228" Type="http://schemas.openxmlformats.org/officeDocument/2006/relationships/queryTable" Target="../queryTables/queryTable531.xml"/><Relationship Id="rId249" Type="http://schemas.openxmlformats.org/officeDocument/2006/relationships/queryTable" Target="../queryTables/queryTable552.xml"/><Relationship Id="rId13" Type="http://schemas.openxmlformats.org/officeDocument/2006/relationships/queryTable" Target="../queryTables/queryTable316.xml"/><Relationship Id="rId109" Type="http://schemas.openxmlformats.org/officeDocument/2006/relationships/queryTable" Target="../queryTables/queryTable412.xml"/><Relationship Id="rId260" Type="http://schemas.openxmlformats.org/officeDocument/2006/relationships/queryTable" Target="../queryTables/queryTable563.xml"/><Relationship Id="rId281" Type="http://schemas.openxmlformats.org/officeDocument/2006/relationships/queryTable" Target="../queryTables/queryTable584.xml"/><Relationship Id="rId316" Type="http://schemas.openxmlformats.org/officeDocument/2006/relationships/queryTable" Target="../queryTables/queryTable619.xml"/><Relationship Id="rId337" Type="http://schemas.openxmlformats.org/officeDocument/2006/relationships/queryTable" Target="../queryTables/queryTable640.xml"/><Relationship Id="rId34" Type="http://schemas.openxmlformats.org/officeDocument/2006/relationships/queryTable" Target="../queryTables/queryTable337.xml"/><Relationship Id="rId55" Type="http://schemas.openxmlformats.org/officeDocument/2006/relationships/queryTable" Target="../queryTables/queryTable358.xml"/><Relationship Id="rId76" Type="http://schemas.openxmlformats.org/officeDocument/2006/relationships/queryTable" Target="../queryTables/queryTable379.xml"/><Relationship Id="rId97" Type="http://schemas.openxmlformats.org/officeDocument/2006/relationships/queryTable" Target="../queryTables/queryTable400.xml"/><Relationship Id="rId120" Type="http://schemas.openxmlformats.org/officeDocument/2006/relationships/queryTable" Target="../queryTables/queryTable423.xml"/><Relationship Id="rId141" Type="http://schemas.openxmlformats.org/officeDocument/2006/relationships/queryTable" Target="../queryTables/queryTable444.xml"/><Relationship Id="rId358" Type="http://schemas.openxmlformats.org/officeDocument/2006/relationships/queryTable" Target="../queryTables/queryTable661.xml"/><Relationship Id="rId379" Type="http://schemas.openxmlformats.org/officeDocument/2006/relationships/queryTable" Target="../queryTables/queryTable682.xml"/><Relationship Id="rId7" Type="http://schemas.openxmlformats.org/officeDocument/2006/relationships/queryTable" Target="../queryTables/queryTable310.xml"/><Relationship Id="rId162" Type="http://schemas.openxmlformats.org/officeDocument/2006/relationships/queryTable" Target="../queryTables/queryTable465.xml"/><Relationship Id="rId183" Type="http://schemas.openxmlformats.org/officeDocument/2006/relationships/queryTable" Target="../queryTables/queryTable486.xml"/><Relationship Id="rId218" Type="http://schemas.openxmlformats.org/officeDocument/2006/relationships/queryTable" Target="../queryTables/queryTable521.xml"/><Relationship Id="rId239" Type="http://schemas.openxmlformats.org/officeDocument/2006/relationships/queryTable" Target="../queryTables/queryTable542.xml"/><Relationship Id="rId390" Type="http://schemas.openxmlformats.org/officeDocument/2006/relationships/queryTable" Target="../queryTables/queryTable693.xml"/><Relationship Id="rId404" Type="http://schemas.openxmlformats.org/officeDocument/2006/relationships/queryTable" Target="../queryTables/queryTable707.xml"/><Relationship Id="rId250" Type="http://schemas.openxmlformats.org/officeDocument/2006/relationships/queryTable" Target="../queryTables/queryTable553.xml"/><Relationship Id="rId271" Type="http://schemas.openxmlformats.org/officeDocument/2006/relationships/queryTable" Target="../queryTables/queryTable574.xml"/><Relationship Id="rId292" Type="http://schemas.openxmlformats.org/officeDocument/2006/relationships/queryTable" Target="../queryTables/queryTable595.xml"/><Relationship Id="rId306" Type="http://schemas.openxmlformats.org/officeDocument/2006/relationships/queryTable" Target="../queryTables/queryTable609.xml"/><Relationship Id="rId24" Type="http://schemas.openxmlformats.org/officeDocument/2006/relationships/queryTable" Target="../queryTables/queryTable327.xml"/><Relationship Id="rId45" Type="http://schemas.openxmlformats.org/officeDocument/2006/relationships/queryTable" Target="../queryTables/queryTable348.xml"/><Relationship Id="rId66" Type="http://schemas.openxmlformats.org/officeDocument/2006/relationships/queryTable" Target="../queryTables/queryTable369.xml"/><Relationship Id="rId87" Type="http://schemas.openxmlformats.org/officeDocument/2006/relationships/queryTable" Target="../queryTables/queryTable390.xml"/><Relationship Id="rId110" Type="http://schemas.openxmlformats.org/officeDocument/2006/relationships/queryTable" Target="../queryTables/queryTable413.xml"/><Relationship Id="rId131" Type="http://schemas.openxmlformats.org/officeDocument/2006/relationships/queryTable" Target="../queryTables/queryTable434.xml"/><Relationship Id="rId327" Type="http://schemas.openxmlformats.org/officeDocument/2006/relationships/queryTable" Target="../queryTables/queryTable630.xml"/><Relationship Id="rId348" Type="http://schemas.openxmlformats.org/officeDocument/2006/relationships/queryTable" Target="../queryTables/queryTable651.xml"/><Relationship Id="rId369" Type="http://schemas.openxmlformats.org/officeDocument/2006/relationships/queryTable" Target="../queryTables/queryTable672.xml"/><Relationship Id="rId152" Type="http://schemas.openxmlformats.org/officeDocument/2006/relationships/queryTable" Target="../queryTables/queryTable455.xml"/><Relationship Id="rId173" Type="http://schemas.openxmlformats.org/officeDocument/2006/relationships/queryTable" Target="../queryTables/queryTable476.xml"/><Relationship Id="rId194" Type="http://schemas.openxmlformats.org/officeDocument/2006/relationships/queryTable" Target="../queryTables/queryTable497.xml"/><Relationship Id="rId208" Type="http://schemas.openxmlformats.org/officeDocument/2006/relationships/queryTable" Target="../queryTables/queryTable511.xml"/><Relationship Id="rId229" Type="http://schemas.openxmlformats.org/officeDocument/2006/relationships/queryTable" Target="../queryTables/queryTable532.xml"/><Relationship Id="rId380" Type="http://schemas.openxmlformats.org/officeDocument/2006/relationships/queryTable" Target="../queryTables/queryTable683.xml"/><Relationship Id="rId240" Type="http://schemas.openxmlformats.org/officeDocument/2006/relationships/queryTable" Target="../queryTables/queryTable543.xml"/><Relationship Id="rId261" Type="http://schemas.openxmlformats.org/officeDocument/2006/relationships/queryTable" Target="../queryTables/queryTable564.xml"/><Relationship Id="rId14" Type="http://schemas.openxmlformats.org/officeDocument/2006/relationships/queryTable" Target="../queryTables/queryTable317.xml"/><Relationship Id="rId35" Type="http://schemas.openxmlformats.org/officeDocument/2006/relationships/queryTable" Target="../queryTables/queryTable338.xml"/><Relationship Id="rId56" Type="http://schemas.openxmlformats.org/officeDocument/2006/relationships/queryTable" Target="../queryTables/queryTable359.xml"/><Relationship Id="rId77" Type="http://schemas.openxmlformats.org/officeDocument/2006/relationships/queryTable" Target="../queryTables/queryTable380.xml"/><Relationship Id="rId100" Type="http://schemas.openxmlformats.org/officeDocument/2006/relationships/queryTable" Target="../queryTables/queryTable403.xml"/><Relationship Id="rId282" Type="http://schemas.openxmlformats.org/officeDocument/2006/relationships/queryTable" Target="../queryTables/queryTable585.xml"/><Relationship Id="rId317" Type="http://schemas.openxmlformats.org/officeDocument/2006/relationships/queryTable" Target="../queryTables/queryTable620.xml"/><Relationship Id="rId338" Type="http://schemas.openxmlformats.org/officeDocument/2006/relationships/queryTable" Target="../queryTables/queryTable641.xml"/><Relationship Id="rId359" Type="http://schemas.openxmlformats.org/officeDocument/2006/relationships/queryTable" Target="../queryTables/queryTable662.xml"/><Relationship Id="rId8" Type="http://schemas.openxmlformats.org/officeDocument/2006/relationships/queryTable" Target="../queryTables/queryTable311.xml"/><Relationship Id="rId98" Type="http://schemas.openxmlformats.org/officeDocument/2006/relationships/queryTable" Target="../queryTables/queryTable401.xml"/><Relationship Id="rId121" Type="http://schemas.openxmlformats.org/officeDocument/2006/relationships/queryTable" Target="../queryTables/queryTable424.xml"/><Relationship Id="rId142" Type="http://schemas.openxmlformats.org/officeDocument/2006/relationships/queryTable" Target="../queryTables/queryTable445.xml"/><Relationship Id="rId163" Type="http://schemas.openxmlformats.org/officeDocument/2006/relationships/queryTable" Target="../queryTables/queryTable466.xml"/><Relationship Id="rId184" Type="http://schemas.openxmlformats.org/officeDocument/2006/relationships/queryTable" Target="../queryTables/queryTable487.xml"/><Relationship Id="rId219" Type="http://schemas.openxmlformats.org/officeDocument/2006/relationships/queryTable" Target="../queryTables/queryTable522.xml"/><Relationship Id="rId370" Type="http://schemas.openxmlformats.org/officeDocument/2006/relationships/queryTable" Target="../queryTables/queryTable673.xml"/><Relationship Id="rId391" Type="http://schemas.openxmlformats.org/officeDocument/2006/relationships/queryTable" Target="../queryTables/queryTable694.xml"/><Relationship Id="rId405" Type="http://schemas.openxmlformats.org/officeDocument/2006/relationships/queryTable" Target="../queryTables/queryTable708.xml"/><Relationship Id="rId230" Type="http://schemas.openxmlformats.org/officeDocument/2006/relationships/queryTable" Target="../queryTables/queryTable533.xml"/><Relationship Id="rId251" Type="http://schemas.openxmlformats.org/officeDocument/2006/relationships/queryTable" Target="../queryTables/queryTable554.xml"/><Relationship Id="rId25" Type="http://schemas.openxmlformats.org/officeDocument/2006/relationships/queryTable" Target="../queryTables/queryTable328.xml"/><Relationship Id="rId46" Type="http://schemas.openxmlformats.org/officeDocument/2006/relationships/queryTable" Target="../queryTables/queryTable349.xml"/><Relationship Id="rId67" Type="http://schemas.openxmlformats.org/officeDocument/2006/relationships/queryTable" Target="../queryTables/queryTable370.xml"/><Relationship Id="rId272" Type="http://schemas.openxmlformats.org/officeDocument/2006/relationships/queryTable" Target="../queryTables/queryTable575.xml"/><Relationship Id="rId293" Type="http://schemas.openxmlformats.org/officeDocument/2006/relationships/queryTable" Target="../queryTables/queryTable596.xml"/><Relationship Id="rId307" Type="http://schemas.openxmlformats.org/officeDocument/2006/relationships/queryTable" Target="../queryTables/queryTable610.xml"/><Relationship Id="rId328" Type="http://schemas.openxmlformats.org/officeDocument/2006/relationships/queryTable" Target="../queryTables/queryTable631.xml"/><Relationship Id="rId349" Type="http://schemas.openxmlformats.org/officeDocument/2006/relationships/queryTable" Target="../queryTables/queryTable652.xml"/><Relationship Id="rId88" Type="http://schemas.openxmlformats.org/officeDocument/2006/relationships/queryTable" Target="../queryTables/queryTable391.xml"/><Relationship Id="rId111" Type="http://schemas.openxmlformats.org/officeDocument/2006/relationships/queryTable" Target="../queryTables/queryTable414.xml"/><Relationship Id="rId132" Type="http://schemas.openxmlformats.org/officeDocument/2006/relationships/queryTable" Target="../queryTables/queryTable435.xml"/><Relationship Id="rId153" Type="http://schemas.openxmlformats.org/officeDocument/2006/relationships/queryTable" Target="../queryTables/queryTable456.xml"/><Relationship Id="rId174" Type="http://schemas.openxmlformats.org/officeDocument/2006/relationships/queryTable" Target="../queryTables/queryTable477.xml"/><Relationship Id="rId195" Type="http://schemas.openxmlformats.org/officeDocument/2006/relationships/queryTable" Target="../queryTables/queryTable498.xml"/><Relationship Id="rId209" Type="http://schemas.openxmlformats.org/officeDocument/2006/relationships/queryTable" Target="../queryTables/queryTable512.xml"/><Relationship Id="rId360" Type="http://schemas.openxmlformats.org/officeDocument/2006/relationships/queryTable" Target="../queryTables/queryTable663.xml"/><Relationship Id="rId381" Type="http://schemas.openxmlformats.org/officeDocument/2006/relationships/queryTable" Target="../queryTables/queryTable684.xml"/><Relationship Id="rId220" Type="http://schemas.openxmlformats.org/officeDocument/2006/relationships/queryTable" Target="../queryTables/queryTable523.xml"/><Relationship Id="rId241" Type="http://schemas.openxmlformats.org/officeDocument/2006/relationships/queryTable" Target="../queryTables/queryTable544.xml"/><Relationship Id="rId15" Type="http://schemas.openxmlformats.org/officeDocument/2006/relationships/queryTable" Target="../queryTables/queryTable318.xml"/><Relationship Id="rId36" Type="http://schemas.openxmlformats.org/officeDocument/2006/relationships/queryTable" Target="../queryTables/queryTable339.xml"/><Relationship Id="rId57" Type="http://schemas.openxmlformats.org/officeDocument/2006/relationships/queryTable" Target="../queryTables/queryTable360.xml"/><Relationship Id="rId262" Type="http://schemas.openxmlformats.org/officeDocument/2006/relationships/queryTable" Target="../queryTables/queryTable565.xml"/><Relationship Id="rId283" Type="http://schemas.openxmlformats.org/officeDocument/2006/relationships/queryTable" Target="../queryTables/queryTable586.xml"/><Relationship Id="rId318" Type="http://schemas.openxmlformats.org/officeDocument/2006/relationships/queryTable" Target="../queryTables/queryTable621.xml"/><Relationship Id="rId339" Type="http://schemas.openxmlformats.org/officeDocument/2006/relationships/queryTable" Target="../queryTables/queryTable642.xml"/><Relationship Id="rId78" Type="http://schemas.openxmlformats.org/officeDocument/2006/relationships/queryTable" Target="../queryTables/queryTable381.xml"/><Relationship Id="rId99" Type="http://schemas.openxmlformats.org/officeDocument/2006/relationships/queryTable" Target="../queryTables/queryTable402.xml"/><Relationship Id="rId101" Type="http://schemas.openxmlformats.org/officeDocument/2006/relationships/queryTable" Target="../queryTables/queryTable404.xml"/><Relationship Id="rId122" Type="http://schemas.openxmlformats.org/officeDocument/2006/relationships/queryTable" Target="../queryTables/queryTable425.xml"/><Relationship Id="rId143" Type="http://schemas.openxmlformats.org/officeDocument/2006/relationships/queryTable" Target="../queryTables/queryTable446.xml"/><Relationship Id="rId164" Type="http://schemas.openxmlformats.org/officeDocument/2006/relationships/queryTable" Target="../queryTables/queryTable467.xml"/><Relationship Id="rId185" Type="http://schemas.openxmlformats.org/officeDocument/2006/relationships/queryTable" Target="../queryTables/queryTable488.xml"/><Relationship Id="rId350" Type="http://schemas.openxmlformats.org/officeDocument/2006/relationships/queryTable" Target="../queryTables/queryTable653.xml"/><Relationship Id="rId371" Type="http://schemas.openxmlformats.org/officeDocument/2006/relationships/queryTable" Target="../queryTables/queryTable674.xml"/><Relationship Id="rId406" Type="http://schemas.openxmlformats.org/officeDocument/2006/relationships/queryTable" Target="../queryTables/queryTable709.xml"/><Relationship Id="rId9" Type="http://schemas.openxmlformats.org/officeDocument/2006/relationships/queryTable" Target="../queryTables/queryTable312.xml"/><Relationship Id="rId210" Type="http://schemas.openxmlformats.org/officeDocument/2006/relationships/queryTable" Target="../queryTables/queryTable513.xml"/><Relationship Id="rId392" Type="http://schemas.openxmlformats.org/officeDocument/2006/relationships/queryTable" Target="../queryTables/queryTable695.xml"/><Relationship Id="rId26" Type="http://schemas.openxmlformats.org/officeDocument/2006/relationships/queryTable" Target="../queryTables/queryTable329.xml"/><Relationship Id="rId231" Type="http://schemas.openxmlformats.org/officeDocument/2006/relationships/queryTable" Target="../queryTables/queryTable534.xml"/><Relationship Id="rId252" Type="http://schemas.openxmlformats.org/officeDocument/2006/relationships/queryTable" Target="../queryTables/queryTable555.xml"/><Relationship Id="rId273" Type="http://schemas.openxmlformats.org/officeDocument/2006/relationships/queryTable" Target="../queryTables/queryTable576.xml"/><Relationship Id="rId294" Type="http://schemas.openxmlformats.org/officeDocument/2006/relationships/queryTable" Target="../queryTables/queryTable597.xml"/><Relationship Id="rId308" Type="http://schemas.openxmlformats.org/officeDocument/2006/relationships/queryTable" Target="../queryTables/queryTable611.xml"/><Relationship Id="rId329" Type="http://schemas.openxmlformats.org/officeDocument/2006/relationships/queryTable" Target="../queryTables/queryTable632.xml"/><Relationship Id="rId47" Type="http://schemas.openxmlformats.org/officeDocument/2006/relationships/queryTable" Target="../queryTables/queryTable350.xml"/><Relationship Id="rId68" Type="http://schemas.openxmlformats.org/officeDocument/2006/relationships/queryTable" Target="../queryTables/queryTable371.xml"/><Relationship Id="rId89" Type="http://schemas.openxmlformats.org/officeDocument/2006/relationships/queryTable" Target="../queryTables/queryTable392.xml"/><Relationship Id="rId112" Type="http://schemas.openxmlformats.org/officeDocument/2006/relationships/queryTable" Target="../queryTables/queryTable415.xml"/><Relationship Id="rId133" Type="http://schemas.openxmlformats.org/officeDocument/2006/relationships/queryTable" Target="../queryTables/queryTable436.xml"/><Relationship Id="rId154" Type="http://schemas.openxmlformats.org/officeDocument/2006/relationships/queryTable" Target="../queryTables/queryTable457.xml"/><Relationship Id="rId175" Type="http://schemas.openxmlformats.org/officeDocument/2006/relationships/queryTable" Target="../queryTables/queryTable478.xml"/><Relationship Id="rId340" Type="http://schemas.openxmlformats.org/officeDocument/2006/relationships/queryTable" Target="../queryTables/queryTable643.xml"/><Relationship Id="rId361" Type="http://schemas.openxmlformats.org/officeDocument/2006/relationships/queryTable" Target="../queryTables/queryTable664.xml"/><Relationship Id="rId196" Type="http://schemas.openxmlformats.org/officeDocument/2006/relationships/queryTable" Target="../queryTables/queryTable499.xml"/><Relationship Id="rId200" Type="http://schemas.openxmlformats.org/officeDocument/2006/relationships/queryTable" Target="../queryTables/queryTable503.xml"/><Relationship Id="rId382" Type="http://schemas.openxmlformats.org/officeDocument/2006/relationships/queryTable" Target="../queryTables/queryTable685.xml"/><Relationship Id="rId16" Type="http://schemas.openxmlformats.org/officeDocument/2006/relationships/queryTable" Target="../queryTables/queryTable319.xml"/><Relationship Id="rId221" Type="http://schemas.openxmlformats.org/officeDocument/2006/relationships/queryTable" Target="../queryTables/queryTable524.xml"/><Relationship Id="rId242" Type="http://schemas.openxmlformats.org/officeDocument/2006/relationships/queryTable" Target="../queryTables/queryTable545.xml"/><Relationship Id="rId263" Type="http://schemas.openxmlformats.org/officeDocument/2006/relationships/queryTable" Target="../queryTables/queryTable566.xml"/><Relationship Id="rId284" Type="http://schemas.openxmlformats.org/officeDocument/2006/relationships/queryTable" Target="../queryTables/queryTable587.xml"/><Relationship Id="rId319" Type="http://schemas.openxmlformats.org/officeDocument/2006/relationships/queryTable" Target="../queryTables/queryTable622.xml"/><Relationship Id="rId37" Type="http://schemas.openxmlformats.org/officeDocument/2006/relationships/queryTable" Target="../queryTables/queryTable340.xml"/><Relationship Id="rId58" Type="http://schemas.openxmlformats.org/officeDocument/2006/relationships/queryTable" Target="../queryTables/queryTable361.xml"/><Relationship Id="rId79" Type="http://schemas.openxmlformats.org/officeDocument/2006/relationships/queryTable" Target="../queryTables/queryTable382.xml"/><Relationship Id="rId102" Type="http://schemas.openxmlformats.org/officeDocument/2006/relationships/queryTable" Target="../queryTables/queryTable405.xml"/><Relationship Id="rId123" Type="http://schemas.openxmlformats.org/officeDocument/2006/relationships/queryTable" Target="../queryTables/queryTable426.xml"/><Relationship Id="rId144" Type="http://schemas.openxmlformats.org/officeDocument/2006/relationships/queryTable" Target="../queryTables/queryTable447.xml"/><Relationship Id="rId330" Type="http://schemas.openxmlformats.org/officeDocument/2006/relationships/queryTable" Target="../queryTables/queryTable633.xml"/><Relationship Id="rId90" Type="http://schemas.openxmlformats.org/officeDocument/2006/relationships/queryTable" Target="../queryTables/queryTable393.xml"/><Relationship Id="rId165" Type="http://schemas.openxmlformats.org/officeDocument/2006/relationships/queryTable" Target="../queryTables/queryTable468.xml"/><Relationship Id="rId186" Type="http://schemas.openxmlformats.org/officeDocument/2006/relationships/queryTable" Target="../queryTables/queryTable489.xml"/><Relationship Id="rId351" Type="http://schemas.openxmlformats.org/officeDocument/2006/relationships/queryTable" Target="../queryTables/queryTable654.xml"/><Relationship Id="rId372" Type="http://schemas.openxmlformats.org/officeDocument/2006/relationships/queryTable" Target="../queryTables/queryTable675.xml"/><Relationship Id="rId393" Type="http://schemas.openxmlformats.org/officeDocument/2006/relationships/queryTable" Target="../queryTables/queryTable696.xml"/><Relationship Id="rId407" Type="http://schemas.openxmlformats.org/officeDocument/2006/relationships/queryTable" Target="../queryTables/queryTable710.xml"/><Relationship Id="rId211" Type="http://schemas.openxmlformats.org/officeDocument/2006/relationships/queryTable" Target="../queryTables/queryTable514.xml"/><Relationship Id="rId232" Type="http://schemas.openxmlformats.org/officeDocument/2006/relationships/queryTable" Target="../queryTables/queryTable535.xml"/><Relationship Id="rId253" Type="http://schemas.openxmlformats.org/officeDocument/2006/relationships/queryTable" Target="../queryTables/queryTable556.xml"/><Relationship Id="rId274" Type="http://schemas.openxmlformats.org/officeDocument/2006/relationships/queryTable" Target="../queryTables/queryTable577.xml"/><Relationship Id="rId295" Type="http://schemas.openxmlformats.org/officeDocument/2006/relationships/queryTable" Target="../queryTables/queryTable598.xml"/><Relationship Id="rId309" Type="http://schemas.openxmlformats.org/officeDocument/2006/relationships/queryTable" Target="../queryTables/queryTable612.xml"/><Relationship Id="rId27" Type="http://schemas.openxmlformats.org/officeDocument/2006/relationships/queryTable" Target="../queryTables/queryTable330.xml"/><Relationship Id="rId48" Type="http://schemas.openxmlformats.org/officeDocument/2006/relationships/queryTable" Target="../queryTables/queryTable351.xml"/><Relationship Id="rId69" Type="http://schemas.openxmlformats.org/officeDocument/2006/relationships/queryTable" Target="../queryTables/queryTable372.xml"/><Relationship Id="rId113" Type="http://schemas.openxmlformats.org/officeDocument/2006/relationships/queryTable" Target="../queryTables/queryTable416.xml"/><Relationship Id="rId134" Type="http://schemas.openxmlformats.org/officeDocument/2006/relationships/queryTable" Target="../queryTables/queryTable437.xml"/><Relationship Id="rId320" Type="http://schemas.openxmlformats.org/officeDocument/2006/relationships/queryTable" Target="../queryTables/queryTable623.xml"/><Relationship Id="rId80" Type="http://schemas.openxmlformats.org/officeDocument/2006/relationships/queryTable" Target="../queryTables/queryTable383.xml"/><Relationship Id="rId155" Type="http://schemas.openxmlformats.org/officeDocument/2006/relationships/queryTable" Target="../queryTables/queryTable458.xml"/><Relationship Id="rId176" Type="http://schemas.openxmlformats.org/officeDocument/2006/relationships/queryTable" Target="../queryTables/queryTable479.xml"/><Relationship Id="rId197" Type="http://schemas.openxmlformats.org/officeDocument/2006/relationships/queryTable" Target="../queryTables/queryTable500.xml"/><Relationship Id="rId341" Type="http://schemas.openxmlformats.org/officeDocument/2006/relationships/queryTable" Target="../queryTables/queryTable644.xml"/><Relationship Id="rId362" Type="http://schemas.openxmlformats.org/officeDocument/2006/relationships/queryTable" Target="../queryTables/queryTable665.xml"/><Relationship Id="rId383" Type="http://schemas.openxmlformats.org/officeDocument/2006/relationships/queryTable" Target="../queryTables/queryTable686.xml"/><Relationship Id="rId201" Type="http://schemas.openxmlformats.org/officeDocument/2006/relationships/queryTable" Target="../queryTables/queryTable504.xml"/><Relationship Id="rId222" Type="http://schemas.openxmlformats.org/officeDocument/2006/relationships/queryTable" Target="../queryTables/queryTable525.xml"/><Relationship Id="rId243" Type="http://schemas.openxmlformats.org/officeDocument/2006/relationships/queryTable" Target="../queryTables/queryTable546.xml"/><Relationship Id="rId264" Type="http://schemas.openxmlformats.org/officeDocument/2006/relationships/queryTable" Target="../queryTables/queryTable567.xml"/><Relationship Id="rId285" Type="http://schemas.openxmlformats.org/officeDocument/2006/relationships/queryTable" Target="../queryTables/queryTable588.xml"/><Relationship Id="rId17" Type="http://schemas.openxmlformats.org/officeDocument/2006/relationships/queryTable" Target="../queryTables/queryTable320.xml"/><Relationship Id="rId38" Type="http://schemas.openxmlformats.org/officeDocument/2006/relationships/queryTable" Target="../queryTables/queryTable341.xml"/><Relationship Id="rId59" Type="http://schemas.openxmlformats.org/officeDocument/2006/relationships/queryTable" Target="../queryTables/queryTable362.xml"/><Relationship Id="rId103" Type="http://schemas.openxmlformats.org/officeDocument/2006/relationships/queryTable" Target="../queryTables/queryTable406.xml"/><Relationship Id="rId124" Type="http://schemas.openxmlformats.org/officeDocument/2006/relationships/queryTable" Target="../queryTables/queryTable427.xml"/><Relationship Id="rId310" Type="http://schemas.openxmlformats.org/officeDocument/2006/relationships/queryTable" Target="../queryTables/queryTable613.xml"/><Relationship Id="rId70" Type="http://schemas.openxmlformats.org/officeDocument/2006/relationships/queryTable" Target="../queryTables/queryTable373.xml"/><Relationship Id="rId91" Type="http://schemas.openxmlformats.org/officeDocument/2006/relationships/queryTable" Target="../queryTables/queryTable394.xml"/><Relationship Id="rId145" Type="http://schemas.openxmlformats.org/officeDocument/2006/relationships/queryTable" Target="../queryTables/queryTable448.xml"/><Relationship Id="rId166" Type="http://schemas.openxmlformats.org/officeDocument/2006/relationships/queryTable" Target="../queryTables/queryTable469.xml"/><Relationship Id="rId187" Type="http://schemas.openxmlformats.org/officeDocument/2006/relationships/queryTable" Target="../queryTables/queryTable490.xml"/><Relationship Id="rId331" Type="http://schemas.openxmlformats.org/officeDocument/2006/relationships/queryTable" Target="../queryTables/queryTable634.xml"/><Relationship Id="rId352" Type="http://schemas.openxmlformats.org/officeDocument/2006/relationships/queryTable" Target="../queryTables/queryTable655.xml"/><Relationship Id="rId373" Type="http://schemas.openxmlformats.org/officeDocument/2006/relationships/queryTable" Target="../queryTables/queryTable676.xml"/><Relationship Id="rId394" Type="http://schemas.openxmlformats.org/officeDocument/2006/relationships/queryTable" Target="../queryTables/queryTable697.xml"/><Relationship Id="rId408" Type="http://schemas.openxmlformats.org/officeDocument/2006/relationships/queryTable" Target="../queryTables/queryTable711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15.xml"/><Relationship Id="rId233" Type="http://schemas.openxmlformats.org/officeDocument/2006/relationships/queryTable" Target="../queryTables/queryTable536.xml"/><Relationship Id="rId254" Type="http://schemas.openxmlformats.org/officeDocument/2006/relationships/queryTable" Target="../queryTables/queryTable557.xml"/><Relationship Id="rId28" Type="http://schemas.openxmlformats.org/officeDocument/2006/relationships/queryTable" Target="../queryTables/queryTable331.xml"/><Relationship Id="rId49" Type="http://schemas.openxmlformats.org/officeDocument/2006/relationships/queryTable" Target="../queryTables/queryTable352.xml"/><Relationship Id="rId114" Type="http://schemas.openxmlformats.org/officeDocument/2006/relationships/queryTable" Target="../queryTables/queryTable417.xml"/><Relationship Id="rId275" Type="http://schemas.openxmlformats.org/officeDocument/2006/relationships/queryTable" Target="../queryTables/queryTable578.xml"/><Relationship Id="rId296" Type="http://schemas.openxmlformats.org/officeDocument/2006/relationships/queryTable" Target="../queryTables/queryTable599.xml"/><Relationship Id="rId300" Type="http://schemas.openxmlformats.org/officeDocument/2006/relationships/queryTable" Target="../queryTables/queryTable603.xml"/><Relationship Id="rId60" Type="http://schemas.openxmlformats.org/officeDocument/2006/relationships/queryTable" Target="../queryTables/queryTable363.xml"/><Relationship Id="rId81" Type="http://schemas.openxmlformats.org/officeDocument/2006/relationships/queryTable" Target="../queryTables/queryTable384.xml"/><Relationship Id="rId135" Type="http://schemas.openxmlformats.org/officeDocument/2006/relationships/queryTable" Target="../queryTables/queryTable438.xml"/><Relationship Id="rId156" Type="http://schemas.openxmlformats.org/officeDocument/2006/relationships/queryTable" Target="../queryTables/queryTable459.xml"/><Relationship Id="rId177" Type="http://schemas.openxmlformats.org/officeDocument/2006/relationships/queryTable" Target="../queryTables/queryTable480.xml"/><Relationship Id="rId198" Type="http://schemas.openxmlformats.org/officeDocument/2006/relationships/queryTable" Target="../queryTables/queryTable501.xml"/><Relationship Id="rId321" Type="http://schemas.openxmlformats.org/officeDocument/2006/relationships/queryTable" Target="../queryTables/queryTable624.xml"/><Relationship Id="rId342" Type="http://schemas.openxmlformats.org/officeDocument/2006/relationships/queryTable" Target="../queryTables/queryTable645.xml"/><Relationship Id="rId363" Type="http://schemas.openxmlformats.org/officeDocument/2006/relationships/queryTable" Target="../queryTables/queryTable666.xml"/><Relationship Id="rId384" Type="http://schemas.openxmlformats.org/officeDocument/2006/relationships/queryTable" Target="../queryTables/queryTable687.xml"/><Relationship Id="rId202" Type="http://schemas.openxmlformats.org/officeDocument/2006/relationships/queryTable" Target="../queryTables/queryTable505.xml"/><Relationship Id="rId223" Type="http://schemas.openxmlformats.org/officeDocument/2006/relationships/queryTable" Target="../queryTables/queryTable526.xml"/><Relationship Id="rId244" Type="http://schemas.openxmlformats.org/officeDocument/2006/relationships/queryTable" Target="../queryTables/queryTable547.xml"/><Relationship Id="rId18" Type="http://schemas.openxmlformats.org/officeDocument/2006/relationships/queryTable" Target="../queryTables/queryTable321.xml"/><Relationship Id="rId39" Type="http://schemas.openxmlformats.org/officeDocument/2006/relationships/queryTable" Target="../queryTables/queryTable342.xml"/><Relationship Id="rId265" Type="http://schemas.openxmlformats.org/officeDocument/2006/relationships/queryTable" Target="../queryTables/queryTable568.xml"/><Relationship Id="rId286" Type="http://schemas.openxmlformats.org/officeDocument/2006/relationships/queryTable" Target="../queryTables/queryTable589.xml"/><Relationship Id="rId50" Type="http://schemas.openxmlformats.org/officeDocument/2006/relationships/queryTable" Target="../queryTables/queryTable353.xml"/><Relationship Id="rId104" Type="http://schemas.openxmlformats.org/officeDocument/2006/relationships/queryTable" Target="../queryTables/queryTable407.xml"/><Relationship Id="rId125" Type="http://schemas.openxmlformats.org/officeDocument/2006/relationships/queryTable" Target="../queryTables/queryTable428.xml"/><Relationship Id="rId146" Type="http://schemas.openxmlformats.org/officeDocument/2006/relationships/queryTable" Target="../queryTables/queryTable449.xml"/><Relationship Id="rId167" Type="http://schemas.openxmlformats.org/officeDocument/2006/relationships/queryTable" Target="../queryTables/queryTable470.xml"/><Relationship Id="rId188" Type="http://schemas.openxmlformats.org/officeDocument/2006/relationships/queryTable" Target="../queryTables/queryTable491.xml"/><Relationship Id="rId311" Type="http://schemas.openxmlformats.org/officeDocument/2006/relationships/queryTable" Target="../queryTables/queryTable614.xml"/><Relationship Id="rId332" Type="http://schemas.openxmlformats.org/officeDocument/2006/relationships/queryTable" Target="../queryTables/queryTable635.xml"/><Relationship Id="rId353" Type="http://schemas.openxmlformats.org/officeDocument/2006/relationships/queryTable" Target="../queryTables/queryTable656.xml"/><Relationship Id="rId374" Type="http://schemas.openxmlformats.org/officeDocument/2006/relationships/queryTable" Target="../queryTables/queryTable677.xml"/><Relationship Id="rId395" Type="http://schemas.openxmlformats.org/officeDocument/2006/relationships/queryTable" Target="../queryTables/queryTable698.xml"/><Relationship Id="rId409" Type="http://schemas.openxmlformats.org/officeDocument/2006/relationships/queryTable" Target="../queryTables/queryTable712.xml"/><Relationship Id="rId71" Type="http://schemas.openxmlformats.org/officeDocument/2006/relationships/queryTable" Target="../queryTables/queryTable374.xml"/><Relationship Id="rId92" Type="http://schemas.openxmlformats.org/officeDocument/2006/relationships/queryTable" Target="../queryTables/queryTable395.xml"/><Relationship Id="rId213" Type="http://schemas.openxmlformats.org/officeDocument/2006/relationships/queryTable" Target="../queryTables/queryTable516.xml"/><Relationship Id="rId234" Type="http://schemas.openxmlformats.org/officeDocument/2006/relationships/queryTable" Target="../queryTables/queryTable537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32.xml"/><Relationship Id="rId255" Type="http://schemas.openxmlformats.org/officeDocument/2006/relationships/queryTable" Target="../queryTables/queryTable558.xml"/><Relationship Id="rId276" Type="http://schemas.openxmlformats.org/officeDocument/2006/relationships/queryTable" Target="../queryTables/queryTable579.xml"/><Relationship Id="rId297" Type="http://schemas.openxmlformats.org/officeDocument/2006/relationships/queryTable" Target="../queryTables/queryTable600.xml"/><Relationship Id="rId40" Type="http://schemas.openxmlformats.org/officeDocument/2006/relationships/queryTable" Target="../queryTables/queryTable343.xml"/><Relationship Id="rId115" Type="http://schemas.openxmlformats.org/officeDocument/2006/relationships/queryTable" Target="../queryTables/queryTable418.xml"/><Relationship Id="rId136" Type="http://schemas.openxmlformats.org/officeDocument/2006/relationships/queryTable" Target="../queryTables/queryTable439.xml"/><Relationship Id="rId157" Type="http://schemas.openxmlformats.org/officeDocument/2006/relationships/queryTable" Target="../queryTables/queryTable460.xml"/><Relationship Id="rId178" Type="http://schemas.openxmlformats.org/officeDocument/2006/relationships/queryTable" Target="../queryTables/queryTable481.xml"/><Relationship Id="rId301" Type="http://schemas.openxmlformats.org/officeDocument/2006/relationships/queryTable" Target="../queryTables/queryTable604.xml"/><Relationship Id="rId322" Type="http://schemas.openxmlformats.org/officeDocument/2006/relationships/queryTable" Target="../queryTables/queryTable625.xml"/><Relationship Id="rId343" Type="http://schemas.openxmlformats.org/officeDocument/2006/relationships/queryTable" Target="../queryTables/queryTable646.xml"/><Relationship Id="rId364" Type="http://schemas.openxmlformats.org/officeDocument/2006/relationships/queryTable" Target="../queryTables/queryTable667.xml"/><Relationship Id="rId61" Type="http://schemas.openxmlformats.org/officeDocument/2006/relationships/queryTable" Target="../queryTables/queryTable364.xml"/><Relationship Id="rId82" Type="http://schemas.openxmlformats.org/officeDocument/2006/relationships/queryTable" Target="../queryTables/queryTable385.xml"/><Relationship Id="rId199" Type="http://schemas.openxmlformats.org/officeDocument/2006/relationships/queryTable" Target="../queryTables/queryTable502.xml"/><Relationship Id="rId203" Type="http://schemas.openxmlformats.org/officeDocument/2006/relationships/queryTable" Target="../queryTables/queryTable506.xml"/><Relationship Id="rId385" Type="http://schemas.openxmlformats.org/officeDocument/2006/relationships/queryTable" Target="../queryTables/queryTable688.xml"/><Relationship Id="rId19" Type="http://schemas.openxmlformats.org/officeDocument/2006/relationships/queryTable" Target="../queryTables/queryTable322.xml"/><Relationship Id="rId224" Type="http://schemas.openxmlformats.org/officeDocument/2006/relationships/queryTable" Target="../queryTables/queryTable527.xml"/><Relationship Id="rId245" Type="http://schemas.openxmlformats.org/officeDocument/2006/relationships/queryTable" Target="../queryTables/queryTable548.xml"/><Relationship Id="rId266" Type="http://schemas.openxmlformats.org/officeDocument/2006/relationships/queryTable" Target="../queryTables/queryTable569.xml"/><Relationship Id="rId287" Type="http://schemas.openxmlformats.org/officeDocument/2006/relationships/queryTable" Target="../queryTables/queryTable590.xml"/><Relationship Id="rId410" Type="http://schemas.openxmlformats.org/officeDocument/2006/relationships/queryTable" Target="../queryTables/queryTable713.xml"/><Relationship Id="rId30" Type="http://schemas.openxmlformats.org/officeDocument/2006/relationships/queryTable" Target="../queryTables/queryTable333.xml"/><Relationship Id="rId105" Type="http://schemas.openxmlformats.org/officeDocument/2006/relationships/queryTable" Target="../queryTables/queryTable408.xml"/><Relationship Id="rId126" Type="http://schemas.openxmlformats.org/officeDocument/2006/relationships/queryTable" Target="../queryTables/queryTable429.xml"/><Relationship Id="rId147" Type="http://schemas.openxmlformats.org/officeDocument/2006/relationships/queryTable" Target="../queryTables/queryTable450.xml"/><Relationship Id="rId168" Type="http://schemas.openxmlformats.org/officeDocument/2006/relationships/queryTable" Target="../queryTables/queryTable471.xml"/><Relationship Id="rId312" Type="http://schemas.openxmlformats.org/officeDocument/2006/relationships/queryTable" Target="../queryTables/queryTable615.xml"/><Relationship Id="rId333" Type="http://schemas.openxmlformats.org/officeDocument/2006/relationships/queryTable" Target="../queryTables/queryTable636.xml"/><Relationship Id="rId354" Type="http://schemas.openxmlformats.org/officeDocument/2006/relationships/queryTable" Target="../queryTables/queryTable657.xml"/><Relationship Id="rId51" Type="http://schemas.openxmlformats.org/officeDocument/2006/relationships/queryTable" Target="../queryTables/queryTable354.xml"/><Relationship Id="rId72" Type="http://schemas.openxmlformats.org/officeDocument/2006/relationships/queryTable" Target="../queryTables/queryTable375.xml"/><Relationship Id="rId93" Type="http://schemas.openxmlformats.org/officeDocument/2006/relationships/queryTable" Target="../queryTables/queryTable396.xml"/><Relationship Id="rId189" Type="http://schemas.openxmlformats.org/officeDocument/2006/relationships/queryTable" Target="../queryTables/queryTable492.xml"/><Relationship Id="rId375" Type="http://schemas.openxmlformats.org/officeDocument/2006/relationships/queryTable" Target="../queryTables/queryTable678.xml"/><Relationship Id="rId396" Type="http://schemas.openxmlformats.org/officeDocument/2006/relationships/queryTable" Target="../queryTables/queryTable69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17.xml"/><Relationship Id="rId235" Type="http://schemas.openxmlformats.org/officeDocument/2006/relationships/queryTable" Target="../queryTables/queryTable538.xml"/><Relationship Id="rId256" Type="http://schemas.openxmlformats.org/officeDocument/2006/relationships/queryTable" Target="../queryTables/queryTable559.xml"/><Relationship Id="rId277" Type="http://schemas.openxmlformats.org/officeDocument/2006/relationships/queryTable" Target="../queryTables/queryTable580.xml"/><Relationship Id="rId298" Type="http://schemas.openxmlformats.org/officeDocument/2006/relationships/queryTable" Target="../queryTables/queryTable601.xml"/><Relationship Id="rId400" Type="http://schemas.openxmlformats.org/officeDocument/2006/relationships/queryTable" Target="../queryTables/queryTable703.xml"/><Relationship Id="rId116" Type="http://schemas.openxmlformats.org/officeDocument/2006/relationships/queryTable" Target="../queryTables/queryTable419.xml"/><Relationship Id="rId137" Type="http://schemas.openxmlformats.org/officeDocument/2006/relationships/queryTable" Target="../queryTables/queryTable440.xml"/><Relationship Id="rId158" Type="http://schemas.openxmlformats.org/officeDocument/2006/relationships/queryTable" Target="../queryTables/queryTable461.xml"/><Relationship Id="rId302" Type="http://schemas.openxmlformats.org/officeDocument/2006/relationships/queryTable" Target="../queryTables/queryTable605.xml"/><Relationship Id="rId323" Type="http://schemas.openxmlformats.org/officeDocument/2006/relationships/queryTable" Target="../queryTables/queryTable626.xml"/><Relationship Id="rId344" Type="http://schemas.openxmlformats.org/officeDocument/2006/relationships/queryTable" Target="../queryTables/queryTable647.xml"/><Relationship Id="rId20" Type="http://schemas.openxmlformats.org/officeDocument/2006/relationships/queryTable" Target="../queryTables/queryTable323.xml"/><Relationship Id="rId41" Type="http://schemas.openxmlformats.org/officeDocument/2006/relationships/queryTable" Target="../queryTables/queryTable344.xml"/><Relationship Id="rId62" Type="http://schemas.openxmlformats.org/officeDocument/2006/relationships/queryTable" Target="../queryTables/queryTable365.xml"/><Relationship Id="rId83" Type="http://schemas.openxmlformats.org/officeDocument/2006/relationships/queryTable" Target="../queryTables/queryTable386.xml"/><Relationship Id="rId179" Type="http://schemas.openxmlformats.org/officeDocument/2006/relationships/queryTable" Target="../queryTables/queryTable482.xml"/><Relationship Id="rId365" Type="http://schemas.openxmlformats.org/officeDocument/2006/relationships/queryTable" Target="../queryTables/queryTable668.xml"/><Relationship Id="rId386" Type="http://schemas.openxmlformats.org/officeDocument/2006/relationships/queryTable" Target="../queryTables/queryTable689.xml"/><Relationship Id="rId190" Type="http://schemas.openxmlformats.org/officeDocument/2006/relationships/queryTable" Target="../queryTables/queryTable493.xml"/><Relationship Id="rId204" Type="http://schemas.openxmlformats.org/officeDocument/2006/relationships/queryTable" Target="../queryTables/queryTable507.xml"/><Relationship Id="rId225" Type="http://schemas.openxmlformats.org/officeDocument/2006/relationships/queryTable" Target="../queryTables/queryTable528.xml"/><Relationship Id="rId246" Type="http://schemas.openxmlformats.org/officeDocument/2006/relationships/queryTable" Target="../queryTables/queryTable549.xml"/><Relationship Id="rId267" Type="http://schemas.openxmlformats.org/officeDocument/2006/relationships/queryTable" Target="../queryTables/queryTable570.xml"/><Relationship Id="rId288" Type="http://schemas.openxmlformats.org/officeDocument/2006/relationships/queryTable" Target="../queryTables/queryTable591.xml"/><Relationship Id="rId411" Type="http://schemas.openxmlformats.org/officeDocument/2006/relationships/queryTable" Target="../queryTables/queryTable714.xml"/><Relationship Id="rId106" Type="http://schemas.openxmlformats.org/officeDocument/2006/relationships/queryTable" Target="../queryTables/queryTable409.xml"/><Relationship Id="rId127" Type="http://schemas.openxmlformats.org/officeDocument/2006/relationships/queryTable" Target="../queryTables/queryTable430.xml"/><Relationship Id="rId313" Type="http://schemas.openxmlformats.org/officeDocument/2006/relationships/queryTable" Target="../queryTables/queryTable616.xml"/><Relationship Id="rId10" Type="http://schemas.openxmlformats.org/officeDocument/2006/relationships/queryTable" Target="../queryTables/queryTable313.xml"/><Relationship Id="rId31" Type="http://schemas.openxmlformats.org/officeDocument/2006/relationships/queryTable" Target="../queryTables/queryTable334.xml"/><Relationship Id="rId52" Type="http://schemas.openxmlformats.org/officeDocument/2006/relationships/queryTable" Target="../queryTables/queryTable355.xml"/><Relationship Id="rId73" Type="http://schemas.openxmlformats.org/officeDocument/2006/relationships/queryTable" Target="../queryTables/queryTable376.xml"/><Relationship Id="rId94" Type="http://schemas.openxmlformats.org/officeDocument/2006/relationships/queryTable" Target="../queryTables/queryTable397.xml"/><Relationship Id="rId148" Type="http://schemas.openxmlformats.org/officeDocument/2006/relationships/queryTable" Target="../queryTables/queryTable451.xml"/><Relationship Id="rId169" Type="http://schemas.openxmlformats.org/officeDocument/2006/relationships/queryTable" Target="../queryTables/queryTable472.xml"/><Relationship Id="rId334" Type="http://schemas.openxmlformats.org/officeDocument/2006/relationships/queryTable" Target="../queryTables/queryTable637.xml"/><Relationship Id="rId355" Type="http://schemas.openxmlformats.org/officeDocument/2006/relationships/queryTable" Target="../queryTables/queryTable658.xml"/><Relationship Id="rId376" Type="http://schemas.openxmlformats.org/officeDocument/2006/relationships/queryTable" Target="../queryTables/queryTable679.xml"/><Relationship Id="rId397" Type="http://schemas.openxmlformats.org/officeDocument/2006/relationships/queryTable" Target="../queryTables/queryTable700.xml"/><Relationship Id="rId4" Type="http://schemas.openxmlformats.org/officeDocument/2006/relationships/queryTable" Target="../queryTables/queryTable307.xml"/><Relationship Id="rId180" Type="http://schemas.openxmlformats.org/officeDocument/2006/relationships/queryTable" Target="../queryTables/queryTable483.xml"/><Relationship Id="rId215" Type="http://schemas.openxmlformats.org/officeDocument/2006/relationships/queryTable" Target="../queryTables/queryTable518.xml"/><Relationship Id="rId236" Type="http://schemas.openxmlformats.org/officeDocument/2006/relationships/queryTable" Target="../queryTables/queryTable539.xml"/><Relationship Id="rId257" Type="http://schemas.openxmlformats.org/officeDocument/2006/relationships/queryTable" Target="../queryTables/queryTable560.xml"/><Relationship Id="rId278" Type="http://schemas.openxmlformats.org/officeDocument/2006/relationships/queryTable" Target="../queryTables/queryTable581.xml"/><Relationship Id="rId401" Type="http://schemas.openxmlformats.org/officeDocument/2006/relationships/queryTable" Target="../queryTables/queryTable704.xml"/><Relationship Id="rId303" Type="http://schemas.openxmlformats.org/officeDocument/2006/relationships/queryTable" Target="../queryTables/queryTable606.xml"/><Relationship Id="rId42" Type="http://schemas.openxmlformats.org/officeDocument/2006/relationships/queryTable" Target="../queryTables/queryTable345.xml"/><Relationship Id="rId84" Type="http://schemas.openxmlformats.org/officeDocument/2006/relationships/queryTable" Target="../queryTables/queryTable387.xml"/><Relationship Id="rId138" Type="http://schemas.openxmlformats.org/officeDocument/2006/relationships/queryTable" Target="../queryTables/queryTable441.xml"/><Relationship Id="rId345" Type="http://schemas.openxmlformats.org/officeDocument/2006/relationships/queryTable" Target="../queryTables/queryTable648.xml"/><Relationship Id="rId387" Type="http://schemas.openxmlformats.org/officeDocument/2006/relationships/queryTable" Target="../queryTables/queryTable690.xml"/><Relationship Id="rId191" Type="http://schemas.openxmlformats.org/officeDocument/2006/relationships/queryTable" Target="../queryTables/queryTable494.xml"/><Relationship Id="rId205" Type="http://schemas.openxmlformats.org/officeDocument/2006/relationships/queryTable" Target="../queryTables/queryTable508.xml"/><Relationship Id="rId247" Type="http://schemas.openxmlformats.org/officeDocument/2006/relationships/queryTable" Target="../queryTables/queryTable550.xml"/><Relationship Id="rId412" Type="http://schemas.openxmlformats.org/officeDocument/2006/relationships/queryTable" Target="../queryTables/queryTable715.xml"/><Relationship Id="rId107" Type="http://schemas.openxmlformats.org/officeDocument/2006/relationships/queryTable" Target="../queryTables/queryTable410.xml"/><Relationship Id="rId289" Type="http://schemas.openxmlformats.org/officeDocument/2006/relationships/queryTable" Target="../queryTables/queryTable592.xml"/><Relationship Id="rId11" Type="http://schemas.openxmlformats.org/officeDocument/2006/relationships/queryTable" Target="../queryTables/queryTable314.xml"/><Relationship Id="rId53" Type="http://schemas.openxmlformats.org/officeDocument/2006/relationships/queryTable" Target="../queryTables/queryTable356.xml"/><Relationship Id="rId149" Type="http://schemas.openxmlformats.org/officeDocument/2006/relationships/queryTable" Target="../queryTables/queryTable452.xml"/><Relationship Id="rId314" Type="http://schemas.openxmlformats.org/officeDocument/2006/relationships/queryTable" Target="../queryTables/queryTable617.xml"/><Relationship Id="rId356" Type="http://schemas.openxmlformats.org/officeDocument/2006/relationships/queryTable" Target="../queryTables/queryTable659.xml"/><Relationship Id="rId398" Type="http://schemas.openxmlformats.org/officeDocument/2006/relationships/queryTable" Target="../queryTables/queryTable70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9.xml"/><Relationship Id="rId299" Type="http://schemas.openxmlformats.org/officeDocument/2006/relationships/queryTable" Target="../queryTables/queryTable1011.xml"/><Relationship Id="rId21" Type="http://schemas.openxmlformats.org/officeDocument/2006/relationships/queryTable" Target="../queryTables/queryTable733.xml"/><Relationship Id="rId63" Type="http://schemas.openxmlformats.org/officeDocument/2006/relationships/queryTable" Target="../queryTables/queryTable775.xml"/><Relationship Id="rId159" Type="http://schemas.openxmlformats.org/officeDocument/2006/relationships/queryTable" Target="../queryTables/queryTable871.xml"/><Relationship Id="rId324" Type="http://schemas.openxmlformats.org/officeDocument/2006/relationships/queryTable" Target="../queryTables/queryTable1036.xml"/><Relationship Id="rId366" Type="http://schemas.openxmlformats.org/officeDocument/2006/relationships/queryTable" Target="../queryTables/queryTable1078.xml"/><Relationship Id="rId170" Type="http://schemas.openxmlformats.org/officeDocument/2006/relationships/queryTable" Target="../queryTables/queryTable882.xml"/><Relationship Id="rId226" Type="http://schemas.openxmlformats.org/officeDocument/2006/relationships/queryTable" Target="../queryTables/queryTable938.xml"/><Relationship Id="rId433" Type="http://schemas.openxmlformats.org/officeDocument/2006/relationships/queryTable" Target="../queryTables/queryTable1145.xml"/><Relationship Id="rId268" Type="http://schemas.openxmlformats.org/officeDocument/2006/relationships/queryTable" Target="../queryTables/queryTable980.xml"/><Relationship Id="rId475" Type="http://schemas.openxmlformats.org/officeDocument/2006/relationships/queryTable" Target="../queryTables/queryTable1187.xml"/><Relationship Id="rId32" Type="http://schemas.openxmlformats.org/officeDocument/2006/relationships/queryTable" Target="../queryTables/queryTable744.xml"/><Relationship Id="rId74" Type="http://schemas.openxmlformats.org/officeDocument/2006/relationships/queryTable" Target="../queryTables/queryTable786.xml"/><Relationship Id="rId128" Type="http://schemas.openxmlformats.org/officeDocument/2006/relationships/queryTable" Target="../queryTables/queryTable840.xml"/><Relationship Id="rId335" Type="http://schemas.openxmlformats.org/officeDocument/2006/relationships/queryTable" Target="../queryTables/queryTable1047.xml"/><Relationship Id="rId377" Type="http://schemas.openxmlformats.org/officeDocument/2006/relationships/queryTable" Target="../queryTables/queryTable1089.xml"/><Relationship Id="rId5" Type="http://schemas.openxmlformats.org/officeDocument/2006/relationships/queryTable" Target="../queryTables/queryTable717.xml"/><Relationship Id="rId181" Type="http://schemas.openxmlformats.org/officeDocument/2006/relationships/queryTable" Target="../queryTables/queryTable893.xml"/><Relationship Id="rId237" Type="http://schemas.openxmlformats.org/officeDocument/2006/relationships/queryTable" Target="../queryTables/queryTable949.xml"/><Relationship Id="rId402" Type="http://schemas.openxmlformats.org/officeDocument/2006/relationships/queryTable" Target="../queryTables/queryTable1114.xml"/><Relationship Id="rId279" Type="http://schemas.openxmlformats.org/officeDocument/2006/relationships/queryTable" Target="../queryTables/queryTable991.xml"/><Relationship Id="rId444" Type="http://schemas.openxmlformats.org/officeDocument/2006/relationships/queryTable" Target="../queryTables/queryTable1156.xml"/><Relationship Id="rId486" Type="http://schemas.openxmlformats.org/officeDocument/2006/relationships/queryTable" Target="../queryTables/queryTable1198.xml"/><Relationship Id="rId43" Type="http://schemas.openxmlformats.org/officeDocument/2006/relationships/queryTable" Target="../queryTables/queryTable755.xml"/><Relationship Id="rId139" Type="http://schemas.openxmlformats.org/officeDocument/2006/relationships/queryTable" Target="../queryTables/queryTable851.xml"/><Relationship Id="rId290" Type="http://schemas.openxmlformats.org/officeDocument/2006/relationships/queryTable" Target="../queryTables/queryTable1002.xml"/><Relationship Id="rId304" Type="http://schemas.openxmlformats.org/officeDocument/2006/relationships/queryTable" Target="../queryTables/queryTable1016.xml"/><Relationship Id="rId346" Type="http://schemas.openxmlformats.org/officeDocument/2006/relationships/queryTable" Target="../queryTables/queryTable1058.xml"/><Relationship Id="rId388" Type="http://schemas.openxmlformats.org/officeDocument/2006/relationships/queryTable" Target="../queryTables/queryTable1100.xml"/><Relationship Id="rId85" Type="http://schemas.openxmlformats.org/officeDocument/2006/relationships/queryTable" Target="../queryTables/queryTable797.xml"/><Relationship Id="rId150" Type="http://schemas.openxmlformats.org/officeDocument/2006/relationships/queryTable" Target="../queryTables/queryTable862.xml"/><Relationship Id="rId192" Type="http://schemas.openxmlformats.org/officeDocument/2006/relationships/queryTable" Target="../queryTables/queryTable904.xml"/><Relationship Id="rId206" Type="http://schemas.openxmlformats.org/officeDocument/2006/relationships/queryTable" Target="../queryTables/queryTable918.xml"/><Relationship Id="rId413" Type="http://schemas.openxmlformats.org/officeDocument/2006/relationships/queryTable" Target="../queryTables/queryTable1125.xml"/><Relationship Id="rId248" Type="http://schemas.openxmlformats.org/officeDocument/2006/relationships/queryTable" Target="../queryTables/queryTable960.xml"/><Relationship Id="rId455" Type="http://schemas.openxmlformats.org/officeDocument/2006/relationships/queryTable" Target="../queryTables/queryTable1167.xml"/><Relationship Id="rId497" Type="http://schemas.openxmlformats.org/officeDocument/2006/relationships/queryTable" Target="../queryTables/queryTable1209.xml"/><Relationship Id="rId12" Type="http://schemas.openxmlformats.org/officeDocument/2006/relationships/queryTable" Target="../queryTables/queryTable724.xml"/><Relationship Id="rId108" Type="http://schemas.openxmlformats.org/officeDocument/2006/relationships/queryTable" Target="../queryTables/queryTable820.xml"/><Relationship Id="rId315" Type="http://schemas.openxmlformats.org/officeDocument/2006/relationships/queryTable" Target="../queryTables/queryTable1027.xml"/><Relationship Id="rId357" Type="http://schemas.openxmlformats.org/officeDocument/2006/relationships/queryTable" Target="../queryTables/queryTable1069.xml"/><Relationship Id="rId54" Type="http://schemas.openxmlformats.org/officeDocument/2006/relationships/queryTable" Target="../queryTables/queryTable766.xml"/><Relationship Id="rId96" Type="http://schemas.openxmlformats.org/officeDocument/2006/relationships/queryTable" Target="../queryTables/queryTable808.xml"/><Relationship Id="rId161" Type="http://schemas.openxmlformats.org/officeDocument/2006/relationships/queryTable" Target="../queryTables/queryTable873.xml"/><Relationship Id="rId217" Type="http://schemas.openxmlformats.org/officeDocument/2006/relationships/queryTable" Target="../queryTables/queryTable929.xml"/><Relationship Id="rId399" Type="http://schemas.openxmlformats.org/officeDocument/2006/relationships/queryTable" Target="../queryTables/queryTable1111.xml"/><Relationship Id="rId259" Type="http://schemas.openxmlformats.org/officeDocument/2006/relationships/queryTable" Target="../queryTables/queryTable971.xml"/><Relationship Id="rId424" Type="http://schemas.openxmlformats.org/officeDocument/2006/relationships/queryTable" Target="../queryTables/queryTable1136.xml"/><Relationship Id="rId466" Type="http://schemas.openxmlformats.org/officeDocument/2006/relationships/queryTable" Target="../queryTables/queryTable1178.xml"/><Relationship Id="rId23" Type="http://schemas.openxmlformats.org/officeDocument/2006/relationships/queryTable" Target="../queryTables/queryTable735.xml"/><Relationship Id="rId119" Type="http://schemas.openxmlformats.org/officeDocument/2006/relationships/queryTable" Target="../queryTables/queryTable831.xml"/><Relationship Id="rId270" Type="http://schemas.openxmlformats.org/officeDocument/2006/relationships/queryTable" Target="../queryTables/queryTable982.xml"/><Relationship Id="rId326" Type="http://schemas.openxmlformats.org/officeDocument/2006/relationships/queryTable" Target="../queryTables/queryTable1038.xml"/><Relationship Id="rId65" Type="http://schemas.openxmlformats.org/officeDocument/2006/relationships/queryTable" Target="../queryTables/queryTable777.xml"/><Relationship Id="rId130" Type="http://schemas.openxmlformats.org/officeDocument/2006/relationships/queryTable" Target="../queryTables/queryTable842.xml"/><Relationship Id="rId368" Type="http://schemas.openxmlformats.org/officeDocument/2006/relationships/queryTable" Target="../queryTables/queryTable1080.xml"/><Relationship Id="rId172" Type="http://schemas.openxmlformats.org/officeDocument/2006/relationships/queryTable" Target="../queryTables/queryTable884.xml"/><Relationship Id="rId228" Type="http://schemas.openxmlformats.org/officeDocument/2006/relationships/queryTable" Target="../queryTables/queryTable940.xml"/><Relationship Id="rId435" Type="http://schemas.openxmlformats.org/officeDocument/2006/relationships/queryTable" Target="../queryTables/queryTable1147.xml"/><Relationship Id="rId477" Type="http://schemas.openxmlformats.org/officeDocument/2006/relationships/queryTable" Target="../queryTables/queryTable1189.xml"/><Relationship Id="rId281" Type="http://schemas.openxmlformats.org/officeDocument/2006/relationships/queryTable" Target="../queryTables/queryTable993.xml"/><Relationship Id="rId337" Type="http://schemas.openxmlformats.org/officeDocument/2006/relationships/queryTable" Target="../queryTables/queryTable1049.xml"/><Relationship Id="rId34" Type="http://schemas.openxmlformats.org/officeDocument/2006/relationships/queryTable" Target="../queryTables/queryTable746.xml"/><Relationship Id="rId76" Type="http://schemas.openxmlformats.org/officeDocument/2006/relationships/queryTable" Target="../queryTables/queryTable788.xml"/><Relationship Id="rId141" Type="http://schemas.openxmlformats.org/officeDocument/2006/relationships/queryTable" Target="../queryTables/queryTable853.xml"/><Relationship Id="rId379" Type="http://schemas.openxmlformats.org/officeDocument/2006/relationships/queryTable" Target="../queryTables/queryTable1091.xml"/><Relationship Id="rId7" Type="http://schemas.openxmlformats.org/officeDocument/2006/relationships/queryTable" Target="../queryTables/queryTable719.xml"/><Relationship Id="rId183" Type="http://schemas.openxmlformats.org/officeDocument/2006/relationships/queryTable" Target="../queryTables/queryTable895.xml"/><Relationship Id="rId239" Type="http://schemas.openxmlformats.org/officeDocument/2006/relationships/queryTable" Target="../queryTables/queryTable951.xml"/><Relationship Id="rId390" Type="http://schemas.openxmlformats.org/officeDocument/2006/relationships/queryTable" Target="../queryTables/queryTable1102.xml"/><Relationship Id="rId404" Type="http://schemas.openxmlformats.org/officeDocument/2006/relationships/queryTable" Target="../queryTables/queryTable1116.xml"/><Relationship Id="rId446" Type="http://schemas.openxmlformats.org/officeDocument/2006/relationships/queryTable" Target="../queryTables/queryTable1158.xml"/><Relationship Id="rId250" Type="http://schemas.openxmlformats.org/officeDocument/2006/relationships/queryTable" Target="../queryTables/queryTable962.xml"/><Relationship Id="rId271" Type="http://schemas.openxmlformats.org/officeDocument/2006/relationships/queryTable" Target="../queryTables/queryTable983.xml"/><Relationship Id="rId292" Type="http://schemas.openxmlformats.org/officeDocument/2006/relationships/queryTable" Target="../queryTables/queryTable1004.xml"/><Relationship Id="rId306" Type="http://schemas.openxmlformats.org/officeDocument/2006/relationships/queryTable" Target="../queryTables/queryTable1018.xml"/><Relationship Id="rId488" Type="http://schemas.openxmlformats.org/officeDocument/2006/relationships/queryTable" Target="../queryTables/queryTable1200.xml"/><Relationship Id="rId24" Type="http://schemas.openxmlformats.org/officeDocument/2006/relationships/queryTable" Target="../queryTables/queryTable736.xml"/><Relationship Id="rId45" Type="http://schemas.openxmlformats.org/officeDocument/2006/relationships/queryTable" Target="../queryTables/queryTable757.xml"/><Relationship Id="rId66" Type="http://schemas.openxmlformats.org/officeDocument/2006/relationships/queryTable" Target="../queryTables/queryTable778.xml"/><Relationship Id="rId87" Type="http://schemas.openxmlformats.org/officeDocument/2006/relationships/queryTable" Target="../queryTables/queryTable799.xml"/><Relationship Id="rId110" Type="http://schemas.openxmlformats.org/officeDocument/2006/relationships/queryTable" Target="../queryTables/queryTable822.xml"/><Relationship Id="rId131" Type="http://schemas.openxmlformats.org/officeDocument/2006/relationships/queryTable" Target="../queryTables/queryTable843.xml"/><Relationship Id="rId327" Type="http://schemas.openxmlformats.org/officeDocument/2006/relationships/queryTable" Target="../queryTables/queryTable1039.xml"/><Relationship Id="rId348" Type="http://schemas.openxmlformats.org/officeDocument/2006/relationships/queryTable" Target="../queryTables/queryTable1060.xml"/><Relationship Id="rId369" Type="http://schemas.openxmlformats.org/officeDocument/2006/relationships/queryTable" Target="../queryTables/queryTable1081.xml"/><Relationship Id="rId152" Type="http://schemas.openxmlformats.org/officeDocument/2006/relationships/queryTable" Target="../queryTables/queryTable864.xml"/><Relationship Id="rId173" Type="http://schemas.openxmlformats.org/officeDocument/2006/relationships/queryTable" Target="../queryTables/queryTable885.xml"/><Relationship Id="rId194" Type="http://schemas.openxmlformats.org/officeDocument/2006/relationships/queryTable" Target="../queryTables/queryTable906.xml"/><Relationship Id="rId208" Type="http://schemas.openxmlformats.org/officeDocument/2006/relationships/queryTable" Target="../queryTables/queryTable920.xml"/><Relationship Id="rId229" Type="http://schemas.openxmlformats.org/officeDocument/2006/relationships/queryTable" Target="../queryTables/queryTable941.xml"/><Relationship Id="rId380" Type="http://schemas.openxmlformats.org/officeDocument/2006/relationships/queryTable" Target="../queryTables/queryTable1092.xml"/><Relationship Id="rId415" Type="http://schemas.openxmlformats.org/officeDocument/2006/relationships/queryTable" Target="../queryTables/queryTable1127.xml"/><Relationship Id="rId436" Type="http://schemas.openxmlformats.org/officeDocument/2006/relationships/queryTable" Target="../queryTables/queryTable1148.xml"/><Relationship Id="rId457" Type="http://schemas.openxmlformats.org/officeDocument/2006/relationships/queryTable" Target="../queryTables/queryTable1169.xml"/><Relationship Id="rId240" Type="http://schemas.openxmlformats.org/officeDocument/2006/relationships/queryTable" Target="../queryTables/queryTable952.xml"/><Relationship Id="rId261" Type="http://schemas.openxmlformats.org/officeDocument/2006/relationships/queryTable" Target="../queryTables/queryTable973.xml"/><Relationship Id="rId478" Type="http://schemas.openxmlformats.org/officeDocument/2006/relationships/queryTable" Target="../queryTables/queryTable1190.xml"/><Relationship Id="rId14" Type="http://schemas.openxmlformats.org/officeDocument/2006/relationships/queryTable" Target="../queryTables/queryTable726.xml"/><Relationship Id="rId35" Type="http://schemas.openxmlformats.org/officeDocument/2006/relationships/queryTable" Target="../queryTables/queryTable747.xml"/><Relationship Id="rId56" Type="http://schemas.openxmlformats.org/officeDocument/2006/relationships/queryTable" Target="../queryTables/queryTable768.xml"/><Relationship Id="rId77" Type="http://schemas.openxmlformats.org/officeDocument/2006/relationships/queryTable" Target="../queryTables/queryTable789.xml"/><Relationship Id="rId100" Type="http://schemas.openxmlformats.org/officeDocument/2006/relationships/queryTable" Target="../queryTables/queryTable812.xml"/><Relationship Id="rId282" Type="http://schemas.openxmlformats.org/officeDocument/2006/relationships/queryTable" Target="../queryTables/queryTable994.xml"/><Relationship Id="rId317" Type="http://schemas.openxmlformats.org/officeDocument/2006/relationships/queryTable" Target="../queryTables/queryTable1029.xml"/><Relationship Id="rId338" Type="http://schemas.openxmlformats.org/officeDocument/2006/relationships/queryTable" Target="../queryTables/queryTable1050.xml"/><Relationship Id="rId359" Type="http://schemas.openxmlformats.org/officeDocument/2006/relationships/queryTable" Target="../queryTables/queryTable1071.xml"/><Relationship Id="rId8" Type="http://schemas.openxmlformats.org/officeDocument/2006/relationships/queryTable" Target="../queryTables/queryTable720.xml"/><Relationship Id="rId98" Type="http://schemas.openxmlformats.org/officeDocument/2006/relationships/queryTable" Target="../queryTables/queryTable810.xml"/><Relationship Id="rId121" Type="http://schemas.openxmlformats.org/officeDocument/2006/relationships/queryTable" Target="../queryTables/queryTable833.xml"/><Relationship Id="rId142" Type="http://schemas.openxmlformats.org/officeDocument/2006/relationships/queryTable" Target="../queryTables/queryTable854.xml"/><Relationship Id="rId163" Type="http://schemas.openxmlformats.org/officeDocument/2006/relationships/queryTable" Target="../queryTables/queryTable875.xml"/><Relationship Id="rId184" Type="http://schemas.openxmlformats.org/officeDocument/2006/relationships/queryTable" Target="../queryTables/queryTable896.xml"/><Relationship Id="rId219" Type="http://schemas.openxmlformats.org/officeDocument/2006/relationships/queryTable" Target="../queryTables/queryTable931.xml"/><Relationship Id="rId370" Type="http://schemas.openxmlformats.org/officeDocument/2006/relationships/queryTable" Target="../queryTables/queryTable1082.xml"/><Relationship Id="rId391" Type="http://schemas.openxmlformats.org/officeDocument/2006/relationships/queryTable" Target="../queryTables/queryTable1103.xml"/><Relationship Id="rId405" Type="http://schemas.openxmlformats.org/officeDocument/2006/relationships/queryTable" Target="../queryTables/queryTable1117.xml"/><Relationship Id="rId426" Type="http://schemas.openxmlformats.org/officeDocument/2006/relationships/queryTable" Target="../queryTables/queryTable1138.xml"/><Relationship Id="rId447" Type="http://schemas.openxmlformats.org/officeDocument/2006/relationships/queryTable" Target="../queryTables/queryTable1159.xml"/><Relationship Id="rId230" Type="http://schemas.openxmlformats.org/officeDocument/2006/relationships/queryTable" Target="../queryTables/queryTable942.xml"/><Relationship Id="rId251" Type="http://schemas.openxmlformats.org/officeDocument/2006/relationships/queryTable" Target="../queryTables/queryTable963.xml"/><Relationship Id="rId468" Type="http://schemas.openxmlformats.org/officeDocument/2006/relationships/queryTable" Target="../queryTables/queryTable1180.xml"/><Relationship Id="rId489" Type="http://schemas.openxmlformats.org/officeDocument/2006/relationships/queryTable" Target="../queryTables/queryTable1201.xml"/><Relationship Id="rId25" Type="http://schemas.openxmlformats.org/officeDocument/2006/relationships/queryTable" Target="../queryTables/queryTable737.xml"/><Relationship Id="rId46" Type="http://schemas.openxmlformats.org/officeDocument/2006/relationships/queryTable" Target="../queryTables/queryTable758.xml"/><Relationship Id="rId67" Type="http://schemas.openxmlformats.org/officeDocument/2006/relationships/queryTable" Target="../queryTables/queryTable779.xml"/><Relationship Id="rId272" Type="http://schemas.openxmlformats.org/officeDocument/2006/relationships/queryTable" Target="../queryTables/queryTable984.xml"/><Relationship Id="rId293" Type="http://schemas.openxmlformats.org/officeDocument/2006/relationships/queryTable" Target="../queryTables/queryTable1005.xml"/><Relationship Id="rId307" Type="http://schemas.openxmlformats.org/officeDocument/2006/relationships/queryTable" Target="../queryTables/queryTable1019.xml"/><Relationship Id="rId328" Type="http://schemas.openxmlformats.org/officeDocument/2006/relationships/queryTable" Target="../queryTables/queryTable1040.xml"/><Relationship Id="rId349" Type="http://schemas.openxmlformats.org/officeDocument/2006/relationships/queryTable" Target="../queryTables/queryTable1061.xml"/><Relationship Id="rId88" Type="http://schemas.openxmlformats.org/officeDocument/2006/relationships/queryTable" Target="../queryTables/queryTable800.xml"/><Relationship Id="rId111" Type="http://schemas.openxmlformats.org/officeDocument/2006/relationships/queryTable" Target="../queryTables/queryTable823.xml"/><Relationship Id="rId132" Type="http://schemas.openxmlformats.org/officeDocument/2006/relationships/queryTable" Target="../queryTables/queryTable844.xml"/><Relationship Id="rId153" Type="http://schemas.openxmlformats.org/officeDocument/2006/relationships/queryTable" Target="../queryTables/queryTable865.xml"/><Relationship Id="rId174" Type="http://schemas.openxmlformats.org/officeDocument/2006/relationships/queryTable" Target="../queryTables/queryTable886.xml"/><Relationship Id="rId195" Type="http://schemas.openxmlformats.org/officeDocument/2006/relationships/queryTable" Target="../queryTables/queryTable907.xml"/><Relationship Id="rId209" Type="http://schemas.openxmlformats.org/officeDocument/2006/relationships/queryTable" Target="../queryTables/queryTable921.xml"/><Relationship Id="rId360" Type="http://schemas.openxmlformats.org/officeDocument/2006/relationships/queryTable" Target="../queryTables/queryTable1072.xml"/><Relationship Id="rId381" Type="http://schemas.openxmlformats.org/officeDocument/2006/relationships/queryTable" Target="../queryTables/queryTable1093.xml"/><Relationship Id="rId416" Type="http://schemas.openxmlformats.org/officeDocument/2006/relationships/queryTable" Target="../queryTables/queryTable1128.xml"/><Relationship Id="rId220" Type="http://schemas.openxmlformats.org/officeDocument/2006/relationships/queryTable" Target="../queryTables/queryTable932.xml"/><Relationship Id="rId241" Type="http://schemas.openxmlformats.org/officeDocument/2006/relationships/queryTable" Target="../queryTables/queryTable953.xml"/><Relationship Id="rId437" Type="http://schemas.openxmlformats.org/officeDocument/2006/relationships/queryTable" Target="../queryTables/queryTable1149.xml"/><Relationship Id="rId458" Type="http://schemas.openxmlformats.org/officeDocument/2006/relationships/queryTable" Target="../queryTables/queryTable1170.xml"/><Relationship Id="rId479" Type="http://schemas.openxmlformats.org/officeDocument/2006/relationships/queryTable" Target="../queryTables/queryTable1191.xml"/><Relationship Id="rId15" Type="http://schemas.openxmlformats.org/officeDocument/2006/relationships/queryTable" Target="../queryTables/queryTable727.xml"/><Relationship Id="rId36" Type="http://schemas.openxmlformats.org/officeDocument/2006/relationships/queryTable" Target="../queryTables/queryTable748.xml"/><Relationship Id="rId57" Type="http://schemas.openxmlformats.org/officeDocument/2006/relationships/queryTable" Target="../queryTables/queryTable769.xml"/><Relationship Id="rId262" Type="http://schemas.openxmlformats.org/officeDocument/2006/relationships/queryTable" Target="../queryTables/queryTable974.xml"/><Relationship Id="rId283" Type="http://schemas.openxmlformats.org/officeDocument/2006/relationships/queryTable" Target="../queryTables/queryTable995.xml"/><Relationship Id="rId318" Type="http://schemas.openxmlformats.org/officeDocument/2006/relationships/queryTable" Target="../queryTables/queryTable1030.xml"/><Relationship Id="rId339" Type="http://schemas.openxmlformats.org/officeDocument/2006/relationships/queryTable" Target="../queryTables/queryTable1051.xml"/><Relationship Id="rId490" Type="http://schemas.openxmlformats.org/officeDocument/2006/relationships/queryTable" Target="../queryTables/queryTable1202.xml"/><Relationship Id="rId78" Type="http://schemas.openxmlformats.org/officeDocument/2006/relationships/queryTable" Target="../queryTables/queryTable790.xml"/><Relationship Id="rId99" Type="http://schemas.openxmlformats.org/officeDocument/2006/relationships/queryTable" Target="../queryTables/queryTable811.xml"/><Relationship Id="rId101" Type="http://schemas.openxmlformats.org/officeDocument/2006/relationships/queryTable" Target="../queryTables/queryTable813.xml"/><Relationship Id="rId122" Type="http://schemas.openxmlformats.org/officeDocument/2006/relationships/queryTable" Target="../queryTables/queryTable834.xml"/><Relationship Id="rId143" Type="http://schemas.openxmlformats.org/officeDocument/2006/relationships/queryTable" Target="../queryTables/queryTable855.xml"/><Relationship Id="rId164" Type="http://schemas.openxmlformats.org/officeDocument/2006/relationships/queryTable" Target="../queryTables/queryTable876.xml"/><Relationship Id="rId185" Type="http://schemas.openxmlformats.org/officeDocument/2006/relationships/queryTable" Target="../queryTables/queryTable897.xml"/><Relationship Id="rId350" Type="http://schemas.openxmlformats.org/officeDocument/2006/relationships/queryTable" Target="../queryTables/queryTable1062.xml"/><Relationship Id="rId371" Type="http://schemas.openxmlformats.org/officeDocument/2006/relationships/queryTable" Target="../queryTables/queryTable1083.xml"/><Relationship Id="rId406" Type="http://schemas.openxmlformats.org/officeDocument/2006/relationships/queryTable" Target="../queryTables/queryTable1118.xml"/><Relationship Id="rId9" Type="http://schemas.openxmlformats.org/officeDocument/2006/relationships/queryTable" Target="../queryTables/queryTable721.xml"/><Relationship Id="rId210" Type="http://schemas.openxmlformats.org/officeDocument/2006/relationships/queryTable" Target="../queryTables/queryTable922.xml"/><Relationship Id="rId392" Type="http://schemas.openxmlformats.org/officeDocument/2006/relationships/queryTable" Target="../queryTables/queryTable1104.xml"/><Relationship Id="rId427" Type="http://schemas.openxmlformats.org/officeDocument/2006/relationships/queryTable" Target="../queryTables/queryTable1139.xml"/><Relationship Id="rId448" Type="http://schemas.openxmlformats.org/officeDocument/2006/relationships/queryTable" Target="../queryTables/queryTable1160.xml"/><Relationship Id="rId469" Type="http://schemas.openxmlformats.org/officeDocument/2006/relationships/queryTable" Target="../queryTables/queryTable1181.xml"/><Relationship Id="rId26" Type="http://schemas.openxmlformats.org/officeDocument/2006/relationships/queryTable" Target="../queryTables/queryTable738.xml"/><Relationship Id="rId231" Type="http://schemas.openxmlformats.org/officeDocument/2006/relationships/queryTable" Target="../queryTables/queryTable943.xml"/><Relationship Id="rId252" Type="http://schemas.openxmlformats.org/officeDocument/2006/relationships/queryTable" Target="../queryTables/queryTable964.xml"/><Relationship Id="rId273" Type="http://schemas.openxmlformats.org/officeDocument/2006/relationships/queryTable" Target="../queryTables/queryTable985.xml"/><Relationship Id="rId294" Type="http://schemas.openxmlformats.org/officeDocument/2006/relationships/queryTable" Target="../queryTables/queryTable1006.xml"/><Relationship Id="rId308" Type="http://schemas.openxmlformats.org/officeDocument/2006/relationships/queryTable" Target="../queryTables/queryTable1020.xml"/><Relationship Id="rId329" Type="http://schemas.openxmlformats.org/officeDocument/2006/relationships/queryTable" Target="../queryTables/queryTable1041.xml"/><Relationship Id="rId480" Type="http://schemas.openxmlformats.org/officeDocument/2006/relationships/queryTable" Target="../queryTables/queryTable1192.xml"/><Relationship Id="rId47" Type="http://schemas.openxmlformats.org/officeDocument/2006/relationships/queryTable" Target="../queryTables/queryTable759.xml"/><Relationship Id="rId68" Type="http://schemas.openxmlformats.org/officeDocument/2006/relationships/queryTable" Target="../queryTables/queryTable780.xml"/><Relationship Id="rId89" Type="http://schemas.openxmlformats.org/officeDocument/2006/relationships/queryTable" Target="../queryTables/queryTable801.xml"/><Relationship Id="rId112" Type="http://schemas.openxmlformats.org/officeDocument/2006/relationships/queryTable" Target="../queryTables/queryTable824.xml"/><Relationship Id="rId133" Type="http://schemas.openxmlformats.org/officeDocument/2006/relationships/queryTable" Target="../queryTables/queryTable845.xml"/><Relationship Id="rId154" Type="http://schemas.openxmlformats.org/officeDocument/2006/relationships/queryTable" Target="../queryTables/queryTable866.xml"/><Relationship Id="rId175" Type="http://schemas.openxmlformats.org/officeDocument/2006/relationships/queryTable" Target="../queryTables/queryTable887.xml"/><Relationship Id="rId340" Type="http://schemas.openxmlformats.org/officeDocument/2006/relationships/queryTable" Target="../queryTables/queryTable1052.xml"/><Relationship Id="rId361" Type="http://schemas.openxmlformats.org/officeDocument/2006/relationships/queryTable" Target="../queryTables/queryTable1073.xml"/><Relationship Id="rId196" Type="http://schemas.openxmlformats.org/officeDocument/2006/relationships/queryTable" Target="../queryTables/queryTable908.xml"/><Relationship Id="rId200" Type="http://schemas.openxmlformats.org/officeDocument/2006/relationships/queryTable" Target="../queryTables/queryTable912.xml"/><Relationship Id="rId382" Type="http://schemas.openxmlformats.org/officeDocument/2006/relationships/queryTable" Target="../queryTables/queryTable1094.xml"/><Relationship Id="rId417" Type="http://schemas.openxmlformats.org/officeDocument/2006/relationships/queryTable" Target="../queryTables/queryTable1129.xml"/><Relationship Id="rId438" Type="http://schemas.openxmlformats.org/officeDocument/2006/relationships/queryTable" Target="../queryTables/queryTable1150.xml"/><Relationship Id="rId459" Type="http://schemas.openxmlformats.org/officeDocument/2006/relationships/queryTable" Target="../queryTables/queryTable1171.xml"/><Relationship Id="rId16" Type="http://schemas.openxmlformats.org/officeDocument/2006/relationships/queryTable" Target="../queryTables/queryTable728.xml"/><Relationship Id="rId221" Type="http://schemas.openxmlformats.org/officeDocument/2006/relationships/queryTable" Target="../queryTables/queryTable933.xml"/><Relationship Id="rId242" Type="http://schemas.openxmlformats.org/officeDocument/2006/relationships/queryTable" Target="../queryTables/queryTable954.xml"/><Relationship Id="rId263" Type="http://schemas.openxmlformats.org/officeDocument/2006/relationships/queryTable" Target="../queryTables/queryTable975.xml"/><Relationship Id="rId284" Type="http://schemas.openxmlformats.org/officeDocument/2006/relationships/queryTable" Target="../queryTables/queryTable996.xml"/><Relationship Id="rId319" Type="http://schemas.openxmlformats.org/officeDocument/2006/relationships/queryTable" Target="../queryTables/queryTable1031.xml"/><Relationship Id="rId470" Type="http://schemas.openxmlformats.org/officeDocument/2006/relationships/queryTable" Target="../queryTables/queryTable1182.xml"/><Relationship Id="rId491" Type="http://schemas.openxmlformats.org/officeDocument/2006/relationships/queryTable" Target="../queryTables/queryTable1203.xml"/><Relationship Id="rId37" Type="http://schemas.openxmlformats.org/officeDocument/2006/relationships/queryTable" Target="../queryTables/queryTable749.xml"/><Relationship Id="rId58" Type="http://schemas.openxmlformats.org/officeDocument/2006/relationships/queryTable" Target="../queryTables/queryTable770.xml"/><Relationship Id="rId79" Type="http://schemas.openxmlformats.org/officeDocument/2006/relationships/queryTable" Target="../queryTables/queryTable791.xml"/><Relationship Id="rId102" Type="http://schemas.openxmlformats.org/officeDocument/2006/relationships/queryTable" Target="../queryTables/queryTable814.xml"/><Relationship Id="rId123" Type="http://schemas.openxmlformats.org/officeDocument/2006/relationships/queryTable" Target="../queryTables/queryTable835.xml"/><Relationship Id="rId144" Type="http://schemas.openxmlformats.org/officeDocument/2006/relationships/queryTable" Target="../queryTables/queryTable856.xml"/><Relationship Id="rId330" Type="http://schemas.openxmlformats.org/officeDocument/2006/relationships/queryTable" Target="../queryTables/queryTable1042.xml"/><Relationship Id="rId90" Type="http://schemas.openxmlformats.org/officeDocument/2006/relationships/queryTable" Target="../queryTables/queryTable802.xml"/><Relationship Id="rId165" Type="http://schemas.openxmlformats.org/officeDocument/2006/relationships/queryTable" Target="../queryTables/queryTable877.xml"/><Relationship Id="rId186" Type="http://schemas.openxmlformats.org/officeDocument/2006/relationships/queryTable" Target="../queryTables/queryTable898.xml"/><Relationship Id="rId351" Type="http://schemas.openxmlformats.org/officeDocument/2006/relationships/queryTable" Target="../queryTables/queryTable1063.xml"/><Relationship Id="rId372" Type="http://schemas.openxmlformats.org/officeDocument/2006/relationships/queryTable" Target="../queryTables/queryTable1084.xml"/><Relationship Id="rId393" Type="http://schemas.openxmlformats.org/officeDocument/2006/relationships/queryTable" Target="../queryTables/queryTable1105.xml"/><Relationship Id="rId407" Type="http://schemas.openxmlformats.org/officeDocument/2006/relationships/queryTable" Target="../queryTables/queryTable1119.xml"/><Relationship Id="rId428" Type="http://schemas.openxmlformats.org/officeDocument/2006/relationships/queryTable" Target="../queryTables/queryTable1140.xml"/><Relationship Id="rId449" Type="http://schemas.openxmlformats.org/officeDocument/2006/relationships/queryTable" Target="../queryTables/queryTable1161.xml"/><Relationship Id="rId211" Type="http://schemas.openxmlformats.org/officeDocument/2006/relationships/queryTable" Target="../queryTables/queryTable923.xml"/><Relationship Id="rId232" Type="http://schemas.openxmlformats.org/officeDocument/2006/relationships/queryTable" Target="../queryTables/queryTable944.xml"/><Relationship Id="rId253" Type="http://schemas.openxmlformats.org/officeDocument/2006/relationships/queryTable" Target="../queryTables/queryTable965.xml"/><Relationship Id="rId274" Type="http://schemas.openxmlformats.org/officeDocument/2006/relationships/queryTable" Target="../queryTables/queryTable986.xml"/><Relationship Id="rId295" Type="http://schemas.openxmlformats.org/officeDocument/2006/relationships/queryTable" Target="../queryTables/queryTable1007.xml"/><Relationship Id="rId309" Type="http://schemas.openxmlformats.org/officeDocument/2006/relationships/queryTable" Target="../queryTables/queryTable1021.xml"/><Relationship Id="rId460" Type="http://schemas.openxmlformats.org/officeDocument/2006/relationships/queryTable" Target="../queryTables/queryTable1172.xml"/><Relationship Id="rId481" Type="http://schemas.openxmlformats.org/officeDocument/2006/relationships/queryTable" Target="../queryTables/queryTable1193.xml"/><Relationship Id="rId27" Type="http://schemas.openxmlformats.org/officeDocument/2006/relationships/queryTable" Target="../queryTables/queryTable739.xml"/><Relationship Id="rId48" Type="http://schemas.openxmlformats.org/officeDocument/2006/relationships/queryTable" Target="../queryTables/queryTable760.xml"/><Relationship Id="rId69" Type="http://schemas.openxmlformats.org/officeDocument/2006/relationships/queryTable" Target="../queryTables/queryTable781.xml"/><Relationship Id="rId113" Type="http://schemas.openxmlformats.org/officeDocument/2006/relationships/queryTable" Target="../queryTables/queryTable825.xml"/><Relationship Id="rId134" Type="http://schemas.openxmlformats.org/officeDocument/2006/relationships/queryTable" Target="../queryTables/queryTable846.xml"/><Relationship Id="rId320" Type="http://schemas.openxmlformats.org/officeDocument/2006/relationships/queryTable" Target="../queryTables/queryTable1032.xml"/><Relationship Id="rId80" Type="http://schemas.openxmlformats.org/officeDocument/2006/relationships/queryTable" Target="../queryTables/queryTable792.xml"/><Relationship Id="rId155" Type="http://schemas.openxmlformats.org/officeDocument/2006/relationships/queryTable" Target="../queryTables/queryTable867.xml"/><Relationship Id="rId176" Type="http://schemas.openxmlformats.org/officeDocument/2006/relationships/queryTable" Target="../queryTables/queryTable888.xml"/><Relationship Id="rId197" Type="http://schemas.openxmlformats.org/officeDocument/2006/relationships/queryTable" Target="../queryTables/queryTable909.xml"/><Relationship Id="rId341" Type="http://schemas.openxmlformats.org/officeDocument/2006/relationships/queryTable" Target="../queryTables/queryTable1053.xml"/><Relationship Id="rId362" Type="http://schemas.openxmlformats.org/officeDocument/2006/relationships/queryTable" Target="../queryTables/queryTable1074.xml"/><Relationship Id="rId383" Type="http://schemas.openxmlformats.org/officeDocument/2006/relationships/queryTable" Target="../queryTables/queryTable1095.xml"/><Relationship Id="rId418" Type="http://schemas.openxmlformats.org/officeDocument/2006/relationships/queryTable" Target="../queryTables/queryTable1130.xml"/><Relationship Id="rId439" Type="http://schemas.openxmlformats.org/officeDocument/2006/relationships/queryTable" Target="../queryTables/queryTable1151.xml"/><Relationship Id="rId201" Type="http://schemas.openxmlformats.org/officeDocument/2006/relationships/queryTable" Target="../queryTables/queryTable913.xml"/><Relationship Id="rId222" Type="http://schemas.openxmlformats.org/officeDocument/2006/relationships/queryTable" Target="../queryTables/queryTable934.xml"/><Relationship Id="rId243" Type="http://schemas.openxmlformats.org/officeDocument/2006/relationships/queryTable" Target="../queryTables/queryTable955.xml"/><Relationship Id="rId264" Type="http://schemas.openxmlformats.org/officeDocument/2006/relationships/queryTable" Target="../queryTables/queryTable976.xml"/><Relationship Id="rId285" Type="http://schemas.openxmlformats.org/officeDocument/2006/relationships/queryTable" Target="../queryTables/queryTable997.xml"/><Relationship Id="rId450" Type="http://schemas.openxmlformats.org/officeDocument/2006/relationships/queryTable" Target="../queryTables/queryTable1162.xml"/><Relationship Id="rId471" Type="http://schemas.openxmlformats.org/officeDocument/2006/relationships/queryTable" Target="../queryTables/queryTable1183.xml"/><Relationship Id="rId17" Type="http://schemas.openxmlformats.org/officeDocument/2006/relationships/queryTable" Target="../queryTables/queryTable729.xml"/><Relationship Id="rId38" Type="http://schemas.openxmlformats.org/officeDocument/2006/relationships/queryTable" Target="../queryTables/queryTable750.xml"/><Relationship Id="rId59" Type="http://schemas.openxmlformats.org/officeDocument/2006/relationships/queryTable" Target="../queryTables/queryTable771.xml"/><Relationship Id="rId103" Type="http://schemas.openxmlformats.org/officeDocument/2006/relationships/queryTable" Target="../queryTables/queryTable815.xml"/><Relationship Id="rId124" Type="http://schemas.openxmlformats.org/officeDocument/2006/relationships/queryTable" Target="../queryTables/queryTable836.xml"/><Relationship Id="rId310" Type="http://schemas.openxmlformats.org/officeDocument/2006/relationships/queryTable" Target="../queryTables/queryTable1022.xml"/><Relationship Id="rId492" Type="http://schemas.openxmlformats.org/officeDocument/2006/relationships/queryTable" Target="../queryTables/queryTable1204.xml"/><Relationship Id="rId70" Type="http://schemas.openxmlformats.org/officeDocument/2006/relationships/queryTable" Target="../queryTables/queryTable782.xml"/><Relationship Id="rId91" Type="http://schemas.openxmlformats.org/officeDocument/2006/relationships/queryTable" Target="../queryTables/queryTable803.xml"/><Relationship Id="rId145" Type="http://schemas.openxmlformats.org/officeDocument/2006/relationships/queryTable" Target="../queryTables/queryTable857.xml"/><Relationship Id="rId166" Type="http://schemas.openxmlformats.org/officeDocument/2006/relationships/queryTable" Target="../queryTables/queryTable878.xml"/><Relationship Id="rId187" Type="http://schemas.openxmlformats.org/officeDocument/2006/relationships/queryTable" Target="../queryTables/queryTable899.xml"/><Relationship Id="rId331" Type="http://schemas.openxmlformats.org/officeDocument/2006/relationships/queryTable" Target="../queryTables/queryTable1043.xml"/><Relationship Id="rId352" Type="http://schemas.openxmlformats.org/officeDocument/2006/relationships/queryTable" Target="../queryTables/queryTable1064.xml"/><Relationship Id="rId373" Type="http://schemas.openxmlformats.org/officeDocument/2006/relationships/queryTable" Target="../queryTables/queryTable1085.xml"/><Relationship Id="rId394" Type="http://schemas.openxmlformats.org/officeDocument/2006/relationships/queryTable" Target="../queryTables/queryTable1106.xml"/><Relationship Id="rId408" Type="http://schemas.openxmlformats.org/officeDocument/2006/relationships/queryTable" Target="../queryTables/queryTable1120.xml"/><Relationship Id="rId429" Type="http://schemas.openxmlformats.org/officeDocument/2006/relationships/queryTable" Target="../queryTables/queryTable1141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24.xml"/><Relationship Id="rId233" Type="http://schemas.openxmlformats.org/officeDocument/2006/relationships/queryTable" Target="../queryTables/queryTable945.xml"/><Relationship Id="rId254" Type="http://schemas.openxmlformats.org/officeDocument/2006/relationships/queryTable" Target="../queryTables/queryTable966.xml"/><Relationship Id="rId440" Type="http://schemas.openxmlformats.org/officeDocument/2006/relationships/queryTable" Target="../queryTables/queryTable1152.xml"/><Relationship Id="rId28" Type="http://schemas.openxmlformats.org/officeDocument/2006/relationships/queryTable" Target="../queryTables/queryTable740.xml"/><Relationship Id="rId49" Type="http://schemas.openxmlformats.org/officeDocument/2006/relationships/queryTable" Target="../queryTables/queryTable761.xml"/><Relationship Id="rId114" Type="http://schemas.openxmlformats.org/officeDocument/2006/relationships/queryTable" Target="../queryTables/queryTable826.xml"/><Relationship Id="rId275" Type="http://schemas.openxmlformats.org/officeDocument/2006/relationships/queryTable" Target="../queryTables/queryTable987.xml"/><Relationship Id="rId296" Type="http://schemas.openxmlformats.org/officeDocument/2006/relationships/queryTable" Target="../queryTables/queryTable1008.xml"/><Relationship Id="rId300" Type="http://schemas.openxmlformats.org/officeDocument/2006/relationships/queryTable" Target="../queryTables/queryTable1012.xml"/><Relationship Id="rId461" Type="http://schemas.openxmlformats.org/officeDocument/2006/relationships/queryTable" Target="../queryTables/queryTable1173.xml"/><Relationship Id="rId482" Type="http://schemas.openxmlformats.org/officeDocument/2006/relationships/queryTable" Target="../queryTables/queryTable1194.xml"/><Relationship Id="rId60" Type="http://schemas.openxmlformats.org/officeDocument/2006/relationships/queryTable" Target="../queryTables/queryTable772.xml"/><Relationship Id="rId81" Type="http://schemas.openxmlformats.org/officeDocument/2006/relationships/queryTable" Target="../queryTables/queryTable793.xml"/><Relationship Id="rId135" Type="http://schemas.openxmlformats.org/officeDocument/2006/relationships/queryTable" Target="../queryTables/queryTable847.xml"/><Relationship Id="rId156" Type="http://schemas.openxmlformats.org/officeDocument/2006/relationships/queryTable" Target="../queryTables/queryTable868.xml"/><Relationship Id="rId177" Type="http://schemas.openxmlformats.org/officeDocument/2006/relationships/queryTable" Target="../queryTables/queryTable889.xml"/><Relationship Id="rId198" Type="http://schemas.openxmlformats.org/officeDocument/2006/relationships/queryTable" Target="../queryTables/queryTable910.xml"/><Relationship Id="rId321" Type="http://schemas.openxmlformats.org/officeDocument/2006/relationships/queryTable" Target="../queryTables/queryTable1033.xml"/><Relationship Id="rId342" Type="http://schemas.openxmlformats.org/officeDocument/2006/relationships/queryTable" Target="../queryTables/queryTable1054.xml"/><Relationship Id="rId363" Type="http://schemas.openxmlformats.org/officeDocument/2006/relationships/queryTable" Target="../queryTables/queryTable1075.xml"/><Relationship Id="rId384" Type="http://schemas.openxmlformats.org/officeDocument/2006/relationships/queryTable" Target="../queryTables/queryTable1096.xml"/><Relationship Id="rId419" Type="http://schemas.openxmlformats.org/officeDocument/2006/relationships/queryTable" Target="../queryTables/queryTable1131.xml"/><Relationship Id="rId202" Type="http://schemas.openxmlformats.org/officeDocument/2006/relationships/queryTable" Target="../queryTables/queryTable914.xml"/><Relationship Id="rId223" Type="http://schemas.openxmlformats.org/officeDocument/2006/relationships/queryTable" Target="../queryTables/queryTable935.xml"/><Relationship Id="rId244" Type="http://schemas.openxmlformats.org/officeDocument/2006/relationships/queryTable" Target="../queryTables/queryTable956.xml"/><Relationship Id="rId430" Type="http://schemas.openxmlformats.org/officeDocument/2006/relationships/queryTable" Target="../queryTables/queryTable1142.xml"/><Relationship Id="rId18" Type="http://schemas.openxmlformats.org/officeDocument/2006/relationships/queryTable" Target="../queryTables/queryTable730.xml"/><Relationship Id="rId39" Type="http://schemas.openxmlformats.org/officeDocument/2006/relationships/queryTable" Target="../queryTables/queryTable751.xml"/><Relationship Id="rId265" Type="http://schemas.openxmlformats.org/officeDocument/2006/relationships/queryTable" Target="../queryTables/queryTable977.xml"/><Relationship Id="rId286" Type="http://schemas.openxmlformats.org/officeDocument/2006/relationships/queryTable" Target="../queryTables/queryTable998.xml"/><Relationship Id="rId451" Type="http://schemas.openxmlformats.org/officeDocument/2006/relationships/queryTable" Target="../queryTables/queryTable1163.xml"/><Relationship Id="rId472" Type="http://schemas.openxmlformats.org/officeDocument/2006/relationships/queryTable" Target="../queryTables/queryTable1184.xml"/><Relationship Id="rId493" Type="http://schemas.openxmlformats.org/officeDocument/2006/relationships/queryTable" Target="../queryTables/queryTable1205.xml"/><Relationship Id="rId50" Type="http://schemas.openxmlformats.org/officeDocument/2006/relationships/queryTable" Target="../queryTables/queryTable762.xml"/><Relationship Id="rId104" Type="http://schemas.openxmlformats.org/officeDocument/2006/relationships/queryTable" Target="../queryTables/queryTable816.xml"/><Relationship Id="rId125" Type="http://schemas.openxmlformats.org/officeDocument/2006/relationships/queryTable" Target="../queryTables/queryTable837.xml"/><Relationship Id="rId146" Type="http://schemas.openxmlformats.org/officeDocument/2006/relationships/queryTable" Target="../queryTables/queryTable858.xml"/><Relationship Id="rId167" Type="http://schemas.openxmlformats.org/officeDocument/2006/relationships/queryTable" Target="../queryTables/queryTable879.xml"/><Relationship Id="rId188" Type="http://schemas.openxmlformats.org/officeDocument/2006/relationships/queryTable" Target="../queryTables/queryTable900.xml"/><Relationship Id="rId311" Type="http://schemas.openxmlformats.org/officeDocument/2006/relationships/queryTable" Target="../queryTables/queryTable1023.xml"/><Relationship Id="rId332" Type="http://schemas.openxmlformats.org/officeDocument/2006/relationships/queryTable" Target="../queryTables/queryTable1044.xml"/><Relationship Id="rId353" Type="http://schemas.openxmlformats.org/officeDocument/2006/relationships/queryTable" Target="../queryTables/queryTable1065.xml"/><Relationship Id="rId374" Type="http://schemas.openxmlformats.org/officeDocument/2006/relationships/queryTable" Target="../queryTables/queryTable1086.xml"/><Relationship Id="rId395" Type="http://schemas.openxmlformats.org/officeDocument/2006/relationships/queryTable" Target="../queryTables/queryTable1107.xml"/><Relationship Id="rId409" Type="http://schemas.openxmlformats.org/officeDocument/2006/relationships/queryTable" Target="../queryTables/queryTable1121.xml"/><Relationship Id="rId71" Type="http://schemas.openxmlformats.org/officeDocument/2006/relationships/queryTable" Target="../queryTables/queryTable783.xml"/><Relationship Id="rId92" Type="http://schemas.openxmlformats.org/officeDocument/2006/relationships/queryTable" Target="../queryTables/queryTable804.xml"/><Relationship Id="rId213" Type="http://schemas.openxmlformats.org/officeDocument/2006/relationships/queryTable" Target="../queryTables/queryTable925.xml"/><Relationship Id="rId234" Type="http://schemas.openxmlformats.org/officeDocument/2006/relationships/queryTable" Target="../queryTables/queryTable946.xml"/><Relationship Id="rId420" Type="http://schemas.openxmlformats.org/officeDocument/2006/relationships/queryTable" Target="../queryTables/queryTable1132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41.xml"/><Relationship Id="rId255" Type="http://schemas.openxmlformats.org/officeDocument/2006/relationships/queryTable" Target="../queryTables/queryTable967.xml"/><Relationship Id="rId276" Type="http://schemas.openxmlformats.org/officeDocument/2006/relationships/queryTable" Target="../queryTables/queryTable988.xml"/><Relationship Id="rId297" Type="http://schemas.openxmlformats.org/officeDocument/2006/relationships/queryTable" Target="../queryTables/queryTable1009.xml"/><Relationship Id="rId441" Type="http://schemas.openxmlformats.org/officeDocument/2006/relationships/queryTable" Target="../queryTables/queryTable1153.xml"/><Relationship Id="rId462" Type="http://schemas.openxmlformats.org/officeDocument/2006/relationships/queryTable" Target="../queryTables/queryTable1174.xml"/><Relationship Id="rId483" Type="http://schemas.openxmlformats.org/officeDocument/2006/relationships/queryTable" Target="../queryTables/queryTable1195.xml"/><Relationship Id="rId40" Type="http://schemas.openxmlformats.org/officeDocument/2006/relationships/queryTable" Target="../queryTables/queryTable752.xml"/><Relationship Id="rId115" Type="http://schemas.openxmlformats.org/officeDocument/2006/relationships/queryTable" Target="../queryTables/queryTable827.xml"/><Relationship Id="rId136" Type="http://schemas.openxmlformats.org/officeDocument/2006/relationships/queryTable" Target="../queryTables/queryTable848.xml"/><Relationship Id="rId157" Type="http://schemas.openxmlformats.org/officeDocument/2006/relationships/queryTable" Target="../queryTables/queryTable869.xml"/><Relationship Id="rId178" Type="http://schemas.openxmlformats.org/officeDocument/2006/relationships/queryTable" Target="../queryTables/queryTable890.xml"/><Relationship Id="rId301" Type="http://schemas.openxmlformats.org/officeDocument/2006/relationships/queryTable" Target="../queryTables/queryTable1013.xml"/><Relationship Id="rId322" Type="http://schemas.openxmlformats.org/officeDocument/2006/relationships/queryTable" Target="../queryTables/queryTable1034.xml"/><Relationship Id="rId343" Type="http://schemas.openxmlformats.org/officeDocument/2006/relationships/queryTable" Target="../queryTables/queryTable1055.xml"/><Relationship Id="rId364" Type="http://schemas.openxmlformats.org/officeDocument/2006/relationships/queryTable" Target="../queryTables/queryTable1076.xml"/><Relationship Id="rId61" Type="http://schemas.openxmlformats.org/officeDocument/2006/relationships/queryTable" Target="../queryTables/queryTable773.xml"/><Relationship Id="rId82" Type="http://schemas.openxmlformats.org/officeDocument/2006/relationships/queryTable" Target="../queryTables/queryTable794.xml"/><Relationship Id="rId199" Type="http://schemas.openxmlformats.org/officeDocument/2006/relationships/queryTable" Target="../queryTables/queryTable911.xml"/><Relationship Id="rId203" Type="http://schemas.openxmlformats.org/officeDocument/2006/relationships/queryTable" Target="../queryTables/queryTable915.xml"/><Relationship Id="rId385" Type="http://schemas.openxmlformats.org/officeDocument/2006/relationships/queryTable" Target="../queryTables/queryTable1097.xml"/><Relationship Id="rId19" Type="http://schemas.openxmlformats.org/officeDocument/2006/relationships/queryTable" Target="../queryTables/queryTable731.xml"/><Relationship Id="rId224" Type="http://schemas.openxmlformats.org/officeDocument/2006/relationships/queryTable" Target="../queryTables/queryTable936.xml"/><Relationship Id="rId245" Type="http://schemas.openxmlformats.org/officeDocument/2006/relationships/queryTable" Target="../queryTables/queryTable957.xml"/><Relationship Id="rId266" Type="http://schemas.openxmlformats.org/officeDocument/2006/relationships/queryTable" Target="../queryTables/queryTable978.xml"/><Relationship Id="rId287" Type="http://schemas.openxmlformats.org/officeDocument/2006/relationships/queryTable" Target="../queryTables/queryTable999.xml"/><Relationship Id="rId410" Type="http://schemas.openxmlformats.org/officeDocument/2006/relationships/queryTable" Target="../queryTables/queryTable1122.xml"/><Relationship Id="rId431" Type="http://schemas.openxmlformats.org/officeDocument/2006/relationships/queryTable" Target="../queryTables/queryTable1143.xml"/><Relationship Id="rId452" Type="http://schemas.openxmlformats.org/officeDocument/2006/relationships/queryTable" Target="../queryTables/queryTable1164.xml"/><Relationship Id="rId473" Type="http://schemas.openxmlformats.org/officeDocument/2006/relationships/queryTable" Target="../queryTables/queryTable1185.xml"/><Relationship Id="rId494" Type="http://schemas.openxmlformats.org/officeDocument/2006/relationships/queryTable" Target="../queryTables/queryTable1206.xml"/><Relationship Id="rId30" Type="http://schemas.openxmlformats.org/officeDocument/2006/relationships/queryTable" Target="../queryTables/queryTable742.xml"/><Relationship Id="rId105" Type="http://schemas.openxmlformats.org/officeDocument/2006/relationships/queryTable" Target="../queryTables/queryTable817.xml"/><Relationship Id="rId126" Type="http://schemas.openxmlformats.org/officeDocument/2006/relationships/queryTable" Target="../queryTables/queryTable838.xml"/><Relationship Id="rId147" Type="http://schemas.openxmlformats.org/officeDocument/2006/relationships/queryTable" Target="../queryTables/queryTable859.xml"/><Relationship Id="rId168" Type="http://schemas.openxmlformats.org/officeDocument/2006/relationships/queryTable" Target="../queryTables/queryTable880.xml"/><Relationship Id="rId312" Type="http://schemas.openxmlformats.org/officeDocument/2006/relationships/queryTable" Target="../queryTables/queryTable1024.xml"/><Relationship Id="rId333" Type="http://schemas.openxmlformats.org/officeDocument/2006/relationships/queryTable" Target="../queryTables/queryTable1045.xml"/><Relationship Id="rId354" Type="http://schemas.openxmlformats.org/officeDocument/2006/relationships/queryTable" Target="../queryTables/queryTable1066.xml"/><Relationship Id="rId51" Type="http://schemas.openxmlformats.org/officeDocument/2006/relationships/queryTable" Target="../queryTables/queryTable763.xml"/><Relationship Id="rId72" Type="http://schemas.openxmlformats.org/officeDocument/2006/relationships/queryTable" Target="../queryTables/queryTable784.xml"/><Relationship Id="rId93" Type="http://schemas.openxmlformats.org/officeDocument/2006/relationships/queryTable" Target="../queryTables/queryTable805.xml"/><Relationship Id="rId189" Type="http://schemas.openxmlformats.org/officeDocument/2006/relationships/queryTable" Target="../queryTables/queryTable901.xml"/><Relationship Id="rId375" Type="http://schemas.openxmlformats.org/officeDocument/2006/relationships/queryTable" Target="../queryTables/queryTable1087.xml"/><Relationship Id="rId396" Type="http://schemas.openxmlformats.org/officeDocument/2006/relationships/queryTable" Target="../queryTables/queryTable1108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26.xml"/><Relationship Id="rId235" Type="http://schemas.openxmlformats.org/officeDocument/2006/relationships/queryTable" Target="../queryTables/queryTable947.xml"/><Relationship Id="rId256" Type="http://schemas.openxmlformats.org/officeDocument/2006/relationships/queryTable" Target="../queryTables/queryTable968.xml"/><Relationship Id="rId277" Type="http://schemas.openxmlformats.org/officeDocument/2006/relationships/queryTable" Target="../queryTables/queryTable989.xml"/><Relationship Id="rId298" Type="http://schemas.openxmlformats.org/officeDocument/2006/relationships/queryTable" Target="../queryTables/queryTable1010.xml"/><Relationship Id="rId400" Type="http://schemas.openxmlformats.org/officeDocument/2006/relationships/queryTable" Target="../queryTables/queryTable1112.xml"/><Relationship Id="rId421" Type="http://schemas.openxmlformats.org/officeDocument/2006/relationships/queryTable" Target="../queryTables/queryTable1133.xml"/><Relationship Id="rId442" Type="http://schemas.openxmlformats.org/officeDocument/2006/relationships/queryTable" Target="../queryTables/queryTable1154.xml"/><Relationship Id="rId463" Type="http://schemas.openxmlformats.org/officeDocument/2006/relationships/queryTable" Target="../queryTables/queryTable1175.xml"/><Relationship Id="rId484" Type="http://schemas.openxmlformats.org/officeDocument/2006/relationships/queryTable" Target="../queryTables/queryTable1196.xml"/><Relationship Id="rId116" Type="http://schemas.openxmlformats.org/officeDocument/2006/relationships/queryTable" Target="../queryTables/queryTable828.xml"/><Relationship Id="rId137" Type="http://schemas.openxmlformats.org/officeDocument/2006/relationships/queryTable" Target="../queryTables/queryTable849.xml"/><Relationship Id="rId158" Type="http://schemas.openxmlformats.org/officeDocument/2006/relationships/queryTable" Target="../queryTables/queryTable870.xml"/><Relationship Id="rId302" Type="http://schemas.openxmlformats.org/officeDocument/2006/relationships/queryTable" Target="../queryTables/queryTable1014.xml"/><Relationship Id="rId323" Type="http://schemas.openxmlformats.org/officeDocument/2006/relationships/queryTable" Target="../queryTables/queryTable1035.xml"/><Relationship Id="rId344" Type="http://schemas.openxmlformats.org/officeDocument/2006/relationships/queryTable" Target="../queryTables/queryTable1056.xml"/><Relationship Id="rId20" Type="http://schemas.openxmlformats.org/officeDocument/2006/relationships/queryTable" Target="../queryTables/queryTable732.xml"/><Relationship Id="rId41" Type="http://schemas.openxmlformats.org/officeDocument/2006/relationships/queryTable" Target="../queryTables/queryTable753.xml"/><Relationship Id="rId62" Type="http://schemas.openxmlformats.org/officeDocument/2006/relationships/queryTable" Target="../queryTables/queryTable774.xml"/><Relationship Id="rId83" Type="http://schemas.openxmlformats.org/officeDocument/2006/relationships/queryTable" Target="../queryTables/queryTable795.xml"/><Relationship Id="rId179" Type="http://schemas.openxmlformats.org/officeDocument/2006/relationships/queryTable" Target="../queryTables/queryTable891.xml"/><Relationship Id="rId365" Type="http://schemas.openxmlformats.org/officeDocument/2006/relationships/queryTable" Target="../queryTables/queryTable1077.xml"/><Relationship Id="rId386" Type="http://schemas.openxmlformats.org/officeDocument/2006/relationships/queryTable" Target="../queryTables/queryTable1098.xml"/><Relationship Id="rId190" Type="http://schemas.openxmlformats.org/officeDocument/2006/relationships/queryTable" Target="../queryTables/queryTable902.xml"/><Relationship Id="rId204" Type="http://schemas.openxmlformats.org/officeDocument/2006/relationships/queryTable" Target="../queryTables/queryTable916.xml"/><Relationship Id="rId225" Type="http://schemas.openxmlformats.org/officeDocument/2006/relationships/queryTable" Target="../queryTables/queryTable937.xml"/><Relationship Id="rId246" Type="http://schemas.openxmlformats.org/officeDocument/2006/relationships/queryTable" Target="../queryTables/queryTable958.xml"/><Relationship Id="rId267" Type="http://schemas.openxmlformats.org/officeDocument/2006/relationships/queryTable" Target="../queryTables/queryTable979.xml"/><Relationship Id="rId288" Type="http://schemas.openxmlformats.org/officeDocument/2006/relationships/queryTable" Target="../queryTables/queryTable1000.xml"/><Relationship Id="rId411" Type="http://schemas.openxmlformats.org/officeDocument/2006/relationships/queryTable" Target="../queryTables/queryTable1123.xml"/><Relationship Id="rId432" Type="http://schemas.openxmlformats.org/officeDocument/2006/relationships/queryTable" Target="../queryTables/queryTable1144.xml"/><Relationship Id="rId453" Type="http://schemas.openxmlformats.org/officeDocument/2006/relationships/queryTable" Target="../queryTables/queryTable1165.xml"/><Relationship Id="rId474" Type="http://schemas.openxmlformats.org/officeDocument/2006/relationships/queryTable" Target="../queryTables/queryTable1186.xml"/><Relationship Id="rId106" Type="http://schemas.openxmlformats.org/officeDocument/2006/relationships/queryTable" Target="../queryTables/queryTable818.xml"/><Relationship Id="rId127" Type="http://schemas.openxmlformats.org/officeDocument/2006/relationships/queryTable" Target="../queryTables/queryTable839.xml"/><Relationship Id="rId313" Type="http://schemas.openxmlformats.org/officeDocument/2006/relationships/queryTable" Target="../queryTables/queryTable1025.xml"/><Relationship Id="rId495" Type="http://schemas.openxmlformats.org/officeDocument/2006/relationships/queryTable" Target="../queryTables/queryTable1207.xml"/><Relationship Id="rId10" Type="http://schemas.openxmlformats.org/officeDocument/2006/relationships/queryTable" Target="../queryTables/queryTable722.xml"/><Relationship Id="rId31" Type="http://schemas.openxmlformats.org/officeDocument/2006/relationships/queryTable" Target="../queryTables/queryTable743.xml"/><Relationship Id="rId52" Type="http://schemas.openxmlformats.org/officeDocument/2006/relationships/queryTable" Target="../queryTables/queryTable764.xml"/><Relationship Id="rId73" Type="http://schemas.openxmlformats.org/officeDocument/2006/relationships/queryTable" Target="../queryTables/queryTable785.xml"/><Relationship Id="rId94" Type="http://schemas.openxmlformats.org/officeDocument/2006/relationships/queryTable" Target="../queryTables/queryTable806.xml"/><Relationship Id="rId148" Type="http://schemas.openxmlformats.org/officeDocument/2006/relationships/queryTable" Target="../queryTables/queryTable860.xml"/><Relationship Id="rId169" Type="http://schemas.openxmlformats.org/officeDocument/2006/relationships/queryTable" Target="../queryTables/queryTable881.xml"/><Relationship Id="rId334" Type="http://schemas.openxmlformats.org/officeDocument/2006/relationships/queryTable" Target="../queryTables/queryTable1046.xml"/><Relationship Id="rId355" Type="http://schemas.openxmlformats.org/officeDocument/2006/relationships/queryTable" Target="../queryTables/queryTable1067.xml"/><Relationship Id="rId376" Type="http://schemas.openxmlformats.org/officeDocument/2006/relationships/queryTable" Target="../queryTables/queryTable1088.xml"/><Relationship Id="rId397" Type="http://schemas.openxmlformats.org/officeDocument/2006/relationships/queryTable" Target="../queryTables/queryTable1109.xml"/><Relationship Id="rId4" Type="http://schemas.openxmlformats.org/officeDocument/2006/relationships/queryTable" Target="../queryTables/queryTable716.xml"/><Relationship Id="rId180" Type="http://schemas.openxmlformats.org/officeDocument/2006/relationships/queryTable" Target="../queryTables/queryTable892.xml"/><Relationship Id="rId215" Type="http://schemas.openxmlformats.org/officeDocument/2006/relationships/queryTable" Target="../queryTables/queryTable927.xml"/><Relationship Id="rId236" Type="http://schemas.openxmlformats.org/officeDocument/2006/relationships/queryTable" Target="../queryTables/queryTable948.xml"/><Relationship Id="rId257" Type="http://schemas.openxmlformats.org/officeDocument/2006/relationships/queryTable" Target="../queryTables/queryTable969.xml"/><Relationship Id="rId278" Type="http://schemas.openxmlformats.org/officeDocument/2006/relationships/queryTable" Target="../queryTables/queryTable990.xml"/><Relationship Id="rId401" Type="http://schemas.openxmlformats.org/officeDocument/2006/relationships/queryTable" Target="../queryTables/queryTable1113.xml"/><Relationship Id="rId422" Type="http://schemas.openxmlformats.org/officeDocument/2006/relationships/queryTable" Target="../queryTables/queryTable1134.xml"/><Relationship Id="rId443" Type="http://schemas.openxmlformats.org/officeDocument/2006/relationships/queryTable" Target="../queryTables/queryTable1155.xml"/><Relationship Id="rId464" Type="http://schemas.openxmlformats.org/officeDocument/2006/relationships/queryTable" Target="../queryTables/queryTable1176.xml"/><Relationship Id="rId303" Type="http://schemas.openxmlformats.org/officeDocument/2006/relationships/queryTable" Target="../queryTables/queryTable1015.xml"/><Relationship Id="rId485" Type="http://schemas.openxmlformats.org/officeDocument/2006/relationships/queryTable" Target="../queryTables/queryTable1197.xml"/><Relationship Id="rId42" Type="http://schemas.openxmlformats.org/officeDocument/2006/relationships/queryTable" Target="../queryTables/queryTable754.xml"/><Relationship Id="rId84" Type="http://schemas.openxmlformats.org/officeDocument/2006/relationships/queryTable" Target="../queryTables/queryTable796.xml"/><Relationship Id="rId138" Type="http://schemas.openxmlformats.org/officeDocument/2006/relationships/queryTable" Target="../queryTables/queryTable850.xml"/><Relationship Id="rId345" Type="http://schemas.openxmlformats.org/officeDocument/2006/relationships/queryTable" Target="../queryTables/queryTable1057.xml"/><Relationship Id="rId387" Type="http://schemas.openxmlformats.org/officeDocument/2006/relationships/queryTable" Target="../queryTables/queryTable1099.xml"/><Relationship Id="rId191" Type="http://schemas.openxmlformats.org/officeDocument/2006/relationships/queryTable" Target="../queryTables/queryTable903.xml"/><Relationship Id="rId205" Type="http://schemas.openxmlformats.org/officeDocument/2006/relationships/queryTable" Target="../queryTables/queryTable917.xml"/><Relationship Id="rId247" Type="http://schemas.openxmlformats.org/officeDocument/2006/relationships/queryTable" Target="../queryTables/queryTable959.xml"/><Relationship Id="rId412" Type="http://schemas.openxmlformats.org/officeDocument/2006/relationships/queryTable" Target="../queryTables/queryTable1124.xml"/><Relationship Id="rId107" Type="http://schemas.openxmlformats.org/officeDocument/2006/relationships/queryTable" Target="../queryTables/queryTable819.xml"/><Relationship Id="rId289" Type="http://schemas.openxmlformats.org/officeDocument/2006/relationships/queryTable" Target="../queryTables/queryTable1001.xml"/><Relationship Id="rId454" Type="http://schemas.openxmlformats.org/officeDocument/2006/relationships/queryTable" Target="../queryTables/queryTable1166.xml"/><Relationship Id="rId496" Type="http://schemas.openxmlformats.org/officeDocument/2006/relationships/queryTable" Target="../queryTables/queryTable1208.xml"/><Relationship Id="rId11" Type="http://schemas.openxmlformats.org/officeDocument/2006/relationships/queryTable" Target="../queryTables/queryTable723.xml"/><Relationship Id="rId53" Type="http://schemas.openxmlformats.org/officeDocument/2006/relationships/queryTable" Target="../queryTables/queryTable765.xml"/><Relationship Id="rId149" Type="http://schemas.openxmlformats.org/officeDocument/2006/relationships/queryTable" Target="../queryTables/queryTable861.xml"/><Relationship Id="rId314" Type="http://schemas.openxmlformats.org/officeDocument/2006/relationships/queryTable" Target="../queryTables/queryTable1026.xml"/><Relationship Id="rId356" Type="http://schemas.openxmlformats.org/officeDocument/2006/relationships/queryTable" Target="../queryTables/queryTable1068.xml"/><Relationship Id="rId398" Type="http://schemas.openxmlformats.org/officeDocument/2006/relationships/queryTable" Target="../queryTables/queryTable1110.xml"/><Relationship Id="rId95" Type="http://schemas.openxmlformats.org/officeDocument/2006/relationships/queryTable" Target="../queryTables/queryTable807.xml"/><Relationship Id="rId160" Type="http://schemas.openxmlformats.org/officeDocument/2006/relationships/queryTable" Target="../queryTables/queryTable872.xml"/><Relationship Id="rId216" Type="http://schemas.openxmlformats.org/officeDocument/2006/relationships/queryTable" Target="../queryTables/queryTable928.xml"/><Relationship Id="rId423" Type="http://schemas.openxmlformats.org/officeDocument/2006/relationships/queryTable" Target="../queryTables/queryTable1135.xml"/><Relationship Id="rId258" Type="http://schemas.openxmlformats.org/officeDocument/2006/relationships/queryTable" Target="../queryTables/queryTable970.xml"/><Relationship Id="rId465" Type="http://schemas.openxmlformats.org/officeDocument/2006/relationships/queryTable" Target="../queryTables/queryTable1177.xml"/><Relationship Id="rId22" Type="http://schemas.openxmlformats.org/officeDocument/2006/relationships/queryTable" Target="../queryTables/queryTable734.xml"/><Relationship Id="rId64" Type="http://schemas.openxmlformats.org/officeDocument/2006/relationships/queryTable" Target="../queryTables/queryTable776.xml"/><Relationship Id="rId118" Type="http://schemas.openxmlformats.org/officeDocument/2006/relationships/queryTable" Target="../queryTables/queryTable830.xml"/><Relationship Id="rId325" Type="http://schemas.openxmlformats.org/officeDocument/2006/relationships/queryTable" Target="../queryTables/queryTable1037.xml"/><Relationship Id="rId367" Type="http://schemas.openxmlformats.org/officeDocument/2006/relationships/queryTable" Target="../queryTables/queryTable1079.xml"/><Relationship Id="rId171" Type="http://schemas.openxmlformats.org/officeDocument/2006/relationships/queryTable" Target="../queryTables/queryTable883.xml"/><Relationship Id="rId227" Type="http://schemas.openxmlformats.org/officeDocument/2006/relationships/queryTable" Target="../queryTables/queryTable939.xml"/><Relationship Id="rId269" Type="http://schemas.openxmlformats.org/officeDocument/2006/relationships/queryTable" Target="../queryTables/queryTable981.xml"/><Relationship Id="rId434" Type="http://schemas.openxmlformats.org/officeDocument/2006/relationships/queryTable" Target="../queryTables/queryTable1146.xml"/><Relationship Id="rId476" Type="http://schemas.openxmlformats.org/officeDocument/2006/relationships/queryTable" Target="../queryTables/queryTable1188.xml"/><Relationship Id="rId33" Type="http://schemas.openxmlformats.org/officeDocument/2006/relationships/queryTable" Target="../queryTables/queryTable745.xml"/><Relationship Id="rId129" Type="http://schemas.openxmlformats.org/officeDocument/2006/relationships/queryTable" Target="../queryTables/queryTable841.xml"/><Relationship Id="rId280" Type="http://schemas.openxmlformats.org/officeDocument/2006/relationships/queryTable" Target="../queryTables/queryTable992.xml"/><Relationship Id="rId336" Type="http://schemas.openxmlformats.org/officeDocument/2006/relationships/queryTable" Target="../queryTables/queryTable1048.xml"/><Relationship Id="rId75" Type="http://schemas.openxmlformats.org/officeDocument/2006/relationships/queryTable" Target="../queryTables/queryTable787.xml"/><Relationship Id="rId140" Type="http://schemas.openxmlformats.org/officeDocument/2006/relationships/queryTable" Target="../queryTables/queryTable852.xml"/><Relationship Id="rId182" Type="http://schemas.openxmlformats.org/officeDocument/2006/relationships/queryTable" Target="../queryTables/queryTable894.xml"/><Relationship Id="rId378" Type="http://schemas.openxmlformats.org/officeDocument/2006/relationships/queryTable" Target="../queryTables/queryTable1090.xml"/><Relationship Id="rId403" Type="http://schemas.openxmlformats.org/officeDocument/2006/relationships/queryTable" Target="../queryTables/queryTable1115.xml"/><Relationship Id="rId6" Type="http://schemas.openxmlformats.org/officeDocument/2006/relationships/queryTable" Target="../queryTables/queryTable718.xml"/><Relationship Id="rId238" Type="http://schemas.openxmlformats.org/officeDocument/2006/relationships/queryTable" Target="../queryTables/queryTable950.xml"/><Relationship Id="rId445" Type="http://schemas.openxmlformats.org/officeDocument/2006/relationships/queryTable" Target="../queryTables/queryTable1157.xml"/><Relationship Id="rId487" Type="http://schemas.openxmlformats.org/officeDocument/2006/relationships/queryTable" Target="../queryTables/queryTable1199.xml"/><Relationship Id="rId291" Type="http://schemas.openxmlformats.org/officeDocument/2006/relationships/queryTable" Target="../queryTables/queryTable1003.xml"/><Relationship Id="rId305" Type="http://schemas.openxmlformats.org/officeDocument/2006/relationships/queryTable" Target="../queryTables/queryTable1017.xml"/><Relationship Id="rId347" Type="http://schemas.openxmlformats.org/officeDocument/2006/relationships/queryTable" Target="../queryTables/queryTable1059.xml"/><Relationship Id="rId44" Type="http://schemas.openxmlformats.org/officeDocument/2006/relationships/queryTable" Target="../queryTables/queryTable756.xml"/><Relationship Id="rId86" Type="http://schemas.openxmlformats.org/officeDocument/2006/relationships/queryTable" Target="../queryTables/queryTable798.xml"/><Relationship Id="rId151" Type="http://schemas.openxmlformats.org/officeDocument/2006/relationships/queryTable" Target="../queryTables/queryTable863.xml"/><Relationship Id="rId389" Type="http://schemas.openxmlformats.org/officeDocument/2006/relationships/queryTable" Target="../queryTables/queryTable1101.xml"/><Relationship Id="rId193" Type="http://schemas.openxmlformats.org/officeDocument/2006/relationships/queryTable" Target="../queryTables/queryTable905.xml"/><Relationship Id="rId207" Type="http://schemas.openxmlformats.org/officeDocument/2006/relationships/queryTable" Target="../queryTables/queryTable919.xml"/><Relationship Id="rId249" Type="http://schemas.openxmlformats.org/officeDocument/2006/relationships/queryTable" Target="../queryTables/queryTable961.xml"/><Relationship Id="rId414" Type="http://schemas.openxmlformats.org/officeDocument/2006/relationships/queryTable" Target="../queryTables/queryTable1126.xml"/><Relationship Id="rId456" Type="http://schemas.openxmlformats.org/officeDocument/2006/relationships/queryTable" Target="../queryTables/queryTable1168.xml"/><Relationship Id="rId13" Type="http://schemas.openxmlformats.org/officeDocument/2006/relationships/queryTable" Target="../queryTables/queryTable725.xml"/><Relationship Id="rId109" Type="http://schemas.openxmlformats.org/officeDocument/2006/relationships/queryTable" Target="../queryTables/queryTable821.xml"/><Relationship Id="rId260" Type="http://schemas.openxmlformats.org/officeDocument/2006/relationships/queryTable" Target="../queryTables/queryTable972.xml"/><Relationship Id="rId316" Type="http://schemas.openxmlformats.org/officeDocument/2006/relationships/queryTable" Target="../queryTables/queryTable1028.xml"/><Relationship Id="rId55" Type="http://schemas.openxmlformats.org/officeDocument/2006/relationships/queryTable" Target="../queryTables/queryTable767.xml"/><Relationship Id="rId97" Type="http://schemas.openxmlformats.org/officeDocument/2006/relationships/queryTable" Target="../queryTables/queryTable809.xml"/><Relationship Id="rId120" Type="http://schemas.openxmlformats.org/officeDocument/2006/relationships/queryTable" Target="../queryTables/queryTable832.xml"/><Relationship Id="rId358" Type="http://schemas.openxmlformats.org/officeDocument/2006/relationships/queryTable" Target="../queryTables/queryTable1070.xml"/><Relationship Id="rId162" Type="http://schemas.openxmlformats.org/officeDocument/2006/relationships/queryTable" Target="../queryTables/queryTable874.xml"/><Relationship Id="rId218" Type="http://schemas.openxmlformats.org/officeDocument/2006/relationships/queryTable" Target="../queryTables/queryTable930.xml"/><Relationship Id="rId425" Type="http://schemas.openxmlformats.org/officeDocument/2006/relationships/queryTable" Target="../queryTables/queryTable1137.xml"/><Relationship Id="rId467" Type="http://schemas.openxmlformats.org/officeDocument/2006/relationships/queryTable" Target="../queryTables/queryTable1179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23.xml"/><Relationship Id="rId299" Type="http://schemas.openxmlformats.org/officeDocument/2006/relationships/queryTable" Target="../queryTables/queryTable1505.xml"/><Relationship Id="rId21" Type="http://schemas.openxmlformats.org/officeDocument/2006/relationships/queryTable" Target="../queryTables/queryTable1227.xml"/><Relationship Id="rId63" Type="http://schemas.openxmlformats.org/officeDocument/2006/relationships/queryTable" Target="../queryTables/queryTable1269.xml"/><Relationship Id="rId159" Type="http://schemas.openxmlformats.org/officeDocument/2006/relationships/queryTable" Target="../queryTables/queryTable1365.xml"/><Relationship Id="rId324" Type="http://schemas.openxmlformats.org/officeDocument/2006/relationships/queryTable" Target="../queryTables/queryTable1530.xml"/><Relationship Id="rId366" Type="http://schemas.openxmlformats.org/officeDocument/2006/relationships/queryTable" Target="../queryTables/queryTable1572.xml"/><Relationship Id="rId531" Type="http://schemas.openxmlformats.org/officeDocument/2006/relationships/queryTable" Target="../queryTables/queryTable1737.xml"/><Relationship Id="rId170" Type="http://schemas.openxmlformats.org/officeDocument/2006/relationships/queryTable" Target="../queryTables/queryTable1376.xml"/><Relationship Id="rId226" Type="http://schemas.openxmlformats.org/officeDocument/2006/relationships/queryTable" Target="../queryTables/queryTable1432.xml"/><Relationship Id="rId433" Type="http://schemas.openxmlformats.org/officeDocument/2006/relationships/queryTable" Target="../queryTables/queryTable1639.xml"/><Relationship Id="rId268" Type="http://schemas.openxmlformats.org/officeDocument/2006/relationships/queryTable" Target="../queryTables/queryTable1474.xml"/><Relationship Id="rId475" Type="http://schemas.openxmlformats.org/officeDocument/2006/relationships/queryTable" Target="../queryTables/queryTable1681.xml"/><Relationship Id="rId32" Type="http://schemas.openxmlformats.org/officeDocument/2006/relationships/queryTable" Target="../queryTables/queryTable1238.xml"/><Relationship Id="rId74" Type="http://schemas.openxmlformats.org/officeDocument/2006/relationships/queryTable" Target="../queryTables/queryTable1280.xml"/><Relationship Id="rId128" Type="http://schemas.openxmlformats.org/officeDocument/2006/relationships/queryTable" Target="../queryTables/queryTable1334.xml"/><Relationship Id="rId335" Type="http://schemas.openxmlformats.org/officeDocument/2006/relationships/queryTable" Target="../queryTables/queryTable1541.xml"/><Relationship Id="rId377" Type="http://schemas.openxmlformats.org/officeDocument/2006/relationships/queryTable" Target="../queryTables/queryTable1583.xml"/><Relationship Id="rId500" Type="http://schemas.openxmlformats.org/officeDocument/2006/relationships/queryTable" Target="../queryTables/queryTable1706.xml"/><Relationship Id="rId542" Type="http://schemas.openxmlformats.org/officeDocument/2006/relationships/queryTable" Target="../queryTables/queryTable1748.xml"/><Relationship Id="rId5" Type="http://schemas.openxmlformats.org/officeDocument/2006/relationships/queryTable" Target="../queryTables/queryTable1211.xml"/><Relationship Id="rId181" Type="http://schemas.openxmlformats.org/officeDocument/2006/relationships/queryTable" Target="../queryTables/queryTable1387.xml"/><Relationship Id="rId237" Type="http://schemas.openxmlformats.org/officeDocument/2006/relationships/queryTable" Target="../queryTables/queryTable1443.xml"/><Relationship Id="rId402" Type="http://schemas.openxmlformats.org/officeDocument/2006/relationships/queryTable" Target="../queryTables/queryTable1608.xml"/><Relationship Id="rId279" Type="http://schemas.openxmlformats.org/officeDocument/2006/relationships/queryTable" Target="../queryTables/queryTable1485.xml"/><Relationship Id="rId444" Type="http://schemas.openxmlformats.org/officeDocument/2006/relationships/queryTable" Target="../queryTables/queryTable1650.xml"/><Relationship Id="rId486" Type="http://schemas.openxmlformats.org/officeDocument/2006/relationships/queryTable" Target="../queryTables/queryTable1692.xml"/><Relationship Id="rId43" Type="http://schemas.openxmlformats.org/officeDocument/2006/relationships/queryTable" Target="../queryTables/queryTable1249.xml"/><Relationship Id="rId139" Type="http://schemas.openxmlformats.org/officeDocument/2006/relationships/queryTable" Target="../queryTables/queryTable1345.xml"/><Relationship Id="rId290" Type="http://schemas.openxmlformats.org/officeDocument/2006/relationships/queryTable" Target="../queryTables/queryTable1496.xml"/><Relationship Id="rId304" Type="http://schemas.openxmlformats.org/officeDocument/2006/relationships/queryTable" Target="../queryTables/queryTable1510.xml"/><Relationship Id="rId346" Type="http://schemas.openxmlformats.org/officeDocument/2006/relationships/queryTable" Target="../queryTables/queryTable1552.xml"/><Relationship Id="rId388" Type="http://schemas.openxmlformats.org/officeDocument/2006/relationships/queryTable" Target="../queryTables/queryTable1594.xml"/><Relationship Id="rId511" Type="http://schemas.openxmlformats.org/officeDocument/2006/relationships/queryTable" Target="../queryTables/queryTable1717.xml"/><Relationship Id="rId553" Type="http://schemas.openxmlformats.org/officeDocument/2006/relationships/queryTable" Target="../queryTables/queryTable1759.xml"/><Relationship Id="rId85" Type="http://schemas.openxmlformats.org/officeDocument/2006/relationships/queryTable" Target="../queryTables/queryTable1291.xml"/><Relationship Id="rId150" Type="http://schemas.openxmlformats.org/officeDocument/2006/relationships/queryTable" Target="../queryTables/queryTable1356.xml"/><Relationship Id="rId192" Type="http://schemas.openxmlformats.org/officeDocument/2006/relationships/queryTable" Target="../queryTables/queryTable1398.xml"/><Relationship Id="rId206" Type="http://schemas.openxmlformats.org/officeDocument/2006/relationships/queryTable" Target="../queryTables/queryTable1412.xml"/><Relationship Id="rId413" Type="http://schemas.openxmlformats.org/officeDocument/2006/relationships/queryTable" Target="../queryTables/queryTable1619.xml"/><Relationship Id="rId248" Type="http://schemas.openxmlformats.org/officeDocument/2006/relationships/queryTable" Target="../queryTables/queryTable1454.xml"/><Relationship Id="rId455" Type="http://schemas.openxmlformats.org/officeDocument/2006/relationships/queryTable" Target="../queryTables/queryTable1661.xml"/><Relationship Id="rId497" Type="http://schemas.openxmlformats.org/officeDocument/2006/relationships/queryTable" Target="../queryTables/queryTable1703.xml"/><Relationship Id="rId12" Type="http://schemas.openxmlformats.org/officeDocument/2006/relationships/queryTable" Target="../queryTables/queryTable1218.xml"/><Relationship Id="rId108" Type="http://schemas.openxmlformats.org/officeDocument/2006/relationships/queryTable" Target="../queryTables/queryTable1314.xml"/><Relationship Id="rId315" Type="http://schemas.openxmlformats.org/officeDocument/2006/relationships/queryTable" Target="../queryTables/queryTable1521.xml"/><Relationship Id="rId357" Type="http://schemas.openxmlformats.org/officeDocument/2006/relationships/queryTable" Target="../queryTables/queryTable1563.xml"/><Relationship Id="rId522" Type="http://schemas.openxmlformats.org/officeDocument/2006/relationships/queryTable" Target="../queryTables/queryTable1728.xml"/><Relationship Id="rId54" Type="http://schemas.openxmlformats.org/officeDocument/2006/relationships/queryTable" Target="../queryTables/queryTable1260.xml"/><Relationship Id="rId96" Type="http://schemas.openxmlformats.org/officeDocument/2006/relationships/queryTable" Target="../queryTables/queryTable1302.xml"/><Relationship Id="rId161" Type="http://schemas.openxmlformats.org/officeDocument/2006/relationships/queryTable" Target="../queryTables/queryTable1367.xml"/><Relationship Id="rId217" Type="http://schemas.openxmlformats.org/officeDocument/2006/relationships/queryTable" Target="../queryTables/queryTable1423.xml"/><Relationship Id="rId399" Type="http://schemas.openxmlformats.org/officeDocument/2006/relationships/queryTable" Target="../queryTables/queryTable1605.xml"/><Relationship Id="rId564" Type="http://schemas.openxmlformats.org/officeDocument/2006/relationships/queryTable" Target="../queryTables/queryTable1770.xml"/><Relationship Id="rId259" Type="http://schemas.openxmlformats.org/officeDocument/2006/relationships/queryTable" Target="../queryTables/queryTable1465.xml"/><Relationship Id="rId424" Type="http://schemas.openxmlformats.org/officeDocument/2006/relationships/queryTable" Target="../queryTables/queryTable1630.xml"/><Relationship Id="rId466" Type="http://schemas.openxmlformats.org/officeDocument/2006/relationships/queryTable" Target="../queryTables/queryTable1672.xml"/><Relationship Id="rId23" Type="http://schemas.openxmlformats.org/officeDocument/2006/relationships/queryTable" Target="../queryTables/queryTable1229.xml"/><Relationship Id="rId119" Type="http://schemas.openxmlformats.org/officeDocument/2006/relationships/queryTable" Target="../queryTables/queryTable1325.xml"/><Relationship Id="rId270" Type="http://schemas.openxmlformats.org/officeDocument/2006/relationships/queryTable" Target="../queryTables/queryTable1476.xml"/><Relationship Id="rId326" Type="http://schemas.openxmlformats.org/officeDocument/2006/relationships/queryTable" Target="../queryTables/queryTable1532.xml"/><Relationship Id="rId533" Type="http://schemas.openxmlformats.org/officeDocument/2006/relationships/queryTable" Target="../queryTables/queryTable1739.xml"/><Relationship Id="rId65" Type="http://schemas.openxmlformats.org/officeDocument/2006/relationships/queryTable" Target="../queryTables/queryTable1271.xml"/><Relationship Id="rId130" Type="http://schemas.openxmlformats.org/officeDocument/2006/relationships/queryTable" Target="../queryTables/queryTable1336.xml"/><Relationship Id="rId368" Type="http://schemas.openxmlformats.org/officeDocument/2006/relationships/queryTable" Target="../queryTables/queryTable1574.xml"/><Relationship Id="rId172" Type="http://schemas.openxmlformats.org/officeDocument/2006/relationships/queryTable" Target="../queryTables/queryTable1378.xml"/><Relationship Id="rId228" Type="http://schemas.openxmlformats.org/officeDocument/2006/relationships/queryTable" Target="../queryTables/queryTable1434.xml"/><Relationship Id="rId435" Type="http://schemas.openxmlformats.org/officeDocument/2006/relationships/queryTable" Target="../queryTables/queryTable1641.xml"/><Relationship Id="rId477" Type="http://schemas.openxmlformats.org/officeDocument/2006/relationships/queryTable" Target="../queryTables/queryTable1683.xml"/><Relationship Id="rId281" Type="http://schemas.openxmlformats.org/officeDocument/2006/relationships/queryTable" Target="../queryTables/queryTable1487.xml"/><Relationship Id="rId337" Type="http://schemas.openxmlformats.org/officeDocument/2006/relationships/queryTable" Target="../queryTables/queryTable1543.xml"/><Relationship Id="rId502" Type="http://schemas.openxmlformats.org/officeDocument/2006/relationships/queryTable" Target="../queryTables/queryTable1708.xml"/><Relationship Id="rId34" Type="http://schemas.openxmlformats.org/officeDocument/2006/relationships/queryTable" Target="../queryTables/queryTable1240.xml"/><Relationship Id="rId76" Type="http://schemas.openxmlformats.org/officeDocument/2006/relationships/queryTable" Target="../queryTables/queryTable1282.xml"/><Relationship Id="rId141" Type="http://schemas.openxmlformats.org/officeDocument/2006/relationships/queryTable" Target="../queryTables/queryTable1347.xml"/><Relationship Id="rId379" Type="http://schemas.openxmlformats.org/officeDocument/2006/relationships/queryTable" Target="../queryTables/queryTable1585.xml"/><Relationship Id="rId544" Type="http://schemas.openxmlformats.org/officeDocument/2006/relationships/queryTable" Target="../queryTables/queryTable1750.xml"/><Relationship Id="rId7" Type="http://schemas.openxmlformats.org/officeDocument/2006/relationships/queryTable" Target="../queryTables/queryTable1213.xml"/><Relationship Id="rId183" Type="http://schemas.openxmlformats.org/officeDocument/2006/relationships/queryTable" Target="../queryTables/queryTable1389.xml"/><Relationship Id="rId239" Type="http://schemas.openxmlformats.org/officeDocument/2006/relationships/queryTable" Target="../queryTables/queryTable1445.xml"/><Relationship Id="rId390" Type="http://schemas.openxmlformats.org/officeDocument/2006/relationships/queryTable" Target="../queryTables/queryTable1596.xml"/><Relationship Id="rId404" Type="http://schemas.openxmlformats.org/officeDocument/2006/relationships/queryTable" Target="../queryTables/queryTable1610.xml"/><Relationship Id="rId446" Type="http://schemas.openxmlformats.org/officeDocument/2006/relationships/queryTable" Target="../queryTables/queryTable1652.xml"/><Relationship Id="rId250" Type="http://schemas.openxmlformats.org/officeDocument/2006/relationships/queryTable" Target="../queryTables/queryTable1456.xml"/><Relationship Id="rId292" Type="http://schemas.openxmlformats.org/officeDocument/2006/relationships/queryTable" Target="../queryTables/queryTable1498.xml"/><Relationship Id="rId306" Type="http://schemas.openxmlformats.org/officeDocument/2006/relationships/queryTable" Target="../queryTables/queryTable1512.xml"/><Relationship Id="rId488" Type="http://schemas.openxmlformats.org/officeDocument/2006/relationships/queryTable" Target="../queryTables/queryTable1694.xml"/><Relationship Id="rId45" Type="http://schemas.openxmlformats.org/officeDocument/2006/relationships/queryTable" Target="../queryTables/queryTable1251.xml"/><Relationship Id="rId87" Type="http://schemas.openxmlformats.org/officeDocument/2006/relationships/queryTable" Target="../queryTables/queryTable1293.xml"/><Relationship Id="rId110" Type="http://schemas.openxmlformats.org/officeDocument/2006/relationships/queryTable" Target="../queryTables/queryTable1316.xml"/><Relationship Id="rId348" Type="http://schemas.openxmlformats.org/officeDocument/2006/relationships/queryTable" Target="../queryTables/queryTable1554.xml"/><Relationship Id="rId513" Type="http://schemas.openxmlformats.org/officeDocument/2006/relationships/queryTable" Target="../queryTables/queryTable1719.xml"/><Relationship Id="rId555" Type="http://schemas.openxmlformats.org/officeDocument/2006/relationships/queryTable" Target="../queryTables/queryTable1761.xml"/><Relationship Id="rId152" Type="http://schemas.openxmlformats.org/officeDocument/2006/relationships/queryTable" Target="../queryTables/queryTable1358.xml"/><Relationship Id="rId194" Type="http://schemas.openxmlformats.org/officeDocument/2006/relationships/queryTable" Target="../queryTables/queryTable1400.xml"/><Relationship Id="rId208" Type="http://schemas.openxmlformats.org/officeDocument/2006/relationships/queryTable" Target="../queryTables/queryTable1414.xml"/><Relationship Id="rId415" Type="http://schemas.openxmlformats.org/officeDocument/2006/relationships/queryTable" Target="../queryTables/queryTable1621.xml"/><Relationship Id="rId457" Type="http://schemas.openxmlformats.org/officeDocument/2006/relationships/queryTable" Target="../queryTables/queryTable1663.xml"/><Relationship Id="rId261" Type="http://schemas.openxmlformats.org/officeDocument/2006/relationships/queryTable" Target="../queryTables/queryTable1467.xml"/><Relationship Id="rId499" Type="http://schemas.openxmlformats.org/officeDocument/2006/relationships/queryTable" Target="../queryTables/queryTable1705.xml"/><Relationship Id="rId14" Type="http://schemas.openxmlformats.org/officeDocument/2006/relationships/queryTable" Target="../queryTables/queryTable1220.xml"/><Relationship Id="rId56" Type="http://schemas.openxmlformats.org/officeDocument/2006/relationships/queryTable" Target="../queryTables/queryTable1262.xml"/><Relationship Id="rId317" Type="http://schemas.openxmlformats.org/officeDocument/2006/relationships/queryTable" Target="../queryTables/queryTable1523.xml"/><Relationship Id="rId359" Type="http://schemas.openxmlformats.org/officeDocument/2006/relationships/queryTable" Target="../queryTables/queryTable1565.xml"/><Relationship Id="rId524" Type="http://schemas.openxmlformats.org/officeDocument/2006/relationships/queryTable" Target="../queryTables/queryTable1730.xml"/><Relationship Id="rId98" Type="http://schemas.openxmlformats.org/officeDocument/2006/relationships/queryTable" Target="../queryTables/queryTable1304.xml"/><Relationship Id="rId121" Type="http://schemas.openxmlformats.org/officeDocument/2006/relationships/queryTable" Target="../queryTables/queryTable1327.xml"/><Relationship Id="rId163" Type="http://schemas.openxmlformats.org/officeDocument/2006/relationships/queryTable" Target="../queryTables/queryTable1369.xml"/><Relationship Id="rId219" Type="http://schemas.openxmlformats.org/officeDocument/2006/relationships/queryTable" Target="../queryTables/queryTable1425.xml"/><Relationship Id="rId370" Type="http://schemas.openxmlformats.org/officeDocument/2006/relationships/queryTable" Target="../queryTables/queryTable1576.xml"/><Relationship Id="rId426" Type="http://schemas.openxmlformats.org/officeDocument/2006/relationships/queryTable" Target="../queryTables/queryTable1632.xml"/><Relationship Id="rId230" Type="http://schemas.openxmlformats.org/officeDocument/2006/relationships/queryTable" Target="../queryTables/queryTable1436.xml"/><Relationship Id="rId468" Type="http://schemas.openxmlformats.org/officeDocument/2006/relationships/queryTable" Target="../queryTables/queryTable1674.xml"/><Relationship Id="rId25" Type="http://schemas.openxmlformats.org/officeDocument/2006/relationships/queryTable" Target="../queryTables/queryTable1231.xml"/><Relationship Id="rId67" Type="http://schemas.openxmlformats.org/officeDocument/2006/relationships/queryTable" Target="../queryTables/queryTable1273.xml"/><Relationship Id="rId272" Type="http://schemas.openxmlformats.org/officeDocument/2006/relationships/queryTable" Target="../queryTables/queryTable1478.xml"/><Relationship Id="rId328" Type="http://schemas.openxmlformats.org/officeDocument/2006/relationships/queryTable" Target="../queryTables/queryTable1534.xml"/><Relationship Id="rId535" Type="http://schemas.openxmlformats.org/officeDocument/2006/relationships/queryTable" Target="../queryTables/queryTable1741.xml"/><Relationship Id="rId132" Type="http://schemas.openxmlformats.org/officeDocument/2006/relationships/queryTable" Target="../queryTables/queryTable1338.xml"/><Relationship Id="rId174" Type="http://schemas.openxmlformats.org/officeDocument/2006/relationships/queryTable" Target="../queryTables/queryTable1380.xml"/><Relationship Id="rId381" Type="http://schemas.openxmlformats.org/officeDocument/2006/relationships/queryTable" Target="../queryTables/queryTable1587.xml"/><Relationship Id="rId241" Type="http://schemas.openxmlformats.org/officeDocument/2006/relationships/queryTable" Target="../queryTables/queryTable1447.xml"/><Relationship Id="rId437" Type="http://schemas.openxmlformats.org/officeDocument/2006/relationships/queryTable" Target="../queryTables/queryTable1643.xml"/><Relationship Id="rId479" Type="http://schemas.openxmlformats.org/officeDocument/2006/relationships/queryTable" Target="../queryTables/queryTable1685.xml"/><Relationship Id="rId36" Type="http://schemas.openxmlformats.org/officeDocument/2006/relationships/queryTable" Target="../queryTables/queryTable1242.xml"/><Relationship Id="rId283" Type="http://schemas.openxmlformats.org/officeDocument/2006/relationships/queryTable" Target="../queryTables/queryTable1489.xml"/><Relationship Id="rId339" Type="http://schemas.openxmlformats.org/officeDocument/2006/relationships/queryTable" Target="../queryTables/queryTable1545.xml"/><Relationship Id="rId490" Type="http://schemas.openxmlformats.org/officeDocument/2006/relationships/queryTable" Target="../queryTables/queryTable1696.xml"/><Relationship Id="rId504" Type="http://schemas.openxmlformats.org/officeDocument/2006/relationships/queryTable" Target="../queryTables/queryTable1710.xml"/><Relationship Id="rId546" Type="http://schemas.openxmlformats.org/officeDocument/2006/relationships/queryTable" Target="../queryTables/queryTable1752.xml"/><Relationship Id="rId78" Type="http://schemas.openxmlformats.org/officeDocument/2006/relationships/queryTable" Target="../queryTables/queryTable1284.xml"/><Relationship Id="rId99" Type="http://schemas.openxmlformats.org/officeDocument/2006/relationships/queryTable" Target="../queryTables/queryTable1305.xml"/><Relationship Id="rId101" Type="http://schemas.openxmlformats.org/officeDocument/2006/relationships/queryTable" Target="../queryTables/queryTable1307.xml"/><Relationship Id="rId122" Type="http://schemas.openxmlformats.org/officeDocument/2006/relationships/queryTable" Target="../queryTables/queryTable1328.xml"/><Relationship Id="rId143" Type="http://schemas.openxmlformats.org/officeDocument/2006/relationships/queryTable" Target="../queryTables/queryTable1349.xml"/><Relationship Id="rId164" Type="http://schemas.openxmlformats.org/officeDocument/2006/relationships/queryTable" Target="../queryTables/queryTable1370.xml"/><Relationship Id="rId185" Type="http://schemas.openxmlformats.org/officeDocument/2006/relationships/queryTable" Target="../queryTables/queryTable1391.xml"/><Relationship Id="rId350" Type="http://schemas.openxmlformats.org/officeDocument/2006/relationships/queryTable" Target="../queryTables/queryTable1556.xml"/><Relationship Id="rId371" Type="http://schemas.openxmlformats.org/officeDocument/2006/relationships/queryTable" Target="../queryTables/queryTable1577.xml"/><Relationship Id="rId406" Type="http://schemas.openxmlformats.org/officeDocument/2006/relationships/queryTable" Target="../queryTables/queryTable1612.xml"/><Relationship Id="rId9" Type="http://schemas.openxmlformats.org/officeDocument/2006/relationships/queryTable" Target="../queryTables/queryTable1215.xml"/><Relationship Id="rId210" Type="http://schemas.openxmlformats.org/officeDocument/2006/relationships/queryTable" Target="../queryTables/queryTable1416.xml"/><Relationship Id="rId392" Type="http://schemas.openxmlformats.org/officeDocument/2006/relationships/queryTable" Target="../queryTables/queryTable1598.xml"/><Relationship Id="rId427" Type="http://schemas.openxmlformats.org/officeDocument/2006/relationships/queryTable" Target="../queryTables/queryTable1633.xml"/><Relationship Id="rId448" Type="http://schemas.openxmlformats.org/officeDocument/2006/relationships/queryTable" Target="../queryTables/queryTable1654.xml"/><Relationship Id="rId469" Type="http://schemas.openxmlformats.org/officeDocument/2006/relationships/queryTable" Target="../queryTables/queryTable1675.xml"/><Relationship Id="rId26" Type="http://schemas.openxmlformats.org/officeDocument/2006/relationships/queryTable" Target="../queryTables/queryTable1232.xml"/><Relationship Id="rId231" Type="http://schemas.openxmlformats.org/officeDocument/2006/relationships/queryTable" Target="../queryTables/queryTable1437.xml"/><Relationship Id="rId252" Type="http://schemas.openxmlformats.org/officeDocument/2006/relationships/queryTable" Target="../queryTables/queryTable1458.xml"/><Relationship Id="rId273" Type="http://schemas.openxmlformats.org/officeDocument/2006/relationships/queryTable" Target="../queryTables/queryTable1479.xml"/><Relationship Id="rId294" Type="http://schemas.openxmlformats.org/officeDocument/2006/relationships/queryTable" Target="../queryTables/queryTable1500.xml"/><Relationship Id="rId308" Type="http://schemas.openxmlformats.org/officeDocument/2006/relationships/queryTable" Target="../queryTables/queryTable1514.xml"/><Relationship Id="rId329" Type="http://schemas.openxmlformats.org/officeDocument/2006/relationships/queryTable" Target="../queryTables/queryTable1535.xml"/><Relationship Id="rId480" Type="http://schemas.openxmlformats.org/officeDocument/2006/relationships/queryTable" Target="../queryTables/queryTable1686.xml"/><Relationship Id="rId515" Type="http://schemas.openxmlformats.org/officeDocument/2006/relationships/queryTable" Target="../queryTables/queryTable1721.xml"/><Relationship Id="rId536" Type="http://schemas.openxmlformats.org/officeDocument/2006/relationships/queryTable" Target="../queryTables/queryTable1742.xml"/><Relationship Id="rId47" Type="http://schemas.openxmlformats.org/officeDocument/2006/relationships/queryTable" Target="../queryTables/queryTable1253.xml"/><Relationship Id="rId68" Type="http://schemas.openxmlformats.org/officeDocument/2006/relationships/queryTable" Target="../queryTables/queryTable1274.xml"/><Relationship Id="rId89" Type="http://schemas.openxmlformats.org/officeDocument/2006/relationships/queryTable" Target="../queryTables/queryTable1295.xml"/><Relationship Id="rId112" Type="http://schemas.openxmlformats.org/officeDocument/2006/relationships/queryTable" Target="../queryTables/queryTable1318.xml"/><Relationship Id="rId133" Type="http://schemas.openxmlformats.org/officeDocument/2006/relationships/queryTable" Target="../queryTables/queryTable1339.xml"/><Relationship Id="rId154" Type="http://schemas.openxmlformats.org/officeDocument/2006/relationships/queryTable" Target="../queryTables/queryTable1360.xml"/><Relationship Id="rId175" Type="http://schemas.openxmlformats.org/officeDocument/2006/relationships/queryTable" Target="../queryTables/queryTable1381.xml"/><Relationship Id="rId340" Type="http://schemas.openxmlformats.org/officeDocument/2006/relationships/queryTable" Target="../queryTables/queryTable1546.xml"/><Relationship Id="rId361" Type="http://schemas.openxmlformats.org/officeDocument/2006/relationships/queryTable" Target="../queryTables/queryTable1567.xml"/><Relationship Id="rId557" Type="http://schemas.openxmlformats.org/officeDocument/2006/relationships/queryTable" Target="../queryTables/queryTable1763.xml"/><Relationship Id="rId196" Type="http://schemas.openxmlformats.org/officeDocument/2006/relationships/queryTable" Target="../queryTables/queryTable1402.xml"/><Relationship Id="rId200" Type="http://schemas.openxmlformats.org/officeDocument/2006/relationships/queryTable" Target="../queryTables/queryTable1406.xml"/><Relationship Id="rId382" Type="http://schemas.openxmlformats.org/officeDocument/2006/relationships/queryTable" Target="../queryTables/queryTable1588.xml"/><Relationship Id="rId417" Type="http://schemas.openxmlformats.org/officeDocument/2006/relationships/queryTable" Target="../queryTables/queryTable1623.xml"/><Relationship Id="rId438" Type="http://schemas.openxmlformats.org/officeDocument/2006/relationships/queryTable" Target="../queryTables/queryTable1644.xml"/><Relationship Id="rId459" Type="http://schemas.openxmlformats.org/officeDocument/2006/relationships/queryTable" Target="../queryTables/queryTable1665.xml"/><Relationship Id="rId16" Type="http://schemas.openxmlformats.org/officeDocument/2006/relationships/queryTable" Target="../queryTables/queryTable1222.xml"/><Relationship Id="rId221" Type="http://schemas.openxmlformats.org/officeDocument/2006/relationships/queryTable" Target="../queryTables/queryTable1427.xml"/><Relationship Id="rId242" Type="http://schemas.openxmlformats.org/officeDocument/2006/relationships/queryTable" Target="../queryTables/queryTable1448.xml"/><Relationship Id="rId263" Type="http://schemas.openxmlformats.org/officeDocument/2006/relationships/queryTable" Target="../queryTables/queryTable1469.xml"/><Relationship Id="rId284" Type="http://schemas.openxmlformats.org/officeDocument/2006/relationships/queryTable" Target="../queryTables/queryTable1490.xml"/><Relationship Id="rId319" Type="http://schemas.openxmlformats.org/officeDocument/2006/relationships/queryTable" Target="../queryTables/queryTable1525.xml"/><Relationship Id="rId470" Type="http://schemas.openxmlformats.org/officeDocument/2006/relationships/queryTable" Target="../queryTables/queryTable1676.xml"/><Relationship Id="rId491" Type="http://schemas.openxmlformats.org/officeDocument/2006/relationships/queryTable" Target="../queryTables/queryTable1697.xml"/><Relationship Id="rId505" Type="http://schemas.openxmlformats.org/officeDocument/2006/relationships/queryTable" Target="../queryTables/queryTable1711.xml"/><Relationship Id="rId526" Type="http://schemas.openxmlformats.org/officeDocument/2006/relationships/queryTable" Target="../queryTables/queryTable1732.xml"/><Relationship Id="rId37" Type="http://schemas.openxmlformats.org/officeDocument/2006/relationships/queryTable" Target="../queryTables/queryTable1243.xml"/><Relationship Id="rId58" Type="http://schemas.openxmlformats.org/officeDocument/2006/relationships/queryTable" Target="../queryTables/queryTable1264.xml"/><Relationship Id="rId79" Type="http://schemas.openxmlformats.org/officeDocument/2006/relationships/queryTable" Target="../queryTables/queryTable1285.xml"/><Relationship Id="rId102" Type="http://schemas.openxmlformats.org/officeDocument/2006/relationships/queryTable" Target="../queryTables/queryTable1308.xml"/><Relationship Id="rId123" Type="http://schemas.openxmlformats.org/officeDocument/2006/relationships/queryTable" Target="../queryTables/queryTable1329.xml"/><Relationship Id="rId144" Type="http://schemas.openxmlformats.org/officeDocument/2006/relationships/queryTable" Target="../queryTables/queryTable1350.xml"/><Relationship Id="rId330" Type="http://schemas.openxmlformats.org/officeDocument/2006/relationships/queryTable" Target="../queryTables/queryTable1536.xml"/><Relationship Id="rId547" Type="http://schemas.openxmlformats.org/officeDocument/2006/relationships/queryTable" Target="../queryTables/queryTable1753.xml"/><Relationship Id="rId90" Type="http://schemas.openxmlformats.org/officeDocument/2006/relationships/queryTable" Target="../queryTables/queryTable1296.xml"/><Relationship Id="rId165" Type="http://schemas.openxmlformats.org/officeDocument/2006/relationships/queryTable" Target="../queryTables/queryTable1371.xml"/><Relationship Id="rId186" Type="http://schemas.openxmlformats.org/officeDocument/2006/relationships/queryTable" Target="../queryTables/queryTable1392.xml"/><Relationship Id="rId351" Type="http://schemas.openxmlformats.org/officeDocument/2006/relationships/queryTable" Target="../queryTables/queryTable1557.xml"/><Relationship Id="rId372" Type="http://schemas.openxmlformats.org/officeDocument/2006/relationships/queryTable" Target="../queryTables/queryTable1578.xml"/><Relationship Id="rId393" Type="http://schemas.openxmlformats.org/officeDocument/2006/relationships/queryTable" Target="../queryTables/queryTable1599.xml"/><Relationship Id="rId407" Type="http://schemas.openxmlformats.org/officeDocument/2006/relationships/queryTable" Target="../queryTables/queryTable1613.xml"/><Relationship Id="rId428" Type="http://schemas.openxmlformats.org/officeDocument/2006/relationships/queryTable" Target="../queryTables/queryTable1634.xml"/><Relationship Id="rId449" Type="http://schemas.openxmlformats.org/officeDocument/2006/relationships/queryTable" Target="../queryTables/queryTable1655.xml"/><Relationship Id="rId211" Type="http://schemas.openxmlformats.org/officeDocument/2006/relationships/queryTable" Target="../queryTables/queryTable1417.xml"/><Relationship Id="rId232" Type="http://schemas.openxmlformats.org/officeDocument/2006/relationships/queryTable" Target="../queryTables/queryTable1438.xml"/><Relationship Id="rId253" Type="http://schemas.openxmlformats.org/officeDocument/2006/relationships/queryTable" Target="../queryTables/queryTable1459.xml"/><Relationship Id="rId274" Type="http://schemas.openxmlformats.org/officeDocument/2006/relationships/queryTable" Target="../queryTables/queryTable1480.xml"/><Relationship Id="rId295" Type="http://schemas.openxmlformats.org/officeDocument/2006/relationships/queryTable" Target="../queryTables/queryTable1501.xml"/><Relationship Id="rId309" Type="http://schemas.openxmlformats.org/officeDocument/2006/relationships/queryTable" Target="../queryTables/queryTable1515.xml"/><Relationship Id="rId460" Type="http://schemas.openxmlformats.org/officeDocument/2006/relationships/queryTable" Target="../queryTables/queryTable1666.xml"/><Relationship Id="rId481" Type="http://schemas.openxmlformats.org/officeDocument/2006/relationships/queryTable" Target="../queryTables/queryTable1687.xml"/><Relationship Id="rId516" Type="http://schemas.openxmlformats.org/officeDocument/2006/relationships/queryTable" Target="../queryTables/queryTable1722.xml"/><Relationship Id="rId27" Type="http://schemas.openxmlformats.org/officeDocument/2006/relationships/queryTable" Target="../queryTables/queryTable1233.xml"/><Relationship Id="rId48" Type="http://schemas.openxmlformats.org/officeDocument/2006/relationships/queryTable" Target="../queryTables/queryTable1254.xml"/><Relationship Id="rId69" Type="http://schemas.openxmlformats.org/officeDocument/2006/relationships/queryTable" Target="../queryTables/queryTable1275.xml"/><Relationship Id="rId113" Type="http://schemas.openxmlformats.org/officeDocument/2006/relationships/queryTable" Target="../queryTables/queryTable1319.xml"/><Relationship Id="rId134" Type="http://schemas.openxmlformats.org/officeDocument/2006/relationships/queryTable" Target="../queryTables/queryTable1340.xml"/><Relationship Id="rId320" Type="http://schemas.openxmlformats.org/officeDocument/2006/relationships/queryTable" Target="../queryTables/queryTable1526.xml"/><Relationship Id="rId537" Type="http://schemas.openxmlformats.org/officeDocument/2006/relationships/queryTable" Target="../queryTables/queryTable1743.xml"/><Relationship Id="rId558" Type="http://schemas.openxmlformats.org/officeDocument/2006/relationships/queryTable" Target="../queryTables/queryTable1764.xml"/><Relationship Id="rId80" Type="http://schemas.openxmlformats.org/officeDocument/2006/relationships/queryTable" Target="../queryTables/queryTable1286.xml"/><Relationship Id="rId155" Type="http://schemas.openxmlformats.org/officeDocument/2006/relationships/queryTable" Target="../queryTables/queryTable1361.xml"/><Relationship Id="rId176" Type="http://schemas.openxmlformats.org/officeDocument/2006/relationships/queryTable" Target="../queryTables/queryTable1382.xml"/><Relationship Id="rId197" Type="http://schemas.openxmlformats.org/officeDocument/2006/relationships/queryTable" Target="../queryTables/queryTable1403.xml"/><Relationship Id="rId341" Type="http://schemas.openxmlformats.org/officeDocument/2006/relationships/queryTable" Target="../queryTables/queryTable1547.xml"/><Relationship Id="rId362" Type="http://schemas.openxmlformats.org/officeDocument/2006/relationships/queryTable" Target="../queryTables/queryTable1568.xml"/><Relationship Id="rId383" Type="http://schemas.openxmlformats.org/officeDocument/2006/relationships/queryTable" Target="../queryTables/queryTable1589.xml"/><Relationship Id="rId418" Type="http://schemas.openxmlformats.org/officeDocument/2006/relationships/queryTable" Target="../queryTables/queryTable1624.xml"/><Relationship Id="rId439" Type="http://schemas.openxmlformats.org/officeDocument/2006/relationships/queryTable" Target="../queryTables/queryTable1645.xml"/><Relationship Id="rId201" Type="http://schemas.openxmlformats.org/officeDocument/2006/relationships/queryTable" Target="../queryTables/queryTable1407.xml"/><Relationship Id="rId222" Type="http://schemas.openxmlformats.org/officeDocument/2006/relationships/queryTable" Target="../queryTables/queryTable1428.xml"/><Relationship Id="rId243" Type="http://schemas.openxmlformats.org/officeDocument/2006/relationships/queryTable" Target="../queryTables/queryTable1449.xml"/><Relationship Id="rId264" Type="http://schemas.openxmlformats.org/officeDocument/2006/relationships/queryTable" Target="../queryTables/queryTable1470.xml"/><Relationship Id="rId285" Type="http://schemas.openxmlformats.org/officeDocument/2006/relationships/queryTable" Target="../queryTables/queryTable1491.xml"/><Relationship Id="rId450" Type="http://schemas.openxmlformats.org/officeDocument/2006/relationships/queryTable" Target="../queryTables/queryTable1656.xml"/><Relationship Id="rId471" Type="http://schemas.openxmlformats.org/officeDocument/2006/relationships/queryTable" Target="../queryTables/queryTable1677.xml"/><Relationship Id="rId506" Type="http://schemas.openxmlformats.org/officeDocument/2006/relationships/queryTable" Target="../queryTables/queryTable1712.xml"/><Relationship Id="rId17" Type="http://schemas.openxmlformats.org/officeDocument/2006/relationships/queryTable" Target="../queryTables/queryTable1223.xml"/><Relationship Id="rId38" Type="http://schemas.openxmlformats.org/officeDocument/2006/relationships/queryTable" Target="../queryTables/queryTable1244.xml"/><Relationship Id="rId59" Type="http://schemas.openxmlformats.org/officeDocument/2006/relationships/queryTable" Target="../queryTables/queryTable1265.xml"/><Relationship Id="rId103" Type="http://schemas.openxmlformats.org/officeDocument/2006/relationships/queryTable" Target="../queryTables/queryTable1309.xml"/><Relationship Id="rId124" Type="http://schemas.openxmlformats.org/officeDocument/2006/relationships/queryTable" Target="../queryTables/queryTable1330.xml"/><Relationship Id="rId310" Type="http://schemas.openxmlformats.org/officeDocument/2006/relationships/queryTable" Target="../queryTables/queryTable1516.xml"/><Relationship Id="rId492" Type="http://schemas.openxmlformats.org/officeDocument/2006/relationships/queryTable" Target="../queryTables/queryTable1698.xml"/><Relationship Id="rId527" Type="http://schemas.openxmlformats.org/officeDocument/2006/relationships/queryTable" Target="../queryTables/queryTable1733.xml"/><Relationship Id="rId548" Type="http://schemas.openxmlformats.org/officeDocument/2006/relationships/queryTable" Target="../queryTables/queryTable1754.xml"/><Relationship Id="rId70" Type="http://schemas.openxmlformats.org/officeDocument/2006/relationships/queryTable" Target="../queryTables/queryTable1276.xml"/><Relationship Id="rId91" Type="http://schemas.openxmlformats.org/officeDocument/2006/relationships/queryTable" Target="../queryTables/queryTable1297.xml"/><Relationship Id="rId145" Type="http://schemas.openxmlformats.org/officeDocument/2006/relationships/queryTable" Target="../queryTables/queryTable1351.xml"/><Relationship Id="rId166" Type="http://schemas.openxmlformats.org/officeDocument/2006/relationships/queryTable" Target="../queryTables/queryTable1372.xml"/><Relationship Id="rId187" Type="http://schemas.openxmlformats.org/officeDocument/2006/relationships/queryTable" Target="../queryTables/queryTable1393.xml"/><Relationship Id="rId331" Type="http://schemas.openxmlformats.org/officeDocument/2006/relationships/queryTable" Target="../queryTables/queryTable1537.xml"/><Relationship Id="rId352" Type="http://schemas.openxmlformats.org/officeDocument/2006/relationships/queryTable" Target="../queryTables/queryTable1558.xml"/><Relationship Id="rId373" Type="http://schemas.openxmlformats.org/officeDocument/2006/relationships/queryTable" Target="../queryTables/queryTable1579.xml"/><Relationship Id="rId394" Type="http://schemas.openxmlformats.org/officeDocument/2006/relationships/queryTable" Target="../queryTables/queryTable1600.xml"/><Relationship Id="rId408" Type="http://schemas.openxmlformats.org/officeDocument/2006/relationships/queryTable" Target="../queryTables/queryTable1614.xml"/><Relationship Id="rId429" Type="http://schemas.openxmlformats.org/officeDocument/2006/relationships/queryTable" Target="../queryTables/queryTable1635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18.xml"/><Relationship Id="rId233" Type="http://schemas.openxmlformats.org/officeDocument/2006/relationships/queryTable" Target="../queryTables/queryTable1439.xml"/><Relationship Id="rId254" Type="http://schemas.openxmlformats.org/officeDocument/2006/relationships/queryTable" Target="../queryTables/queryTable1460.xml"/><Relationship Id="rId440" Type="http://schemas.openxmlformats.org/officeDocument/2006/relationships/queryTable" Target="../queryTables/queryTable1646.xml"/><Relationship Id="rId28" Type="http://schemas.openxmlformats.org/officeDocument/2006/relationships/queryTable" Target="../queryTables/queryTable1234.xml"/><Relationship Id="rId49" Type="http://schemas.openxmlformats.org/officeDocument/2006/relationships/queryTable" Target="../queryTables/queryTable1255.xml"/><Relationship Id="rId114" Type="http://schemas.openxmlformats.org/officeDocument/2006/relationships/queryTable" Target="../queryTables/queryTable1320.xml"/><Relationship Id="rId275" Type="http://schemas.openxmlformats.org/officeDocument/2006/relationships/queryTable" Target="../queryTables/queryTable1481.xml"/><Relationship Id="rId296" Type="http://schemas.openxmlformats.org/officeDocument/2006/relationships/queryTable" Target="../queryTables/queryTable1502.xml"/><Relationship Id="rId300" Type="http://schemas.openxmlformats.org/officeDocument/2006/relationships/queryTable" Target="../queryTables/queryTable1506.xml"/><Relationship Id="rId461" Type="http://schemas.openxmlformats.org/officeDocument/2006/relationships/queryTable" Target="../queryTables/queryTable1667.xml"/><Relationship Id="rId482" Type="http://schemas.openxmlformats.org/officeDocument/2006/relationships/queryTable" Target="../queryTables/queryTable1688.xml"/><Relationship Id="rId517" Type="http://schemas.openxmlformats.org/officeDocument/2006/relationships/queryTable" Target="../queryTables/queryTable1723.xml"/><Relationship Id="rId538" Type="http://schemas.openxmlformats.org/officeDocument/2006/relationships/queryTable" Target="../queryTables/queryTable1744.xml"/><Relationship Id="rId559" Type="http://schemas.openxmlformats.org/officeDocument/2006/relationships/queryTable" Target="../queryTables/queryTable1765.xml"/><Relationship Id="rId60" Type="http://schemas.openxmlformats.org/officeDocument/2006/relationships/queryTable" Target="../queryTables/queryTable1266.xml"/><Relationship Id="rId81" Type="http://schemas.openxmlformats.org/officeDocument/2006/relationships/queryTable" Target="../queryTables/queryTable1287.xml"/><Relationship Id="rId135" Type="http://schemas.openxmlformats.org/officeDocument/2006/relationships/queryTable" Target="../queryTables/queryTable1341.xml"/><Relationship Id="rId156" Type="http://schemas.openxmlformats.org/officeDocument/2006/relationships/queryTable" Target="../queryTables/queryTable1362.xml"/><Relationship Id="rId177" Type="http://schemas.openxmlformats.org/officeDocument/2006/relationships/queryTable" Target="../queryTables/queryTable1383.xml"/><Relationship Id="rId198" Type="http://schemas.openxmlformats.org/officeDocument/2006/relationships/queryTable" Target="../queryTables/queryTable1404.xml"/><Relationship Id="rId321" Type="http://schemas.openxmlformats.org/officeDocument/2006/relationships/queryTable" Target="../queryTables/queryTable1527.xml"/><Relationship Id="rId342" Type="http://schemas.openxmlformats.org/officeDocument/2006/relationships/queryTable" Target="../queryTables/queryTable1548.xml"/><Relationship Id="rId363" Type="http://schemas.openxmlformats.org/officeDocument/2006/relationships/queryTable" Target="../queryTables/queryTable1569.xml"/><Relationship Id="rId384" Type="http://schemas.openxmlformats.org/officeDocument/2006/relationships/queryTable" Target="../queryTables/queryTable1590.xml"/><Relationship Id="rId419" Type="http://schemas.openxmlformats.org/officeDocument/2006/relationships/queryTable" Target="../queryTables/queryTable1625.xml"/><Relationship Id="rId202" Type="http://schemas.openxmlformats.org/officeDocument/2006/relationships/queryTable" Target="../queryTables/queryTable1408.xml"/><Relationship Id="rId223" Type="http://schemas.openxmlformats.org/officeDocument/2006/relationships/queryTable" Target="../queryTables/queryTable1429.xml"/><Relationship Id="rId244" Type="http://schemas.openxmlformats.org/officeDocument/2006/relationships/queryTable" Target="../queryTables/queryTable1450.xml"/><Relationship Id="rId430" Type="http://schemas.openxmlformats.org/officeDocument/2006/relationships/queryTable" Target="../queryTables/queryTable1636.xml"/><Relationship Id="rId18" Type="http://schemas.openxmlformats.org/officeDocument/2006/relationships/queryTable" Target="../queryTables/queryTable1224.xml"/><Relationship Id="rId39" Type="http://schemas.openxmlformats.org/officeDocument/2006/relationships/queryTable" Target="../queryTables/queryTable1245.xml"/><Relationship Id="rId265" Type="http://schemas.openxmlformats.org/officeDocument/2006/relationships/queryTable" Target="../queryTables/queryTable1471.xml"/><Relationship Id="rId286" Type="http://schemas.openxmlformats.org/officeDocument/2006/relationships/queryTable" Target="../queryTables/queryTable1492.xml"/><Relationship Id="rId451" Type="http://schemas.openxmlformats.org/officeDocument/2006/relationships/queryTable" Target="../queryTables/queryTable1657.xml"/><Relationship Id="rId472" Type="http://schemas.openxmlformats.org/officeDocument/2006/relationships/queryTable" Target="../queryTables/queryTable1678.xml"/><Relationship Id="rId493" Type="http://schemas.openxmlformats.org/officeDocument/2006/relationships/queryTable" Target="../queryTables/queryTable1699.xml"/><Relationship Id="rId507" Type="http://schemas.openxmlformats.org/officeDocument/2006/relationships/queryTable" Target="../queryTables/queryTable1713.xml"/><Relationship Id="rId528" Type="http://schemas.openxmlformats.org/officeDocument/2006/relationships/queryTable" Target="../queryTables/queryTable1734.xml"/><Relationship Id="rId549" Type="http://schemas.openxmlformats.org/officeDocument/2006/relationships/queryTable" Target="../queryTables/queryTable1755.xml"/><Relationship Id="rId50" Type="http://schemas.openxmlformats.org/officeDocument/2006/relationships/queryTable" Target="../queryTables/queryTable1256.xml"/><Relationship Id="rId104" Type="http://schemas.openxmlformats.org/officeDocument/2006/relationships/queryTable" Target="../queryTables/queryTable1310.xml"/><Relationship Id="rId125" Type="http://schemas.openxmlformats.org/officeDocument/2006/relationships/queryTable" Target="../queryTables/queryTable1331.xml"/><Relationship Id="rId146" Type="http://schemas.openxmlformats.org/officeDocument/2006/relationships/queryTable" Target="../queryTables/queryTable1352.xml"/><Relationship Id="rId167" Type="http://schemas.openxmlformats.org/officeDocument/2006/relationships/queryTable" Target="../queryTables/queryTable1373.xml"/><Relationship Id="rId188" Type="http://schemas.openxmlformats.org/officeDocument/2006/relationships/queryTable" Target="../queryTables/queryTable1394.xml"/><Relationship Id="rId311" Type="http://schemas.openxmlformats.org/officeDocument/2006/relationships/queryTable" Target="../queryTables/queryTable1517.xml"/><Relationship Id="rId332" Type="http://schemas.openxmlformats.org/officeDocument/2006/relationships/queryTable" Target="../queryTables/queryTable1538.xml"/><Relationship Id="rId353" Type="http://schemas.openxmlformats.org/officeDocument/2006/relationships/queryTable" Target="../queryTables/queryTable1559.xml"/><Relationship Id="rId374" Type="http://schemas.openxmlformats.org/officeDocument/2006/relationships/queryTable" Target="../queryTables/queryTable1580.xml"/><Relationship Id="rId395" Type="http://schemas.openxmlformats.org/officeDocument/2006/relationships/queryTable" Target="../queryTables/queryTable1601.xml"/><Relationship Id="rId409" Type="http://schemas.openxmlformats.org/officeDocument/2006/relationships/queryTable" Target="../queryTables/queryTable1615.xml"/><Relationship Id="rId560" Type="http://schemas.openxmlformats.org/officeDocument/2006/relationships/queryTable" Target="../queryTables/queryTable1766.xml"/><Relationship Id="rId71" Type="http://schemas.openxmlformats.org/officeDocument/2006/relationships/queryTable" Target="../queryTables/queryTable1277.xml"/><Relationship Id="rId92" Type="http://schemas.openxmlformats.org/officeDocument/2006/relationships/queryTable" Target="../queryTables/queryTable1298.xml"/><Relationship Id="rId213" Type="http://schemas.openxmlformats.org/officeDocument/2006/relationships/queryTable" Target="../queryTables/queryTable1419.xml"/><Relationship Id="rId234" Type="http://schemas.openxmlformats.org/officeDocument/2006/relationships/queryTable" Target="../queryTables/queryTable1440.xml"/><Relationship Id="rId420" Type="http://schemas.openxmlformats.org/officeDocument/2006/relationships/queryTable" Target="../queryTables/queryTable1626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35.xml"/><Relationship Id="rId255" Type="http://schemas.openxmlformats.org/officeDocument/2006/relationships/queryTable" Target="../queryTables/queryTable1461.xml"/><Relationship Id="rId276" Type="http://schemas.openxmlformats.org/officeDocument/2006/relationships/queryTable" Target="../queryTables/queryTable1482.xml"/><Relationship Id="rId297" Type="http://schemas.openxmlformats.org/officeDocument/2006/relationships/queryTable" Target="../queryTables/queryTable1503.xml"/><Relationship Id="rId441" Type="http://schemas.openxmlformats.org/officeDocument/2006/relationships/queryTable" Target="../queryTables/queryTable1647.xml"/><Relationship Id="rId462" Type="http://schemas.openxmlformats.org/officeDocument/2006/relationships/queryTable" Target="../queryTables/queryTable1668.xml"/><Relationship Id="rId483" Type="http://schemas.openxmlformats.org/officeDocument/2006/relationships/queryTable" Target="../queryTables/queryTable1689.xml"/><Relationship Id="rId518" Type="http://schemas.openxmlformats.org/officeDocument/2006/relationships/queryTable" Target="../queryTables/queryTable1724.xml"/><Relationship Id="rId539" Type="http://schemas.openxmlformats.org/officeDocument/2006/relationships/queryTable" Target="../queryTables/queryTable1745.xml"/><Relationship Id="rId40" Type="http://schemas.openxmlformats.org/officeDocument/2006/relationships/queryTable" Target="../queryTables/queryTable1246.xml"/><Relationship Id="rId115" Type="http://schemas.openxmlformats.org/officeDocument/2006/relationships/queryTable" Target="../queryTables/queryTable1321.xml"/><Relationship Id="rId136" Type="http://schemas.openxmlformats.org/officeDocument/2006/relationships/queryTable" Target="../queryTables/queryTable1342.xml"/><Relationship Id="rId157" Type="http://schemas.openxmlformats.org/officeDocument/2006/relationships/queryTable" Target="../queryTables/queryTable1363.xml"/><Relationship Id="rId178" Type="http://schemas.openxmlformats.org/officeDocument/2006/relationships/queryTable" Target="../queryTables/queryTable1384.xml"/><Relationship Id="rId301" Type="http://schemas.openxmlformats.org/officeDocument/2006/relationships/queryTable" Target="../queryTables/queryTable1507.xml"/><Relationship Id="rId322" Type="http://schemas.openxmlformats.org/officeDocument/2006/relationships/queryTable" Target="../queryTables/queryTable1528.xml"/><Relationship Id="rId343" Type="http://schemas.openxmlformats.org/officeDocument/2006/relationships/queryTable" Target="../queryTables/queryTable1549.xml"/><Relationship Id="rId364" Type="http://schemas.openxmlformats.org/officeDocument/2006/relationships/queryTable" Target="../queryTables/queryTable1570.xml"/><Relationship Id="rId550" Type="http://schemas.openxmlformats.org/officeDocument/2006/relationships/queryTable" Target="../queryTables/queryTable1756.xml"/><Relationship Id="rId61" Type="http://schemas.openxmlformats.org/officeDocument/2006/relationships/queryTable" Target="../queryTables/queryTable1267.xml"/><Relationship Id="rId82" Type="http://schemas.openxmlformats.org/officeDocument/2006/relationships/queryTable" Target="../queryTables/queryTable1288.xml"/><Relationship Id="rId199" Type="http://schemas.openxmlformats.org/officeDocument/2006/relationships/queryTable" Target="../queryTables/queryTable1405.xml"/><Relationship Id="rId203" Type="http://schemas.openxmlformats.org/officeDocument/2006/relationships/queryTable" Target="../queryTables/queryTable1409.xml"/><Relationship Id="rId385" Type="http://schemas.openxmlformats.org/officeDocument/2006/relationships/queryTable" Target="../queryTables/queryTable1591.xml"/><Relationship Id="rId19" Type="http://schemas.openxmlformats.org/officeDocument/2006/relationships/queryTable" Target="../queryTables/queryTable1225.xml"/><Relationship Id="rId224" Type="http://schemas.openxmlformats.org/officeDocument/2006/relationships/queryTable" Target="../queryTables/queryTable1430.xml"/><Relationship Id="rId245" Type="http://schemas.openxmlformats.org/officeDocument/2006/relationships/queryTable" Target="../queryTables/queryTable1451.xml"/><Relationship Id="rId266" Type="http://schemas.openxmlformats.org/officeDocument/2006/relationships/queryTable" Target="../queryTables/queryTable1472.xml"/><Relationship Id="rId287" Type="http://schemas.openxmlformats.org/officeDocument/2006/relationships/queryTable" Target="../queryTables/queryTable1493.xml"/><Relationship Id="rId410" Type="http://schemas.openxmlformats.org/officeDocument/2006/relationships/queryTable" Target="../queryTables/queryTable1616.xml"/><Relationship Id="rId431" Type="http://schemas.openxmlformats.org/officeDocument/2006/relationships/queryTable" Target="../queryTables/queryTable1637.xml"/><Relationship Id="rId452" Type="http://schemas.openxmlformats.org/officeDocument/2006/relationships/queryTable" Target="../queryTables/queryTable1658.xml"/><Relationship Id="rId473" Type="http://schemas.openxmlformats.org/officeDocument/2006/relationships/queryTable" Target="../queryTables/queryTable1679.xml"/><Relationship Id="rId494" Type="http://schemas.openxmlformats.org/officeDocument/2006/relationships/queryTable" Target="../queryTables/queryTable1700.xml"/><Relationship Id="rId508" Type="http://schemas.openxmlformats.org/officeDocument/2006/relationships/queryTable" Target="../queryTables/queryTable1714.xml"/><Relationship Id="rId529" Type="http://schemas.openxmlformats.org/officeDocument/2006/relationships/queryTable" Target="../queryTables/queryTable1735.xml"/><Relationship Id="rId30" Type="http://schemas.openxmlformats.org/officeDocument/2006/relationships/queryTable" Target="../queryTables/queryTable1236.xml"/><Relationship Id="rId105" Type="http://schemas.openxmlformats.org/officeDocument/2006/relationships/queryTable" Target="../queryTables/queryTable1311.xml"/><Relationship Id="rId126" Type="http://schemas.openxmlformats.org/officeDocument/2006/relationships/queryTable" Target="../queryTables/queryTable1332.xml"/><Relationship Id="rId147" Type="http://schemas.openxmlformats.org/officeDocument/2006/relationships/queryTable" Target="../queryTables/queryTable1353.xml"/><Relationship Id="rId168" Type="http://schemas.openxmlformats.org/officeDocument/2006/relationships/queryTable" Target="../queryTables/queryTable1374.xml"/><Relationship Id="rId312" Type="http://schemas.openxmlformats.org/officeDocument/2006/relationships/queryTable" Target="../queryTables/queryTable1518.xml"/><Relationship Id="rId333" Type="http://schemas.openxmlformats.org/officeDocument/2006/relationships/queryTable" Target="../queryTables/queryTable1539.xml"/><Relationship Id="rId354" Type="http://schemas.openxmlformats.org/officeDocument/2006/relationships/queryTable" Target="../queryTables/queryTable1560.xml"/><Relationship Id="rId540" Type="http://schemas.openxmlformats.org/officeDocument/2006/relationships/queryTable" Target="../queryTables/queryTable1746.xml"/><Relationship Id="rId51" Type="http://schemas.openxmlformats.org/officeDocument/2006/relationships/queryTable" Target="../queryTables/queryTable1257.xml"/><Relationship Id="rId72" Type="http://schemas.openxmlformats.org/officeDocument/2006/relationships/queryTable" Target="../queryTables/queryTable1278.xml"/><Relationship Id="rId93" Type="http://schemas.openxmlformats.org/officeDocument/2006/relationships/queryTable" Target="../queryTables/queryTable1299.xml"/><Relationship Id="rId189" Type="http://schemas.openxmlformats.org/officeDocument/2006/relationships/queryTable" Target="../queryTables/queryTable1395.xml"/><Relationship Id="rId375" Type="http://schemas.openxmlformats.org/officeDocument/2006/relationships/queryTable" Target="../queryTables/queryTable1581.xml"/><Relationship Id="rId396" Type="http://schemas.openxmlformats.org/officeDocument/2006/relationships/queryTable" Target="../queryTables/queryTable1602.xml"/><Relationship Id="rId561" Type="http://schemas.openxmlformats.org/officeDocument/2006/relationships/queryTable" Target="../queryTables/queryTable1767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20.xml"/><Relationship Id="rId235" Type="http://schemas.openxmlformats.org/officeDocument/2006/relationships/queryTable" Target="../queryTables/queryTable1441.xml"/><Relationship Id="rId256" Type="http://schemas.openxmlformats.org/officeDocument/2006/relationships/queryTable" Target="../queryTables/queryTable1462.xml"/><Relationship Id="rId277" Type="http://schemas.openxmlformats.org/officeDocument/2006/relationships/queryTable" Target="../queryTables/queryTable1483.xml"/><Relationship Id="rId298" Type="http://schemas.openxmlformats.org/officeDocument/2006/relationships/queryTable" Target="../queryTables/queryTable1504.xml"/><Relationship Id="rId400" Type="http://schemas.openxmlformats.org/officeDocument/2006/relationships/queryTable" Target="../queryTables/queryTable1606.xml"/><Relationship Id="rId421" Type="http://schemas.openxmlformats.org/officeDocument/2006/relationships/queryTable" Target="../queryTables/queryTable1627.xml"/><Relationship Id="rId442" Type="http://schemas.openxmlformats.org/officeDocument/2006/relationships/queryTable" Target="../queryTables/queryTable1648.xml"/><Relationship Id="rId463" Type="http://schemas.openxmlformats.org/officeDocument/2006/relationships/queryTable" Target="../queryTables/queryTable1669.xml"/><Relationship Id="rId484" Type="http://schemas.openxmlformats.org/officeDocument/2006/relationships/queryTable" Target="../queryTables/queryTable1690.xml"/><Relationship Id="rId519" Type="http://schemas.openxmlformats.org/officeDocument/2006/relationships/queryTable" Target="../queryTables/queryTable1725.xml"/><Relationship Id="rId116" Type="http://schemas.openxmlformats.org/officeDocument/2006/relationships/queryTable" Target="../queryTables/queryTable1322.xml"/><Relationship Id="rId137" Type="http://schemas.openxmlformats.org/officeDocument/2006/relationships/queryTable" Target="../queryTables/queryTable1343.xml"/><Relationship Id="rId158" Type="http://schemas.openxmlformats.org/officeDocument/2006/relationships/queryTable" Target="../queryTables/queryTable1364.xml"/><Relationship Id="rId302" Type="http://schemas.openxmlformats.org/officeDocument/2006/relationships/queryTable" Target="../queryTables/queryTable1508.xml"/><Relationship Id="rId323" Type="http://schemas.openxmlformats.org/officeDocument/2006/relationships/queryTable" Target="../queryTables/queryTable1529.xml"/><Relationship Id="rId344" Type="http://schemas.openxmlformats.org/officeDocument/2006/relationships/queryTable" Target="../queryTables/queryTable1550.xml"/><Relationship Id="rId530" Type="http://schemas.openxmlformats.org/officeDocument/2006/relationships/queryTable" Target="../queryTables/queryTable1736.xml"/><Relationship Id="rId20" Type="http://schemas.openxmlformats.org/officeDocument/2006/relationships/queryTable" Target="../queryTables/queryTable1226.xml"/><Relationship Id="rId41" Type="http://schemas.openxmlformats.org/officeDocument/2006/relationships/queryTable" Target="../queryTables/queryTable1247.xml"/><Relationship Id="rId62" Type="http://schemas.openxmlformats.org/officeDocument/2006/relationships/queryTable" Target="../queryTables/queryTable1268.xml"/><Relationship Id="rId83" Type="http://schemas.openxmlformats.org/officeDocument/2006/relationships/queryTable" Target="../queryTables/queryTable1289.xml"/><Relationship Id="rId179" Type="http://schemas.openxmlformats.org/officeDocument/2006/relationships/queryTable" Target="../queryTables/queryTable1385.xml"/><Relationship Id="rId365" Type="http://schemas.openxmlformats.org/officeDocument/2006/relationships/queryTable" Target="../queryTables/queryTable1571.xml"/><Relationship Id="rId386" Type="http://schemas.openxmlformats.org/officeDocument/2006/relationships/queryTable" Target="../queryTables/queryTable1592.xml"/><Relationship Id="rId551" Type="http://schemas.openxmlformats.org/officeDocument/2006/relationships/queryTable" Target="../queryTables/queryTable1757.xml"/><Relationship Id="rId190" Type="http://schemas.openxmlformats.org/officeDocument/2006/relationships/queryTable" Target="../queryTables/queryTable1396.xml"/><Relationship Id="rId204" Type="http://schemas.openxmlformats.org/officeDocument/2006/relationships/queryTable" Target="../queryTables/queryTable1410.xml"/><Relationship Id="rId225" Type="http://schemas.openxmlformats.org/officeDocument/2006/relationships/queryTable" Target="../queryTables/queryTable1431.xml"/><Relationship Id="rId246" Type="http://schemas.openxmlformats.org/officeDocument/2006/relationships/queryTable" Target="../queryTables/queryTable1452.xml"/><Relationship Id="rId267" Type="http://schemas.openxmlformats.org/officeDocument/2006/relationships/queryTable" Target="../queryTables/queryTable1473.xml"/><Relationship Id="rId288" Type="http://schemas.openxmlformats.org/officeDocument/2006/relationships/queryTable" Target="../queryTables/queryTable1494.xml"/><Relationship Id="rId411" Type="http://schemas.openxmlformats.org/officeDocument/2006/relationships/queryTable" Target="../queryTables/queryTable1617.xml"/><Relationship Id="rId432" Type="http://schemas.openxmlformats.org/officeDocument/2006/relationships/queryTable" Target="../queryTables/queryTable1638.xml"/><Relationship Id="rId453" Type="http://schemas.openxmlformats.org/officeDocument/2006/relationships/queryTable" Target="../queryTables/queryTable1659.xml"/><Relationship Id="rId474" Type="http://schemas.openxmlformats.org/officeDocument/2006/relationships/queryTable" Target="../queryTables/queryTable1680.xml"/><Relationship Id="rId509" Type="http://schemas.openxmlformats.org/officeDocument/2006/relationships/queryTable" Target="../queryTables/queryTable1715.xml"/><Relationship Id="rId106" Type="http://schemas.openxmlformats.org/officeDocument/2006/relationships/queryTable" Target="../queryTables/queryTable1312.xml"/><Relationship Id="rId127" Type="http://schemas.openxmlformats.org/officeDocument/2006/relationships/queryTable" Target="../queryTables/queryTable1333.xml"/><Relationship Id="rId313" Type="http://schemas.openxmlformats.org/officeDocument/2006/relationships/queryTable" Target="../queryTables/queryTable1519.xml"/><Relationship Id="rId495" Type="http://schemas.openxmlformats.org/officeDocument/2006/relationships/queryTable" Target="../queryTables/queryTable1701.xml"/><Relationship Id="rId10" Type="http://schemas.openxmlformats.org/officeDocument/2006/relationships/queryTable" Target="../queryTables/queryTable1216.xml"/><Relationship Id="rId31" Type="http://schemas.openxmlformats.org/officeDocument/2006/relationships/queryTable" Target="../queryTables/queryTable1237.xml"/><Relationship Id="rId52" Type="http://schemas.openxmlformats.org/officeDocument/2006/relationships/queryTable" Target="../queryTables/queryTable1258.xml"/><Relationship Id="rId73" Type="http://schemas.openxmlformats.org/officeDocument/2006/relationships/queryTable" Target="../queryTables/queryTable1279.xml"/><Relationship Id="rId94" Type="http://schemas.openxmlformats.org/officeDocument/2006/relationships/queryTable" Target="../queryTables/queryTable1300.xml"/><Relationship Id="rId148" Type="http://schemas.openxmlformats.org/officeDocument/2006/relationships/queryTable" Target="../queryTables/queryTable1354.xml"/><Relationship Id="rId169" Type="http://schemas.openxmlformats.org/officeDocument/2006/relationships/queryTable" Target="../queryTables/queryTable1375.xml"/><Relationship Id="rId334" Type="http://schemas.openxmlformats.org/officeDocument/2006/relationships/queryTable" Target="../queryTables/queryTable1540.xml"/><Relationship Id="rId355" Type="http://schemas.openxmlformats.org/officeDocument/2006/relationships/queryTable" Target="../queryTables/queryTable1561.xml"/><Relationship Id="rId376" Type="http://schemas.openxmlformats.org/officeDocument/2006/relationships/queryTable" Target="../queryTables/queryTable1582.xml"/><Relationship Id="rId397" Type="http://schemas.openxmlformats.org/officeDocument/2006/relationships/queryTable" Target="../queryTables/queryTable1603.xml"/><Relationship Id="rId520" Type="http://schemas.openxmlformats.org/officeDocument/2006/relationships/queryTable" Target="../queryTables/queryTable1726.xml"/><Relationship Id="rId541" Type="http://schemas.openxmlformats.org/officeDocument/2006/relationships/queryTable" Target="../queryTables/queryTable1747.xml"/><Relationship Id="rId562" Type="http://schemas.openxmlformats.org/officeDocument/2006/relationships/queryTable" Target="../queryTables/queryTable1768.xml"/><Relationship Id="rId4" Type="http://schemas.openxmlformats.org/officeDocument/2006/relationships/queryTable" Target="../queryTables/queryTable1210.xml"/><Relationship Id="rId180" Type="http://schemas.openxmlformats.org/officeDocument/2006/relationships/queryTable" Target="../queryTables/queryTable1386.xml"/><Relationship Id="rId215" Type="http://schemas.openxmlformats.org/officeDocument/2006/relationships/queryTable" Target="../queryTables/queryTable1421.xml"/><Relationship Id="rId236" Type="http://schemas.openxmlformats.org/officeDocument/2006/relationships/queryTable" Target="../queryTables/queryTable1442.xml"/><Relationship Id="rId257" Type="http://schemas.openxmlformats.org/officeDocument/2006/relationships/queryTable" Target="../queryTables/queryTable1463.xml"/><Relationship Id="rId278" Type="http://schemas.openxmlformats.org/officeDocument/2006/relationships/queryTable" Target="../queryTables/queryTable1484.xml"/><Relationship Id="rId401" Type="http://schemas.openxmlformats.org/officeDocument/2006/relationships/queryTable" Target="../queryTables/queryTable1607.xml"/><Relationship Id="rId422" Type="http://schemas.openxmlformats.org/officeDocument/2006/relationships/queryTable" Target="../queryTables/queryTable1628.xml"/><Relationship Id="rId443" Type="http://schemas.openxmlformats.org/officeDocument/2006/relationships/queryTable" Target="../queryTables/queryTable1649.xml"/><Relationship Id="rId464" Type="http://schemas.openxmlformats.org/officeDocument/2006/relationships/queryTable" Target="../queryTables/queryTable1670.xml"/><Relationship Id="rId303" Type="http://schemas.openxmlformats.org/officeDocument/2006/relationships/queryTable" Target="../queryTables/queryTable1509.xml"/><Relationship Id="rId485" Type="http://schemas.openxmlformats.org/officeDocument/2006/relationships/queryTable" Target="../queryTables/queryTable1691.xml"/><Relationship Id="rId42" Type="http://schemas.openxmlformats.org/officeDocument/2006/relationships/queryTable" Target="../queryTables/queryTable1248.xml"/><Relationship Id="rId84" Type="http://schemas.openxmlformats.org/officeDocument/2006/relationships/queryTable" Target="../queryTables/queryTable1290.xml"/><Relationship Id="rId138" Type="http://schemas.openxmlformats.org/officeDocument/2006/relationships/queryTable" Target="../queryTables/queryTable1344.xml"/><Relationship Id="rId345" Type="http://schemas.openxmlformats.org/officeDocument/2006/relationships/queryTable" Target="../queryTables/queryTable1551.xml"/><Relationship Id="rId387" Type="http://schemas.openxmlformats.org/officeDocument/2006/relationships/queryTable" Target="../queryTables/queryTable1593.xml"/><Relationship Id="rId510" Type="http://schemas.openxmlformats.org/officeDocument/2006/relationships/queryTable" Target="../queryTables/queryTable1716.xml"/><Relationship Id="rId552" Type="http://schemas.openxmlformats.org/officeDocument/2006/relationships/queryTable" Target="../queryTables/queryTable1758.xml"/><Relationship Id="rId191" Type="http://schemas.openxmlformats.org/officeDocument/2006/relationships/queryTable" Target="../queryTables/queryTable1397.xml"/><Relationship Id="rId205" Type="http://schemas.openxmlformats.org/officeDocument/2006/relationships/queryTable" Target="../queryTables/queryTable1411.xml"/><Relationship Id="rId247" Type="http://schemas.openxmlformats.org/officeDocument/2006/relationships/queryTable" Target="../queryTables/queryTable1453.xml"/><Relationship Id="rId412" Type="http://schemas.openxmlformats.org/officeDocument/2006/relationships/queryTable" Target="../queryTables/queryTable1618.xml"/><Relationship Id="rId107" Type="http://schemas.openxmlformats.org/officeDocument/2006/relationships/queryTable" Target="../queryTables/queryTable1313.xml"/><Relationship Id="rId289" Type="http://schemas.openxmlformats.org/officeDocument/2006/relationships/queryTable" Target="../queryTables/queryTable1495.xml"/><Relationship Id="rId454" Type="http://schemas.openxmlformats.org/officeDocument/2006/relationships/queryTable" Target="../queryTables/queryTable1660.xml"/><Relationship Id="rId496" Type="http://schemas.openxmlformats.org/officeDocument/2006/relationships/queryTable" Target="../queryTables/queryTable1702.xml"/><Relationship Id="rId11" Type="http://schemas.openxmlformats.org/officeDocument/2006/relationships/queryTable" Target="../queryTables/queryTable1217.xml"/><Relationship Id="rId53" Type="http://schemas.openxmlformats.org/officeDocument/2006/relationships/queryTable" Target="../queryTables/queryTable1259.xml"/><Relationship Id="rId149" Type="http://schemas.openxmlformats.org/officeDocument/2006/relationships/queryTable" Target="../queryTables/queryTable1355.xml"/><Relationship Id="rId314" Type="http://schemas.openxmlformats.org/officeDocument/2006/relationships/queryTable" Target="../queryTables/queryTable1520.xml"/><Relationship Id="rId356" Type="http://schemas.openxmlformats.org/officeDocument/2006/relationships/queryTable" Target="../queryTables/queryTable1562.xml"/><Relationship Id="rId398" Type="http://schemas.openxmlformats.org/officeDocument/2006/relationships/queryTable" Target="../queryTables/queryTable1604.xml"/><Relationship Id="rId521" Type="http://schemas.openxmlformats.org/officeDocument/2006/relationships/queryTable" Target="../queryTables/queryTable1727.xml"/><Relationship Id="rId563" Type="http://schemas.openxmlformats.org/officeDocument/2006/relationships/queryTable" Target="../queryTables/queryTable1769.xml"/><Relationship Id="rId95" Type="http://schemas.openxmlformats.org/officeDocument/2006/relationships/queryTable" Target="../queryTables/queryTable1301.xml"/><Relationship Id="rId160" Type="http://schemas.openxmlformats.org/officeDocument/2006/relationships/queryTable" Target="../queryTables/queryTable1366.xml"/><Relationship Id="rId216" Type="http://schemas.openxmlformats.org/officeDocument/2006/relationships/queryTable" Target="../queryTables/queryTable1422.xml"/><Relationship Id="rId423" Type="http://schemas.openxmlformats.org/officeDocument/2006/relationships/queryTable" Target="../queryTables/queryTable1629.xml"/><Relationship Id="rId258" Type="http://schemas.openxmlformats.org/officeDocument/2006/relationships/queryTable" Target="../queryTables/queryTable1464.xml"/><Relationship Id="rId465" Type="http://schemas.openxmlformats.org/officeDocument/2006/relationships/queryTable" Target="../queryTables/queryTable1671.xml"/><Relationship Id="rId22" Type="http://schemas.openxmlformats.org/officeDocument/2006/relationships/queryTable" Target="../queryTables/queryTable1228.xml"/><Relationship Id="rId64" Type="http://schemas.openxmlformats.org/officeDocument/2006/relationships/queryTable" Target="../queryTables/queryTable1270.xml"/><Relationship Id="rId118" Type="http://schemas.openxmlformats.org/officeDocument/2006/relationships/queryTable" Target="../queryTables/queryTable1324.xml"/><Relationship Id="rId325" Type="http://schemas.openxmlformats.org/officeDocument/2006/relationships/queryTable" Target="../queryTables/queryTable1531.xml"/><Relationship Id="rId367" Type="http://schemas.openxmlformats.org/officeDocument/2006/relationships/queryTable" Target="../queryTables/queryTable1573.xml"/><Relationship Id="rId532" Type="http://schemas.openxmlformats.org/officeDocument/2006/relationships/queryTable" Target="../queryTables/queryTable1738.xml"/><Relationship Id="rId171" Type="http://schemas.openxmlformats.org/officeDocument/2006/relationships/queryTable" Target="../queryTables/queryTable1377.xml"/><Relationship Id="rId227" Type="http://schemas.openxmlformats.org/officeDocument/2006/relationships/queryTable" Target="../queryTables/queryTable1433.xml"/><Relationship Id="rId269" Type="http://schemas.openxmlformats.org/officeDocument/2006/relationships/queryTable" Target="../queryTables/queryTable1475.xml"/><Relationship Id="rId434" Type="http://schemas.openxmlformats.org/officeDocument/2006/relationships/queryTable" Target="../queryTables/queryTable1640.xml"/><Relationship Id="rId476" Type="http://schemas.openxmlformats.org/officeDocument/2006/relationships/queryTable" Target="../queryTables/queryTable1682.xml"/><Relationship Id="rId33" Type="http://schemas.openxmlformats.org/officeDocument/2006/relationships/queryTable" Target="../queryTables/queryTable1239.xml"/><Relationship Id="rId129" Type="http://schemas.openxmlformats.org/officeDocument/2006/relationships/queryTable" Target="../queryTables/queryTable1335.xml"/><Relationship Id="rId280" Type="http://schemas.openxmlformats.org/officeDocument/2006/relationships/queryTable" Target="../queryTables/queryTable1486.xml"/><Relationship Id="rId336" Type="http://schemas.openxmlformats.org/officeDocument/2006/relationships/queryTable" Target="../queryTables/queryTable1542.xml"/><Relationship Id="rId501" Type="http://schemas.openxmlformats.org/officeDocument/2006/relationships/queryTable" Target="../queryTables/queryTable1707.xml"/><Relationship Id="rId543" Type="http://schemas.openxmlformats.org/officeDocument/2006/relationships/queryTable" Target="../queryTables/queryTable1749.xml"/><Relationship Id="rId75" Type="http://schemas.openxmlformats.org/officeDocument/2006/relationships/queryTable" Target="../queryTables/queryTable1281.xml"/><Relationship Id="rId140" Type="http://schemas.openxmlformats.org/officeDocument/2006/relationships/queryTable" Target="../queryTables/queryTable1346.xml"/><Relationship Id="rId182" Type="http://schemas.openxmlformats.org/officeDocument/2006/relationships/queryTable" Target="../queryTables/queryTable1388.xml"/><Relationship Id="rId378" Type="http://schemas.openxmlformats.org/officeDocument/2006/relationships/queryTable" Target="../queryTables/queryTable1584.xml"/><Relationship Id="rId403" Type="http://schemas.openxmlformats.org/officeDocument/2006/relationships/queryTable" Target="../queryTables/queryTable1609.xml"/><Relationship Id="rId6" Type="http://schemas.openxmlformats.org/officeDocument/2006/relationships/queryTable" Target="../queryTables/queryTable1212.xml"/><Relationship Id="rId238" Type="http://schemas.openxmlformats.org/officeDocument/2006/relationships/queryTable" Target="../queryTables/queryTable1444.xml"/><Relationship Id="rId445" Type="http://schemas.openxmlformats.org/officeDocument/2006/relationships/queryTable" Target="../queryTables/queryTable1651.xml"/><Relationship Id="rId487" Type="http://schemas.openxmlformats.org/officeDocument/2006/relationships/queryTable" Target="../queryTables/queryTable1693.xml"/><Relationship Id="rId291" Type="http://schemas.openxmlformats.org/officeDocument/2006/relationships/queryTable" Target="../queryTables/queryTable1497.xml"/><Relationship Id="rId305" Type="http://schemas.openxmlformats.org/officeDocument/2006/relationships/queryTable" Target="../queryTables/queryTable1511.xml"/><Relationship Id="rId347" Type="http://schemas.openxmlformats.org/officeDocument/2006/relationships/queryTable" Target="../queryTables/queryTable1553.xml"/><Relationship Id="rId512" Type="http://schemas.openxmlformats.org/officeDocument/2006/relationships/queryTable" Target="../queryTables/queryTable1718.xml"/><Relationship Id="rId44" Type="http://schemas.openxmlformats.org/officeDocument/2006/relationships/queryTable" Target="../queryTables/queryTable1250.xml"/><Relationship Id="rId86" Type="http://schemas.openxmlformats.org/officeDocument/2006/relationships/queryTable" Target="../queryTables/queryTable1292.xml"/><Relationship Id="rId151" Type="http://schemas.openxmlformats.org/officeDocument/2006/relationships/queryTable" Target="../queryTables/queryTable1357.xml"/><Relationship Id="rId389" Type="http://schemas.openxmlformats.org/officeDocument/2006/relationships/queryTable" Target="../queryTables/queryTable1595.xml"/><Relationship Id="rId554" Type="http://schemas.openxmlformats.org/officeDocument/2006/relationships/queryTable" Target="../queryTables/queryTable1760.xml"/><Relationship Id="rId193" Type="http://schemas.openxmlformats.org/officeDocument/2006/relationships/queryTable" Target="../queryTables/queryTable1399.xml"/><Relationship Id="rId207" Type="http://schemas.openxmlformats.org/officeDocument/2006/relationships/queryTable" Target="../queryTables/queryTable1413.xml"/><Relationship Id="rId249" Type="http://schemas.openxmlformats.org/officeDocument/2006/relationships/queryTable" Target="../queryTables/queryTable1455.xml"/><Relationship Id="rId414" Type="http://schemas.openxmlformats.org/officeDocument/2006/relationships/queryTable" Target="../queryTables/queryTable1620.xml"/><Relationship Id="rId456" Type="http://schemas.openxmlformats.org/officeDocument/2006/relationships/queryTable" Target="../queryTables/queryTable1662.xml"/><Relationship Id="rId498" Type="http://schemas.openxmlformats.org/officeDocument/2006/relationships/queryTable" Target="../queryTables/queryTable1704.xml"/><Relationship Id="rId13" Type="http://schemas.openxmlformats.org/officeDocument/2006/relationships/queryTable" Target="../queryTables/queryTable1219.xml"/><Relationship Id="rId109" Type="http://schemas.openxmlformats.org/officeDocument/2006/relationships/queryTable" Target="../queryTables/queryTable1315.xml"/><Relationship Id="rId260" Type="http://schemas.openxmlformats.org/officeDocument/2006/relationships/queryTable" Target="../queryTables/queryTable1466.xml"/><Relationship Id="rId316" Type="http://schemas.openxmlformats.org/officeDocument/2006/relationships/queryTable" Target="../queryTables/queryTable1522.xml"/><Relationship Id="rId523" Type="http://schemas.openxmlformats.org/officeDocument/2006/relationships/queryTable" Target="../queryTables/queryTable1729.xml"/><Relationship Id="rId55" Type="http://schemas.openxmlformats.org/officeDocument/2006/relationships/queryTable" Target="../queryTables/queryTable1261.xml"/><Relationship Id="rId97" Type="http://schemas.openxmlformats.org/officeDocument/2006/relationships/queryTable" Target="../queryTables/queryTable1303.xml"/><Relationship Id="rId120" Type="http://schemas.openxmlformats.org/officeDocument/2006/relationships/queryTable" Target="../queryTables/queryTable1326.xml"/><Relationship Id="rId358" Type="http://schemas.openxmlformats.org/officeDocument/2006/relationships/queryTable" Target="../queryTables/queryTable1564.xml"/><Relationship Id="rId162" Type="http://schemas.openxmlformats.org/officeDocument/2006/relationships/queryTable" Target="../queryTables/queryTable1368.xml"/><Relationship Id="rId218" Type="http://schemas.openxmlformats.org/officeDocument/2006/relationships/queryTable" Target="../queryTables/queryTable1424.xml"/><Relationship Id="rId425" Type="http://schemas.openxmlformats.org/officeDocument/2006/relationships/queryTable" Target="../queryTables/queryTable1631.xml"/><Relationship Id="rId467" Type="http://schemas.openxmlformats.org/officeDocument/2006/relationships/queryTable" Target="../queryTables/queryTable1673.xml"/><Relationship Id="rId271" Type="http://schemas.openxmlformats.org/officeDocument/2006/relationships/queryTable" Target="../queryTables/queryTable1477.xml"/><Relationship Id="rId24" Type="http://schemas.openxmlformats.org/officeDocument/2006/relationships/queryTable" Target="../queryTables/queryTable1230.xml"/><Relationship Id="rId66" Type="http://schemas.openxmlformats.org/officeDocument/2006/relationships/queryTable" Target="../queryTables/queryTable1272.xml"/><Relationship Id="rId131" Type="http://schemas.openxmlformats.org/officeDocument/2006/relationships/queryTable" Target="../queryTables/queryTable1337.xml"/><Relationship Id="rId327" Type="http://schemas.openxmlformats.org/officeDocument/2006/relationships/queryTable" Target="../queryTables/queryTable1533.xml"/><Relationship Id="rId369" Type="http://schemas.openxmlformats.org/officeDocument/2006/relationships/queryTable" Target="../queryTables/queryTable1575.xml"/><Relationship Id="rId534" Type="http://schemas.openxmlformats.org/officeDocument/2006/relationships/queryTable" Target="../queryTables/queryTable1740.xml"/><Relationship Id="rId173" Type="http://schemas.openxmlformats.org/officeDocument/2006/relationships/queryTable" Target="../queryTables/queryTable1379.xml"/><Relationship Id="rId229" Type="http://schemas.openxmlformats.org/officeDocument/2006/relationships/queryTable" Target="../queryTables/queryTable1435.xml"/><Relationship Id="rId380" Type="http://schemas.openxmlformats.org/officeDocument/2006/relationships/queryTable" Target="../queryTables/queryTable1586.xml"/><Relationship Id="rId436" Type="http://schemas.openxmlformats.org/officeDocument/2006/relationships/queryTable" Target="../queryTables/queryTable1642.xml"/><Relationship Id="rId240" Type="http://schemas.openxmlformats.org/officeDocument/2006/relationships/queryTable" Target="../queryTables/queryTable1446.xml"/><Relationship Id="rId478" Type="http://schemas.openxmlformats.org/officeDocument/2006/relationships/queryTable" Target="../queryTables/queryTable1684.xml"/><Relationship Id="rId35" Type="http://schemas.openxmlformats.org/officeDocument/2006/relationships/queryTable" Target="../queryTables/queryTable1241.xml"/><Relationship Id="rId77" Type="http://schemas.openxmlformats.org/officeDocument/2006/relationships/queryTable" Target="../queryTables/queryTable1283.xml"/><Relationship Id="rId100" Type="http://schemas.openxmlformats.org/officeDocument/2006/relationships/queryTable" Target="../queryTables/queryTable1306.xml"/><Relationship Id="rId282" Type="http://schemas.openxmlformats.org/officeDocument/2006/relationships/queryTable" Target="../queryTables/queryTable1488.xml"/><Relationship Id="rId338" Type="http://schemas.openxmlformats.org/officeDocument/2006/relationships/queryTable" Target="../queryTables/queryTable1544.xml"/><Relationship Id="rId503" Type="http://schemas.openxmlformats.org/officeDocument/2006/relationships/queryTable" Target="../queryTables/queryTable1709.xml"/><Relationship Id="rId545" Type="http://schemas.openxmlformats.org/officeDocument/2006/relationships/queryTable" Target="../queryTables/queryTable1751.xml"/><Relationship Id="rId8" Type="http://schemas.openxmlformats.org/officeDocument/2006/relationships/queryTable" Target="../queryTables/queryTable1214.xml"/><Relationship Id="rId142" Type="http://schemas.openxmlformats.org/officeDocument/2006/relationships/queryTable" Target="../queryTables/queryTable1348.xml"/><Relationship Id="rId184" Type="http://schemas.openxmlformats.org/officeDocument/2006/relationships/queryTable" Target="../queryTables/queryTable1390.xml"/><Relationship Id="rId391" Type="http://schemas.openxmlformats.org/officeDocument/2006/relationships/queryTable" Target="../queryTables/queryTable1597.xml"/><Relationship Id="rId405" Type="http://schemas.openxmlformats.org/officeDocument/2006/relationships/queryTable" Target="../queryTables/queryTable1611.xml"/><Relationship Id="rId447" Type="http://schemas.openxmlformats.org/officeDocument/2006/relationships/queryTable" Target="../queryTables/queryTable1653.xml"/><Relationship Id="rId251" Type="http://schemas.openxmlformats.org/officeDocument/2006/relationships/queryTable" Target="../queryTables/queryTable1457.xml"/><Relationship Id="rId489" Type="http://schemas.openxmlformats.org/officeDocument/2006/relationships/queryTable" Target="../queryTables/queryTable1695.xml"/><Relationship Id="rId46" Type="http://schemas.openxmlformats.org/officeDocument/2006/relationships/queryTable" Target="../queryTables/queryTable1252.xml"/><Relationship Id="rId293" Type="http://schemas.openxmlformats.org/officeDocument/2006/relationships/queryTable" Target="../queryTables/queryTable1499.xml"/><Relationship Id="rId307" Type="http://schemas.openxmlformats.org/officeDocument/2006/relationships/queryTable" Target="../queryTables/queryTable1513.xml"/><Relationship Id="rId349" Type="http://schemas.openxmlformats.org/officeDocument/2006/relationships/queryTable" Target="../queryTables/queryTable1555.xml"/><Relationship Id="rId514" Type="http://schemas.openxmlformats.org/officeDocument/2006/relationships/queryTable" Target="../queryTables/queryTable1720.xml"/><Relationship Id="rId556" Type="http://schemas.openxmlformats.org/officeDocument/2006/relationships/queryTable" Target="../queryTables/queryTable1762.xml"/><Relationship Id="rId88" Type="http://schemas.openxmlformats.org/officeDocument/2006/relationships/queryTable" Target="../queryTables/queryTable1294.xml"/><Relationship Id="rId111" Type="http://schemas.openxmlformats.org/officeDocument/2006/relationships/queryTable" Target="../queryTables/queryTable1317.xml"/><Relationship Id="rId153" Type="http://schemas.openxmlformats.org/officeDocument/2006/relationships/queryTable" Target="../queryTables/queryTable1359.xml"/><Relationship Id="rId195" Type="http://schemas.openxmlformats.org/officeDocument/2006/relationships/queryTable" Target="../queryTables/queryTable1401.xml"/><Relationship Id="rId209" Type="http://schemas.openxmlformats.org/officeDocument/2006/relationships/queryTable" Target="../queryTables/queryTable1415.xml"/><Relationship Id="rId360" Type="http://schemas.openxmlformats.org/officeDocument/2006/relationships/queryTable" Target="../queryTables/queryTable1566.xml"/><Relationship Id="rId416" Type="http://schemas.openxmlformats.org/officeDocument/2006/relationships/queryTable" Target="../queryTables/queryTable1622.xml"/><Relationship Id="rId220" Type="http://schemas.openxmlformats.org/officeDocument/2006/relationships/queryTable" Target="../queryTables/queryTable1426.xml"/><Relationship Id="rId458" Type="http://schemas.openxmlformats.org/officeDocument/2006/relationships/queryTable" Target="../queryTables/queryTable1664.xml"/><Relationship Id="rId15" Type="http://schemas.openxmlformats.org/officeDocument/2006/relationships/queryTable" Target="../queryTables/queryTable1221.xml"/><Relationship Id="rId57" Type="http://schemas.openxmlformats.org/officeDocument/2006/relationships/queryTable" Target="../queryTables/queryTable1263.xml"/><Relationship Id="rId262" Type="http://schemas.openxmlformats.org/officeDocument/2006/relationships/queryTable" Target="../queryTables/queryTable1468.xml"/><Relationship Id="rId318" Type="http://schemas.openxmlformats.org/officeDocument/2006/relationships/queryTable" Target="../queryTables/queryTable1524.xml"/><Relationship Id="rId525" Type="http://schemas.openxmlformats.org/officeDocument/2006/relationships/queryTable" Target="../queryTables/queryTable173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84.xml"/><Relationship Id="rId299" Type="http://schemas.openxmlformats.org/officeDocument/2006/relationships/queryTable" Target="../queryTables/queryTable2066.xml"/><Relationship Id="rId21" Type="http://schemas.openxmlformats.org/officeDocument/2006/relationships/queryTable" Target="../queryTables/queryTable1788.xml"/><Relationship Id="rId63" Type="http://schemas.openxmlformats.org/officeDocument/2006/relationships/queryTable" Target="../queryTables/queryTable1830.xml"/><Relationship Id="rId159" Type="http://schemas.openxmlformats.org/officeDocument/2006/relationships/queryTable" Target="../queryTables/queryTable1926.xml"/><Relationship Id="rId324" Type="http://schemas.openxmlformats.org/officeDocument/2006/relationships/queryTable" Target="../queryTables/queryTable2091.xml"/><Relationship Id="rId366" Type="http://schemas.openxmlformats.org/officeDocument/2006/relationships/queryTable" Target="../queryTables/queryTable2133.xml"/><Relationship Id="rId531" Type="http://schemas.openxmlformats.org/officeDocument/2006/relationships/queryTable" Target="../queryTables/queryTable2298.xml"/><Relationship Id="rId573" Type="http://schemas.openxmlformats.org/officeDocument/2006/relationships/queryTable" Target="../queryTables/queryTable2340.xml"/><Relationship Id="rId170" Type="http://schemas.openxmlformats.org/officeDocument/2006/relationships/queryTable" Target="../queryTables/queryTable1937.xml"/><Relationship Id="rId226" Type="http://schemas.openxmlformats.org/officeDocument/2006/relationships/queryTable" Target="../queryTables/queryTable1993.xml"/><Relationship Id="rId433" Type="http://schemas.openxmlformats.org/officeDocument/2006/relationships/queryTable" Target="../queryTables/queryTable2200.xml"/><Relationship Id="rId268" Type="http://schemas.openxmlformats.org/officeDocument/2006/relationships/queryTable" Target="../queryTables/queryTable2035.xml"/><Relationship Id="rId475" Type="http://schemas.openxmlformats.org/officeDocument/2006/relationships/queryTable" Target="../queryTables/queryTable2242.xml"/><Relationship Id="rId32" Type="http://schemas.openxmlformats.org/officeDocument/2006/relationships/queryTable" Target="../queryTables/queryTable1799.xml"/><Relationship Id="rId74" Type="http://schemas.openxmlformats.org/officeDocument/2006/relationships/queryTable" Target="../queryTables/queryTable1841.xml"/><Relationship Id="rId128" Type="http://schemas.openxmlformats.org/officeDocument/2006/relationships/queryTable" Target="../queryTables/queryTable1895.xml"/><Relationship Id="rId335" Type="http://schemas.openxmlformats.org/officeDocument/2006/relationships/queryTable" Target="../queryTables/queryTable2102.xml"/><Relationship Id="rId377" Type="http://schemas.openxmlformats.org/officeDocument/2006/relationships/queryTable" Target="../queryTables/queryTable2144.xml"/><Relationship Id="rId500" Type="http://schemas.openxmlformats.org/officeDocument/2006/relationships/queryTable" Target="../queryTables/queryTable2267.xml"/><Relationship Id="rId542" Type="http://schemas.openxmlformats.org/officeDocument/2006/relationships/queryTable" Target="../queryTables/queryTable2309.xml"/><Relationship Id="rId584" Type="http://schemas.openxmlformats.org/officeDocument/2006/relationships/queryTable" Target="../queryTables/queryTable2351.xml"/><Relationship Id="rId5" Type="http://schemas.openxmlformats.org/officeDocument/2006/relationships/queryTable" Target="../queryTables/queryTable1772.xml"/><Relationship Id="rId181" Type="http://schemas.openxmlformats.org/officeDocument/2006/relationships/queryTable" Target="../queryTables/queryTable1948.xml"/><Relationship Id="rId237" Type="http://schemas.openxmlformats.org/officeDocument/2006/relationships/queryTable" Target="../queryTables/queryTable2004.xml"/><Relationship Id="rId402" Type="http://schemas.openxmlformats.org/officeDocument/2006/relationships/queryTable" Target="../queryTables/queryTable2169.xml"/><Relationship Id="rId279" Type="http://schemas.openxmlformats.org/officeDocument/2006/relationships/queryTable" Target="../queryTables/queryTable2046.xml"/><Relationship Id="rId444" Type="http://schemas.openxmlformats.org/officeDocument/2006/relationships/queryTable" Target="../queryTables/queryTable2211.xml"/><Relationship Id="rId486" Type="http://schemas.openxmlformats.org/officeDocument/2006/relationships/queryTable" Target="../queryTables/queryTable2253.xml"/><Relationship Id="rId43" Type="http://schemas.openxmlformats.org/officeDocument/2006/relationships/queryTable" Target="../queryTables/queryTable1810.xml"/><Relationship Id="rId139" Type="http://schemas.openxmlformats.org/officeDocument/2006/relationships/queryTable" Target="../queryTables/queryTable1906.xml"/><Relationship Id="rId290" Type="http://schemas.openxmlformats.org/officeDocument/2006/relationships/queryTable" Target="../queryTables/queryTable2057.xml"/><Relationship Id="rId304" Type="http://schemas.openxmlformats.org/officeDocument/2006/relationships/queryTable" Target="../queryTables/queryTable2071.xml"/><Relationship Id="rId346" Type="http://schemas.openxmlformats.org/officeDocument/2006/relationships/queryTable" Target="../queryTables/queryTable2113.xml"/><Relationship Id="rId388" Type="http://schemas.openxmlformats.org/officeDocument/2006/relationships/queryTable" Target="../queryTables/queryTable2155.xml"/><Relationship Id="rId511" Type="http://schemas.openxmlformats.org/officeDocument/2006/relationships/queryTable" Target="../queryTables/queryTable2278.xml"/><Relationship Id="rId553" Type="http://schemas.openxmlformats.org/officeDocument/2006/relationships/queryTable" Target="../queryTables/queryTable2320.xml"/><Relationship Id="rId85" Type="http://schemas.openxmlformats.org/officeDocument/2006/relationships/queryTable" Target="../queryTables/queryTable1852.xml"/><Relationship Id="rId150" Type="http://schemas.openxmlformats.org/officeDocument/2006/relationships/queryTable" Target="../queryTables/queryTable1917.xml"/><Relationship Id="rId192" Type="http://schemas.openxmlformats.org/officeDocument/2006/relationships/queryTable" Target="../queryTables/queryTable1959.xml"/><Relationship Id="rId206" Type="http://schemas.openxmlformats.org/officeDocument/2006/relationships/queryTable" Target="../queryTables/queryTable1973.xml"/><Relationship Id="rId413" Type="http://schemas.openxmlformats.org/officeDocument/2006/relationships/queryTable" Target="../queryTables/queryTable2180.xml"/><Relationship Id="rId595" Type="http://schemas.openxmlformats.org/officeDocument/2006/relationships/queryTable" Target="../queryTables/queryTable2362.xml"/><Relationship Id="rId248" Type="http://schemas.openxmlformats.org/officeDocument/2006/relationships/queryTable" Target="../queryTables/queryTable2015.xml"/><Relationship Id="rId455" Type="http://schemas.openxmlformats.org/officeDocument/2006/relationships/queryTable" Target="../queryTables/queryTable2222.xml"/><Relationship Id="rId497" Type="http://schemas.openxmlformats.org/officeDocument/2006/relationships/queryTable" Target="../queryTables/queryTable2264.xml"/><Relationship Id="rId12" Type="http://schemas.openxmlformats.org/officeDocument/2006/relationships/queryTable" Target="../queryTables/queryTable1779.xml"/><Relationship Id="rId108" Type="http://schemas.openxmlformats.org/officeDocument/2006/relationships/queryTable" Target="../queryTables/queryTable1875.xml"/><Relationship Id="rId315" Type="http://schemas.openxmlformats.org/officeDocument/2006/relationships/queryTable" Target="../queryTables/queryTable2082.xml"/><Relationship Id="rId357" Type="http://schemas.openxmlformats.org/officeDocument/2006/relationships/queryTable" Target="../queryTables/queryTable2124.xml"/><Relationship Id="rId522" Type="http://schemas.openxmlformats.org/officeDocument/2006/relationships/queryTable" Target="../queryTables/queryTable2289.xml"/><Relationship Id="rId54" Type="http://schemas.openxmlformats.org/officeDocument/2006/relationships/queryTable" Target="../queryTables/queryTable1821.xml"/><Relationship Id="rId96" Type="http://schemas.openxmlformats.org/officeDocument/2006/relationships/queryTable" Target="../queryTables/queryTable1863.xml"/><Relationship Id="rId161" Type="http://schemas.openxmlformats.org/officeDocument/2006/relationships/queryTable" Target="../queryTables/queryTable1928.xml"/><Relationship Id="rId217" Type="http://schemas.openxmlformats.org/officeDocument/2006/relationships/queryTable" Target="../queryTables/queryTable1984.xml"/><Relationship Id="rId399" Type="http://schemas.openxmlformats.org/officeDocument/2006/relationships/queryTable" Target="../queryTables/queryTable2166.xml"/><Relationship Id="rId564" Type="http://schemas.openxmlformats.org/officeDocument/2006/relationships/queryTable" Target="../queryTables/queryTable2331.xml"/><Relationship Id="rId259" Type="http://schemas.openxmlformats.org/officeDocument/2006/relationships/queryTable" Target="../queryTables/queryTable2026.xml"/><Relationship Id="rId424" Type="http://schemas.openxmlformats.org/officeDocument/2006/relationships/queryTable" Target="../queryTables/queryTable2191.xml"/><Relationship Id="rId466" Type="http://schemas.openxmlformats.org/officeDocument/2006/relationships/queryTable" Target="../queryTables/queryTable2233.xml"/><Relationship Id="rId23" Type="http://schemas.openxmlformats.org/officeDocument/2006/relationships/queryTable" Target="../queryTables/queryTable1790.xml"/><Relationship Id="rId119" Type="http://schemas.openxmlformats.org/officeDocument/2006/relationships/queryTable" Target="../queryTables/queryTable1886.xml"/><Relationship Id="rId270" Type="http://schemas.openxmlformats.org/officeDocument/2006/relationships/queryTable" Target="../queryTables/queryTable2037.xml"/><Relationship Id="rId326" Type="http://schemas.openxmlformats.org/officeDocument/2006/relationships/queryTable" Target="../queryTables/queryTable2093.xml"/><Relationship Id="rId533" Type="http://schemas.openxmlformats.org/officeDocument/2006/relationships/queryTable" Target="../queryTables/queryTable2300.xml"/><Relationship Id="rId65" Type="http://schemas.openxmlformats.org/officeDocument/2006/relationships/queryTable" Target="../queryTables/queryTable1832.xml"/><Relationship Id="rId130" Type="http://schemas.openxmlformats.org/officeDocument/2006/relationships/queryTable" Target="../queryTables/queryTable1897.xml"/><Relationship Id="rId368" Type="http://schemas.openxmlformats.org/officeDocument/2006/relationships/queryTable" Target="../queryTables/queryTable2135.xml"/><Relationship Id="rId575" Type="http://schemas.openxmlformats.org/officeDocument/2006/relationships/queryTable" Target="../queryTables/queryTable2342.xml"/><Relationship Id="rId172" Type="http://schemas.openxmlformats.org/officeDocument/2006/relationships/queryTable" Target="../queryTables/queryTable1939.xml"/><Relationship Id="rId228" Type="http://schemas.openxmlformats.org/officeDocument/2006/relationships/queryTable" Target="../queryTables/queryTable1995.xml"/><Relationship Id="rId435" Type="http://schemas.openxmlformats.org/officeDocument/2006/relationships/queryTable" Target="../queryTables/queryTable2202.xml"/><Relationship Id="rId477" Type="http://schemas.openxmlformats.org/officeDocument/2006/relationships/queryTable" Target="../queryTables/queryTable2244.xml"/><Relationship Id="rId600" Type="http://schemas.openxmlformats.org/officeDocument/2006/relationships/queryTable" Target="../queryTables/queryTable2367.xml"/><Relationship Id="rId281" Type="http://schemas.openxmlformats.org/officeDocument/2006/relationships/queryTable" Target="../queryTables/queryTable2048.xml"/><Relationship Id="rId337" Type="http://schemas.openxmlformats.org/officeDocument/2006/relationships/queryTable" Target="../queryTables/queryTable2104.xml"/><Relationship Id="rId502" Type="http://schemas.openxmlformats.org/officeDocument/2006/relationships/queryTable" Target="../queryTables/queryTable2269.xml"/><Relationship Id="rId34" Type="http://schemas.openxmlformats.org/officeDocument/2006/relationships/queryTable" Target="../queryTables/queryTable1801.xml"/><Relationship Id="rId76" Type="http://schemas.openxmlformats.org/officeDocument/2006/relationships/queryTable" Target="../queryTables/queryTable1843.xml"/><Relationship Id="rId141" Type="http://schemas.openxmlformats.org/officeDocument/2006/relationships/queryTable" Target="../queryTables/queryTable1908.xml"/><Relationship Id="rId379" Type="http://schemas.openxmlformats.org/officeDocument/2006/relationships/queryTable" Target="../queryTables/queryTable2146.xml"/><Relationship Id="rId544" Type="http://schemas.openxmlformats.org/officeDocument/2006/relationships/queryTable" Target="../queryTables/queryTable2311.xml"/><Relationship Id="rId586" Type="http://schemas.openxmlformats.org/officeDocument/2006/relationships/queryTable" Target="../queryTables/queryTable2353.xml"/><Relationship Id="rId7" Type="http://schemas.openxmlformats.org/officeDocument/2006/relationships/queryTable" Target="../queryTables/queryTable1774.xml"/><Relationship Id="rId183" Type="http://schemas.openxmlformats.org/officeDocument/2006/relationships/queryTable" Target="../queryTables/queryTable1950.xml"/><Relationship Id="rId239" Type="http://schemas.openxmlformats.org/officeDocument/2006/relationships/queryTable" Target="../queryTables/queryTable2006.xml"/><Relationship Id="rId390" Type="http://schemas.openxmlformats.org/officeDocument/2006/relationships/queryTable" Target="../queryTables/queryTable2157.xml"/><Relationship Id="rId404" Type="http://schemas.openxmlformats.org/officeDocument/2006/relationships/queryTable" Target="../queryTables/queryTable2171.xml"/><Relationship Id="rId446" Type="http://schemas.openxmlformats.org/officeDocument/2006/relationships/queryTable" Target="../queryTables/queryTable2213.xml"/><Relationship Id="rId250" Type="http://schemas.openxmlformats.org/officeDocument/2006/relationships/queryTable" Target="../queryTables/queryTable2017.xml"/><Relationship Id="rId292" Type="http://schemas.openxmlformats.org/officeDocument/2006/relationships/queryTable" Target="../queryTables/queryTable2059.xml"/><Relationship Id="rId306" Type="http://schemas.openxmlformats.org/officeDocument/2006/relationships/queryTable" Target="../queryTables/queryTable2073.xml"/><Relationship Id="rId488" Type="http://schemas.openxmlformats.org/officeDocument/2006/relationships/queryTable" Target="../queryTables/queryTable2255.xml"/><Relationship Id="rId45" Type="http://schemas.openxmlformats.org/officeDocument/2006/relationships/queryTable" Target="../queryTables/queryTable1812.xml"/><Relationship Id="rId87" Type="http://schemas.openxmlformats.org/officeDocument/2006/relationships/queryTable" Target="../queryTables/queryTable1854.xml"/><Relationship Id="rId110" Type="http://schemas.openxmlformats.org/officeDocument/2006/relationships/queryTable" Target="../queryTables/queryTable1877.xml"/><Relationship Id="rId348" Type="http://schemas.openxmlformats.org/officeDocument/2006/relationships/queryTable" Target="../queryTables/queryTable2115.xml"/><Relationship Id="rId513" Type="http://schemas.openxmlformats.org/officeDocument/2006/relationships/queryTable" Target="../queryTables/queryTable2280.xml"/><Relationship Id="rId555" Type="http://schemas.openxmlformats.org/officeDocument/2006/relationships/queryTable" Target="../queryTables/queryTable2322.xml"/><Relationship Id="rId597" Type="http://schemas.openxmlformats.org/officeDocument/2006/relationships/queryTable" Target="../queryTables/queryTable2364.xml"/><Relationship Id="rId152" Type="http://schemas.openxmlformats.org/officeDocument/2006/relationships/queryTable" Target="../queryTables/queryTable1919.xml"/><Relationship Id="rId194" Type="http://schemas.openxmlformats.org/officeDocument/2006/relationships/queryTable" Target="../queryTables/queryTable1961.xml"/><Relationship Id="rId208" Type="http://schemas.openxmlformats.org/officeDocument/2006/relationships/queryTable" Target="../queryTables/queryTable1975.xml"/><Relationship Id="rId415" Type="http://schemas.openxmlformats.org/officeDocument/2006/relationships/queryTable" Target="../queryTables/queryTable2182.xml"/><Relationship Id="rId457" Type="http://schemas.openxmlformats.org/officeDocument/2006/relationships/queryTable" Target="../queryTables/queryTable2224.xml"/><Relationship Id="rId261" Type="http://schemas.openxmlformats.org/officeDocument/2006/relationships/queryTable" Target="../queryTables/queryTable2028.xml"/><Relationship Id="rId499" Type="http://schemas.openxmlformats.org/officeDocument/2006/relationships/queryTable" Target="../queryTables/queryTable2266.xml"/><Relationship Id="rId14" Type="http://schemas.openxmlformats.org/officeDocument/2006/relationships/queryTable" Target="../queryTables/queryTable1781.xml"/><Relationship Id="rId56" Type="http://schemas.openxmlformats.org/officeDocument/2006/relationships/queryTable" Target="../queryTables/queryTable1823.xml"/><Relationship Id="rId317" Type="http://schemas.openxmlformats.org/officeDocument/2006/relationships/queryTable" Target="../queryTables/queryTable2084.xml"/><Relationship Id="rId359" Type="http://schemas.openxmlformats.org/officeDocument/2006/relationships/queryTable" Target="../queryTables/queryTable2126.xml"/><Relationship Id="rId524" Type="http://schemas.openxmlformats.org/officeDocument/2006/relationships/queryTable" Target="../queryTables/queryTable2291.xml"/><Relationship Id="rId566" Type="http://schemas.openxmlformats.org/officeDocument/2006/relationships/queryTable" Target="../queryTables/queryTable2333.xml"/><Relationship Id="rId98" Type="http://schemas.openxmlformats.org/officeDocument/2006/relationships/queryTable" Target="../queryTables/queryTable1865.xml"/><Relationship Id="rId121" Type="http://schemas.openxmlformats.org/officeDocument/2006/relationships/queryTable" Target="../queryTables/queryTable1888.xml"/><Relationship Id="rId163" Type="http://schemas.openxmlformats.org/officeDocument/2006/relationships/queryTable" Target="../queryTables/queryTable1930.xml"/><Relationship Id="rId219" Type="http://schemas.openxmlformats.org/officeDocument/2006/relationships/queryTable" Target="../queryTables/queryTable1986.xml"/><Relationship Id="rId370" Type="http://schemas.openxmlformats.org/officeDocument/2006/relationships/queryTable" Target="../queryTables/queryTable2137.xml"/><Relationship Id="rId426" Type="http://schemas.openxmlformats.org/officeDocument/2006/relationships/queryTable" Target="../queryTables/queryTable2193.xml"/><Relationship Id="rId230" Type="http://schemas.openxmlformats.org/officeDocument/2006/relationships/queryTable" Target="../queryTables/queryTable1997.xml"/><Relationship Id="rId468" Type="http://schemas.openxmlformats.org/officeDocument/2006/relationships/queryTable" Target="../queryTables/queryTable2235.xml"/><Relationship Id="rId25" Type="http://schemas.openxmlformats.org/officeDocument/2006/relationships/queryTable" Target="../queryTables/queryTable1792.xml"/><Relationship Id="rId67" Type="http://schemas.openxmlformats.org/officeDocument/2006/relationships/queryTable" Target="../queryTables/queryTable1834.xml"/><Relationship Id="rId272" Type="http://schemas.openxmlformats.org/officeDocument/2006/relationships/queryTable" Target="../queryTables/queryTable2039.xml"/><Relationship Id="rId328" Type="http://schemas.openxmlformats.org/officeDocument/2006/relationships/queryTable" Target="../queryTables/queryTable2095.xml"/><Relationship Id="rId535" Type="http://schemas.openxmlformats.org/officeDocument/2006/relationships/queryTable" Target="../queryTables/queryTable2302.xml"/><Relationship Id="rId577" Type="http://schemas.openxmlformats.org/officeDocument/2006/relationships/queryTable" Target="../queryTables/queryTable2344.xml"/><Relationship Id="rId132" Type="http://schemas.openxmlformats.org/officeDocument/2006/relationships/queryTable" Target="../queryTables/queryTable1899.xml"/><Relationship Id="rId174" Type="http://schemas.openxmlformats.org/officeDocument/2006/relationships/queryTable" Target="../queryTables/queryTable1941.xml"/><Relationship Id="rId381" Type="http://schemas.openxmlformats.org/officeDocument/2006/relationships/queryTable" Target="../queryTables/queryTable2148.xml"/><Relationship Id="rId241" Type="http://schemas.openxmlformats.org/officeDocument/2006/relationships/queryTable" Target="../queryTables/queryTable2008.xml"/><Relationship Id="rId437" Type="http://schemas.openxmlformats.org/officeDocument/2006/relationships/queryTable" Target="../queryTables/queryTable2204.xml"/><Relationship Id="rId479" Type="http://schemas.openxmlformats.org/officeDocument/2006/relationships/queryTable" Target="../queryTables/queryTable2246.xml"/><Relationship Id="rId36" Type="http://schemas.openxmlformats.org/officeDocument/2006/relationships/queryTable" Target="../queryTables/queryTable1803.xml"/><Relationship Id="rId283" Type="http://schemas.openxmlformats.org/officeDocument/2006/relationships/queryTable" Target="../queryTables/queryTable2050.xml"/><Relationship Id="rId339" Type="http://schemas.openxmlformats.org/officeDocument/2006/relationships/queryTable" Target="../queryTables/queryTable2106.xml"/><Relationship Id="rId490" Type="http://schemas.openxmlformats.org/officeDocument/2006/relationships/queryTable" Target="../queryTables/queryTable2257.xml"/><Relationship Id="rId504" Type="http://schemas.openxmlformats.org/officeDocument/2006/relationships/queryTable" Target="../queryTables/queryTable2271.xml"/><Relationship Id="rId546" Type="http://schemas.openxmlformats.org/officeDocument/2006/relationships/queryTable" Target="../queryTables/queryTable2313.xml"/><Relationship Id="rId78" Type="http://schemas.openxmlformats.org/officeDocument/2006/relationships/queryTable" Target="../queryTables/queryTable1845.xml"/><Relationship Id="rId101" Type="http://schemas.openxmlformats.org/officeDocument/2006/relationships/queryTable" Target="../queryTables/queryTable1868.xml"/><Relationship Id="rId143" Type="http://schemas.openxmlformats.org/officeDocument/2006/relationships/queryTable" Target="../queryTables/queryTable1910.xml"/><Relationship Id="rId185" Type="http://schemas.openxmlformats.org/officeDocument/2006/relationships/queryTable" Target="../queryTables/queryTable1952.xml"/><Relationship Id="rId350" Type="http://schemas.openxmlformats.org/officeDocument/2006/relationships/queryTable" Target="../queryTables/queryTable2117.xml"/><Relationship Id="rId406" Type="http://schemas.openxmlformats.org/officeDocument/2006/relationships/queryTable" Target="../queryTables/queryTable2173.xml"/><Relationship Id="rId588" Type="http://schemas.openxmlformats.org/officeDocument/2006/relationships/queryTable" Target="../queryTables/queryTable2355.xml"/><Relationship Id="rId9" Type="http://schemas.openxmlformats.org/officeDocument/2006/relationships/queryTable" Target="../queryTables/queryTable1776.xml"/><Relationship Id="rId210" Type="http://schemas.openxmlformats.org/officeDocument/2006/relationships/queryTable" Target="../queryTables/queryTable1977.xml"/><Relationship Id="rId392" Type="http://schemas.openxmlformats.org/officeDocument/2006/relationships/queryTable" Target="../queryTables/queryTable2159.xml"/><Relationship Id="rId448" Type="http://schemas.openxmlformats.org/officeDocument/2006/relationships/queryTable" Target="../queryTables/queryTable2215.xml"/><Relationship Id="rId252" Type="http://schemas.openxmlformats.org/officeDocument/2006/relationships/queryTable" Target="../queryTables/queryTable2019.xml"/><Relationship Id="rId294" Type="http://schemas.openxmlformats.org/officeDocument/2006/relationships/queryTable" Target="../queryTables/queryTable2061.xml"/><Relationship Id="rId308" Type="http://schemas.openxmlformats.org/officeDocument/2006/relationships/queryTable" Target="../queryTables/queryTable2075.xml"/><Relationship Id="rId515" Type="http://schemas.openxmlformats.org/officeDocument/2006/relationships/queryTable" Target="../queryTables/queryTable2282.xml"/><Relationship Id="rId47" Type="http://schemas.openxmlformats.org/officeDocument/2006/relationships/queryTable" Target="../queryTables/queryTable1814.xml"/><Relationship Id="rId89" Type="http://schemas.openxmlformats.org/officeDocument/2006/relationships/queryTable" Target="../queryTables/queryTable1856.xml"/><Relationship Id="rId112" Type="http://schemas.openxmlformats.org/officeDocument/2006/relationships/queryTable" Target="../queryTables/queryTable1879.xml"/><Relationship Id="rId154" Type="http://schemas.openxmlformats.org/officeDocument/2006/relationships/queryTable" Target="../queryTables/queryTable1921.xml"/><Relationship Id="rId361" Type="http://schemas.openxmlformats.org/officeDocument/2006/relationships/queryTable" Target="../queryTables/queryTable2128.xml"/><Relationship Id="rId557" Type="http://schemas.openxmlformats.org/officeDocument/2006/relationships/queryTable" Target="../queryTables/queryTable2324.xml"/><Relationship Id="rId599" Type="http://schemas.openxmlformats.org/officeDocument/2006/relationships/queryTable" Target="../queryTables/queryTable2366.xml"/><Relationship Id="rId196" Type="http://schemas.openxmlformats.org/officeDocument/2006/relationships/queryTable" Target="../queryTables/queryTable1963.xml"/><Relationship Id="rId417" Type="http://schemas.openxmlformats.org/officeDocument/2006/relationships/queryTable" Target="../queryTables/queryTable2184.xml"/><Relationship Id="rId459" Type="http://schemas.openxmlformats.org/officeDocument/2006/relationships/queryTable" Target="../queryTables/queryTable2226.xml"/><Relationship Id="rId16" Type="http://schemas.openxmlformats.org/officeDocument/2006/relationships/queryTable" Target="../queryTables/queryTable1783.xml"/><Relationship Id="rId221" Type="http://schemas.openxmlformats.org/officeDocument/2006/relationships/queryTable" Target="../queryTables/queryTable1988.xml"/><Relationship Id="rId263" Type="http://schemas.openxmlformats.org/officeDocument/2006/relationships/queryTable" Target="../queryTables/queryTable2030.xml"/><Relationship Id="rId319" Type="http://schemas.openxmlformats.org/officeDocument/2006/relationships/queryTable" Target="../queryTables/queryTable2086.xml"/><Relationship Id="rId470" Type="http://schemas.openxmlformats.org/officeDocument/2006/relationships/queryTable" Target="../queryTables/queryTable2237.xml"/><Relationship Id="rId526" Type="http://schemas.openxmlformats.org/officeDocument/2006/relationships/queryTable" Target="../queryTables/queryTable2293.xml"/><Relationship Id="rId58" Type="http://schemas.openxmlformats.org/officeDocument/2006/relationships/queryTable" Target="../queryTables/queryTable1825.xml"/><Relationship Id="rId123" Type="http://schemas.openxmlformats.org/officeDocument/2006/relationships/queryTable" Target="../queryTables/queryTable1890.xml"/><Relationship Id="rId330" Type="http://schemas.openxmlformats.org/officeDocument/2006/relationships/queryTable" Target="../queryTables/queryTable2097.xml"/><Relationship Id="rId568" Type="http://schemas.openxmlformats.org/officeDocument/2006/relationships/queryTable" Target="../queryTables/queryTable2335.xml"/><Relationship Id="rId90" Type="http://schemas.openxmlformats.org/officeDocument/2006/relationships/queryTable" Target="../queryTables/queryTable1857.xml"/><Relationship Id="rId165" Type="http://schemas.openxmlformats.org/officeDocument/2006/relationships/queryTable" Target="../queryTables/queryTable1932.xml"/><Relationship Id="rId186" Type="http://schemas.openxmlformats.org/officeDocument/2006/relationships/queryTable" Target="../queryTables/queryTable1953.xml"/><Relationship Id="rId351" Type="http://schemas.openxmlformats.org/officeDocument/2006/relationships/queryTable" Target="../queryTables/queryTable2118.xml"/><Relationship Id="rId372" Type="http://schemas.openxmlformats.org/officeDocument/2006/relationships/queryTable" Target="../queryTables/queryTable2139.xml"/><Relationship Id="rId393" Type="http://schemas.openxmlformats.org/officeDocument/2006/relationships/queryTable" Target="../queryTables/queryTable2160.xml"/><Relationship Id="rId407" Type="http://schemas.openxmlformats.org/officeDocument/2006/relationships/queryTable" Target="../queryTables/queryTable2174.xml"/><Relationship Id="rId428" Type="http://schemas.openxmlformats.org/officeDocument/2006/relationships/queryTable" Target="../queryTables/queryTable2195.xml"/><Relationship Id="rId449" Type="http://schemas.openxmlformats.org/officeDocument/2006/relationships/queryTable" Target="../queryTables/queryTable2216.xml"/><Relationship Id="rId211" Type="http://schemas.openxmlformats.org/officeDocument/2006/relationships/queryTable" Target="../queryTables/queryTable1978.xml"/><Relationship Id="rId232" Type="http://schemas.openxmlformats.org/officeDocument/2006/relationships/queryTable" Target="../queryTables/queryTable1999.xml"/><Relationship Id="rId253" Type="http://schemas.openxmlformats.org/officeDocument/2006/relationships/queryTable" Target="../queryTables/queryTable2020.xml"/><Relationship Id="rId274" Type="http://schemas.openxmlformats.org/officeDocument/2006/relationships/queryTable" Target="../queryTables/queryTable2041.xml"/><Relationship Id="rId295" Type="http://schemas.openxmlformats.org/officeDocument/2006/relationships/queryTable" Target="../queryTables/queryTable2062.xml"/><Relationship Id="rId309" Type="http://schemas.openxmlformats.org/officeDocument/2006/relationships/queryTable" Target="../queryTables/queryTable2076.xml"/><Relationship Id="rId460" Type="http://schemas.openxmlformats.org/officeDocument/2006/relationships/queryTable" Target="../queryTables/queryTable2227.xml"/><Relationship Id="rId481" Type="http://schemas.openxmlformats.org/officeDocument/2006/relationships/queryTable" Target="../queryTables/queryTable2248.xml"/><Relationship Id="rId516" Type="http://schemas.openxmlformats.org/officeDocument/2006/relationships/queryTable" Target="../queryTables/queryTable2283.xml"/><Relationship Id="rId27" Type="http://schemas.openxmlformats.org/officeDocument/2006/relationships/queryTable" Target="../queryTables/queryTable1794.xml"/><Relationship Id="rId48" Type="http://schemas.openxmlformats.org/officeDocument/2006/relationships/queryTable" Target="../queryTables/queryTable1815.xml"/><Relationship Id="rId69" Type="http://schemas.openxmlformats.org/officeDocument/2006/relationships/queryTable" Target="../queryTables/queryTable1836.xml"/><Relationship Id="rId113" Type="http://schemas.openxmlformats.org/officeDocument/2006/relationships/queryTable" Target="../queryTables/queryTable1880.xml"/><Relationship Id="rId134" Type="http://schemas.openxmlformats.org/officeDocument/2006/relationships/queryTable" Target="../queryTables/queryTable1901.xml"/><Relationship Id="rId320" Type="http://schemas.openxmlformats.org/officeDocument/2006/relationships/queryTable" Target="../queryTables/queryTable2087.xml"/><Relationship Id="rId537" Type="http://schemas.openxmlformats.org/officeDocument/2006/relationships/queryTable" Target="../queryTables/queryTable2304.xml"/><Relationship Id="rId558" Type="http://schemas.openxmlformats.org/officeDocument/2006/relationships/queryTable" Target="../queryTables/queryTable2325.xml"/><Relationship Id="rId579" Type="http://schemas.openxmlformats.org/officeDocument/2006/relationships/queryTable" Target="../queryTables/queryTable2346.xml"/><Relationship Id="rId80" Type="http://schemas.openxmlformats.org/officeDocument/2006/relationships/queryTable" Target="../queryTables/queryTable1847.xml"/><Relationship Id="rId155" Type="http://schemas.openxmlformats.org/officeDocument/2006/relationships/queryTable" Target="../queryTables/queryTable1922.xml"/><Relationship Id="rId176" Type="http://schemas.openxmlformats.org/officeDocument/2006/relationships/queryTable" Target="../queryTables/queryTable1943.xml"/><Relationship Id="rId197" Type="http://schemas.openxmlformats.org/officeDocument/2006/relationships/queryTable" Target="../queryTables/queryTable1964.xml"/><Relationship Id="rId341" Type="http://schemas.openxmlformats.org/officeDocument/2006/relationships/queryTable" Target="../queryTables/queryTable2108.xml"/><Relationship Id="rId362" Type="http://schemas.openxmlformats.org/officeDocument/2006/relationships/queryTable" Target="../queryTables/queryTable2129.xml"/><Relationship Id="rId383" Type="http://schemas.openxmlformats.org/officeDocument/2006/relationships/queryTable" Target="../queryTables/queryTable2150.xml"/><Relationship Id="rId418" Type="http://schemas.openxmlformats.org/officeDocument/2006/relationships/queryTable" Target="../queryTables/queryTable2185.xml"/><Relationship Id="rId439" Type="http://schemas.openxmlformats.org/officeDocument/2006/relationships/queryTable" Target="../queryTables/queryTable2206.xml"/><Relationship Id="rId590" Type="http://schemas.openxmlformats.org/officeDocument/2006/relationships/queryTable" Target="../queryTables/queryTable2357.xml"/><Relationship Id="rId201" Type="http://schemas.openxmlformats.org/officeDocument/2006/relationships/queryTable" Target="../queryTables/queryTable1968.xml"/><Relationship Id="rId222" Type="http://schemas.openxmlformats.org/officeDocument/2006/relationships/queryTable" Target="../queryTables/queryTable1989.xml"/><Relationship Id="rId243" Type="http://schemas.openxmlformats.org/officeDocument/2006/relationships/queryTable" Target="../queryTables/queryTable2010.xml"/><Relationship Id="rId264" Type="http://schemas.openxmlformats.org/officeDocument/2006/relationships/queryTable" Target="../queryTables/queryTable2031.xml"/><Relationship Id="rId285" Type="http://schemas.openxmlformats.org/officeDocument/2006/relationships/queryTable" Target="../queryTables/queryTable2052.xml"/><Relationship Id="rId450" Type="http://schemas.openxmlformats.org/officeDocument/2006/relationships/queryTable" Target="../queryTables/queryTable2217.xml"/><Relationship Id="rId471" Type="http://schemas.openxmlformats.org/officeDocument/2006/relationships/queryTable" Target="../queryTables/queryTable2238.xml"/><Relationship Id="rId506" Type="http://schemas.openxmlformats.org/officeDocument/2006/relationships/queryTable" Target="../queryTables/queryTable2273.xml"/><Relationship Id="rId17" Type="http://schemas.openxmlformats.org/officeDocument/2006/relationships/queryTable" Target="../queryTables/queryTable1784.xml"/><Relationship Id="rId38" Type="http://schemas.openxmlformats.org/officeDocument/2006/relationships/queryTable" Target="../queryTables/queryTable1805.xml"/><Relationship Id="rId59" Type="http://schemas.openxmlformats.org/officeDocument/2006/relationships/queryTable" Target="../queryTables/queryTable1826.xml"/><Relationship Id="rId103" Type="http://schemas.openxmlformats.org/officeDocument/2006/relationships/queryTable" Target="../queryTables/queryTable1870.xml"/><Relationship Id="rId124" Type="http://schemas.openxmlformats.org/officeDocument/2006/relationships/queryTable" Target="../queryTables/queryTable1891.xml"/><Relationship Id="rId310" Type="http://schemas.openxmlformats.org/officeDocument/2006/relationships/queryTable" Target="../queryTables/queryTable2077.xml"/><Relationship Id="rId492" Type="http://schemas.openxmlformats.org/officeDocument/2006/relationships/queryTable" Target="../queryTables/queryTable2259.xml"/><Relationship Id="rId527" Type="http://schemas.openxmlformats.org/officeDocument/2006/relationships/queryTable" Target="../queryTables/queryTable2294.xml"/><Relationship Id="rId548" Type="http://schemas.openxmlformats.org/officeDocument/2006/relationships/queryTable" Target="../queryTables/queryTable2315.xml"/><Relationship Id="rId569" Type="http://schemas.openxmlformats.org/officeDocument/2006/relationships/queryTable" Target="../queryTables/queryTable2336.xml"/><Relationship Id="rId70" Type="http://schemas.openxmlformats.org/officeDocument/2006/relationships/queryTable" Target="../queryTables/queryTable1837.xml"/><Relationship Id="rId91" Type="http://schemas.openxmlformats.org/officeDocument/2006/relationships/queryTable" Target="../queryTables/queryTable1858.xml"/><Relationship Id="rId145" Type="http://schemas.openxmlformats.org/officeDocument/2006/relationships/queryTable" Target="../queryTables/queryTable1912.xml"/><Relationship Id="rId166" Type="http://schemas.openxmlformats.org/officeDocument/2006/relationships/queryTable" Target="../queryTables/queryTable1933.xml"/><Relationship Id="rId187" Type="http://schemas.openxmlformats.org/officeDocument/2006/relationships/queryTable" Target="../queryTables/queryTable1954.xml"/><Relationship Id="rId331" Type="http://schemas.openxmlformats.org/officeDocument/2006/relationships/queryTable" Target="../queryTables/queryTable2098.xml"/><Relationship Id="rId352" Type="http://schemas.openxmlformats.org/officeDocument/2006/relationships/queryTable" Target="../queryTables/queryTable2119.xml"/><Relationship Id="rId373" Type="http://schemas.openxmlformats.org/officeDocument/2006/relationships/queryTable" Target="../queryTables/queryTable2140.xml"/><Relationship Id="rId394" Type="http://schemas.openxmlformats.org/officeDocument/2006/relationships/queryTable" Target="../queryTables/queryTable2161.xml"/><Relationship Id="rId408" Type="http://schemas.openxmlformats.org/officeDocument/2006/relationships/queryTable" Target="../queryTables/queryTable2175.xml"/><Relationship Id="rId429" Type="http://schemas.openxmlformats.org/officeDocument/2006/relationships/queryTable" Target="../queryTables/queryTable2196.xml"/><Relationship Id="rId580" Type="http://schemas.openxmlformats.org/officeDocument/2006/relationships/queryTable" Target="../queryTables/queryTable234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979.xml"/><Relationship Id="rId233" Type="http://schemas.openxmlformats.org/officeDocument/2006/relationships/queryTable" Target="../queryTables/queryTable2000.xml"/><Relationship Id="rId254" Type="http://schemas.openxmlformats.org/officeDocument/2006/relationships/queryTable" Target="../queryTables/queryTable2021.xml"/><Relationship Id="rId440" Type="http://schemas.openxmlformats.org/officeDocument/2006/relationships/queryTable" Target="../queryTables/queryTable2207.xml"/><Relationship Id="rId28" Type="http://schemas.openxmlformats.org/officeDocument/2006/relationships/queryTable" Target="../queryTables/queryTable1795.xml"/><Relationship Id="rId49" Type="http://schemas.openxmlformats.org/officeDocument/2006/relationships/queryTable" Target="../queryTables/queryTable1816.xml"/><Relationship Id="rId114" Type="http://schemas.openxmlformats.org/officeDocument/2006/relationships/queryTable" Target="../queryTables/queryTable1881.xml"/><Relationship Id="rId275" Type="http://schemas.openxmlformats.org/officeDocument/2006/relationships/queryTable" Target="../queryTables/queryTable2042.xml"/><Relationship Id="rId296" Type="http://schemas.openxmlformats.org/officeDocument/2006/relationships/queryTable" Target="../queryTables/queryTable2063.xml"/><Relationship Id="rId300" Type="http://schemas.openxmlformats.org/officeDocument/2006/relationships/queryTable" Target="../queryTables/queryTable2067.xml"/><Relationship Id="rId461" Type="http://schemas.openxmlformats.org/officeDocument/2006/relationships/queryTable" Target="../queryTables/queryTable2228.xml"/><Relationship Id="rId482" Type="http://schemas.openxmlformats.org/officeDocument/2006/relationships/queryTable" Target="../queryTables/queryTable2249.xml"/><Relationship Id="rId517" Type="http://schemas.openxmlformats.org/officeDocument/2006/relationships/queryTable" Target="../queryTables/queryTable2284.xml"/><Relationship Id="rId538" Type="http://schemas.openxmlformats.org/officeDocument/2006/relationships/queryTable" Target="../queryTables/queryTable2305.xml"/><Relationship Id="rId559" Type="http://schemas.openxmlformats.org/officeDocument/2006/relationships/queryTable" Target="../queryTables/queryTable2326.xml"/><Relationship Id="rId60" Type="http://schemas.openxmlformats.org/officeDocument/2006/relationships/queryTable" Target="../queryTables/queryTable1827.xml"/><Relationship Id="rId81" Type="http://schemas.openxmlformats.org/officeDocument/2006/relationships/queryTable" Target="../queryTables/queryTable1848.xml"/><Relationship Id="rId135" Type="http://schemas.openxmlformats.org/officeDocument/2006/relationships/queryTable" Target="../queryTables/queryTable1902.xml"/><Relationship Id="rId156" Type="http://schemas.openxmlformats.org/officeDocument/2006/relationships/queryTable" Target="../queryTables/queryTable1923.xml"/><Relationship Id="rId177" Type="http://schemas.openxmlformats.org/officeDocument/2006/relationships/queryTable" Target="../queryTables/queryTable1944.xml"/><Relationship Id="rId198" Type="http://schemas.openxmlformats.org/officeDocument/2006/relationships/queryTable" Target="../queryTables/queryTable1965.xml"/><Relationship Id="rId321" Type="http://schemas.openxmlformats.org/officeDocument/2006/relationships/queryTable" Target="../queryTables/queryTable2088.xml"/><Relationship Id="rId342" Type="http://schemas.openxmlformats.org/officeDocument/2006/relationships/queryTable" Target="../queryTables/queryTable2109.xml"/><Relationship Id="rId363" Type="http://schemas.openxmlformats.org/officeDocument/2006/relationships/queryTable" Target="../queryTables/queryTable2130.xml"/><Relationship Id="rId384" Type="http://schemas.openxmlformats.org/officeDocument/2006/relationships/queryTable" Target="../queryTables/queryTable2151.xml"/><Relationship Id="rId419" Type="http://schemas.openxmlformats.org/officeDocument/2006/relationships/queryTable" Target="../queryTables/queryTable2186.xml"/><Relationship Id="rId570" Type="http://schemas.openxmlformats.org/officeDocument/2006/relationships/queryTable" Target="../queryTables/queryTable2337.xml"/><Relationship Id="rId591" Type="http://schemas.openxmlformats.org/officeDocument/2006/relationships/queryTable" Target="../queryTables/queryTable2358.xml"/><Relationship Id="rId202" Type="http://schemas.openxmlformats.org/officeDocument/2006/relationships/queryTable" Target="../queryTables/queryTable1969.xml"/><Relationship Id="rId223" Type="http://schemas.openxmlformats.org/officeDocument/2006/relationships/queryTable" Target="../queryTables/queryTable1990.xml"/><Relationship Id="rId244" Type="http://schemas.openxmlformats.org/officeDocument/2006/relationships/queryTable" Target="../queryTables/queryTable2011.xml"/><Relationship Id="rId430" Type="http://schemas.openxmlformats.org/officeDocument/2006/relationships/queryTable" Target="../queryTables/queryTable2197.xml"/><Relationship Id="rId18" Type="http://schemas.openxmlformats.org/officeDocument/2006/relationships/queryTable" Target="../queryTables/queryTable1785.xml"/><Relationship Id="rId39" Type="http://schemas.openxmlformats.org/officeDocument/2006/relationships/queryTable" Target="../queryTables/queryTable1806.xml"/><Relationship Id="rId265" Type="http://schemas.openxmlformats.org/officeDocument/2006/relationships/queryTable" Target="../queryTables/queryTable2032.xml"/><Relationship Id="rId286" Type="http://schemas.openxmlformats.org/officeDocument/2006/relationships/queryTable" Target="../queryTables/queryTable2053.xml"/><Relationship Id="rId451" Type="http://schemas.openxmlformats.org/officeDocument/2006/relationships/queryTable" Target="../queryTables/queryTable2218.xml"/><Relationship Id="rId472" Type="http://schemas.openxmlformats.org/officeDocument/2006/relationships/queryTable" Target="../queryTables/queryTable2239.xml"/><Relationship Id="rId493" Type="http://schemas.openxmlformats.org/officeDocument/2006/relationships/queryTable" Target="../queryTables/queryTable2260.xml"/><Relationship Id="rId507" Type="http://schemas.openxmlformats.org/officeDocument/2006/relationships/queryTable" Target="../queryTables/queryTable2274.xml"/><Relationship Id="rId528" Type="http://schemas.openxmlformats.org/officeDocument/2006/relationships/queryTable" Target="../queryTables/queryTable2295.xml"/><Relationship Id="rId549" Type="http://schemas.openxmlformats.org/officeDocument/2006/relationships/queryTable" Target="../queryTables/queryTable2316.xml"/><Relationship Id="rId50" Type="http://schemas.openxmlformats.org/officeDocument/2006/relationships/queryTable" Target="../queryTables/queryTable1817.xml"/><Relationship Id="rId104" Type="http://schemas.openxmlformats.org/officeDocument/2006/relationships/queryTable" Target="../queryTables/queryTable1871.xml"/><Relationship Id="rId125" Type="http://schemas.openxmlformats.org/officeDocument/2006/relationships/queryTable" Target="../queryTables/queryTable1892.xml"/><Relationship Id="rId146" Type="http://schemas.openxmlformats.org/officeDocument/2006/relationships/queryTable" Target="../queryTables/queryTable1913.xml"/><Relationship Id="rId167" Type="http://schemas.openxmlformats.org/officeDocument/2006/relationships/queryTable" Target="../queryTables/queryTable1934.xml"/><Relationship Id="rId188" Type="http://schemas.openxmlformats.org/officeDocument/2006/relationships/queryTable" Target="../queryTables/queryTable1955.xml"/><Relationship Id="rId311" Type="http://schemas.openxmlformats.org/officeDocument/2006/relationships/queryTable" Target="../queryTables/queryTable2078.xml"/><Relationship Id="rId332" Type="http://schemas.openxmlformats.org/officeDocument/2006/relationships/queryTable" Target="../queryTables/queryTable2099.xml"/><Relationship Id="rId353" Type="http://schemas.openxmlformats.org/officeDocument/2006/relationships/queryTable" Target="../queryTables/queryTable2120.xml"/><Relationship Id="rId374" Type="http://schemas.openxmlformats.org/officeDocument/2006/relationships/queryTable" Target="../queryTables/queryTable2141.xml"/><Relationship Id="rId395" Type="http://schemas.openxmlformats.org/officeDocument/2006/relationships/queryTable" Target="../queryTables/queryTable2162.xml"/><Relationship Id="rId409" Type="http://schemas.openxmlformats.org/officeDocument/2006/relationships/queryTable" Target="../queryTables/queryTable2176.xml"/><Relationship Id="rId560" Type="http://schemas.openxmlformats.org/officeDocument/2006/relationships/queryTable" Target="../queryTables/queryTable2327.xml"/><Relationship Id="rId581" Type="http://schemas.openxmlformats.org/officeDocument/2006/relationships/queryTable" Target="../queryTables/queryTable2348.xml"/><Relationship Id="rId71" Type="http://schemas.openxmlformats.org/officeDocument/2006/relationships/queryTable" Target="../queryTables/queryTable1838.xml"/><Relationship Id="rId92" Type="http://schemas.openxmlformats.org/officeDocument/2006/relationships/queryTable" Target="../queryTables/queryTable1859.xml"/><Relationship Id="rId213" Type="http://schemas.openxmlformats.org/officeDocument/2006/relationships/queryTable" Target="../queryTables/queryTable1980.xml"/><Relationship Id="rId234" Type="http://schemas.openxmlformats.org/officeDocument/2006/relationships/queryTable" Target="../queryTables/queryTable2001.xml"/><Relationship Id="rId420" Type="http://schemas.openxmlformats.org/officeDocument/2006/relationships/queryTable" Target="../queryTables/queryTable2187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796.xml"/><Relationship Id="rId255" Type="http://schemas.openxmlformats.org/officeDocument/2006/relationships/queryTable" Target="../queryTables/queryTable2022.xml"/><Relationship Id="rId276" Type="http://schemas.openxmlformats.org/officeDocument/2006/relationships/queryTable" Target="../queryTables/queryTable2043.xml"/><Relationship Id="rId297" Type="http://schemas.openxmlformats.org/officeDocument/2006/relationships/queryTable" Target="../queryTables/queryTable2064.xml"/><Relationship Id="rId441" Type="http://schemas.openxmlformats.org/officeDocument/2006/relationships/queryTable" Target="../queryTables/queryTable2208.xml"/><Relationship Id="rId462" Type="http://schemas.openxmlformats.org/officeDocument/2006/relationships/queryTable" Target="../queryTables/queryTable2229.xml"/><Relationship Id="rId483" Type="http://schemas.openxmlformats.org/officeDocument/2006/relationships/queryTable" Target="../queryTables/queryTable2250.xml"/><Relationship Id="rId518" Type="http://schemas.openxmlformats.org/officeDocument/2006/relationships/queryTable" Target="../queryTables/queryTable2285.xml"/><Relationship Id="rId539" Type="http://schemas.openxmlformats.org/officeDocument/2006/relationships/queryTable" Target="../queryTables/queryTable2306.xml"/><Relationship Id="rId40" Type="http://schemas.openxmlformats.org/officeDocument/2006/relationships/queryTable" Target="../queryTables/queryTable1807.xml"/><Relationship Id="rId115" Type="http://schemas.openxmlformats.org/officeDocument/2006/relationships/queryTable" Target="../queryTables/queryTable1882.xml"/><Relationship Id="rId136" Type="http://schemas.openxmlformats.org/officeDocument/2006/relationships/queryTable" Target="../queryTables/queryTable1903.xml"/><Relationship Id="rId157" Type="http://schemas.openxmlformats.org/officeDocument/2006/relationships/queryTable" Target="../queryTables/queryTable1924.xml"/><Relationship Id="rId178" Type="http://schemas.openxmlformats.org/officeDocument/2006/relationships/queryTable" Target="../queryTables/queryTable1945.xml"/><Relationship Id="rId301" Type="http://schemas.openxmlformats.org/officeDocument/2006/relationships/queryTable" Target="../queryTables/queryTable2068.xml"/><Relationship Id="rId322" Type="http://schemas.openxmlformats.org/officeDocument/2006/relationships/queryTable" Target="../queryTables/queryTable2089.xml"/><Relationship Id="rId343" Type="http://schemas.openxmlformats.org/officeDocument/2006/relationships/queryTable" Target="../queryTables/queryTable2110.xml"/><Relationship Id="rId364" Type="http://schemas.openxmlformats.org/officeDocument/2006/relationships/queryTable" Target="../queryTables/queryTable2131.xml"/><Relationship Id="rId550" Type="http://schemas.openxmlformats.org/officeDocument/2006/relationships/queryTable" Target="../queryTables/queryTable2317.xml"/><Relationship Id="rId61" Type="http://schemas.openxmlformats.org/officeDocument/2006/relationships/queryTable" Target="../queryTables/queryTable1828.xml"/><Relationship Id="rId82" Type="http://schemas.openxmlformats.org/officeDocument/2006/relationships/queryTable" Target="../queryTables/queryTable1849.xml"/><Relationship Id="rId199" Type="http://schemas.openxmlformats.org/officeDocument/2006/relationships/queryTable" Target="../queryTables/queryTable1966.xml"/><Relationship Id="rId203" Type="http://schemas.openxmlformats.org/officeDocument/2006/relationships/queryTable" Target="../queryTables/queryTable1970.xml"/><Relationship Id="rId385" Type="http://schemas.openxmlformats.org/officeDocument/2006/relationships/queryTable" Target="../queryTables/queryTable2152.xml"/><Relationship Id="rId571" Type="http://schemas.openxmlformats.org/officeDocument/2006/relationships/queryTable" Target="../queryTables/queryTable2338.xml"/><Relationship Id="rId592" Type="http://schemas.openxmlformats.org/officeDocument/2006/relationships/queryTable" Target="../queryTables/queryTable2359.xml"/><Relationship Id="rId19" Type="http://schemas.openxmlformats.org/officeDocument/2006/relationships/queryTable" Target="../queryTables/queryTable1786.xml"/><Relationship Id="rId224" Type="http://schemas.openxmlformats.org/officeDocument/2006/relationships/queryTable" Target="../queryTables/queryTable1991.xml"/><Relationship Id="rId245" Type="http://schemas.openxmlformats.org/officeDocument/2006/relationships/queryTable" Target="../queryTables/queryTable2012.xml"/><Relationship Id="rId266" Type="http://schemas.openxmlformats.org/officeDocument/2006/relationships/queryTable" Target="../queryTables/queryTable2033.xml"/><Relationship Id="rId287" Type="http://schemas.openxmlformats.org/officeDocument/2006/relationships/queryTable" Target="../queryTables/queryTable2054.xml"/><Relationship Id="rId410" Type="http://schemas.openxmlformats.org/officeDocument/2006/relationships/queryTable" Target="../queryTables/queryTable2177.xml"/><Relationship Id="rId431" Type="http://schemas.openxmlformats.org/officeDocument/2006/relationships/queryTable" Target="../queryTables/queryTable2198.xml"/><Relationship Id="rId452" Type="http://schemas.openxmlformats.org/officeDocument/2006/relationships/queryTable" Target="../queryTables/queryTable2219.xml"/><Relationship Id="rId473" Type="http://schemas.openxmlformats.org/officeDocument/2006/relationships/queryTable" Target="../queryTables/queryTable2240.xml"/><Relationship Id="rId494" Type="http://schemas.openxmlformats.org/officeDocument/2006/relationships/queryTable" Target="../queryTables/queryTable2261.xml"/><Relationship Id="rId508" Type="http://schemas.openxmlformats.org/officeDocument/2006/relationships/queryTable" Target="../queryTables/queryTable2275.xml"/><Relationship Id="rId529" Type="http://schemas.openxmlformats.org/officeDocument/2006/relationships/queryTable" Target="../queryTables/queryTable2296.xml"/><Relationship Id="rId30" Type="http://schemas.openxmlformats.org/officeDocument/2006/relationships/queryTable" Target="../queryTables/queryTable1797.xml"/><Relationship Id="rId105" Type="http://schemas.openxmlformats.org/officeDocument/2006/relationships/queryTable" Target="../queryTables/queryTable1872.xml"/><Relationship Id="rId126" Type="http://schemas.openxmlformats.org/officeDocument/2006/relationships/queryTable" Target="../queryTables/queryTable1893.xml"/><Relationship Id="rId147" Type="http://schemas.openxmlformats.org/officeDocument/2006/relationships/queryTable" Target="../queryTables/queryTable1914.xml"/><Relationship Id="rId168" Type="http://schemas.openxmlformats.org/officeDocument/2006/relationships/queryTable" Target="../queryTables/queryTable1935.xml"/><Relationship Id="rId312" Type="http://schemas.openxmlformats.org/officeDocument/2006/relationships/queryTable" Target="../queryTables/queryTable2079.xml"/><Relationship Id="rId333" Type="http://schemas.openxmlformats.org/officeDocument/2006/relationships/queryTable" Target="../queryTables/queryTable2100.xml"/><Relationship Id="rId354" Type="http://schemas.openxmlformats.org/officeDocument/2006/relationships/queryTable" Target="../queryTables/queryTable2121.xml"/><Relationship Id="rId540" Type="http://schemas.openxmlformats.org/officeDocument/2006/relationships/queryTable" Target="../queryTables/queryTable2307.xml"/><Relationship Id="rId51" Type="http://schemas.openxmlformats.org/officeDocument/2006/relationships/queryTable" Target="../queryTables/queryTable1818.xml"/><Relationship Id="rId72" Type="http://schemas.openxmlformats.org/officeDocument/2006/relationships/queryTable" Target="../queryTables/queryTable1839.xml"/><Relationship Id="rId93" Type="http://schemas.openxmlformats.org/officeDocument/2006/relationships/queryTable" Target="../queryTables/queryTable1860.xml"/><Relationship Id="rId189" Type="http://schemas.openxmlformats.org/officeDocument/2006/relationships/queryTable" Target="../queryTables/queryTable1956.xml"/><Relationship Id="rId375" Type="http://schemas.openxmlformats.org/officeDocument/2006/relationships/queryTable" Target="../queryTables/queryTable2142.xml"/><Relationship Id="rId396" Type="http://schemas.openxmlformats.org/officeDocument/2006/relationships/queryTable" Target="../queryTables/queryTable2163.xml"/><Relationship Id="rId561" Type="http://schemas.openxmlformats.org/officeDocument/2006/relationships/queryTable" Target="../queryTables/queryTable2328.xml"/><Relationship Id="rId582" Type="http://schemas.openxmlformats.org/officeDocument/2006/relationships/queryTable" Target="../queryTables/queryTable2349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1981.xml"/><Relationship Id="rId235" Type="http://schemas.openxmlformats.org/officeDocument/2006/relationships/queryTable" Target="../queryTables/queryTable2002.xml"/><Relationship Id="rId256" Type="http://schemas.openxmlformats.org/officeDocument/2006/relationships/queryTable" Target="../queryTables/queryTable2023.xml"/><Relationship Id="rId277" Type="http://schemas.openxmlformats.org/officeDocument/2006/relationships/queryTable" Target="../queryTables/queryTable2044.xml"/><Relationship Id="rId298" Type="http://schemas.openxmlformats.org/officeDocument/2006/relationships/queryTable" Target="../queryTables/queryTable2065.xml"/><Relationship Id="rId400" Type="http://schemas.openxmlformats.org/officeDocument/2006/relationships/queryTable" Target="../queryTables/queryTable2167.xml"/><Relationship Id="rId421" Type="http://schemas.openxmlformats.org/officeDocument/2006/relationships/queryTable" Target="../queryTables/queryTable2188.xml"/><Relationship Id="rId442" Type="http://schemas.openxmlformats.org/officeDocument/2006/relationships/queryTable" Target="../queryTables/queryTable2209.xml"/><Relationship Id="rId463" Type="http://schemas.openxmlformats.org/officeDocument/2006/relationships/queryTable" Target="../queryTables/queryTable2230.xml"/><Relationship Id="rId484" Type="http://schemas.openxmlformats.org/officeDocument/2006/relationships/queryTable" Target="../queryTables/queryTable2251.xml"/><Relationship Id="rId519" Type="http://schemas.openxmlformats.org/officeDocument/2006/relationships/queryTable" Target="../queryTables/queryTable2286.xml"/><Relationship Id="rId116" Type="http://schemas.openxmlformats.org/officeDocument/2006/relationships/queryTable" Target="../queryTables/queryTable1883.xml"/><Relationship Id="rId137" Type="http://schemas.openxmlformats.org/officeDocument/2006/relationships/queryTable" Target="../queryTables/queryTable1904.xml"/><Relationship Id="rId158" Type="http://schemas.openxmlformats.org/officeDocument/2006/relationships/queryTable" Target="../queryTables/queryTable1925.xml"/><Relationship Id="rId302" Type="http://schemas.openxmlformats.org/officeDocument/2006/relationships/queryTable" Target="../queryTables/queryTable2069.xml"/><Relationship Id="rId323" Type="http://schemas.openxmlformats.org/officeDocument/2006/relationships/queryTable" Target="../queryTables/queryTable2090.xml"/><Relationship Id="rId344" Type="http://schemas.openxmlformats.org/officeDocument/2006/relationships/queryTable" Target="../queryTables/queryTable2111.xml"/><Relationship Id="rId530" Type="http://schemas.openxmlformats.org/officeDocument/2006/relationships/queryTable" Target="../queryTables/queryTable2297.xml"/><Relationship Id="rId20" Type="http://schemas.openxmlformats.org/officeDocument/2006/relationships/queryTable" Target="../queryTables/queryTable1787.xml"/><Relationship Id="rId41" Type="http://schemas.openxmlformats.org/officeDocument/2006/relationships/queryTable" Target="../queryTables/queryTable1808.xml"/><Relationship Id="rId62" Type="http://schemas.openxmlformats.org/officeDocument/2006/relationships/queryTable" Target="../queryTables/queryTable1829.xml"/><Relationship Id="rId83" Type="http://schemas.openxmlformats.org/officeDocument/2006/relationships/queryTable" Target="../queryTables/queryTable1850.xml"/><Relationship Id="rId179" Type="http://schemas.openxmlformats.org/officeDocument/2006/relationships/queryTable" Target="../queryTables/queryTable1946.xml"/><Relationship Id="rId365" Type="http://schemas.openxmlformats.org/officeDocument/2006/relationships/queryTable" Target="../queryTables/queryTable2132.xml"/><Relationship Id="rId386" Type="http://schemas.openxmlformats.org/officeDocument/2006/relationships/queryTable" Target="../queryTables/queryTable2153.xml"/><Relationship Id="rId551" Type="http://schemas.openxmlformats.org/officeDocument/2006/relationships/queryTable" Target="../queryTables/queryTable2318.xml"/><Relationship Id="rId572" Type="http://schemas.openxmlformats.org/officeDocument/2006/relationships/queryTable" Target="../queryTables/queryTable2339.xml"/><Relationship Id="rId593" Type="http://schemas.openxmlformats.org/officeDocument/2006/relationships/queryTable" Target="../queryTables/queryTable2360.xml"/><Relationship Id="rId190" Type="http://schemas.openxmlformats.org/officeDocument/2006/relationships/queryTable" Target="../queryTables/queryTable1957.xml"/><Relationship Id="rId204" Type="http://schemas.openxmlformats.org/officeDocument/2006/relationships/queryTable" Target="../queryTables/queryTable1971.xml"/><Relationship Id="rId225" Type="http://schemas.openxmlformats.org/officeDocument/2006/relationships/queryTable" Target="../queryTables/queryTable1992.xml"/><Relationship Id="rId246" Type="http://schemas.openxmlformats.org/officeDocument/2006/relationships/queryTable" Target="../queryTables/queryTable2013.xml"/><Relationship Id="rId267" Type="http://schemas.openxmlformats.org/officeDocument/2006/relationships/queryTable" Target="../queryTables/queryTable2034.xml"/><Relationship Id="rId288" Type="http://schemas.openxmlformats.org/officeDocument/2006/relationships/queryTable" Target="../queryTables/queryTable2055.xml"/><Relationship Id="rId411" Type="http://schemas.openxmlformats.org/officeDocument/2006/relationships/queryTable" Target="../queryTables/queryTable2178.xml"/><Relationship Id="rId432" Type="http://schemas.openxmlformats.org/officeDocument/2006/relationships/queryTable" Target="../queryTables/queryTable2199.xml"/><Relationship Id="rId453" Type="http://schemas.openxmlformats.org/officeDocument/2006/relationships/queryTable" Target="../queryTables/queryTable2220.xml"/><Relationship Id="rId474" Type="http://schemas.openxmlformats.org/officeDocument/2006/relationships/queryTable" Target="../queryTables/queryTable2241.xml"/><Relationship Id="rId509" Type="http://schemas.openxmlformats.org/officeDocument/2006/relationships/queryTable" Target="../queryTables/queryTable2276.xml"/><Relationship Id="rId106" Type="http://schemas.openxmlformats.org/officeDocument/2006/relationships/queryTable" Target="../queryTables/queryTable1873.xml"/><Relationship Id="rId127" Type="http://schemas.openxmlformats.org/officeDocument/2006/relationships/queryTable" Target="../queryTables/queryTable1894.xml"/><Relationship Id="rId313" Type="http://schemas.openxmlformats.org/officeDocument/2006/relationships/queryTable" Target="../queryTables/queryTable2080.xml"/><Relationship Id="rId495" Type="http://schemas.openxmlformats.org/officeDocument/2006/relationships/queryTable" Target="../queryTables/queryTable2262.xml"/><Relationship Id="rId10" Type="http://schemas.openxmlformats.org/officeDocument/2006/relationships/queryTable" Target="../queryTables/queryTable1777.xml"/><Relationship Id="rId31" Type="http://schemas.openxmlformats.org/officeDocument/2006/relationships/queryTable" Target="../queryTables/queryTable1798.xml"/><Relationship Id="rId52" Type="http://schemas.openxmlformats.org/officeDocument/2006/relationships/queryTable" Target="../queryTables/queryTable1819.xml"/><Relationship Id="rId73" Type="http://schemas.openxmlformats.org/officeDocument/2006/relationships/queryTable" Target="../queryTables/queryTable1840.xml"/><Relationship Id="rId94" Type="http://schemas.openxmlformats.org/officeDocument/2006/relationships/queryTable" Target="../queryTables/queryTable1861.xml"/><Relationship Id="rId148" Type="http://schemas.openxmlformats.org/officeDocument/2006/relationships/queryTable" Target="../queryTables/queryTable1915.xml"/><Relationship Id="rId169" Type="http://schemas.openxmlformats.org/officeDocument/2006/relationships/queryTable" Target="../queryTables/queryTable1936.xml"/><Relationship Id="rId334" Type="http://schemas.openxmlformats.org/officeDocument/2006/relationships/queryTable" Target="../queryTables/queryTable2101.xml"/><Relationship Id="rId355" Type="http://schemas.openxmlformats.org/officeDocument/2006/relationships/queryTable" Target="../queryTables/queryTable2122.xml"/><Relationship Id="rId376" Type="http://schemas.openxmlformats.org/officeDocument/2006/relationships/queryTable" Target="../queryTables/queryTable2143.xml"/><Relationship Id="rId397" Type="http://schemas.openxmlformats.org/officeDocument/2006/relationships/queryTable" Target="../queryTables/queryTable2164.xml"/><Relationship Id="rId520" Type="http://schemas.openxmlformats.org/officeDocument/2006/relationships/queryTable" Target="../queryTables/queryTable2287.xml"/><Relationship Id="rId541" Type="http://schemas.openxmlformats.org/officeDocument/2006/relationships/queryTable" Target="../queryTables/queryTable2308.xml"/><Relationship Id="rId562" Type="http://schemas.openxmlformats.org/officeDocument/2006/relationships/queryTable" Target="../queryTables/queryTable2329.xml"/><Relationship Id="rId583" Type="http://schemas.openxmlformats.org/officeDocument/2006/relationships/queryTable" Target="../queryTables/queryTable2350.xml"/><Relationship Id="rId4" Type="http://schemas.openxmlformats.org/officeDocument/2006/relationships/queryTable" Target="../queryTables/queryTable1771.xml"/><Relationship Id="rId180" Type="http://schemas.openxmlformats.org/officeDocument/2006/relationships/queryTable" Target="../queryTables/queryTable1947.xml"/><Relationship Id="rId215" Type="http://schemas.openxmlformats.org/officeDocument/2006/relationships/queryTable" Target="../queryTables/queryTable1982.xml"/><Relationship Id="rId236" Type="http://schemas.openxmlformats.org/officeDocument/2006/relationships/queryTable" Target="../queryTables/queryTable2003.xml"/><Relationship Id="rId257" Type="http://schemas.openxmlformats.org/officeDocument/2006/relationships/queryTable" Target="../queryTables/queryTable2024.xml"/><Relationship Id="rId278" Type="http://schemas.openxmlformats.org/officeDocument/2006/relationships/queryTable" Target="../queryTables/queryTable2045.xml"/><Relationship Id="rId401" Type="http://schemas.openxmlformats.org/officeDocument/2006/relationships/queryTable" Target="../queryTables/queryTable2168.xml"/><Relationship Id="rId422" Type="http://schemas.openxmlformats.org/officeDocument/2006/relationships/queryTable" Target="../queryTables/queryTable2189.xml"/><Relationship Id="rId443" Type="http://schemas.openxmlformats.org/officeDocument/2006/relationships/queryTable" Target="../queryTables/queryTable2210.xml"/><Relationship Id="rId464" Type="http://schemas.openxmlformats.org/officeDocument/2006/relationships/queryTable" Target="../queryTables/queryTable2231.xml"/><Relationship Id="rId303" Type="http://schemas.openxmlformats.org/officeDocument/2006/relationships/queryTable" Target="../queryTables/queryTable2070.xml"/><Relationship Id="rId485" Type="http://schemas.openxmlformats.org/officeDocument/2006/relationships/queryTable" Target="../queryTables/queryTable2252.xml"/><Relationship Id="rId42" Type="http://schemas.openxmlformats.org/officeDocument/2006/relationships/queryTable" Target="../queryTables/queryTable1809.xml"/><Relationship Id="rId84" Type="http://schemas.openxmlformats.org/officeDocument/2006/relationships/queryTable" Target="../queryTables/queryTable1851.xml"/><Relationship Id="rId138" Type="http://schemas.openxmlformats.org/officeDocument/2006/relationships/queryTable" Target="../queryTables/queryTable1905.xml"/><Relationship Id="rId345" Type="http://schemas.openxmlformats.org/officeDocument/2006/relationships/queryTable" Target="../queryTables/queryTable2112.xml"/><Relationship Id="rId387" Type="http://schemas.openxmlformats.org/officeDocument/2006/relationships/queryTable" Target="../queryTables/queryTable2154.xml"/><Relationship Id="rId510" Type="http://schemas.openxmlformats.org/officeDocument/2006/relationships/queryTable" Target="../queryTables/queryTable2277.xml"/><Relationship Id="rId552" Type="http://schemas.openxmlformats.org/officeDocument/2006/relationships/queryTable" Target="../queryTables/queryTable2319.xml"/><Relationship Id="rId594" Type="http://schemas.openxmlformats.org/officeDocument/2006/relationships/queryTable" Target="../queryTables/queryTable2361.xml"/><Relationship Id="rId191" Type="http://schemas.openxmlformats.org/officeDocument/2006/relationships/queryTable" Target="../queryTables/queryTable1958.xml"/><Relationship Id="rId205" Type="http://schemas.openxmlformats.org/officeDocument/2006/relationships/queryTable" Target="../queryTables/queryTable1972.xml"/><Relationship Id="rId247" Type="http://schemas.openxmlformats.org/officeDocument/2006/relationships/queryTable" Target="../queryTables/queryTable2014.xml"/><Relationship Id="rId412" Type="http://schemas.openxmlformats.org/officeDocument/2006/relationships/queryTable" Target="../queryTables/queryTable2179.xml"/><Relationship Id="rId107" Type="http://schemas.openxmlformats.org/officeDocument/2006/relationships/queryTable" Target="../queryTables/queryTable1874.xml"/><Relationship Id="rId289" Type="http://schemas.openxmlformats.org/officeDocument/2006/relationships/queryTable" Target="../queryTables/queryTable2056.xml"/><Relationship Id="rId454" Type="http://schemas.openxmlformats.org/officeDocument/2006/relationships/queryTable" Target="../queryTables/queryTable2221.xml"/><Relationship Id="rId496" Type="http://schemas.openxmlformats.org/officeDocument/2006/relationships/queryTable" Target="../queryTables/queryTable2263.xml"/><Relationship Id="rId11" Type="http://schemas.openxmlformats.org/officeDocument/2006/relationships/queryTable" Target="../queryTables/queryTable1778.xml"/><Relationship Id="rId53" Type="http://schemas.openxmlformats.org/officeDocument/2006/relationships/queryTable" Target="../queryTables/queryTable1820.xml"/><Relationship Id="rId149" Type="http://schemas.openxmlformats.org/officeDocument/2006/relationships/queryTable" Target="../queryTables/queryTable1916.xml"/><Relationship Id="rId314" Type="http://schemas.openxmlformats.org/officeDocument/2006/relationships/queryTable" Target="../queryTables/queryTable2081.xml"/><Relationship Id="rId356" Type="http://schemas.openxmlformats.org/officeDocument/2006/relationships/queryTable" Target="../queryTables/queryTable2123.xml"/><Relationship Id="rId398" Type="http://schemas.openxmlformats.org/officeDocument/2006/relationships/queryTable" Target="../queryTables/queryTable2165.xml"/><Relationship Id="rId521" Type="http://schemas.openxmlformats.org/officeDocument/2006/relationships/queryTable" Target="../queryTables/queryTable2288.xml"/><Relationship Id="rId563" Type="http://schemas.openxmlformats.org/officeDocument/2006/relationships/queryTable" Target="../queryTables/queryTable2330.xml"/><Relationship Id="rId95" Type="http://schemas.openxmlformats.org/officeDocument/2006/relationships/queryTable" Target="../queryTables/queryTable1862.xml"/><Relationship Id="rId160" Type="http://schemas.openxmlformats.org/officeDocument/2006/relationships/queryTable" Target="../queryTables/queryTable1927.xml"/><Relationship Id="rId216" Type="http://schemas.openxmlformats.org/officeDocument/2006/relationships/queryTable" Target="../queryTables/queryTable1983.xml"/><Relationship Id="rId423" Type="http://schemas.openxmlformats.org/officeDocument/2006/relationships/queryTable" Target="../queryTables/queryTable2190.xml"/><Relationship Id="rId258" Type="http://schemas.openxmlformats.org/officeDocument/2006/relationships/queryTable" Target="../queryTables/queryTable2025.xml"/><Relationship Id="rId465" Type="http://schemas.openxmlformats.org/officeDocument/2006/relationships/queryTable" Target="../queryTables/queryTable2232.xml"/><Relationship Id="rId22" Type="http://schemas.openxmlformats.org/officeDocument/2006/relationships/queryTable" Target="../queryTables/queryTable1789.xml"/><Relationship Id="rId64" Type="http://schemas.openxmlformats.org/officeDocument/2006/relationships/queryTable" Target="../queryTables/queryTable1831.xml"/><Relationship Id="rId118" Type="http://schemas.openxmlformats.org/officeDocument/2006/relationships/queryTable" Target="../queryTables/queryTable1885.xml"/><Relationship Id="rId325" Type="http://schemas.openxmlformats.org/officeDocument/2006/relationships/queryTable" Target="../queryTables/queryTable2092.xml"/><Relationship Id="rId367" Type="http://schemas.openxmlformats.org/officeDocument/2006/relationships/queryTable" Target="../queryTables/queryTable2134.xml"/><Relationship Id="rId532" Type="http://schemas.openxmlformats.org/officeDocument/2006/relationships/queryTable" Target="../queryTables/queryTable2299.xml"/><Relationship Id="rId574" Type="http://schemas.openxmlformats.org/officeDocument/2006/relationships/queryTable" Target="../queryTables/queryTable2341.xml"/><Relationship Id="rId171" Type="http://schemas.openxmlformats.org/officeDocument/2006/relationships/queryTable" Target="../queryTables/queryTable1938.xml"/><Relationship Id="rId227" Type="http://schemas.openxmlformats.org/officeDocument/2006/relationships/queryTable" Target="../queryTables/queryTable1994.xml"/><Relationship Id="rId269" Type="http://schemas.openxmlformats.org/officeDocument/2006/relationships/queryTable" Target="../queryTables/queryTable2036.xml"/><Relationship Id="rId434" Type="http://schemas.openxmlformats.org/officeDocument/2006/relationships/queryTable" Target="../queryTables/queryTable2201.xml"/><Relationship Id="rId476" Type="http://schemas.openxmlformats.org/officeDocument/2006/relationships/queryTable" Target="../queryTables/queryTable2243.xml"/><Relationship Id="rId33" Type="http://schemas.openxmlformats.org/officeDocument/2006/relationships/queryTable" Target="../queryTables/queryTable1800.xml"/><Relationship Id="rId129" Type="http://schemas.openxmlformats.org/officeDocument/2006/relationships/queryTable" Target="../queryTables/queryTable1896.xml"/><Relationship Id="rId280" Type="http://schemas.openxmlformats.org/officeDocument/2006/relationships/queryTable" Target="../queryTables/queryTable2047.xml"/><Relationship Id="rId336" Type="http://schemas.openxmlformats.org/officeDocument/2006/relationships/queryTable" Target="../queryTables/queryTable2103.xml"/><Relationship Id="rId501" Type="http://schemas.openxmlformats.org/officeDocument/2006/relationships/queryTable" Target="../queryTables/queryTable2268.xml"/><Relationship Id="rId543" Type="http://schemas.openxmlformats.org/officeDocument/2006/relationships/queryTable" Target="../queryTables/queryTable2310.xml"/><Relationship Id="rId75" Type="http://schemas.openxmlformats.org/officeDocument/2006/relationships/queryTable" Target="../queryTables/queryTable1842.xml"/><Relationship Id="rId140" Type="http://schemas.openxmlformats.org/officeDocument/2006/relationships/queryTable" Target="../queryTables/queryTable1907.xml"/><Relationship Id="rId182" Type="http://schemas.openxmlformats.org/officeDocument/2006/relationships/queryTable" Target="../queryTables/queryTable1949.xml"/><Relationship Id="rId378" Type="http://schemas.openxmlformats.org/officeDocument/2006/relationships/queryTable" Target="../queryTables/queryTable2145.xml"/><Relationship Id="rId403" Type="http://schemas.openxmlformats.org/officeDocument/2006/relationships/queryTable" Target="../queryTables/queryTable2170.xml"/><Relationship Id="rId585" Type="http://schemas.openxmlformats.org/officeDocument/2006/relationships/queryTable" Target="../queryTables/queryTable2352.xml"/><Relationship Id="rId6" Type="http://schemas.openxmlformats.org/officeDocument/2006/relationships/queryTable" Target="../queryTables/queryTable1773.xml"/><Relationship Id="rId238" Type="http://schemas.openxmlformats.org/officeDocument/2006/relationships/queryTable" Target="../queryTables/queryTable2005.xml"/><Relationship Id="rId445" Type="http://schemas.openxmlformats.org/officeDocument/2006/relationships/queryTable" Target="../queryTables/queryTable2212.xml"/><Relationship Id="rId487" Type="http://schemas.openxmlformats.org/officeDocument/2006/relationships/queryTable" Target="../queryTables/queryTable2254.xml"/><Relationship Id="rId291" Type="http://schemas.openxmlformats.org/officeDocument/2006/relationships/queryTable" Target="../queryTables/queryTable2058.xml"/><Relationship Id="rId305" Type="http://schemas.openxmlformats.org/officeDocument/2006/relationships/queryTable" Target="../queryTables/queryTable2072.xml"/><Relationship Id="rId347" Type="http://schemas.openxmlformats.org/officeDocument/2006/relationships/queryTable" Target="../queryTables/queryTable2114.xml"/><Relationship Id="rId512" Type="http://schemas.openxmlformats.org/officeDocument/2006/relationships/queryTable" Target="../queryTables/queryTable2279.xml"/><Relationship Id="rId44" Type="http://schemas.openxmlformats.org/officeDocument/2006/relationships/queryTable" Target="../queryTables/queryTable1811.xml"/><Relationship Id="rId86" Type="http://schemas.openxmlformats.org/officeDocument/2006/relationships/queryTable" Target="../queryTables/queryTable1853.xml"/><Relationship Id="rId151" Type="http://schemas.openxmlformats.org/officeDocument/2006/relationships/queryTable" Target="../queryTables/queryTable1918.xml"/><Relationship Id="rId389" Type="http://schemas.openxmlformats.org/officeDocument/2006/relationships/queryTable" Target="../queryTables/queryTable2156.xml"/><Relationship Id="rId554" Type="http://schemas.openxmlformats.org/officeDocument/2006/relationships/queryTable" Target="../queryTables/queryTable2321.xml"/><Relationship Id="rId596" Type="http://schemas.openxmlformats.org/officeDocument/2006/relationships/queryTable" Target="../queryTables/queryTable2363.xml"/><Relationship Id="rId193" Type="http://schemas.openxmlformats.org/officeDocument/2006/relationships/queryTable" Target="../queryTables/queryTable1960.xml"/><Relationship Id="rId207" Type="http://schemas.openxmlformats.org/officeDocument/2006/relationships/queryTable" Target="../queryTables/queryTable1974.xml"/><Relationship Id="rId249" Type="http://schemas.openxmlformats.org/officeDocument/2006/relationships/queryTable" Target="../queryTables/queryTable2016.xml"/><Relationship Id="rId414" Type="http://schemas.openxmlformats.org/officeDocument/2006/relationships/queryTable" Target="../queryTables/queryTable2181.xml"/><Relationship Id="rId456" Type="http://schemas.openxmlformats.org/officeDocument/2006/relationships/queryTable" Target="../queryTables/queryTable2223.xml"/><Relationship Id="rId498" Type="http://schemas.openxmlformats.org/officeDocument/2006/relationships/queryTable" Target="../queryTables/queryTable2265.xml"/><Relationship Id="rId13" Type="http://schemas.openxmlformats.org/officeDocument/2006/relationships/queryTable" Target="../queryTables/queryTable1780.xml"/><Relationship Id="rId109" Type="http://schemas.openxmlformats.org/officeDocument/2006/relationships/queryTable" Target="../queryTables/queryTable1876.xml"/><Relationship Id="rId260" Type="http://schemas.openxmlformats.org/officeDocument/2006/relationships/queryTable" Target="../queryTables/queryTable2027.xml"/><Relationship Id="rId316" Type="http://schemas.openxmlformats.org/officeDocument/2006/relationships/queryTable" Target="../queryTables/queryTable2083.xml"/><Relationship Id="rId523" Type="http://schemas.openxmlformats.org/officeDocument/2006/relationships/queryTable" Target="../queryTables/queryTable2290.xml"/><Relationship Id="rId55" Type="http://schemas.openxmlformats.org/officeDocument/2006/relationships/queryTable" Target="../queryTables/queryTable1822.xml"/><Relationship Id="rId97" Type="http://schemas.openxmlformats.org/officeDocument/2006/relationships/queryTable" Target="../queryTables/queryTable1864.xml"/><Relationship Id="rId120" Type="http://schemas.openxmlformats.org/officeDocument/2006/relationships/queryTable" Target="../queryTables/queryTable1887.xml"/><Relationship Id="rId358" Type="http://schemas.openxmlformats.org/officeDocument/2006/relationships/queryTable" Target="../queryTables/queryTable2125.xml"/><Relationship Id="rId565" Type="http://schemas.openxmlformats.org/officeDocument/2006/relationships/queryTable" Target="../queryTables/queryTable2332.xml"/><Relationship Id="rId162" Type="http://schemas.openxmlformats.org/officeDocument/2006/relationships/queryTable" Target="../queryTables/queryTable1929.xml"/><Relationship Id="rId218" Type="http://schemas.openxmlformats.org/officeDocument/2006/relationships/queryTable" Target="../queryTables/queryTable1985.xml"/><Relationship Id="rId425" Type="http://schemas.openxmlformats.org/officeDocument/2006/relationships/queryTable" Target="../queryTables/queryTable2192.xml"/><Relationship Id="rId467" Type="http://schemas.openxmlformats.org/officeDocument/2006/relationships/queryTable" Target="../queryTables/queryTable2234.xml"/><Relationship Id="rId271" Type="http://schemas.openxmlformats.org/officeDocument/2006/relationships/queryTable" Target="../queryTables/queryTable2038.xml"/><Relationship Id="rId24" Type="http://schemas.openxmlformats.org/officeDocument/2006/relationships/queryTable" Target="../queryTables/queryTable1791.xml"/><Relationship Id="rId66" Type="http://schemas.openxmlformats.org/officeDocument/2006/relationships/queryTable" Target="../queryTables/queryTable1833.xml"/><Relationship Id="rId131" Type="http://schemas.openxmlformats.org/officeDocument/2006/relationships/queryTable" Target="../queryTables/queryTable1898.xml"/><Relationship Id="rId327" Type="http://schemas.openxmlformats.org/officeDocument/2006/relationships/queryTable" Target="../queryTables/queryTable2094.xml"/><Relationship Id="rId369" Type="http://schemas.openxmlformats.org/officeDocument/2006/relationships/queryTable" Target="../queryTables/queryTable2136.xml"/><Relationship Id="rId534" Type="http://schemas.openxmlformats.org/officeDocument/2006/relationships/queryTable" Target="../queryTables/queryTable2301.xml"/><Relationship Id="rId576" Type="http://schemas.openxmlformats.org/officeDocument/2006/relationships/queryTable" Target="../queryTables/queryTable2343.xml"/><Relationship Id="rId173" Type="http://schemas.openxmlformats.org/officeDocument/2006/relationships/queryTable" Target="../queryTables/queryTable1940.xml"/><Relationship Id="rId229" Type="http://schemas.openxmlformats.org/officeDocument/2006/relationships/queryTable" Target="../queryTables/queryTable1996.xml"/><Relationship Id="rId380" Type="http://schemas.openxmlformats.org/officeDocument/2006/relationships/queryTable" Target="../queryTables/queryTable2147.xml"/><Relationship Id="rId436" Type="http://schemas.openxmlformats.org/officeDocument/2006/relationships/queryTable" Target="../queryTables/queryTable2203.xml"/><Relationship Id="rId601" Type="http://schemas.openxmlformats.org/officeDocument/2006/relationships/queryTable" Target="../queryTables/queryTable2368.xml"/><Relationship Id="rId240" Type="http://schemas.openxmlformats.org/officeDocument/2006/relationships/queryTable" Target="../queryTables/queryTable2007.xml"/><Relationship Id="rId478" Type="http://schemas.openxmlformats.org/officeDocument/2006/relationships/queryTable" Target="../queryTables/queryTable2245.xml"/><Relationship Id="rId35" Type="http://schemas.openxmlformats.org/officeDocument/2006/relationships/queryTable" Target="../queryTables/queryTable1802.xml"/><Relationship Id="rId77" Type="http://schemas.openxmlformats.org/officeDocument/2006/relationships/queryTable" Target="../queryTables/queryTable1844.xml"/><Relationship Id="rId100" Type="http://schemas.openxmlformats.org/officeDocument/2006/relationships/queryTable" Target="../queryTables/queryTable1867.xml"/><Relationship Id="rId282" Type="http://schemas.openxmlformats.org/officeDocument/2006/relationships/queryTable" Target="../queryTables/queryTable2049.xml"/><Relationship Id="rId338" Type="http://schemas.openxmlformats.org/officeDocument/2006/relationships/queryTable" Target="../queryTables/queryTable2105.xml"/><Relationship Id="rId503" Type="http://schemas.openxmlformats.org/officeDocument/2006/relationships/queryTable" Target="../queryTables/queryTable2270.xml"/><Relationship Id="rId545" Type="http://schemas.openxmlformats.org/officeDocument/2006/relationships/queryTable" Target="../queryTables/queryTable2312.xml"/><Relationship Id="rId587" Type="http://schemas.openxmlformats.org/officeDocument/2006/relationships/queryTable" Target="../queryTables/queryTable2354.xml"/><Relationship Id="rId8" Type="http://schemas.openxmlformats.org/officeDocument/2006/relationships/queryTable" Target="../queryTables/queryTable1775.xml"/><Relationship Id="rId142" Type="http://schemas.openxmlformats.org/officeDocument/2006/relationships/queryTable" Target="../queryTables/queryTable1909.xml"/><Relationship Id="rId184" Type="http://schemas.openxmlformats.org/officeDocument/2006/relationships/queryTable" Target="../queryTables/queryTable1951.xml"/><Relationship Id="rId391" Type="http://schemas.openxmlformats.org/officeDocument/2006/relationships/queryTable" Target="../queryTables/queryTable2158.xml"/><Relationship Id="rId405" Type="http://schemas.openxmlformats.org/officeDocument/2006/relationships/queryTable" Target="../queryTables/queryTable2172.xml"/><Relationship Id="rId447" Type="http://schemas.openxmlformats.org/officeDocument/2006/relationships/queryTable" Target="../queryTables/queryTable2214.xml"/><Relationship Id="rId251" Type="http://schemas.openxmlformats.org/officeDocument/2006/relationships/queryTable" Target="../queryTables/queryTable2018.xml"/><Relationship Id="rId489" Type="http://schemas.openxmlformats.org/officeDocument/2006/relationships/queryTable" Target="../queryTables/queryTable2256.xml"/><Relationship Id="rId46" Type="http://schemas.openxmlformats.org/officeDocument/2006/relationships/queryTable" Target="../queryTables/queryTable1813.xml"/><Relationship Id="rId293" Type="http://schemas.openxmlformats.org/officeDocument/2006/relationships/queryTable" Target="../queryTables/queryTable2060.xml"/><Relationship Id="rId307" Type="http://schemas.openxmlformats.org/officeDocument/2006/relationships/queryTable" Target="../queryTables/queryTable2074.xml"/><Relationship Id="rId349" Type="http://schemas.openxmlformats.org/officeDocument/2006/relationships/queryTable" Target="../queryTables/queryTable2116.xml"/><Relationship Id="rId514" Type="http://schemas.openxmlformats.org/officeDocument/2006/relationships/queryTable" Target="../queryTables/queryTable2281.xml"/><Relationship Id="rId556" Type="http://schemas.openxmlformats.org/officeDocument/2006/relationships/queryTable" Target="../queryTables/queryTable2323.xml"/><Relationship Id="rId88" Type="http://schemas.openxmlformats.org/officeDocument/2006/relationships/queryTable" Target="../queryTables/queryTable1855.xml"/><Relationship Id="rId111" Type="http://schemas.openxmlformats.org/officeDocument/2006/relationships/queryTable" Target="../queryTables/queryTable1878.xml"/><Relationship Id="rId153" Type="http://schemas.openxmlformats.org/officeDocument/2006/relationships/queryTable" Target="../queryTables/queryTable1920.xml"/><Relationship Id="rId195" Type="http://schemas.openxmlformats.org/officeDocument/2006/relationships/queryTable" Target="../queryTables/queryTable1962.xml"/><Relationship Id="rId209" Type="http://schemas.openxmlformats.org/officeDocument/2006/relationships/queryTable" Target="../queryTables/queryTable1976.xml"/><Relationship Id="rId360" Type="http://schemas.openxmlformats.org/officeDocument/2006/relationships/queryTable" Target="../queryTables/queryTable2127.xml"/><Relationship Id="rId416" Type="http://schemas.openxmlformats.org/officeDocument/2006/relationships/queryTable" Target="../queryTables/queryTable2183.xml"/><Relationship Id="rId598" Type="http://schemas.openxmlformats.org/officeDocument/2006/relationships/queryTable" Target="../queryTables/queryTable2365.xml"/><Relationship Id="rId220" Type="http://schemas.openxmlformats.org/officeDocument/2006/relationships/queryTable" Target="../queryTables/queryTable1987.xml"/><Relationship Id="rId458" Type="http://schemas.openxmlformats.org/officeDocument/2006/relationships/queryTable" Target="../queryTables/queryTable2225.xml"/><Relationship Id="rId15" Type="http://schemas.openxmlformats.org/officeDocument/2006/relationships/queryTable" Target="../queryTables/queryTable1782.xml"/><Relationship Id="rId57" Type="http://schemas.openxmlformats.org/officeDocument/2006/relationships/queryTable" Target="../queryTables/queryTable1824.xml"/><Relationship Id="rId262" Type="http://schemas.openxmlformats.org/officeDocument/2006/relationships/queryTable" Target="../queryTables/queryTable2029.xml"/><Relationship Id="rId318" Type="http://schemas.openxmlformats.org/officeDocument/2006/relationships/queryTable" Target="../queryTables/queryTable2085.xml"/><Relationship Id="rId525" Type="http://schemas.openxmlformats.org/officeDocument/2006/relationships/queryTable" Target="../queryTables/queryTable2292.xml"/><Relationship Id="rId567" Type="http://schemas.openxmlformats.org/officeDocument/2006/relationships/queryTable" Target="../queryTables/queryTable2334.xml"/><Relationship Id="rId99" Type="http://schemas.openxmlformats.org/officeDocument/2006/relationships/queryTable" Target="../queryTables/queryTable1866.xml"/><Relationship Id="rId122" Type="http://schemas.openxmlformats.org/officeDocument/2006/relationships/queryTable" Target="../queryTables/queryTable1889.xml"/><Relationship Id="rId164" Type="http://schemas.openxmlformats.org/officeDocument/2006/relationships/queryTable" Target="../queryTables/queryTable1931.xml"/><Relationship Id="rId371" Type="http://schemas.openxmlformats.org/officeDocument/2006/relationships/queryTable" Target="../queryTables/queryTable2138.xml"/><Relationship Id="rId427" Type="http://schemas.openxmlformats.org/officeDocument/2006/relationships/queryTable" Target="../queryTables/queryTable2194.xml"/><Relationship Id="rId469" Type="http://schemas.openxmlformats.org/officeDocument/2006/relationships/queryTable" Target="../queryTables/queryTable2236.xml"/><Relationship Id="rId26" Type="http://schemas.openxmlformats.org/officeDocument/2006/relationships/queryTable" Target="../queryTables/queryTable1793.xml"/><Relationship Id="rId231" Type="http://schemas.openxmlformats.org/officeDocument/2006/relationships/queryTable" Target="../queryTables/queryTable1998.xml"/><Relationship Id="rId273" Type="http://schemas.openxmlformats.org/officeDocument/2006/relationships/queryTable" Target="../queryTables/queryTable2040.xml"/><Relationship Id="rId329" Type="http://schemas.openxmlformats.org/officeDocument/2006/relationships/queryTable" Target="../queryTables/queryTable2096.xml"/><Relationship Id="rId480" Type="http://schemas.openxmlformats.org/officeDocument/2006/relationships/queryTable" Target="../queryTables/queryTable2247.xml"/><Relationship Id="rId536" Type="http://schemas.openxmlformats.org/officeDocument/2006/relationships/queryTable" Target="../queryTables/queryTable2303.xml"/><Relationship Id="rId68" Type="http://schemas.openxmlformats.org/officeDocument/2006/relationships/queryTable" Target="../queryTables/queryTable1835.xml"/><Relationship Id="rId133" Type="http://schemas.openxmlformats.org/officeDocument/2006/relationships/queryTable" Target="../queryTables/queryTable1900.xml"/><Relationship Id="rId175" Type="http://schemas.openxmlformats.org/officeDocument/2006/relationships/queryTable" Target="../queryTables/queryTable1942.xml"/><Relationship Id="rId340" Type="http://schemas.openxmlformats.org/officeDocument/2006/relationships/queryTable" Target="../queryTables/queryTable2107.xml"/><Relationship Id="rId578" Type="http://schemas.openxmlformats.org/officeDocument/2006/relationships/queryTable" Target="../queryTables/queryTable2345.xml"/><Relationship Id="rId200" Type="http://schemas.openxmlformats.org/officeDocument/2006/relationships/queryTable" Target="../queryTables/queryTable1967.xml"/><Relationship Id="rId382" Type="http://schemas.openxmlformats.org/officeDocument/2006/relationships/queryTable" Target="../queryTables/queryTable2149.xml"/><Relationship Id="rId438" Type="http://schemas.openxmlformats.org/officeDocument/2006/relationships/queryTable" Target="../queryTables/queryTable2205.xml"/><Relationship Id="rId242" Type="http://schemas.openxmlformats.org/officeDocument/2006/relationships/queryTable" Target="../queryTables/queryTable2009.xml"/><Relationship Id="rId284" Type="http://schemas.openxmlformats.org/officeDocument/2006/relationships/queryTable" Target="../queryTables/queryTable2051.xml"/><Relationship Id="rId491" Type="http://schemas.openxmlformats.org/officeDocument/2006/relationships/queryTable" Target="../queryTables/queryTable2258.xml"/><Relationship Id="rId505" Type="http://schemas.openxmlformats.org/officeDocument/2006/relationships/queryTable" Target="../queryTables/queryTable2272.xml"/><Relationship Id="rId37" Type="http://schemas.openxmlformats.org/officeDocument/2006/relationships/queryTable" Target="../queryTables/queryTable1804.xml"/><Relationship Id="rId79" Type="http://schemas.openxmlformats.org/officeDocument/2006/relationships/queryTable" Target="../queryTables/queryTable1846.xml"/><Relationship Id="rId102" Type="http://schemas.openxmlformats.org/officeDocument/2006/relationships/queryTable" Target="../queryTables/queryTable1869.xml"/><Relationship Id="rId144" Type="http://schemas.openxmlformats.org/officeDocument/2006/relationships/queryTable" Target="../queryTables/queryTable1911.xml"/><Relationship Id="rId547" Type="http://schemas.openxmlformats.org/officeDocument/2006/relationships/queryTable" Target="../queryTables/queryTable2314.xml"/><Relationship Id="rId589" Type="http://schemas.openxmlformats.org/officeDocument/2006/relationships/queryTable" Target="../queryTables/queryTable235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313" workbookViewId="0">
      <selection activeCell="A323" sqref="A323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4.85546875" style="1" bestFit="1" customWidth="1"/>
    <col min="7" max="7" width="11.85546875" style="1" customWidth="1"/>
    <col min="8" max="8" width="17.28515625" style="1" customWidth="1"/>
    <col min="9" max="9" width="19.42578125" style="1" customWidth="1"/>
    <col min="10" max="10" width="15.85546875" style="1" customWidth="1"/>
    <col min="11" max="11" width="9.140625" style="1"/>
    <col min="12" max="12" width="10.42578125" style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6" t="s">
        <v>844</v>
      </c>
      <c r="B1" s="36" t="s">
        <v>31</v>
      </c>
      <c r="C1" s="36" t="s">
        <v>845</v>
      </c>
      <c r="D1" s="36" t="s">
        <v>846</v>
      </c>
      <c r="E1" s="36" t="s">
        <v>847</v>
      </c>
      <c r="F1" s="36" t="s">
        <v>848</v>
      </c>
      <c r="G1" s="36" t="s">
        <v>849</v>
      </c>
      <c r="H1" s="36" t="s">
        <v>850</v>
      </c>
      <c r="I1" s="36" t="s">
        <v>851</v>
      </c>
      <c r="J1" s="36" t="s">
        <v>852</v>
      </c>
      <c r="K1" s="37" t="s">
        <v>853</v>
      </c>
      <c r="L1" s="37" t="s">
        <v>854</v>
      </c>
      <c r="M1" s="37" t="s">
        <v>2163</v>
      </c>
      <c r="N1" s="37" t="s">
        <v>2164</v>
      </c>
      <c r="O1" s="37" t="s">
        <v>2165</v>
      </c>
      <c r="P1" s="37" t="s">
        <v>2166</v>
      </c>
      <c r="Q1" s="37" t="s">
        <v>2167</v>
      </c>
      <c r="R1" s="37" t="s">
        <v>2168</v>
      </c>
      <c r="S1" s="37" t="s">
        <v>2169</v>
      </c>
      <c r="T1" s="37" t="s">
        <v>2170</v>
      </c>
      <c r="U1" s="37" t="s">
        <v>2171</v>
      </c>
      <c r="V1" s="37" t="s">
        <v>2172</v>
      </c>
    </row>
    <row r="2" spans="1:22" ht="15">
      <c r="A2" t="s">
        <v>855</v>
      </c>
      <c r="B2" t="s">
        <v>856</v>
      </c>
      <c r="C2" t="s">
        <v>857</v>
      </c>
      <c r="D2" t="s">
        <v>858</v>
      </c>
      <c r="E2" t="s">
        <v>859</v>
      </c>
      <c r="F2" s="58">
        <v>24050000</v>
      </c>
      <c r="G2" s="59">
        <v>41759</v>
      </c>
      <c r="H2" s="60">
        <v>2405000</v>
      </c>
      <c r="I2">
        <v>0</v>
      </c>
      <c r="J2" s="60">
        <v>2405000</v>
      </c>
      <c r="K2" t="s">
        <v>860</v>
      </c>
      <c r="L2">
        <v>0</v>
      </c>
      <c r="M2" t="s">
        <v>860</v>
      </c>
      <c r="N2">
        <v>0</v>
      </c>
      <c r="O2" t="s">
        <v>860</v>
      </c>
      <c r="P2">
        <v>0</v>
      </c>
      <c r="Q2" t="s">
        <v>860</v>
      </c>
      <c r="R2">
        <v>0</v>
      </c>
      <c r="S2" t="s">
        <v>860</v>
      </c>
      <c r="T2">
        <v>0</v>
      </c>
      <c r="U2" t="s">
        <v>860</v>
      </c>
      <c r="V2">
        <v>0</v>
      </c>
    </row>
    <row r="3" spans="1:22" ht="15">
      <c r="A3" t="s">
        <v>861</v>
      </c>
      <c r="B3" t="s">
        <v>862</v>
      </c>
      <c r="C3" t="s">
        <v>863</v>
      </c>
      <c r="D3" t="s">
        <v>858</v>
      </c>
      <c r="E3" t="s">
        <v>859</v>
      </c>
      <c r="F3" s="58">
        <v>284904.65999999997</v>
      </c>
      <c r="G3" s="59">
        <v>42121</v>
      </c>
      <c r="H3" s="60">
        <v>176261901</v>
      </c>
      <c r="I3">
        <v>0</v>
      </c>
      <c r="J3" s="60">
        <v>176261901</v>
      </c>
      <c r="K3" t="s">
        <v>860</v>
      </c>
      <c r="L3">
        <v>0</v>
      </c>
      <c r="M3" t="s">
        <v>860</v>
      </c>
      <c r="N3">
        <v>0</v>
      </c>
      <c r="O3" t="s">
        <v>860</v>
      </c>
      <c r="P3">
        <v>0</v>
      </c>
      <c r="Q3" t="s">
        <v>860</v>
      </c>
      <c r="R3">
        <v>0</v>
      </c>
      <c r="S3" t="s">
        <v>860</v>
      </c>
      <c r="T3">
        <v>0</v>
      </c>
      <c r="U3" t="s">
        <v>860</v>
      </c>
      <c r="V3">
        <v>0</v>
      </c>
    </row>
    <row r="4" spans="1:22" ht="15">
      <c r="A4" t="s">
        <v>869</v>
      </c>
      <c r="B4" t="s">
        <v>870</v>
      </c>
      <c r="C4" t="s">
        <v>871</v>
      </c>
      <c r="D4" t="s">
        <v>872</v>
      </c>
      <c r="E4" t="s">
        <v>859</v>
      </c>
      <c r="F4" s="58">
        <v>2043013964.8800001</v>
      </c>
      <c r="G4" s="59">
        <v>42451</v>
      </c>
      <c r="H4" s="60">
        <v>87515454</v>
      </c>
      <c r="I4" s="60">
        <v>86482563</v>
      </c>
      <c r="J4" s="60">
        <v>173998017</v>
      </c>
      <c r="K4" t="s">
        <v>860</v>
      </c>
      <c r="L4">
        <v>0</v>
      </c>
      <c r="M4" t="s">
        <v>860</v>
      </c>
      <c r="N4">
        <v>0</v>
      </c>
      <c r="O4" t="s">
        <v>860</v>
      </c>
      <c r="P4">
        <v>0</v>
      </c>
      <c r="Q4" t="s">
        <v>860</v>
      </c>
      <c r="R4">
        <v>0</v>
      </c>
      <c r="S4" t="s">
        <v>860</v>
      </c>
      <c r="T4">
        <v>0</v>
      </c>
      <c r="U4" t="s">
        <v>860</v>
      </c>
      <c r="V4">
        <v>0</v>
      </c>
    </row>
    <row r="5" spans="1:22" ht="15">
      <c r="A5" t="s">
        <v>873</v>
      </c>
      <c r="B5" t="s">
        <v>874</v>
      </c>
      <c r="C5" t="s">
        <v>875</v>
      </c>
      <c r="D5" t="s">
        <v>876</v>
      </c>
      <c r="E5" t="s">
        <v>859</v>
      </c>
      <c r="F5" s="58">
        <v>17264526</v>
      </c>
      <c r="G5" s="59">
        <v>42488</v>
      </c>
      <c r="H5" s="60">
        <v>975000</v>
      </c>
      <c r="I5" s="60">
        <v>1275000</v>
      </c>
      <c r="J5" s="60">
        <v>2250000</v>
      </c>
      <c r="K5" t="s">
        <v>860</v>
      </c>
      <c r="L5">
        <v>0</v>
      </c>
      <c r="M5" t="s">
        <v>860</v>
      </c>
      <c r="N5">
        <v>0</v>
      </c>
      <c r="O5" t="s">
        <v>860</v>
      </c>
      <c r="P5">
        <v>0</v>
      </c>
      <c r="Q5" t="s">
        <v>860</v>
      </c>
      <c r="R5">
        <v>0</v>
      </c>
      <c r="S5" t="s">
        <v>860</v>
      </c>
      <c r="T5">
        <v>0</v>
      </c>
      <c r="U5" t="s">
        <v>860</v>
      </c>
      <c r="V5">
        <v>0</v>
      </c>
    </row>
    <row r="6" spans="1:22" ht="15">
      <c r="A6" t="s">
        <v>2177</v>
      </c>
      <c r="B6" t="s">
        <v>877</v>
      </c>
      <c r="C6" t="s">
        <v>878</v>
      </c>
      <c r="D6" t="s">
        <v>876</v>
      </c>
      <c r="E6" t="s">
        <v>859</v>
      </c>
      <c r="F6" s="58">
        <v>958781908.12</v>
      </c>
      <c r="G6" s="59">
        <v>40750</v>
      </c>
      <c r="H6" s="60">
        <v>95061053</v>
      </c>
      <c r="I6">
        <v>0</v>
      </c>
      <c r="J6" s="60">
        <v>95061053</v>
      </c>
      <c r="K6" t="s">
        <v>860</v>
      </c>
      <c r="L6">
        <v>0</v>
      </c>
      <c r="M6" t="s">
        <v>860</v>
      </c>
      <c r="N6">
        <v>0</v>
      </c>
      <c r="O6" t="s">
        <v>860</v>
      </c>
      <c r="P6">
        <v>0</v>
      </c>
      <c r="Q6" t="s">
        <v>860</v>
      </c>
      <c r="R6">
        <v>0</v>
      </c>
      <c r="S6" t="s">
        <v>860</v>
      </c>
      <c r="T6">
        <v>0</v>
      </c>
      <c r="U6" t="s">
        <v>860</v>
      </c>
      <c r="V6">
        <v>0</v>
      </c>
    </row>
    <row r="7" spans="1:22" ht="15">
      <c r="A7" t="s">
        <v>879</v>
      </c>
      <c r="B7" t="s">
        <v>880</v>
      </c>
      <c r="C7" t="s">
        <v>881</v>
      </c>
      <c r="D7" t="s">
        <v>876</v>
      </c>
      <c r="E7" t="s">
        <v>859</v>
      </c>
      <c r="F7" s="58">
        <v>758690663.72000003</v>
      </c>
      <c r="G7" s="59">
        <v>42426</v>
      </c>
      <c r="H7" s="60">
        <v>289705</v>
      </c>
      <c r="I7" s="60">
        <v>87969</v>
      </c>
      <c r="J7" s="60">
        <v>377674</v>
      </c>
      <c r="K7" t="s">
        <v>860</v>
      </c>
      <c r="L7">
        <v>0</v>
      </c>
      <c r="M7" t="s">
        <v>860</v>
      </c>
      <c r="N7">
        <v>0</v>
      </c>
      <c r="O7" t="s">
        <v>860</v>
      </c>
      <c r="P7">
        <v>0</v>
      </c>
      <c r="Q7" t="s">
        <v>860</v>
      </c>
      <c r="R7">
        <v>0</v>
      </c>
      <c r="S7" t="s">
        <v>860</v>
      </c>
      <c r="T7">
        <v>0</v>
      </c>
      <c r="U7" t="s">
        <v>860</v>
      </c>
      <c r="V7">
        <v>0</v>
      </c>
    </row>
    <row r="8" spans="1:22" ht="15">
      <c r="A8" t="s">
        <v>2810</v>
      </c>
      <c r="B8" t="s">
        <v>2811</v>
      </c>
      <c r="C8" t="s">
        <v>2812</v>
      </c>
      <c r="D8" t="s">
        <v>872</v>
      </c>
      <c r="E8" t="s">
        <v>859</v>
      </c>
      <c r="F8" s="58">
        <v>262018491.47</v>
      </c>
      <c r="G8" s="59">
        <v>42368</v>
      </c>
      <c r="H8" s="60">
        <v>751093534</v>
      </c>
      <c r="I8" s="60">
        <v>1155173928</v>
      </c>
      <c r="J8" s="60">
        <v>1906267462</v>
      </c>
      <c r="K8" t="s">
        <v>860</v>
      </c>
      <c r="L8">
        <v>0</v>
      </c>
      <c r="M8" t="s">
        <v>860</v>
      </c>
      <c r="N8">
        <v>0</v>
      </c>
      <c r="O8" t="s">
        <v>860</v>
      </c>
      <c r="P8">
        <v>0</v>
      </c>
      <c r="Q8" t="s">
        <v>860</v>
      </c>
      <c r="R8">
        <v>0</v>
      </c>
      <c r="S8" t="s">
        <v>860</v>
      </c>
      <c r="T8">
        <v>0</v>
      </c>
      <c r="U8" t="s">
        <v>860</v>
      </c>
      <c r="V8">
        <v>0</v>
      </c>
    </row>
    <row r="9" spans="1:22" ht="15">
      <c r="A9" t="s">
        <v>882</v>
      </c>
      <c r="B9" t="s">
        <v>883</v>
      </c>
      <c r="C9" t="s">
        <v>884</v>
      </c>
      <c r="D9" t="s">
        <v>876</v>
      </c>
      <c r="E9" t="s">
        <v>859</v>
      </c>
      <c r="F9" s="58">
        <v>1000</v>
      </c>
      <c r="G9" s="59">
        <v>41873</v>
      </c>
      <c r="H9" s="60">
        <v>2291</v>
      </c>
      <c r="I9">
        <v>0</v>
      </c>
      <c r="J9" s="60">
        <v>2291</v>
      </c>
      <c r="K9" t="s">
        <v>860</v>
      </c>
      <c r="L9">
        <v>0</v>
      </c>
      <c r="M9" t="s">
        <v>860</v>
      </c>
      <c r="N9">
        <v>0</v>
      </c>
      <c r="O9" t="s">
        <v>860</v>
      </c>
      <c r="P9">
        <v>0</v>
      </c>
      <c r="Q9" t="s">
        <v>860</v>
      </c>
      <c r="R9">
        <v>0</v>
      </c>
      <c r="S9" t="s">
        <v>860</v>
      </c>
      <c r="T9">
        <v>0</v>
      </c>
      <c r="U9" t="s">
        <v>860</v>
      </c>
      <c r="V9">
        <v>0</v>
      </c>
    </row>
    <row r="10" spans="1:22" ht="15">
      <c r="A10" t="s">
        <v>885</v>
      </c>
      <c r="B10" t="s">
        <v>886</v>
      </c>
      <c r="C10" t="s">
        <v>887</v>
      </c>
      <c r="D10" t="s">
        <v>876</v>
      </c>
      <c r="E10" t="s">
        <v>859</v>
      </c>
      <c r="F10" s="58">
        <v>30916200</v>
      </c>
      <c r="G10" s="59">
        <v>40176</v>
      </c>
      <c r="H10" s="60">
        <v>10930451</v>
      </c>
      <c r="I10" s="60">
        <v>7887281</v>
      </c>
      <c r="J10" s="60">
        <v>18817732</v>
      </c>
      <c r="K10" t="s">
        <v>888</v>
      </c>
      <c r="L10" s="60">
        <v>1955755</v>
      </c>
      <c r="M10" t="s">
        <v>889</v>
      </c>
      <c r="N10" s="60">
        <v>5931526</v>
      </c>
      <c r="O10" t="s">
        <v>860</v>
      </c>
      <c r="P10">
        <v>0</v>
      </c>
      <c r="Q10" t="s">
        <v>860</v>
      </c>
      <c r="R10">
        <v>0</v>
      </c>
      <c r="S10" t="s">
        <v>860</v>
      </c>
      <c r="T10">
        <v>0</v>
      </c>
      <c r="U10" t="s">
        <v>860</v>
      </c>
      <c r="V10">
        <v>0</v>
      </c>
    </row>
    <row r="11" spans="1:22" ht="15">
      <c r="A11" t="s">
        <v>890</v>
      </c>
      <c r="B11" t="s">
        <v>891</v>
      </c>
      <c r="C11" t="s">
        <v>892</v>
      </c>
      <c r="D11" t="s">
        <v>876</v>
      </c>
      <c r="E11" t="s">
        <v>859</v>
      </c>
      <c r="F11" s="58">
        <v>63084700</v>
      </c>
      <c r="G11" s="59">
        <v>40176</v>
      </c>
      <c r="H11" s="60">
        <v>63084700</v>
      </c>
      <c r="I11">
        <v>0</v>
      </c>
      <c r="J11" s="60">
        <v>63084700</v>
      </c>
      <c r="K11" t="s">
        <v>860</v>
      </c>
      <c r="L11">
        <v>0</v>
      </c>
      <c r="M11" t="s">
        <v>860</v>
      </c>
      <c r="N11">
        <v>0</v>
      </c>
      <c r="O11" t="s">
        <v>860</v>
      </c>
      <c r="P11">
        <v>0</v>
      </c>
      <c r="Q11" t="s">
        <v>860</v>
      </c>
      <c r="R11">
        <v>0</v>
      </c>
      <c r="S11" t="s">
        <v>860</v>
      </c>
      <c r="T11">
        <v>0</v>
      </c>
      <c r="U11" t="s">
        <v>860</v>
      </c>
      <c r="V11">
        <v>0</v>
      </c>
    </row>
    <row r="12" spans="1:22" ht="15">
      <c r="A12" t="s">
        <v>893</v>
      </c>
      <c r="B12" t="s">
        <v>894</v>
      </c>
      <c r="C12" t="s">
        <v>895</v>
      </c>
      <c r="D12" t="s">
        <v>858</v>
      </c>
      <c r="E12" t="s">
        <v>859</v>
      </c>
      <c r="F12" s="58">
        <v>1530000000</v>
      </c>
      <c r="G12" s="59">
        <v>42124</v>
      </c>
      <c r="H12" s="60">
        <v>55525379</v>
      </c>
      <c r="I12" s="60">
        <v>55525373</v>
      </c>
      <c r="J12" s="60">
        <v>111050752</v>
      </c>
      <c r="K12" t="s">
        <v>860</v>
      </c>
      <c r="L12">
        <v>0</v>
      </c>
      <c r="M12" t="s">
        <v>860</v>
      </c>
      <c r="N12">
        <v>0</v>
      </c>
      <c r="O12" t="s">
        <v>860</v>
      </c>
      <c r="P12">
        <v>0</v>
      </c>
      <c r="Q12" t="s">
        <v>860</v>
      </c>
      <c r="R12">
        <v>0</v>
      </c>
      <c r="S12" t="s">
        <v>860</v>
      </c>
      <c r="T12">
        <v>0</v>
      </c>
      <c r="U12" t="s">
        <v>860</v>
      </c>
      <c r="V12">
        <v>0</v>
      </c>
    </row>
    <row r="13" spans="1:22" ht="15">
      <c r="A13" t="s">
        <v>896</v>
      </c>
      <c r="B13" t="s">
        <v>897</v>
      </c>
      <c r="C13" t="s">
        <v>898</v>
      </c>
      <c r="D13" t="s">
        <v>858</v>
      </c>
      <c r="E13" t="s">
        <v>859</v>
      </c>
      <c r="F13" s="58">
        <v>1292376890</v>
      </c>
      <c r="G13" s="59">
        <v>41759</v>
      </c>
      <c r="H13" s="60">
        <v>430792297</v>
      </c>
      <c r="I13" s="60">
        <v>861584593</v>
      </c>
      <c r="J13" s="60">
        <v>1292376890</v>
      </c>
      <c r="K13" t="s">
        <v>860</v>
      </c>
      <c r="L13">
        <v>0</v>
      </c>
      <c r="M13" t="s">
        <v>860</v>
      </c>
      <c r="N13">
        <v>0</v>
      </c>
      <c r="O13" t="s">
        <v>860</v>
      </c>
      <c r="P13">
        <v>0</v>
      </c>
      <c r="Q13" t="s">
        <v>860</v>
      </c>
      <c r="R13">
        <v>0</v>
      </c>
      <c r="S13" t="s">
        <v>860</v>
      </c>
      <c r="T13">
        <v>0</v>
      </c>
      <c r="U13" t="s">
        <v>860</v>
      </c>
      <c r="V13">
        <v>0</v>
      </c>
    </row>
    <row r="14" spans="1:22" ht="15">
      <c r="A14" t="s">
        <v>899</v>
      </c>
      <c r="B14" t="s">
        <v>900</v>
      </c>
      <c r="C14" t="s">
        <v>901</v>
      </c>
      <c r="D14" t="s">
        <v>858</v>
      </c>
      <c r="E14" t="s">
        <v>859</v>
      </c>
      <c r="F14" s="58">
        <v>1511000</v>
      </c>
      <c r="G14" s="59">
        <v>42445</v>
      </c>
      <c r="H14" s="60">
        <v>54674000</v>
      </c>
      <c r="I14">
        <v>0</v>
      </c>
      <c r="J14" s="60">
        <v>54674000</v>
      </c>
      <c r="K14" t="s">
        <v>860</v>
      </c>
      <c r="L14">
        <v>0</v>
      </c>
      <c r="M14" t="s">
        <v>860</v>
      </c>
      <c r="N14">
        <v>0</v>
      </c>
      <c r="O14" t="s">
        <v>860</v>
      </c>
      <c r="P14">
        <v>0</v>
      </c>
      <c r="Q14" t="s">
        <v>860</v>
      </c>
      <c r="R14">
        <v>0</v>
      </c>
      <c r="S14" t="s">
        <v>860</v>
      </c>
      <c r="T14">
        <v>0</v>
      </c>
      <c r="U14" t="s">
        <v>860</v>
      </c>
      <c r="V14">
        <v>0</v>
      </c>
    </row>
    <row r="15" spans="1:22" ht="15">
      <c r="A15" t="s">
        <v>566</v>
      </c>
      <c r="B15" t="s">
        <v>902</v>
      </c>
      <c r="C15" t="s">
        <v>903</v>
      </c>
      <c r="D15" t="s">
        <v>876</v>
      </c>
      <c r="E15" t="s">
        <v>859</v>
      </c>
      <c r="F15" s="58">
        <v>364100000</v>
      </c>
      <c r="G15" s="59">
        <v>42480</v>
      </c>
      <c r="H15" s="60">
        <v>40394932</v>
      </c>
      <c r="I15" s="60">
        <v>33251456</v>
      </c>
      <c r="J15" s="60">
        <v>73646388</v>
      </c>
      <c r="K15" t="s">
        <v>888</v>
      </c>
      <c r="L15" s="60">
        <v>164936</v>
      </c>
      <c r="M15" t="s">
        <v>889</v>
      </c>
      <c r="N15" s="60">
        <v>2330271</v>
      </c>
      <c r="O15" t="s">
        <v>904</v>
      </c>
      <c r="P15" s="60">
        <v>219863</v>
      </c>
      <c r="Q15" t="s">
        <v>905</v>
      </c>
      <c r="R15" s="60">
        <v>2059517</v>
      </c>
      <c r="S15" t="s">
        <v>906</v>
      </c>
      <c r="T15" s="60">
        <v>6759345</v>
      </c>
      <c r="U15" t="s">
        <v>907</v>
      </c>
      <c r="V15" s="60">
        <v>21717524</v>
      </c>
    </row>
    <row r="16" spans="1:22" ht="15">
      <c r="A16" t="s">
        <v>908</v>
      </c>
      <c r="B16" t="s">
        <v>909</v>
      </c>
      <c r="C16" t="s">
        <v>910</v>
      </c>
      <c r="D16" t="s">
        <v>876</v>
      </c>
      <c r="E16" t="s">
        <v>859</v>
      </c>
      <c r="F16" s="58">
        <v>387830000</v>
      </c>
      <c r="G16" s="59">
        <v>42480</v>
      </c>
      <c r="H16" s="60">
        <v>59042969</v>
      </c>
      <c r="I16" s="60">
        <v>44471587</v>
      </c>
      <c r="J16" s="60">
        <v>103514556</v>
      </c>
      <c r="K16" t="s">
        <v>860</v>
      </c>
      <c r="L16">
        <v>0</v>
      </c>
      <c r="M16" t="s">
        <v>860</v>
      </c>
      <c r="N16">
        <v>0</v>
      </c>
      <c r="O16" t="s">
        <v>860</v>
      </c>
      <c r="P16">
        <v>0</v>
      </c>
      <c r="Q16" t="s">
        <v>860</v>
      </c>
      <c r="R16">
        <v>0</v>
      </c>
      <c r="S16" t="s">
        <v>860</v>
      </c>
      <c r="T16">
        <v>0</v>
      </c>
      <c r="U16" t="s">
        <v>860</v>
      </c>
      <c r="V16">
        <v>0</v>
      </c>
    </row>
    <row r="17" spans="1:22" ht="15">
      <c r="A17" t="s">
        <v>572</v>
      </c>
      <c r="B17" t="s">
        <v>911</v>
      </c>
      <c r="C17" t="s">
        <v>912</v>
      </c>
      <c r="D17" t="s">
        <v>876</v>
      </c>
      <c r="E17" t="s">
        <v>859</v>
      </c>
      <c r="F17" s="58">
        <v>316845000</v>
      </c>
      <c r="G17" s="59">
        <v>42480</v>
      </c>
      <c r="H17" s="60">
        <v>46011632</v>
      </c>
      <c r="I17" s="60">
        <v>38670637</v>
      </c>
      <c r="J17" s="60">
        <v>84682269</v>
      </c>
      <c r="K17" t="s">
        <v>888</v>
      </c>
      <c r="L17" s="60">
        <v>14313881</v>
      </c>
      <c r="M17" t="s">
        <v>889</v>
      </c>
      <c r="N17" s="60">
        <v>24356756</v>
      </c>
      <c r="O17" t="s">
        <v>860</v>
      </c>
      <c r="P17">
        <v>0</v>
      </c>
      <c r="Q17" t="s">
        <v>860</v>
      </c>
      <c r="R17">
        <v>0</v>
      </c>
      <c r="S17" t="s">
        <v>860</v>
      </c>
      <c r="T17">
        <v>0</v>
      </c>
      <c r="U17" t="s">
        <v>860</v>
      </c>
      <c r="V17">
        <v>0</v>
      </c>
    </row>
    <row r="18" spans="1:22" ht="15">
      <c r="A18" t="s">
        <v>913</v>
      </c>
      <c r="B18" t="s">
        <v>914</v>
      </c>
      <c r="C18" t="s">
        <v>915</v>
      </c>
      <c r="D18" t="s">
        <v>876</v>
      </c>
      <c r="E18" t="s">
        <v>859</v>
      </c>
      <c r="F18" s="58">
        <v>622700000</v>
      </c>
      <c r="G18" s="59">
        <v>42480</v>
      </c>
      <c r="H18" s="60">
        <v>53812129</v>
      </c>
      <c r="I18" s="60">
        <v>35118455</v>
      </c>
      <c r="J18" s="60">
        <v>88930584</v>
      </c>
      <c r="K18" t="s">
        <v>860</v>
      </c>
      <c r="L18">
        <v>0</v>
      </c>
      <c r="M18" t="s">
        <v>860</v>
      </c>
      <c r="N18">
        <v>0</v>
      </c>
      <c r="O18" t="s">
        <v>860</v>
      </c>
      <c r="P18">
        <v>0</v>
      </c>
      <c r="Q18" t="s">
        <v>860</v>
      </c>
      <c r="R18">
        <v>0</v>
      </c>
      <c r="S18" t="s">
        <v>860</v>
      </c>
      <c r="T18">
        <v>0</v>
      </c>
      <c r="U18" t="s">
        <v>860</v>
      </c>
      <c r="V18">
        <v>0</v>
      </c>
    </row>
    <row r="19" spans="1:22" ht="15">
      <c r="A19" t="s">
        <v>916</v>
      </c>
      <c r="B19" t="s">
        <v>917</v>
      </c>
      <c r="C19" t="s">
        <v>918</v>
      </c>
      <c r="D19" t="s">
        <v>919</v>
      </c>
      <c r="E19" t="s">
        <v>859</v>
      </c>
      <c r="F19" s="58">
        <v>1413853576.76</v>
      </c>
      <c r="G19" s="59">
        <v>42123</v>
      </c>
      <c r="H19" s="60">
        <v>162735921</v>
      </c>
      <c r="I19">
        <v>0</v>
      </c>
      <c r="J19" s="60">
        <v>162735921</v>
      </c>
      <c r="K19" t="s">
        <v>860</v>
      </c>
      <c r="L19">
        <v>0</v>
      </c>
      <c r="M19" t="s">
        <v>860</v>
      </c>
      <c r="N19">
        <v>0</v>
      </c>
      <c r="O19" t="s">
        <v>860</v>
      </c>
      <c r="P19">
        <v>0</v>
      </c>
      <c r="Q19" t="s">
        <v>860</v>
      </c>
      <c r="R19">
        <v>0</v>
      </c>
      <c r="S19" t="s">
        <v>860</v>
      </c>
      <c r="T19">
        <v>0</v>
      </c>
      <c r="U19" t="s">
        <v>860</v>
      </c>
      <c r="V19">
        <v>0</v>
      </c>
    </row>
    <row r="20" spans="1:22" ht="15">
      <c r="A20" t="s">
        <v>920</v>
      </c>
      <c r="B20" t="s">
        <v>921</v>
      </c>
      <c r="C20" t="s">
        <v>922</v>
      </c>
      <c r="D20" t="s">
        <v>876</v>
      </c>
      <c r="E20" t="s">
        <v>859</v>
      </c>
      <c r="F20" s="58">
        <v>48964000</v>
      </c>
      <c r="G20" s="59">
        <v>39568</v>
      </c>
      <c r="H20" s="60">
        <v>62500</v>
      </c>
      <c r="I20" s="60">
        <v>123455</v>
      </c>
      <c r="J20" s="60">
        <v>185955</v>
      </c>
      <c r="K20" t="s">
        <v>860</v>
      </c>
      <c r="L20">
        <v>0</v>
      </c>
      <c r="M20" t="s">
        <v>860</v>
      </c>
      <c r="N20">
        <v>0</v>
      </c>
      <c r="O20" t="s">
        <v>860</v>
      </c>
      <c r="P20">
        <v>0</v>
      </c>
      <c r="Q20" t="s">
        <v>860</v>
      </c>
      <c r="R20">
        <v>0</v>
      </c>
      <c r="S20" t="s">
        <v>860</v>
      </c>
      <c r="T20">
        <v>0</v>
      </c>
      <c r="U20" t="s">
        <v>860</v>
      </c>
      <c r="V20">
        <v>0</v>
      </c>
    </row>
    <row r="21" spans="1:22" ht="15">
      <c r="A21" t="s">
        <v>575</v>
      </c>
      <c r="B21" t="s">
        <v>923</v>
      </c>
      <c r="C21" t="s">
        <v>924</v>
      </c>
      <c r="D21" t="s">
        <v>876</v>
      </c>
      <c r="E21" t="s">
        <v>859</v>
      </c>
      <c r="F21" s="58">
        <v>4834394178.0799999</v>
      </c>
      <c r="G21" s="59">
        <v>42444</v>
      </c>
      <c r="H21" s="60">
        <v>2616038002</v>
      </c>
      <c r="I21">
        <v>0</v>
      </c>
      <c r="J21" s="60">
        <v>2616038002</v>
      </c>
      <c r="K21" t="s">
        <v>860</v>
      </c>
      <c r="L21">
        <v>0</v>
      </c>
      <c r="M21" t="s">
        <v>860</v>
      </c>
      <c r="N21">
        <v>0</v>
      </c>
      <c r="O21" t="s">
        <v>860</v>
      </c>
      <c r="P21">
        <v>0</v>
      </c>
      <c r="Q21" t="s">
        <v>860</v>
      </c>
      <c r="R21">
        <v>0</v>
      </c>
      <c r="S21" t="s">
        <v>860</v>
      </c>
      <c r="T21">
        <v>0</v>
      </c>
      <c r="U21" t="s">
        <v>860</v>
      </c>
      <c r="V21">
        <v>0</v>
      </c>
    </row>
    <row r="22" spans="1:22" ht="15">
      <c r="A22" t="s">
        <v>925</v>
      </c>
      <c r="B22" t="s">
        <v>926</v>
      </c>
      <c r="C22" t="s">
        <v>927</v>
      </c>
      <c r="D22" t="s">
        <v>858</v>
      </c>
      <c r="E22" t="s">
        <v>859</v>
      </c>
      <c r="F22" s="58">
        <v>1365607286.78</v>
      </c>
      <c r="G22" s="59">
        <v>41229</v>
      </c>
      <c r="H22" s="60">
        <v>690816080</v>
      </c>
      <c r="I22" s="60">
        <v>74510626</v>
      </c>
      <c r="J22" s="60">
        <v>765326706</v>
      </c>
      <c r="K22" t="s">
        <v>888</v>
      </c>
      <c r="L22" s="60">
        <v>69380885</v>
      </c>
      <c r="M22" t="s">
        <v>889</v>
      </c>
      <c r="N22" s="60">
        <v>5129741</v>
      </c>
      <c r="O22" t="s">
        <v>860</v>
      </c>
      <c r="P22">
        <v>0</v>
      </c>
      <c r="Q22" t="s">
        <v>860</v>
      </c>
      <c r="R22">
        <v>0</v>
      </c>
      <c r="S22" t="s">
        <v>860</v>
      </c>
      <c r="T22">
        <v>0</v>
      </c>
      <c r="U22" t="s">
        <v>860</v>
      </c>
      <c r="V22">
        <v>0</v>
      </c>
    </row>
    <row r="23" spans="1:22" ht="15">
      <c r="A23" t="s">
        <v>928</v>
      </c>
      <c r="B23" t="s">
        <v>929</v>
      </c>
      <c r="C23" t="s">
        <v>930</v>
      </c>
      <c r="D23" t="s">
        <v>858</v>
      </c>
      <c r="E23" t="s">
        <v>859</v>
      </c>
      <c r="F23" s="58">
        <v>1747361524.3299999</v>
      </c>
      <c r="G23" s="59">
        <v>42444</v>
      </c>
      <c r="H23" s="60">
        <v>31878842237</v>
      </c>
      <c r="I23" s="60">
        <v>58947782010</v>
      </c>
      <c r="J23" s="60">
        <v>90826624247</v>
      </c>
      <c r="K23" t="s">
        <v>860</v>
      </c>
      <c r="L23">
        <v>0</v>
      </c>
      <c r="M23" t="s">
        <v>860</v>
      </c>
      <c r="N23">
        <v>0</v>
      </c>
      <c r="O23" t="s">
        <v>860</v>
      </c>
      <c r="P23">
        <v>0</v>
      </c>
      <c r="Q23" t="s">
        <v>860</v>
      </c>
      <c r="R23">
        <v>0</v>
      </c>
      <c r="S23" t="s">
        <v>860</v>
      </c>
      <c r="T23">
        <v>0</v>
      </c>
      <c r="U23" t="s">
        <v>860</v>
      </c>
      <c r="V23">
        <v>0</v>
      </c>
    </row>
    <row r="24" spans="1:22" ht="15">
      <c r="A24" t="s">
        <v>931</v>
      </c>
      <c r="B24" t="s">
        <v>932</v>
      </c>
      <c r="C24" t="s">
        <v>933</v>
      </c>
      <c r="D24" t="s">
        <v>934</v>
      </c>
      <c r="E24" t="s">
        <v>859</v>
      </c>
      <c r="F24" s="58">
        <v>648497230.97000003</v>
      </c>
      <c r="G24" s="59">
        <v>41752</v>
      </c>
      <c r="H24" s="60">
        <v>241608551</v>
      </c>
      <c r="I24" s="60">
        <v>228841226</v>
      </c>
      <c r="J24" s="60">
        <v>470449777</v>
      </c>
      <c r="K24" t="s">
        <v>860</v>
      </c>
      <c r="L24">
        <v>0</v>
      </c>
      <c r="M24" t="s">
        <v>860</v>
      </c>
      <c r="N24">
        <v>0</v>
      </c>
      <c r="O24" t="s">
        <v>860</v>
      </c>
      <c r="P24">
        <v>0</v>
      </c>
      <c r="Q24" t="s">
        <v>860</v>
      </c>
      <c r="R24">
        <v>0</v>
      </c>
      <c r="S24" t="s">
        <v>860</v>
      </c>
      <c r="T24">
        <v>0</v>
      </c>
      <c r="U24" t="s">
        <v>860</v>
      </c>
      <c r="V24">
        <v>0</v>
      </c>
    </row>
    <row r="25" spans="1:22" ht="15">
      <c r="A25" t="s">
        <v>935</v>
      </c>
      <c r="B25" t="s">
        <v>936</v>
      </c>
      <c r="C25" t="s">
        <v>937</v>
      </c>
      <c r="D25" t="s">
        <v>876</v>
      </c>
      <c r="E25" t="s">
        <v>859</v>
      </c>
      <c r="F25" s="58">
        <v>965570.67</v>
      </c>
      <c r="G25" s="59">
        <v>41859</v>
      </c>
      <c r="H25" s="60">
        <v>36147533</v>
      </c>
      <c r="I25">
        <v>0</v>
      </c>
      <c r="J25" s="60">
        <v>36147533</v>
      </c>
      <c r="K25" t="s">
        <v>860</v>
      </c>
      <c r="L25">
        <v>0</v>
      </c>
      <c r="M25" t="s">
        <v>860</v>
      </c>
      <c r="N25">
        <v>0</v>
      </c>
      <c r="O25" t="s">
        <v>860</v>
      </c>
      <c r="P25">
        <v>0</v>
      </c>
      <c r="Q25" t="s">
        <v>860</v>
      </c>
      <c r="R25">
        <v>0</v>
      </c>
      <c r="S25" t="s">
        <v>860</v>
      </c>
      <c r="T25">
        <v>0</v>
      </c>
      <c r="U25" t="s">
        <v>860</v>
      </c>
      <c r="V25">
        <v>0</v>
      </c>
    </row>
    <row r="26" spans="1:22" ht="15">
      <c r="A26" t="s">
        <v>938</v>
      </c>
      <c r="B26" t="s">
        <v>939</v>
      </c>
      <c r="C26" t="s">
        <v>940</v>
      </c>
      <c r="D26" t="s">
        <v>2813</v>
      </c>
      <c r="E26" t="s">
        <v>859</v>
      </c>
      <c r="F26" s="58">
        <v>2370144.2000000002</v>
      </c>
      <c r="G26" s="59">
        <v>42124</v>
      </c>
      <c r="H26" s="60">
        <v>10079633</v>
      </c>
      <c r="I26" s="60">
        <v>5299691</v>
      </c>
      <c r="J26" s="60">
        <v>15379324</v>
      </c>
      <c r="K26" t="s">
        <v>860</v>
      </c>
      <c r="L26">
        <v>0</v>
      </c>
      <c r="M26" t="s">
        <v>860</v>
      </c>
      <c r="N26">
        <v>0</v>
      </c>
      <c r="O26" t="s">
        <v>860</v>
      </c>
      <c r="P26">
        <v>0</v>
      </c>
      <c r="Q26" t="s">
        <v>860</v>
      </c>
      <c r="R26">
        <v>0</v>
      </c>
      <c r="S26" t="s">
        <v>860</v>
      </c>
      <c r="T26">
        <v>0</v>
      </c>
      <c r="U26" t="s">
        <v>860</v>
      </c>
      <c r="V26">
        <v>0</v>
      </c>
    </row>
    <row r="27" spans="1:22" ht="15">
      <c r="A27" t="s">
        <v>942</v>
      </c>
      <c r="B27" t="s">
        <v>943</v>
      </c>
      <c r="C27" t="s">
        <v>944</v>
      </c>
      <c r="D27" t="s">
        <v>872</v>
      </c>
      <c r="E27" t="s">
        <v>859</v>
      </c>
      <c r="F27" s="58">
        <v>1798533199.2</v>
      </c>
      <c r="G27" s="59">
        <v>42480</v>
      </c>
      <c r="H27" s="60">
        <v>491224430</v>
      </c>
      <c r="I27" s="60">
        <v>174295987</v>
      </c>
      <c r="J27" s="60">
        <v>665520417</v>
      </c>
      <c r="K27" t="s">
        <v>860</v>
      </c>
      <c r="L27">
        <v>0</v>
      </c>
      <c r="M27" t="s">
        <v>860</v>
      </c>
      <c r="N27">
        <v>0</v>
      </c>
      <c r="O27" t="s">
        <v>860</v>
      </c>
      <c r="P27">
        <v>0</v>
      </c>
      <c r="Q27" t="s">
        <v>860</v>
      </c>
      <c r="R27">
        <v>0</v>
      </c>
      <c r="S27" t="s">
        <v>860</v>
      </c>
      <c r="T27">
        <v>0</v>
      </c>
      <c r="U27" t="s">
        <v>860</v>
      </c>
      <c r="V27">
        <v>0</v>
      </c>
    </row>
    <row r="28" spans="1:22" ht="15">
      <c r="A28" t="s">
        <v>864</v>
      </c>
      <c r="B28" t="s">
        <v>865</v>
      </c>
      <c r="C28" t="s">
        <v>866</v>
      </c>
      <c r="D28" t="s">
        <v>867</v>
      </c>
      <c r="E28" t="s">
        <v>868</v>
      </c>
      <c r="F28" s="58">
        <v>349999997.30000001</v>
      </c>
      <c r="G28" s="59">
        <v>42509</v>
      </c>
      <c r="H28" s="60">
        <v>63009025</v>
      </c>
      <c r="I28" s="60">
        <v>22356828</v>
      </c>
      <c r="J28" s="60">
        <v>85365853</v>
      </c>
      <c r="K28" t="s">
        <v>860</v>
      </c>
      <c r="L28">
        <v>0</v>
      </c>
      <c r="M28" t="s">
        <v>860</v>
      </c>
      <c r="N28">
        <v>0</v>
      </c>
      <c r="O28" t="s">
        <v>860</v>
      </c>
      <c r="P28">
        <v>0</v>
      </c>
      <c r="Q28" t="s">
        <v>860</v>
      </c>
      <c r="R28">
        <v>0</v>
      </c>
      <c r="S28" t="s">
        <v>860</v>
      </c>
      <c r="T28">
        <v>0</v>
      </c>
      <c r="U28" t="s">
        <v>860</v>
      </c>
      <c r="V28">
        <v>0</v>
      </c>
    </row>
    <row r="29" spans="1:22" ht="15">
      <c r="A29" t="s">
        <v>945</v>
      </c>
      <c r="B29" t="s">
        <v>946</v>
      </c>
      <c r="C29" t="s">
        <v>947</v>
      </c>
      <c r="D29" t="s">
        <v>876</v>
      </c>
      <c r="E29" t="s">
        <v>859</v>
      </c>
      <c r="F29" s="58">
        <v>1623251785.6900001</v>
      </c>
      <c r="G29" s="59">
        <v>41982</v>
      </c>
      <c r="H29" s="60">
        <v>2964596762</v>
      </c>
      <c r="I29">
        <v>0</v>
      </c>
      <c r="J29" s="60">
        <v>2964596762</v>
      </c>
      <c r="K29" t="s">
        <v>860</v>
      </c>
      <c r="L29">
        <v>0</v>
      </c>
      <c r="M29" t="s">
        <v>860</v>
      </c>
      <c r="N29">
        <v>0</v>
      </c>
      <c r="O29" t="s">
        <v>860</v>
      </c>
      <c r="P29">
        <v>0</v>
      </c>
      <c r="Q29" t="s">
        <v>860</v>
      </c>
      <c r="R29">
        <v>0</v>
      </c>
      <c r="S29" t="s">
        <v>860</v>
      </c>
      <c r="T29">
        <v>0</v>
      </c>
      <c r="U29" t="s">
        <v>860</v>
      </c>
      <c r="V29">
        <v>0</v>
      </c>
    </row>
    <row r="30" spans="1:22" ht="15">
      <c r="A30" t="s">
        <v>948</v>
      </c>
      <c r="B30" t="s">
        <v>949</v>
      </c>
      <c r="C30" t="s">
        <v>950</v>
      </c>
      <c r="D30" t="s">
        <v>876</v>
      </c>
      <c r="E30" t="s">
        <v>859</v>
      </c>
      <c r="F30" s="58">
        <v>57614139847.330002</v>
      </c>
      <c r="G30" s="59">
        <v>42090</v>
      </c>
      <c r="H30" s="60">
        <v>15717615419</v>
      </c>
      <c r="I30">
        <v>0</v>
      </c>
      <c r="J30" s="60">
        <v>15717615419</v>
      </c>
      <c r="K30" t="s">
        <v>860</v>
      </c>
      <c r="L30">
        <v>0</v>
      </c>
      <c r="M30" t="s">
        <v>860</v>
      </c>
      <c r="N30">
        <v>0</v>
      </c>
      <c r="O30" t="s">
        <v>860</v>
      </c>
      <c r="P30">
        <v>0</v>
      </c>
      <c r="Q30" t="s">
        <v>860</v>
      </c>
      <c r="R30">
        <v>0</v>
      </c>
      <c r="S30" t="s">
        <v>860</v>
      </c>
      <c r="T30">
        <v>0</v>
      </c>
      <c r="U30" t="s">
        <v>860</v>
      </c>
      <c r="V30">
        <v>0</v>
      </c>
    </row>
    <row r="31" spans="1:22" ht="15">
      <c r="A31" t="s">
        <v>951</v>
      </c>
      <c r="B31" t="s">
        <v>952</v>
      </c>
      <c r="C31" t="s">
        <v>953</v>
      </c>
      <c r="D31" t="s">
        <v>876</v>
      </c>
      <c r="E31" t="s">
        <v>859</v>
      </c>
      <c r="F31" s="58">
        <v>1298230386.6500001</v>
      </c>
      <c r="G31" s="59">
        <v>41604</v>
      </c>
      <c r="H31" s="60">
        <v>98062897</v>
      </c>
      <c r="I31">
        <v>0</v>
      </c>
      <c r="J31" s="60">
        <v>98062897</v>
      </c>
      <c r="K31" t="s">
        <v>860</v>
      </c>
      <c r="L31">
        <v>0</v>
      </c>
      <c r="M31" t="s">
        <v>860</v>
      </c>
      <c r="N31">
        <v>0</v>
      </c>
      <c r="O31" t="s">
        <v>860</v>
      </c>
      <c r="P31">
        <v>0</v>
      </c>
      <c r="Q31" t="s">
        <v>860</v>
      </c>
      <c r="R31">
        <v>0</v>
      </c>
      <c r="S31" t="s">
        <v>860</v>
      </c>
      <c r="T31">
        <v>0</v>
      </c>
      <c r="U31" t="s">
        <v>860</v>
      </c>
      <c r="V31">
        <v>0</v>
      </c>
    </row>
    <row r="32" spans="1:22" ht="15">
      <c r="A32" t="s">
        <v>954</v>
      </c>
      <c r="B32" t="s">
        <v>955</v>
      </c>
      <c r="C32" t="s">
        <v>956</v>
      </c>
      <c r="D32" t="s">
        <v>919</v>
      </c>
      <c r="E32" t="s">
        <v>859</v>
      </c>
      <c r="F32" s="58">
        <v>496410716.36000001</v>
      </c>
      <c r="G32" s="59">
        <v>41604</v>
      </c>
      <c r="H32" s="60">
        <v>82866371</v>
      </c>
      <c r="I32">
        <v>0</v>
      </c>
      <c r="J32" s="60">
        <v>82866371</v>
      </c>
      <c r="K32" t="s">
        <v>860</v>
      </c>
      <c r="L32">
        <v>0</v>
      </c>
      <c r="M32" t="s">
        <v>860</v>
      </c>
      <c r="N32">
        <v>0</v>
      </c>
      <c r="O32" t="s">
        <v>860</v>
      </c>
      <c r="P32">
        <v>0</v>
      </c>
      <c r="Q32" t="s">
        <v>860</v>
      </c>
      <c r="R32">
        <v>0</v>
      </c>
      <c r="S32" t="s">
        <v>860</v>
      </c>
      <c r="T32">
        <v>0</v>
      </c>
      <c r="U32" t="s">
        <v>860</v>
      </c>
      <c r="V32">
        <v>0</v>
      </c>
    </row>
    <row r="33" spans="1:22" ht="15">
      <c r="A33" t="s">
        <v>957</v>
      </c>
      <c r="B33" t="s">
        <v>958</v>
      </c>
      <c r="C33" t="s">
        <v>2814</v>
      </c>
      <c r="D33" t="s">
        <v>876</v>
      </c>
      <c r="E33" t="s">
        <v>859</v>
      </c>
      <c r="F33" s="58">
        <v>400000</v>
      </c>
      <c r="G33" s="59">
        <v>41537</v>
      </c>
      <c r="H33" s="60">
        <v>400000</v>
      </c>
      <c r="I33">
        <v>0</v>
      </c>
      <c r="J33" s="60">
        <v>400000</v>
      </c>
      <c r="K33" t="s">
        <v>860</v>
      </c>
      <c r="L33">
        <v>0</v>
      </c>
      <c r="M33" t="s">
        <v>860</v>
      </c>
      <c r="N33">
        <v>0</v>
      </c>
      <c r="O33" t="s">
        <v>860</v>
      </c>
      <c r="P33">
        <v>0</v>
      </c>
      <c r="Q33" t="s">
        <v>860</v>
      </c>
      <c r="R33">
        <v>0</v>
      </c>
      <c r="S33" t="s">
        <v>860</v>
      </c>
      <c r="T33">
        <v>0</v>
      </c>
      <c r="U33" t="s">
        <v>860</v>
      </c>
      <c r="V33">
        <v>0</v>
      </c>
    </row>
    <row r="34" spans="1:22" ht="15">
      <c r="A34" t="s">
        <v>959</v>
      </c>
      <c r="B34" t="s">
        <v>960</v>
      </c>
      <c r="C34" t="s">
        <v>961</v>
      </c>
      <c r="D34" t="s">
        <v>876</v>
      </c>
      <c r="E34" t="s">
        <v>859</v>
      </c>
      <c r="F34" s="58">
        <v>1102000</v>
      </c>
      <c r="G34" s="59">
        <v>41932</v>
      </c>
      <c r="H34" s="60">
        <v>1102000</v>
      </c>
      <c r="I34">
        <v>0</v>
      </c>
      <c r="J34" s="60">
        <v>1102000</v>
      </c>
      <c r="K34" t="s">
        <v>860</v>
      </c>
      <c r="L34">
        <v>0</v>
      </c>
      <c r="M34" t="s">
        <v>860</v>
      </c>
      <c r="N34">
        <v>0</v>
      </c>
      <c r="O34" t="s">
        <v>860</v>
      </c>
      <c r="P34">
        <v>0</v>
      </c>
      <c r="Q34" t="s">
        <v>860</v>
      </c>
      <c r="R34">
        <v>0</v>
      </c>
      <c r="S34" t="s">
        <v>860</v>
      </c>
      <c r="T34">
        <v>0</v>
      </c>
      <c r="U34" t="s">
        <v>860</v>
      </c>
      <c r="V34">
        <v>0</v>
      </c>
    </row>
    <row r="35" spans="1:22" ht="15">
      <c r="A35" t="s">
        <v>962</v>
      </c>
      <c r="B35" t="s">
        <v>963</v>
      </c>
      <c r="C35" t="s">
        <v>964</v>
      </c>
      <c r="D35" t="s">
        <v>919</v>
      </c>
      <c r="E35" t="s">
        <v>859</v>
      </c>
      <c r="F35" s="58">
        <v>308077087.76999998</v>
      </c>
      <c r="G35" s="59">
        <v>42487</v>
      </c>
      <c r="H35" s="60">
        <v>88735476</v>
      </c>
      <c r="I35">
        <v>0</v>
      </c>
      <c r="J35" s="60">
        <v>88735476</v>
      </c>
      <c r="K35" t="s">
        <v>860</v>
      </c>
      <c r="L35">
        <v>0</v>
      </c>
      <c r="M35" t="s">
        <v>860</v>
      </c>
      <c r="N35">
        <v>0</v>
      </c>
      <c r="O35" t="s">
        <v>860</v>
      </c>
      <c r="P35">
        <v>0</v>
      </c>
      <c r="Q35" t="s">
        <v>860</v>
      </c>
      <c r="R35">
        <v>0</v>
      </c>
      <c r="S35" t="s">
        <v>860</v>
      </c>
      <c r="T35">
        <v>0</v>
      </c>
      <c r="U35" t="s">
        <v>860</v>
      </c>
      <c r="V35">
        <v>0</v>
      </c>
    </row>
    <row r="36" spans="1:22" ht="15">
      <c r="A36" t="s">
        <v>965</v>
      </c>
      <c r="B36" t="s">
        <v>966</v>
      </c>
      <c r="C36" t="s">
        <v>967</v>
      </c>
      <c r="D36" t="s">
        <v>876</v>
      </c>
      <c r="E36" t="s">
        <v>859</v>
      </c>
      <c r="F36" s="58">
        <v>1083102900.1800001</v>
      </c>
      <c r="G36" s="59">
        <v>42489</v>
      </c>
      <c r="H36" s="60">
        <v>344444440</v>
      </c>
      <c r="I36">
        <v>0</v>
      </c>
      <c r="J36" s="60">
        <v>344444440</v>
      </c>
      <c r="K36" t="s">
        <v>860</v>
      </c>
      <c r="L36">
        <v>0</v>
      </c>
      <c r="M36" t="s">
        <v>860</v>
      </c>
      <c r="N36">
        <v>0</v>
      </c>
      <c r="O36" t="s">
        <v>860</v>
      </c>
      <c r="P36">
        <v>0</v>
      </c>
      <c r="Q36" t="s">
        <v>860</v>
      </c>
      <c r="R36">
        <v>0</v>
      </c>
      <c r="S36" t="s">
        <v>860</v>
      </c>
      <c r="T36">
        <v>0</v>
      </c>
      <c r="U36" t="s">
        <v>860</v>
      </c>
      <c r="V36">
        <v>0</v>
      </c>
    </row>
    <row r="37" spans="1:22" ht="15">
      <c r="A37" t="s">
        <v>2815</v>
      </c>
      <c r="B37" t="s">
        <v>2816</v>
      </c>
      <c r="C37" t="s">
        <v>2817</v>
      </c>
      <c r="D37" t="s">
        <v>876</v>
      </c>
      <c r="E37" t="s">
        <v>859</v>
      </c>
      <c r="F37" s="58">
        <v>235691425.78</v>
      </c>
      <c r="G37" s="59">
        <v>41606</v>
      </c>
      <c r="H37" s="60">
        <v>313484914</v>
      </c>
      <c r="I37">
        <v>0</v>
      </c>
      <c r="J37" s="60">
        <v>313484914</v>
      </c>
      <c r="K37" t="s">
        <v>860</v>
      </c>
      <c r="L37">
        <v>0</v>
      </c>
      <c r="M37" t="s">
        <v>860</v>
      </c>
      <c r="N37">
        <v>0</v>
      </c>
      <c r="O37" t="s">
        <v>860</v>
      </c>
      <c r="P37">
        <v>0</v>
      </c>
      <c r="Q37" t="s">
        <v>860</v>
      </c>
      <c r="R37">
        <v>0</v>
      </c>
      <c r="S37" t="s">
        <v>860</v>
      </c>
      <c r="T37">
        <v>0</v>
      </c>
      <c r="U37" t="s">
        <v>860</v>
      </c>
      <c r="V37">
        <v>0</v>
      </c>
    </row>
    <row r="38" spans="1:22" ht="15">
      <c r="A38" t="s">
        <v>968</v>
      </c>
      <c r="B38" t="s">
        <v>969</v>
      </c>
      <c r="C38" t="s">
        <v>970</v>
      </c>
      <c r="D38" t="s">
        <v>876</v>
      </c>
      <c r="E38" t="s">
        <v>859</v>
      </c>
      <c r="F38" s="58">
        <v>246750000</v>
      </c>
      <c r="G38" s="59">
        <v>41151</v>
      </c>
      <c r="H38" s="60">
        <v>175000000</v>
      </c>
      <c r="I38">
        <v>0</v>
      </c>
      <c r="J38" s="60">
        <v>175000000</v>
      </c>
      <c r="K38" t="s">
        <v>860</v>
      </c>
      <c r="L38">
        <v>0</v>
      </c>
      <c r="M38" t="s">
        <v>860</v>
      </c>
      <c r="N38">
        <v>0</v>
      </c>
      <c r="O38" t="s">
        <v>860</v>
      </c>
      <c r="P38">
        <v>0</v>
      </c>
      <c r="Q38" t="s">
        <v>860</v>
      </c>
      <c r="R38">
        <v>0</v>
      </c>
      <c r="S38" t="s">
        <v>860</v>
      </c>
      <c r="T38">
        <v>0</v>
      </c>
      <c r="U38" t="s">
        <v>860</v>
      </c>
      <c r="V38">
        <v>0</v>
      </c>
    </row>
    <row r="39" spans="1:22" ht="15">
      <c r="A39" t="s">
        <v>971</v>
      </c>
      <c r="B39" t="s">
        <v>972</v>
      </c>
      <c r="C39" t="s">
        <v>973</v>
      </c>
      <c r="D39" t="s">
        <v>876</v>
      </c>
      <c r="E39" t="s">
        <v>859</v>
      </c>
      <c r="F39" s="58">
        <v>28047137.149999999</v>
      </c>
      <c r="G39" s="59">
        <v>41759</v>
      </c>
      <c r="H39" s="60">
        <v>9000000</v>
      </c>
      <c r="I39" s="60">
        <v>18000000</v>
      </c>
      <c r="J39" s="60">
        <v>27000000</v>
      </c>
      <c r="K39" t="s">
        <v>860</v>
      </c>
      <c r="L39">
        <v>0</v>
      </c>
      <c r="M39" t="s">
        <v>860</v>
      </c>
      <c r="N39">
        <v>0</v>
      </c>
      <c r="O39" t="s">
        <v>860</v>
      </c>
      <c r="P39">
        <v>0</v>
      </c>
      <c r="Q39" t="s">
        <v>860</v>
      </c>
      <c r="R39">
        <v>0</v>
      </c>
      <c r="S39" t="s">
        <v>860</v>
      </c>
      <c r="T39">
        <v>0</v>
      </c>
      <c r="U39" t="s">
        <v>860</v>
      </c>
      <c r="V39">
        <v>0</v>
      </c>
    </row>
    <row r="40" spans="1:22" ht="15">
      <c r="A40" t="s">
        <v>974</v>
      </c>
      <c r="B40" t="s">
        <v>975</v>
      </c>
      <c r="C40" t="s">
        <v>976</v>
      </c>
      <c r="D40" t="s">
        <v>919</v>
      </c>
      <c r="E40" t="s">
        <v>859</v>
      </c>
      <c r="F40" s="58">
        <v>3635970425.9200001</v>
      </c>
      <c r="G40" s="59">
        <v>42349</v>
      </c>
      <c r="H40" s="60">
        <v>257318364</v>
      </c>
      <c r="I40">
        <v>0</v>
      </c>
      <c r="J40" s="60">
        <v>257318364</v>
      </c>
      <c r="K40" t="s">
        <v>860</v>
      </c>
      <c r="L40">
        <v>0</v>
      </c>
      <c r="M40" t="s">
        <v>860</v>
      </c>
      <c r="N40">
        <v>0</v>
      </c>
      <c r="O40" t="s">
        <v>860</v>
      </c>
      <c r="P40">
        <v>0</v>
      </c>
      <c r="Q40" t="s">
        <v>860</v>
      </c>
      <c r="R40">
        <v>0</v>
      </c>
      <c r="S40" t="s">
        <v>860</v>
      </c>
      <c r="T40">
        <v>0</v>
      </c>
      <c r="U40" t="s">
        <v>860</v>
      </c>
      <c r="V40">
        <v>0</v>
      </c>
    </row>
    <row r="41" spans="1:22" ht="15">
      <c r="A41" t="s">
        <v>977</v>
      </c>
      <c r="B41" t="s">
        <v>978</v>
      </c>
      <c r="C41" t="s">
        <v>979</v>
      </c>
      <c r="D41" t="s">
        <v>876</v>
      </c>
      <c r="E41" t="s">
        <v>859</v>
      </c>
      <c r="F41" s="58">
        <v>26394799.43</v>
      </c>
      <c r="G41" s="59">
        <v>41851</v>
      </c>
      <c r="H41" s="60">
        <v>6038183</v>
      </c>
      <c r="I41">
        <v>0</v>
      </c>
      <c r="J41" s="60">
        <v>6038183</v>
      </c>
      <c r="K41" t="s">
        <v>860</v>
      </c>
      <c r="L41">
        <v>0</v>
      </c>
      <c r="M41" t="s">
        <v>860</v>
      </c>
      <c r="N41">
        <v>0</v>
      </c>
      <c r="O41" t="s">
        <v>860</v>
      </c>
      <c r="P41">
        <v>0</v>
      </c>
      <c r="Q41" t="s">
        <v>860</v>
      </c>
      <c r="R41">
        <v>0</v>
      </c>
      <c r="S41" t="s">
        <v>860</v>
      </c>
      <c r="T41">
        <v>0</v>
      </c>
      <c r="U41" t="s">
        <v>860</v>
      </c>
      <c r="V41">
        <v>0</v>
      </c>
    </row>
    <row r="42" spans="1:22" ht="15">
      <c r="A42" t="s">
        <v>2201</v>
      </c>
      <c r="B42" t="s">
        <v>2202</v>
      </c>
      <c r="C42" t="s">
        <v>2203</v>
      </c>
      <c r="D42" t="s">
        <v>934</v>
      </c>
      <c r="E42" t="s">
        <v>859</v>
      </c>
      <c r="F42" s="58">
        <v>3460731882.9200001</v>
      </c>
      <c r="G42" s="59">
        <v>41883</v>
      </c>
      <c r="H42" s="60">
        <v>535029747</v>
      </c>
      <c r="I42" s="60">
        <v>394010416</v>
      </c>
      <c r="J42" s="60">
        <v>929040163</v>
      </c>
      <c r="K42" t="s">
        <v>860</v>
      </c>
      <c r="L42">
        <v>0</v>
      </c>
      <c r="M42" t="s">
        <v>860</v>
      </c>
      <c r="N42">
        <v>0</v>
      </c>
      <c r="O42" t="s">
        <v>860</v>
      </c>
      <c r="P42">
        <v>0</v>
      </c>
      <c r="Q42" t="s">
        <v>860</v>
      </c>
      <c r="R42">
        <v>0</v>
      </c>
      <c r="S42" t="s">
        <v>860</v>
      </c>
      <c r="T42">
        <v>0</v>
      </c>
      <c r="U42" t="s">
        <v>860</v>
      </c>
      <c r="V42">
        <v>0</v>
      </c>
    </row>
    <row r="43" spans="1:22" ht="15">
      <c r="A43" t="s">
        <v>980</v>
      </c>
      <c r="B43" t="s">
        <v>981</v>
      </c>
      <c r="C43" t="s">
        <v>982</v>
      </c>
      <c r="D43" t="s">
        <v>876</v>
      </c>
      <c r="E43" t="s">
        <v>859</v>
      </c>
      <c r="F43" s="58">
        <v>232000000</v>
      </c>
      <c r="G43" s="59">
        <v>41890</v>
      </c>
      <c r="H43" s="60">
        <v>7642545</v>
      </c>
      <c r="I43" s="60">
        <v>7642545</v>
      </c>
      <c r="J43" s="60">
        <v>15285090</v>
      </c>
      <c r="K43" t="s">
        <v>860</v>
      </c>
      <c r="L43">
        <v>0</v>
      </c>
      <c r="M43" t="s">
        <v>860</v>
      </c>
      <c r="N43">
        <v>0</v>
      </c>
      <c r="O43" t="s">
        <v>860</v>
      </c>
      <c r="P43">
        <v>0</v>
      </c>
      <c r="Q43" t="s">
        <v>860</v>
      </c>
      <c r="R43">
        <v>0</v>
      </c>
      <c r="S43" t="s">
        <v>860</v>
      </c>
      <c r="T43">
        <v>0</v>
      </c>
      <c r="U43" t="s">
        <v>860</v>
      </c>
      <c r="V43">
        <v>0</v>
      </c>
    </row>
    <row r="44" spans="1:22" ht="15">
      <c r="A44" t="s">
        <v>983</v>
      </c>
      <c r="B44" t="s">
        <v>984</v>
      </c>
      <c r="C44" t="s">
        <v>985</v>
      </c>
      <c r="D44" t="s">
        <v>876</v>
      </c>
      <c r="E44" t="s">
        <v>859</v>
      </c>
      <c r="F44" s="58">
        <v>1015000000</v>
      </c>
      <c r="G44" s="59">
        <v>42170</v>
      </c>
      <c r="H44" s="60">
        <v>231546460</v>
      </c>
      <c r="I44" s="60">
        <v>84366400</v>
      </c>
      <c r="J44" s="60">
        <v>315912860</v>
      </c>
      <c r="K44" t="s">
        <v>860</v>
      </c>
      <c r="L44">
        <v>0</v>
      </c>
      <c r="M44" t="s">
        <v>860</v>
      </c>
      <c r="N44">
        <v>0</v>
      </c>
      <c r="O44" t="s">
        <v>860</v>
      </c>
      <c r="P44">
        <v>0</v>
      </c>
      <c r="Q44" t="s">
        <v>860</v>
      </c>
      <c r="R44">
        <v>0</v>
      </c>
      <c r="S44" t="s">
        <v>860</v>
      </c>
      <c r="T44">
        <v>0</v>
      </c>
      <c r="U44" t="s">
        <v>860</v>
      </c>
      <c r="V44">
        <v>0</v>
      </c>
    </row>
    <row r="45" spans="1:22" ht="15">
      <c r="A45" t="s">
        <v>986</v>
      </c>
      <c r="B45" t="s">
        <v>987</v>
      </c>
      <c r="C45" t="s">
        <v>988</v>
      </c>
      <c r="D45" t="s">
        <v>876</v>
      </c>
      <c r="E45" t="s">
        <v>859</v>
      </c>
      <c r="F45" s="58">
        <v>569315873.30999994</v>
      </c>
      <c r="G45" s="59">
        <v>42223</v>
      </c>
      <c r="H45" s="60">
        <v>9521649</v>
      </c>
      <c r="I45">
        <v>0</v>
      </c>
      <c r="J45" s="60">
        <v>9521649</v>
      </c>
      <c r="K45" t="s">
        <v>860</v>
      </c>
      <c r="L45">
        <v>0</v>
      </c>
      <c r="M45" t="s">
        <v>860</v>
      </c>
      <c r="N45">
        <v>0</v>
      </c>
      <c r="O45" t="s">
        <v>860</v>
      </c>
      <c r="P45">
        <v>0</v>
      </c>
      <c r="Q45" t="s">
        <v>860</v>
      </c>
      <c r="R45">
        <v>0</v>
      </c>
      <c r="S45" t="s">
        <v>860</v>
      </c>
      <c r="T45">
        <v>0</v>
      </c>
      <c r="U45" t="s">
        <v>860</v>
      </c>
      <c r="V45">
        <v>0</v>
      </c>
    </row>
    <row r="46" spans="1:22" ht="15">
      <c r="A46" t="s">
        <v>989</v>
      </c>
      <c r="B46" t="s">
        <v>990</v>
      </c>
      <c r="C46" t="s">
        <v>991</v>
      </c>
      <c r="D46" t="s">
        <v>934</v>
      </c>
      <c r="E46" t="s">
        <v>859</v>
      </c>
      <c r="F46" s="58">
        <v>4500000000</v>
      </c>
      <c r="G46" s="59">
        <v>42489</v>
      </c>
      <c r="H46" s="60">
        <v>205052205</v>
      </c>
      <c r="I46" s="60">
        <v>203922272</v>
      </c>
      <c r="J46" s="60">
        <v>408974477</v>
      </c>
      <c r="K46" t="s">
        <v>888</v>
      </c>
      <c r="L46" s="60">
        <v>3519541</v>
      </c>
      <c r="M46" t="s">
        <v>889</v>
      </c>
      <c r="N46" s="60">
        <v>200402731</v>
      </c>
      <c r="O46" t="s">
        <v>860</v>
      </c>
      <c r="P46">
        <v>0</v>
      </c>
      <c r="Q46" t="s">
        <v>860</v>
      </c>
      <c r="R46">
        <v>0</v>
      </c>
      <c r="S46" t="s">
        <v>860</v>
      </c>
      <c r="T46">
        <v>0</v>
      </c>
      <c r="U46" t="s">
        <v>860</v>
      </c>
      <c r="V46">
        <v>0</v>
      </c>
    </row>
    <row r="47" spans="1:22" ht="15">
      <c r="A47" t="s">
        <v>992</v>
      </c>
      <c r="B47" t="s">
        <v>993</v>
      </c>
      <c r="C47" t="s">
        <v>994</v>
      </c>
      <c r="D47" t="s">
        <v>876</v>
      </c>
      <c r="E47" t="s">
        <v>859</v>
      </c>
      <c r="F47" s="58">
        <v>116800000</v>
      </c>
      <c r="G47" s="59">
        <v>37004</v>
      </c>
      <c r="H47" s="60">
        <v>607192</v>
      </c>
      <c r="I47" s="60">
        <v>992808</v>
      </c>
      <c r="J47" s="60">
        <v>1600000</v>
      </c>
      <c r="K47" t="s">
        <v>860</v>
      </c>
      <c r="L47">
        <v>0</v>
      </c>
      <c r="M47" t="s">
        <v>860</v>
      </c>
      <c r="N47">
        <v>0</v>
      </c>
      <c r="O47" t="s">
        <v>860</v>
      </c>
      <c r="P47">
        <v>0</v>
      </c>
      <c r="Q47" t="s">
        <v>860</v>
      </c>
      <c r="R47">
        <v>0</v>
      </c>
      <c r="S47" t="s">
        <v>860</v>
      </c>
      <c r="T47">
        <v>0</v>
      </c>
      <c r="U47" t="s">
        <v>860</v>
      </c>
      <c r="V47">
        <v>0</v>
      </c>
    </row>
    <row r="48" spans="1:22" ht="15">
      <c r="A48" t="s">
        <v>995</v>
      </c>
      <c r="B48" t="s">
        <v>996</v>
      </c>
      <c r="C48" t="s">
        <v>997</v>
      </c>
      <c r="D48" t="s">
        <v>876</v>
      </c>
      <c r="E48" t="s">
        <v>859</v>
      </c>
      <c r="F48" s="58">
        <v>1350000</v>
      </c>
      <c r="G48" s="59">
        <v>41759</v>
      </c>
      <c r="H48" s="60">
        <v>1350000</v>
      </c>
      <c r="I48">
        <v>0</v>
      </c>
      <c r="J48" s="60">
        <v>1350000</v>
      </c>
      <c r="K48" t="s">
        <v>860</v>
      </c>
      <c r="L48">
        <v>0</v>
      </c>
      <c r="M48" t="s">
        <v>860</v>
      </c>
      <c r="N48">
        <v>0</v>
      </c>
      <c r="O48" t="s">
        <v>860</v>
      </c>
      <c r="P48">
        <v>0</v>
      </c>
      <c r="Q48" t="s">
        <v>860</v>
      </c>
      <c r="R48">
        <v>0</v>
      </c>
      <c r="S48" t="s">
        <v>860</v>
      </c>
      <c r="T48">
        <v>0</v>
      </c>
      <c r="U48" t="s">
        <v>860</v>
      </c>
      <c r="V48">
        <v>0</v>
      </c>
    </row>
    <row r="49" spans="1:22" ht="15">
      <c r="A49" t="s">
        <v>998</v>
      </c>
      <c r="B49" t="s">
        <v>999</v>
      </c>
      <c r="C49" t="s">
        <v>1000</v>
      </c>
      <c r="D49" t="s">
        <v>858</v>
      </c>
      <c r="E49" t="s">
        <v>859</v>
      </c>
      <c r="F49" s="58">
        <v>165172283.55000001</v>
      </c>
      <c r="G49" s="59">
        <v>41353</v>
      </c>
      <c r="H49" s="60">
        <v>166384619</v>
      </c>
      <c r="I49">
        <v>0</v>
      </c>
      <c r="J49" s="60">
        <v>166384619</v>
      </c>
      <c r="K49" t="s">
        <v>860</v>
      </c>
      <c r="L49">
        <v>0</v>
      </c>
      <c r="M49" t="s">
        <v>860</v>
      </c>
      <c r="N49">
        <v>0</v>
      </c>
      <c r="O49" t="s">
        <v>860</v>
      </c>
      <c r="P49">
        <v>0</v>
      </c>
      <c r="Q49" t="s">
        <v>860</v>
      </c>
      <c r="R49">
        <v>0</v>
      </c>
      <c r="S49" t="s">
        <v>860</v>
      </c>
      <c r="T49">
        <v>0</v>
      </c>
      <c r="U49" t="s">
        <v>860</v>
      </c>
      <c r="V49">
        <v>0</v>
      </c>
    </row>
    <row r="50" spans="1:22" ht="15">
      <c r="A50" t="s">
        <v>1001</v>
      </c>
      <c r="B50" t="s">
        <v>1002</v>
      </c>
      <c r="C50" t="s">
        <v>1003</v>
      </c>
      <c r="D50" t="s">
        <v>876</v>
      </c>
      <c r="E50" t="s">
        <v>859</v>
      </c>
      <c r="F50" s="58">
        <v>151555970</v>
      </c>
      <c r="G50" s="59">
        <v>42268</v>
      </c>
      <c r="H50" s="60">
        <v>1996476</v>
      </c>
      <c r="I50" s="60">
        <v>3990633</v>
      </c>
      <c r="J50" s="60">
        <v>5987109</v>
      </c>
      <c r="K50" t="s">
        <v>860</v>
      </c>
      <c r="L50">
        <v>0</v>
      </c>
      <c r="M50" t="s">
        <v>860</v>
      </c>
      <c r="N50">
        <v>0</v>
      </c>
      <c r="O50" t="s">
        <v>860</v>
      </c>
      <c r="P50">
        <v>0</v>
      </c>
      <c r="Q50" t="s">
        <v>860</v>
      </c>
      <c r="R50">
        <v>0</v>
      </c>
      <c r="S50" t="s">
        <v>860</v>
      </c>
      <c r="T50">
        <v>0</v>
      </c>
      <c r="U50" t="s">
        <v>860</v>
      </c>
      <c r="V50">
        <v>0</v>
      </c>
    </row>
    <row r="51" spans="1:22" ht="15">
      <c r="A51" t="s">
        <v>1004</v>
      </c>
      <c r="B51" t="s">
        <v>1005</v>
      </c>
      <c r="C51" t="s">
        <v>1006</v>
      </c>
      <c r="D51" t="s">
        <v>876</v>
      </c>
      <c r="E51" t="s">
        <v>859</v>
      </c>
      <c r="F51" s="58">
        <v>15000000</v>
      </c>
      <c r="G51" s="59">
        <v>41759</v>
      </c>
      <c r="H51" s="60">
        <v>4900000</v>
      </c>
      <c r="I51" s="60">
        <v>4900000</v>
      </c>
      <c r="J51" s="60">
        <v>9800000</v>
      </c>
      <c r="K51" t="s">
        <v>860</v>
      </c>
      <c r="L51">
        <v>0</v>
      </c>
      <c r="M51" t="s">
        <v>860</v>
      </c>
      <c r="N51">
        <v>0</v>
      </c>
      <c r="O51" t="s">
        <v>860</v>
      </c>
      <c r="P51">
        <v>0</v>
      </c>
      <c r="Q51" t="s">
        <v>860</v>
      </c>
      <c r="R51">
        <v>0</v>
      </c>
      <c r="S51" t="s">
        <v>860</v>
      </c>
      <c r="T51">
        <v>0</v>
      </c>
      <c r="U51" t="s">
        <v>860</v>
      </c>
      <c r="V51">
        <v>0</v>
      </c>
    </row>
    <row r="52" spans="1:22" ht="15">
      <c r="A52" t="s">
        <v>590</v>
      </c>
      <c r="B52" t="s">
        <v>1007</v>
      </c>
      <c r="C52" t="s">
        <v>1008</v>
      </c>
      <c r="D52" t="s">
        <v>919</v>
      </c>
      <c r="E52" t="s">
        <v>859</v>
      </c>
      <c r="F52" s="58">
        <v>5646767124.9300003</v>
      </c>
      <c r="G52" s="59">
        <v>41361</v>
      </c>
      <c r="H52" s="60">
        <v>2000000000</v>
      </c>
      <c r="I52">
        <v>0</v>
      </c>
      <c r="J52" s="60">
        <v>2000000000</v>
      </c>
      <c r="K52" t="s">
        <v>860</v>
      </c>
      <c r="L52">
        <v>0</v>
      </c>
      <c r="M52" t="s">
        <v>860</v>
      </c>
      <c r="N52">
        <v>0</v>
      </c>
      <c r="O52" t="s">
        <v>860</v>
      </c>
      <c r="P52">
        <v>0</v>
      </c>
      <c r="Q52" t="s">
        <v>860</v>
      </c>
      <c r="R52">
        <v>0</v>
      </c>
      <c r="S52" t="s">
        <v>860</v>
      </c>
      <c r="T52">
        <v>0</v>
      </c>
      <c r="U52" t="s">
        <v>860</v>
      </c>
      <c r="V52">
        <v>0</v>
      </c>
    </row>
    <row r="53" spans="1:22" ht="15">
      <c r="A53" t="s">
        <v>1009</v>
      </c>
      <c r="B53" t="s">
        <v>1010</v>
      </c>
      <c r="C53" t="s">
        <v>1011</v>
      </c>
      <c r="D53" t="s">
        <v>858</v>
      </c>
      <c r="E53" t="s">
        <v>859</v>
      </c>
      <c r="F53" s="58">
        <v>3150178.76</v>
      </c>
      <c r="G53" s="59">
        <v>42361</v>
      </c>
      <c r="H53" s="60">
        <v>2311</v>
      </c>
      <c r="I53">
        <v>0</v>
      </c>
      <c r="J53" s="60">
        <v>2311</v>
      </c>
      <c r="K53" t="s">
        <v>860</v>
      </c>
      <c r="L53">
        <v>0</v>
      </c>
      <c r="M53" t="s">
        <v>860</v>
      </c>
      <c r="N53">
        <v>0</v>
      </c>
      <c r="O53" t="s">
        <v>860</v>
      </c>
      <c r="P53">
        <v>0</v>
      </c>
      <c r="Q53" t="s">
        <v>860</v>
      </c>
      <c r="R53">
        <v>0</v>
      </c>
      <c r="S53" t="s">
        <v>860</v>
      </c>
      <c r="T53">
        <v>0</v>
      </c>
      <c r="U53" t="s">
        <v>860</v>
      </c>
      <c r="V53">
        <v>0</v>
      </c>
    </row>
    <row r="54" spans="1:22" ht="15">
      <c r="A54" t="s">
        <v>2185</v>
      </c>
      <c r="B54" t="s">
        <v>1740</v>
      </c>
      <c r="C54" t="s">
        <v>1741</v>
      </c>
      <c r="D54" t="s">
        <v>858</v>
      </c>
      <c r="E54" t="s">
        <v>859</v>
      </c>
      <c r="F54" s="58">
        <v>71255053.069999993</v>
      </c>
      <c r="G54" s="59">
        <v>41481</v>
      </c>
      <c r="H54" s="60">
        <v>71255052</v>
      </c>
      <c r="I54">
        <v>0</v>
      </c>
      <c r="J54" s="60">
        <v>71255052</v>
      </c>
      <c r="K54" t="s">
        <v>860</v>
      </c>
      <c r="L54">
        <v>0</v>
      </c>
      <c r="M54" t="s">
        <v>860</v>
      </c>
      <c r="N54">
        <v>0</v>
      </c>
      <c r="O54" t="s">
        <v>860</v>
      </c>
      <c r="P54">
        <v>0</v>
      </c>
      <c r="Q54" t="s">
        <v>860</v>
      </c>
      <c r="R54">
        <v>0</v>
      </c>
      <c r="S54" t="s">
        <v>860</v>
      </c>
      <c r="T54">
        <v>0</v>
      </c>
      <c r="U54" t="s">
        <v>860</v>
      </c>
      <c r="V54">
        <v>0</v>
      </c>
    </row>
    <row r="55" spans="1:22" ht="15">
      <c r="A55" t="s">
        <v>1012</v>
      </c>
      <c r="B55" t="s">
        <v>1013</v>
      </c>
      <c r="C55" t="s">
        <v>1014</v>
      </c>
      <c r="D55" t="s">
        <v>876</v>
      </c>
      <c r="E55" t="s">
        <v>859</v>
      </c>
      <c r="F55" s="58">
        <v>3222655</v>
      </c>
      <c r="G55" s="59">
        <v>42137</v>
      </c>
      <c r="H55" s="60">
        <v>10995705</v>
      </c>
      <c r="I55">
        <v>0</v>
      </c>
      <c r="J55" s="60">
        <v>10995705</v>
      </c>
      <c r="K55" t="s">
        <v>860</v>
      </c>
      <c r="L55">
        <v>0</v>
      </c>
      <c r="M55" t="s">
        <v>860</v>
      </c>
      <c r="N55">
        <v>0</v>
      </c>
      <c r="O55" t="s">
        <v>860</v>
      </c>
      <c r="P55">
        <v>0</v>
      </c>
      <c r="Q55" t="s">
        <v>860</v>
      </c>
      <c r="R55">
        <v>0</v>
      </c>
      <c r="S55" t="s">
        <v>860</v>
      </c>
      <c r="T55">
        <v>0</v>
      </c>
      <c r="U55" t="s">
        <v>860</v>
      </c>
      <c r="V55">
        <v>0</v>
      </c>
    </row>
    <row r="56" spans="1:22" ht="15">
      <c r="A56" t="s">
        <v>1015</v>
      </c>
      <c r="B56" t="s">
        <v>1016</v>
      </c>
      <c r="C56" t="s">
        <v>1017</v>
      </c>
      <c r="D56" t="s">
        <v>858</v>
      </c>
      <c r="E56" t="s">
        <v>859</v>
      </c>
      <c r="F56" s="58">
        <v>726202.62</v>
      </c>
      <c r="G56" s="59">
        <v>41757</v>
      </c>
      <c r="H56" s="60">
        <v>2761620</v>
      </c>
      <c r="I56">
        <v>0</v>
      </c>
      <c r="J56" s="60">
        <v>2761620</v>
      </c>
      <c r="K56" t="s">
        <v>860</v>
      </c>
      <c r="L56">
        <v>0</v>
      </c>
      <c r="M56" t="s">
        <v>860</v>
      </c>
      <c r="N56">
        <v>0</v>
      </c>
      <c r="O56" t="s">
        <v>860</v>
      </c>
      <c r="P56">
        <v>0</v>
      </c>
      <c r="Q56" t="s">
        <v>860</v>
      </c>
      <c r="R56">
        <v>0</v>
      </c>
      <c r="S56" t="s">
        <v>860</v>
      </c>
      <c r="T56">
        <v>0</v>
      </c>
      <c r="U56" t="s">
        <v>860</v>
      </c>
      <c r="V56">
        <v>0</v>
      </c>
    </row>
    <row r="57" spans="1:22" ht="15">
      <c r="A57" t="s">
        <v>1018</v>
      </c>
      <c r="B57" t="s">
        <v>1019</v>
      </c>
      <c r="C57" t="s">
        <v>1020</v>
      </c>
      <c r="D57" t="s">
        <v>858</v>
      </c>
      <c r="E57" t="s">
        <v>859</v>
      </c>
      <c r="F57" s="58">
        <v>1250000</v>
      </c>
      <c r="G57" s="59">
        <v>40896</v>
      </c>
      <c r="H57" s="60">
        <v>1250000</v>
      </c>
      <c r="I57">
        <v>0</v>
      </c>
      <c r="J57" s="60">
        <v>1250000</v>
      </c>
      <c r="K57" t="s">
        <v>860</v>
      </c>
      <c r="L57">
        <v>0</v>
      </c>
      <c r="M57" t="s">
        <v>860</v>
      </c>
      <c r="N57">
        <v>0</v>
      </c>
      <c r="O57" t="s">
        <v>860</v>
      </c>
      <c r="P57">
        <v>0</v>
      </c>
      <c r="Q57" t="s">
        <v>860</v>
      </c>
      <c r="R57">
        <v>0</v>
      </c>
      <c r="S57" t="s">
        <v>860</v>
      </c>
      <c r="T57">
        <v>0</v>
      </c>
      <c r="U57" t="s">
        <v>860</v>
      </c>
      <c r="V57">
        <v>0</v>
      </c>
    </row>
    <row r="58" spans="1:22" ht="15">
      <c r="A58" t="s">
        <v>1021</v>
      </c>
      <c r="B58" t="s">
        <v>1022</v>
      </c>
      <c r="C58" t="s">
        <v>1023</v>
      </c>
      <c r="D58" t="s">
        <v>876</v>
      </c>
      <c r="E58" t="s">
        <v>859</v>
      </c>
      <c r="F58" s="58">
        <v>133009849.12</v>
      </c>
      <c r="G58" s="59">
        <v>39199</v>
      </c>
      <c r="H58" s="60">
        <v>454750</v>
      </c>
      <c r="I58">
        <v>0</v>
      </c>
      <c r="J58" s="60">
        <v>454750</v>
      </c>
      <c r="K58" t="s">
        <v>860</v>
      </c>
      <c r="L58">
        <v>0</v>
      </c>
      <c r="M58" t="s">
        <v>860</v>
      </c>
      <c r="N58">
        <v>0</v>
      </c>
      <c r="O58" t="s">
        <v>860</v>
      </c>
      <c r="P58">
        <v>0</v>
      </c>
      <c r="Q58" t="s">
        <v>860</v>
      </c>
      <c r="R58">
        <v>0</v>
      </c>
      <c r="S58" t="s">
        <v>860</v>
      </c>
      <c r="T58">
        <v>0</v>
      </c>
      <c r="U58" t="s">
        <v>860</v>
      </c>
      <c r="V58">
        <v>0</v>
      </c>
    </row>
    <row r="59" spans="1:22" ht="15">
      <c r="A59" t="s">
        <v>1024</v>
      </c>
      <c r="B59" t="s">
        <v>1025</v>
      </c>
      <c r="C59" t="s">
        <v>2818</v>
      </c>
      <c r="D59" t="s">
        <v>876</v>
      </c>
      <c r="E59" t="s">
        <v>859</v>
      </c>
      <c r="F59" s="58">
        <v>180920168</v>
      </c>
      <c r="G59" s="59">
        <v>41569</v>
      </c>
      <c r="H59" s="60">
        <v>180920168</v>
      </c>
      <c r="I59">
        <v>0</v>
      </c>
      <c r="J59" s="60">
        <v>180920168</v>
      </c>
      <c r="K59" t="s">
        <v>860</v>
      </c>
      <c r="L59">
        <v>0</v>
      </c>
      <c r="M59" t="s">
        <v>860</v>
      </c>
      <c r="N59">
        <v>0</v>
      </c>
      <c r="O59" t="s">
        <v>860</v>
      </c>
      <c r="P59">
        <v>0</v>
      </c>
      <c r="Q59" t="s">
        <v>860</v>
      </c>
      <c r="R59">
        <v>0</v>
      </c>
      <c r="S59" t="s">
        <v>860</v>
      </c>
      <c r="T59">
        <v>0</v>
      </c>
      <c r="U59" t="s">
        <v>860</v>
      </c>
      <c r="V59">
        <v>0</v>
      </c>
    </row>
    <row r="60" spans="1:22" ht="15">
      <c r="A60" t="s">
        <v>1026</v>
      </c>
      <c r="B60" t="s">
        <v>1027</v>
      </c>
      <c r="C60" t="s">
        <v>1028</v>
      </c>
      <c r="D60" t="s">
        <v>941</v>
      </c>
      <c r="E60" t="s">
        <v>859</v>
      </c>
      <c r="F60" s="58">
        <v>168584513.96000001</v>
      </c>
      <c r="G60" s="59">
        <v>41669</v>
      </c>
      <c r="H60" s="60">
        <v>30827321</v>
      </c>
      <c r="I60">
        <v>0</v>
      </c>
      <c r="J60" s="60">
        <v>30827321</v>
      </c>
      <c r="K60" t="s">
        <v>860</v>
      </c>
      <c r="L60">
        <v>0</v>
      </c>
      <c r="M60" t="s">
        <v>860</v>
      </c>
      <c r="N60">
        <v>0</v>
      </c>
      <c r="O60" t="s">
        <v>860</v>
      </c>
      <c r="P60">
        <v>0</v>
      </c>
      <c r="Q60" t="s">
        <v>860</v>
      </c>
      <c r="R60">
        <v>0</v>
      </c>
      <c r="S60" t="s">
        <v>860</v>
      </c>
      <c r="T60">
        <v>0</v>
      </c>
      <c r="U60" t="s">
        <v>860</v>
      </c>
      <c r="V60">
        <v>0</v>
      </c>
    </row>
    <row r="61" spans="1:22" ht="15">
      <c r="A61" t="s">
        <v>1029</v>
      </c>
      <c r="B61" t="s">
        <v>1030</v>
      </c>
      <c r="C61" t="s">
        <v>1031</v>
      </c>
      <c r="D61" t="s">
        <v>919</v>
      </c>
      <c r="E61" t="s">
        <v>859</v>
      </c>
      <c r="F61" s="58">
        <v>2618213511.5700002</v>
      </c>
      <c r="G61" s="59">
        <v>42061</v>
      </c>
      <c r="H61" s="60">
        <v>219628363</v>
      </c>
      <c r="I61">
        <v>0</v>
      </c>
      <c r="J61" s="60">
        <v>219628363</v>
      </c>
      <c r="K61" t="s">
        <v>860</v>
      </c>
      <c r="L61">
        <v>0</v>
      </c>
      <c r="M61" t="s">
        <v>860</v>
      </c>
      <c r="N61">
        <v>0</v>
      </c>
      <c r="O61" t="s">
        <v>860</v>
      </c>
      <c r="P61">
        <v>0</v>
      </c>
      <c r="Q61" t="s">
        <v>860</v>
      </c>
      <c r="R61">
        <v>0</v>
      </c>
      <c r="S61" t="s">
        <v>860</v>
      </c>
      <c r="T61">
        <v>0</v>
      </c>
      <c r="U61" t="s">
        <v>860</v>
      </c>
      <c r="V61">
        <v>0</v>
      </c>
    </row>
    <row r="62" spans="1:22" ht="15">
      <c r="A62" t="s">
        <v>1032</v>
      </c>
      <c r="B62" t="s">
        <v>1033</v>
      </c>
      <c r="C62" t="s">
        <v>1034</v>
      </c>
      <c r="D62" t="s">
        <v>919</v>
      </c>
      <c r="E62" t="s">
        <v>859</v>
      </c>
      <c r="F62" s="58">
        <v>2540239563.8800001</v>
      </c>
      <c r="G62" s="59">
        <v>42045</v>
      </c>
      <c r="H62" s="60">
        <v>1815000000</v>
      </c>
      <c r="I62">
        <v>0</v>
      </c>
      <c r="J62" s="60">
        <v>1815000000</v>
      </c>
      <c r="K62" t="s">
        <v>860</v>
      </c>
      <c r="L62">
        <v>0</v>
      </c>
      <c r="M62" t="s">
        <v>860</v>
      </c>
      <c r="N62">
        <v>0</v>
      </c>
      <c r="O62" t="s">
        <v>860</v>
      </c>
      <c r="P62">
        <v>0</v>
      </c>
      <c r="Q62" t="s">
        <v>860</v>
      </c>
      <c r="R62">
        <v>0</v>
      </c>
      <c r="S62" t="s">
        <v>860</v>
      </c>
      <c r="T62">
        <v>0</v>
      </c>
      <c r="U62" t="s">
        <v>860</v>
      </c>
      <c r="V62">
        <v>0</v>
      </c>
    </row>
    <row r="63" spans="1:22" ht="15">
      <c r="A63" t="s">
        <v>1035</v>
      </c>
      <c r="B63" t="s">
        <v>1036</v>
      </c>
      <c r="C63" t="s">
        <v>1037</v>
      </c>
      <c r="D63" t="s">
        <v>858</v>
      </c>
      <c r="E63" t="s">
        <v>859</v>
      </c>
      <c r="F63" s="58">
        <v>60344503780.650002</v>
      </c>
      <c r="G63" s="59">
        <v>41319</v>
      </c>
      <c r="H63">
        <v>1</v>
      </c>
      <c r="I63">
        <v>0</v>
      </c>
      <c r="J63">
        <v>1</v>
      </c>
      <c r="K63" t="s">
        <v>860</v>
      </c>
      <c r="L63">
        <v>0</v>
      </c>
      <c r="M63" t="s">
        <v>860</v>
      </c>
      <c r="N63">
        <v>0</v>
      </c>
      <c r="O63" t="s">
        <v>860</v>
      </c>
      <c r="P63">
        <v>0</v>
      </c>
      <c r="Q63" t="s">
        <v>860</v>
      </c>
      <c r="R63">
        <v>0</v>
      </c>
      <c r="S63" t="s">
        <v>860</v>
      </c>
      <c r="T63">
        <v>0</v>
      </c>
      <c r="U63" t="s">
        <v>860</v>
      </c>
      <c r="V63">
        <v>0</v>
      </c>
    </row>
    <row r="64" spans="1:22" ht="15">
      <c r="A64" t="s">
        <v>1038</v>
      </c>
      <c r="B64" t="s">
        <v>1039</v>
      </c>
      <c r="C64" t="s">
        <v>1040</v>
      </c>
      <c r="D64" t="s">
        <v>876</v>
      </c>
      <c r="E64" t="s">
        <v>859</v>
      </c>
      <c r="F64" s="58">
        <v>795142427.63999999</v>
      </c>
      <c r="G64" s="59">
        <v>39233</v>
      </c>
      <c r="H64" s="60">
        <v>20000000</v>
      </c>
      <c r="I64" s="60">
        <v>34064588</v>
      </c>
      <c r="J64" s="60">
        <v>54064588</v>
      </c>
      <c r="K64" t="s">
        <v>860</v>
      </c>
      <c r="L64">
        <v>0</v>
      </c>
      <c r="M64" t="s">
        <v>860</v>
      </c>
      <c r="N64">
        <v>0</v>
      </c>
      <c r="O64" t="s">
        <v>860</v>
      </c>
      <c r="P64">
        <v>0</v>
      </c>
      <c r="Q64" t="s">
        <v>860</v>
      </c>
      <c r="R64">
        <v>0</v>
      </c>
      <c r="S64" t="s">
        <v>860</v>
      </c>
      <c r="T64">
        <v>0</v>
      </c>
      <c r="U64" t="s">
        <v>860</v>
      </c>
      <c r="V64">
        <v>0</v>
      </c>
    </row>
    <row r="65" spans="1:22" ht="15">
      <c r="A65" t="s">
        <v>1041</v>
      </c>
      <c r="B65" t="s">
        <v>1042</v>
      </c>
      <c r="C65" t="s">
        <v>1043</v>
      </c>
      <c r="D65" t="s">
        <v>858</v>
      </c>
      <c r="E65" t="s">
        <v>859</v>
      </c>
      <c r="F65" s="58">
        <v>42822608.159999996</v>
      </c>
      <c r="G65" s="59">
        <v>42124</v>
      </c>
      <c r="H65" s="60">
        <v>66728878</v>
      </c>
      <c r="I65">
        <v>0</v>
      </c>
      <c r="J65" s="60">
        <v>66728878</v>
      </c>
      <c r="K65" t="s">
        <v>860</v>
      </c>
      <c r="L65">
        <v>0</v>
      </c>
      <c r="M65" t="s">
        <v>860</v>
      </c>
      <c r="N65">
        <v>0</v>
      </c>
      <c r="O65" t="s">
        <v>860</v>
      </c>
      <c r="P65">
        <v>0</v>
      </c>
      <c r="Q65" t="s">
        <v>860</v>
      </c>
      <c r="R65">
        <v>0</v>
      </c>
      <c r="S65" t="s">
        <v>860</v>
      </c>
      <c r="T65">
        <v>0</v>
      </c>
      <c r="U65" t="s">
        <v>860</v>
      </c>
      <c r="V65">
        <v>0</v>
      </c>
    </row>
    <row r="66" spans="1:22" ht="15">
      <c r="A66" t="s">
        <v>1044</v>
      </c>
      <c r="B66" t="s">
        <v>1045</v>
      </c>
      <c r="C66" t="s">
        <v>1046</v>
      </c>
      <c r="D66" t="s">
        <v>919</v>
      </c>
      <c r="E66" t="s">
        <v>859</v>
      </c>
      <c r="F66" s="58">
        <v>533662061</v>
      </c>
      <c r="G66" s="59">
        <v>40606</v>
      </c>
      <c r="H66" s="60">
        <v>192839601</v>
      </c>
      <c r="I66">
        <v>0</v>
      </c>
      <c r="J66" s="60">
        <v>192839601</v>
      </c>
      <c r="K66" t="s">
        <v>860</v>
      </c>
      <c r="L66">
        <v>0</v>
      </c>
      <c r="M66" t="s">
        <v>860</v>
      </c>
      <c r="N66">
        <v>0</v>
      </c>
      <c r="O66" t="s">
        <v>860</v>
      </c>
      <c r="P66">
        <v>0</v>
      </c>
      <c r="Q66" t="s">
        <v>860</v>
      </c>
      <c r="R66">
        <v>0</v>
      </c>
      <c r="S66" t="s">
        <v>860</v>
      </c>
      <c r="T66">
        <v>0</v>
      </c>
      <c r="U66" t="s">
        <v>860</v>
      </c>
      <c r="V66">
        <v>0</v>
      </c>
    </row>
    <row r="67" spans="1:22" ht="15">
      <c r="A67" t="s">
        <v>2819</v>
      </c>
      <c r="B67" t="s">
        <v>2820</v>
      </c>
      <c r="C67" t="s">
        <v>2821</v>
      </c>
      <c r="D67" t="s">
        <v>941</v>
      </c>
      <c r="E67" t="s">
        <v>859</v>
      </c>
      <c r="F67" s="58">
        <v>16360557.74</v>
      </c>
      <c r="G67" s="59">
        <v>42241</v>
      </c>
      <c r="H67" s="60">
        <v>50126948</v>
      </c>
      <c r="I67">
        <v>0</v>
      </c>
      <c r="J67" s="60">
        <v>50126948</v>
      </c>
      <c r="K67" t="s">
        <v>860</v>
      </c>
      <c r="L67">
        <v>0</v>
      </c>
      <c r="M67" t="s">
        <v>860</v>
      </c>
      <c r="N67">
        <v>0</v>
      </c>
      <c r="O67" t="s">
        <v>860</v>
      </c>
      <c r="P67">
        <v>0</v>
      </c>
      <c r="Q67" t="s">
        <v>860</v>
      </c>
      <c r="R67">
        <v>0</v>
      </c>
      <c r="S67" t="s">
        <v>860</v>
      </c>
      <c r="T67">
        <v>0</v>
      </c>
      <c r="U67" t="s">
        <v>860</v>
      </c>
      <c r="V67">
        <v>0</v>
      </c>
    </row>
    <row r="68" spans="1:22" ht="15">
      <c r="A68" t="s">
        <v>595</v>
      </c>
      <c r="B68" t="s">
        <v>1047</v>
      </c>
      <c r="C68" t="s">
        <v>2822</v>
      </c>
      <c r="D68" t="s">
        <v>919</v>
      </c>
      <c r="E68" t="s">
        <v>859</v>
      </c>
      <c r="F68" s="58">
        <v>378937053.81</v>
      </c>
      <c r="G68" s="59">
        <v>42458</v>
      </c>
      <c r="H68" s="60">
        <v>7528449</v>
      </c>
      <c r="I68">
        <v>0</v>
      </c>
      <c r="J68" s="60">
        <v>7528449</v>
      </c>
      <c r="K68" t="s">
        <v>860</v>
      </c>
      <c r="L68">
        <v>0</v>
      </c>
      <c r="M68" t="s">
        <v>860</v>
      </c>
      <c r="N68">
        <v>0</v>
      </c>
      <c r="O68" t="s">
        <v>860</v>
      </c>
      <c r="P68">
        <v>0</v>
      </c>
      <c r="Q68" t="s">
        <v>860</v>
      </c>
      <c r="R68">
        <v>0</v>
      </c>
      <c r="S68" t="s">
        <v>860</v>
      </c>
      <c r="T68">
        <v>0</v>
      </c>
      <c r="U68" t="s">
        <v>860</v>
      </c>
      <c r="V68">
        <v>0</v>
      </c>
    </row>
    <row r="69" spans="1:22" ht="15">
      <c r="A69" t="s">
        <v>596</v>
      </c>
      <c r="B69" t="s">
        <v>1048</v>
      </c>
      <c r="C69" t="s">
        <v>1049</v>
      </c>
      <c r="D69" t="s">
        <v>919</v>
      </c>
      <c r="E69" t="s">
        <v>859</v>
      </c>
      <c r="F69" s="58">
        <v>7159357770.96</v>
      </c>
      <c r="G69" s="59">
        <v>42489</v>
      </c>
      <c r="H69" s="60">
        <v>607173421</v>
      </c>
      <c r="I69">
        <v>0</v>
      </c>
      <c r="J69" s="60">
        <v>607173421</v>
      </c>
      <c r="K69" t="s">
        <v>860</v>
      </c>
      <c r="L69">
        <v>0</v>
      </c>
      <c r="M69" t="s">
        <v>860</v>
      </c>
      <c r="N69">
        <v>0</v>
      </c>
      <c r="O69" t="s">
        <v>860</v>
      </c>
      <c r="P69">
        <v>0</v>
      </c>
      <c r="Q69" t="s">
        <v>860</v>
      </c>
      <c r="R69">
        <v>0</v>
      </c>
      <c r="S69" t="s">
        <v>860</v>
      </c>
      <c r="T69">
        <v>0</v>
      </c>
      <c r="U69" t="s">
        <v>860</v>
      </c>
      <c r="V69">
        <v>0</v>
      </c>
    </row>
    <row r="70" spans="1:22" ht="15">
      <c r="A70" t="s">
        <v>1050</v>
      </c>
      <c r="B70" t="s">
        <v>1051</v>
      </c>
      <c r="C70" t="s">
        <v>1052</v>
      </c>
      <c r="D70" t="s">
        <v>919</v>
      </c>
      <c r="E70" t="s">
        <v>859</v>
      </c>
      <c r="F70" s="58">
        <v>2241641847.6700001</v>
      </c>
      <c r="G70" s="59">
        <v>42398</v>
      </c>
      <c r="H70" s="60">
        <v>113081127</v>
      </c>
      <c r="I70">
        <v>0</v>
      </c>
      <c r="J70" s="60">
        <v>113081127</v>
      </c>
      <c r="K70" t="s">
        <v>860</v>
      </c>
      <c r="L70">
        <v>0</v>
      </c>
      <c r="M70" t="s">
        <v>860</v>
      </c>
      <c r="N70">
        <v>0</v>
      </c>
      <c r="O70" t="s">
        <v>860</v>
      </c>
      <c r="P70">
        <v>0</v>
      </c>
      <c r="Q70" t="s">
        <v>860</v>
      </c>
      <c r="R70">
        <v>0</v>
      </c>
      <c r="S70" t="s">
        <v>860</v>
      </c>
      <c r="T70">
        <v>0</v>
      </c>
      <c r="U70" t="s">
        <v>860</v>
      </c>
      <c r="V70">
        <v>0</v>
      </c>
    </row>
    <row r="71" spans="1:22" ht="15">
      <c r="A71" t="s">
        <v>1053</v>
      </c>
      <c r="B71" t="s">
        <v>1054</v>
      </c>
      <c r="C71" t="s">
        <v>1055</v>
      </c>
      <c r="D71" t="s">
        <v>919</v>
      </c>
      <c r="E71" t="s">
        <v>859</v>
      </c>
      <c r="F71" s="58">
        <v>2361521696.04</v>
      </c>
      <c r="G71" s="59">
        <v>41823</v>
      </c>
      <c r="H71" s="60">
        <v>298228434</v>
      </c>
      <c r="I71">
        <v>0</v>
      </c>
      <c r="J71" s="60">
        <v>298228434</v>
      </c>
      <c r="K71" t="s">
        <v>860</v>
      </c>
      <c r="L71">
        <v>0</v>
      </c>
      <c r="M71" t="s">
        <v>860</v>
      </c>
      <c r="N71">
        <v>0</v>
      </c>
      <c r="O71" t="s">
        <v>860</v>
      </c>
      <c r="P71">
        <v>0</v>
      </c>
      <c r="Q71" t="s">
        <v>860</v>
      </c>
      <c r="R71">
        <v>0</v>
      </c>
      <c r="S71" t="s">
        <v>860</v>
      </c>
      <c r="T71">
        <v>0</v>
      </c>
      <c r="U71" t="s">
        <v>860</v>
      </c>
      <c r="V71">
        <v>0</v>
      </c>
    </row>
    <row r="72" spans="1:22" ht="15">
      <c r="A72" t="s">
        <v>1056</v>
      </c>
      <c r="B72" t="s">
        <v>1057</v>
      </c>
      <c r="C72" t="s">
        <v>1058</v>
      </c>
      <c r="D72" t="s">
        <v>934</v>
      </c>
      <c r="E72" t="s">
        <v>859</v>
      </c>
      <c r="F72" s="58">
        <v>51100000000</v>
      </c>
      <c r="G72" s="59">
        <v>42439</v>
      </c>
      <c r="H72" s="60">
        <v>2776801011</v>
      </c>
      <c r="I72" s="60">
        <v>2776800721</v>
      </c>
      <c r="J72" s="60">
        <v>5553601732</v>
      </c>
      <c r="K72" t="s">
        <v>860</v>
      </c>
      <c r="L72">
        <v>0</v>
      </c>
      <c r="M72" t="s">
        <v>860</v>
      </c>
      <c r="N72">
        <v>0</v>
      </c>
      <c r="O72" t="s">
        <v>860</v>
      </c>
      <c r="P72">
        <v>0</v>
      </c>
      <c r="Q72" t="s">
        <v>860</v>
      </c>
      <c r="R72">
        <v>0</v>
      </c>
      <c r="S72" t="s">
        <v>860</v>
      </c>
      <c r="T72">
        <v>0</v>
      </c>
      <c r="U72" t="s">
        <v>860</v>
      </c>
      <c r="V72">
        <v>0</v>
      </c>
    </row>
    <row r="73" spans="1:22" ht="15">
      <c r="A73" t="s">
        <v>1059</v>
      </c>
      <c r="B73" t="s">
        <v>1060</v>
      </c>
      <c r="C73" t="s">
        <v>1061</v>
      </c>
      <c r="D73" t="s">
        <v>876</v>
      </c>
      <c r="E73" t="s">
        <v>859</v>
      </c>
      <c r="F73" s="58">
        <v>2290000000</v>
      </c>
      <c r="G73" s="59">
        <v>41394</v>
      </c>
      <c r="H73" s="60">
        <v>23422</v>
      </c>
      <c r="I73">
        <v>0</v>
      </c>
      <c r="J73" s="60">
        <v>23422</v>
      </c>
      <c r="K73" t="s">
        <v>860</v>
      </c>
      <c r="L73">
        <v>0</v>
      </c>
      <c r="M73" t="s">
        <v>860</v>
      </c>
      <c r="N73">
        <v>0</v>
      </c>
      <c r="O73" t="s">
        <v>860</v>
      </c>
      <c r="P73">
        <v>0</v>
      </c>
      <c r="Q73" t="s">
        <v>860</v>
      </c>
      <c r="R73">
        <v>0</v>
      </c>
      <c r="S73" t="s">
        <v>860</v>
      </c>
      <c r="T73">
        <v>0</v>
      </c>
      <c r="U73" t="s">
        <v>860</v>
      </c>
      <c r="V73">
        <v>0</v>
      </c>
    </row>
    <row r="74" spans="1:22" ht="15">
      <c r="A74" t="s">
        <v>1062</v>
      </c>
      <c r="B74" t="s">
        <v>1063</v>
      </c>
      <c r="C74" t="s">
        <v>1064</v>
      </c>
      <c r="D74" t="s">
        <v>934</v>
      </c>
      <c r="E74" t="s">
        <v>859</v>
      </c>
      <c r="F74" s="58">
        <v>4100000000</v>
      </c>
      <c r="G74" s="59">
        <v>41393</v>
      </c>
      <c r="H74" s="60">
        <v>122523049</v>
      </c>
      <c r="I74" s="60">
        <v>227024896</v>
      </c>
      <c r="J74" s="60">
        <v>349547945</v>
      </c>
      <c r="K74" t="s">
        <v>860</v>
      </c>
      <c r="L74">
        <v>0</v>
      </c>
      <c r="M74" t="s">
        <v>860</v>
      </c>
      <c r="N74">
        <v>0</v>
      </c>
      <c r="O74" t="s">
        <v>860</v>
      </c>
      <c r="P74">
        <v>0</v>
      </c>
      <c r="Q74" t="s">
        <v>860</v>
      </c>
      <c r="R74">
        <v>0</v>
      </c>
      <c r="S74" t="s">
        <v>860</v>
      </c>
      <c r="T74">
        <v>0</v>
      </c>
      <c r="U74" t="s">
        <v>860</v>
      </c>
      <c r="V74">
        <v>0</v>
      </c>
    </row>
    <row r="75" spans="1:22" ht="15">
      <c r="A75" t="s">
        <v>1065</v>
      </c>
      <c r="B75" t="s">
        <v>1066</v>
      </c>
      <c r="C75" t="s">
        <v>1067</v>
      </c>
      <c r="D75" t="s">
        <v>919</v>
      </c>
      <c r="E75" t="s">
        <v>859</v>
      </c>
      <c r="F75" s="58">
        <v>67000000000</v>
      </c>
      <c r="G75" s="59">
        <v>42488</v>
      </c>
      <c r="H75" s="60">
        <v>2865417020</v>
      </c>
      <c r="I75">
        <v>0</v>
      </c>
      <c r="J75" s="60">
        <v>2865417020</v>
      </c>
      <c r="K75" t="s">
        <v>860</v>
      </c>
      <c r="L75">
        <v>0</v>
      </c>
      <c r="M75" t="s">
        <v>860</v>
      </c>
      <c r="N75">
        <v>0</v>
      </c>
      <c r="O75" t="s">
        <v>860</v>
      </c>
      <c r="P75">
        <v>0</v>
      </c>
      <c r="Q75" t="s">
        <v>860</v>
      </c>
      <c r="R75">
        <v>0</v>
      </c>
      <c r="S75" t="s">
        <v>860</v>
      </c>
      <c r="T75">
        <v>0</v>
      </c>
      <c r="U75" t="s">
        <v>860</v>
      </c>
      <c r="V75">
        <v>0</v>
      </c>
    </row>
    <row r="76" spans="1:22" ht="15">
      <c r="A76" t="s">
        <v>1068</v>
      </c>
      <c r="B76" t="s">
        <v>1069</v>
      </c>
      <c r="C76" t="s">
        <v>1070</v>
      </c>
      <c r="D76" t="s">
        <v>919</v>
      </c>
      <c r="E76" t="s">
        <v>859</v>
      </c>
      <c r="F76" s="58">
        <v>584224000</v>
      </c>
      <c r="G76" s="59">
        <v>42031</v>
      </c>
      <c r="H76" s="60">
        <v>58226600</v>
      </c>
      <c r="I76">
        <v>0</v>
      </c>
      <c r="J76" s="60">
        <v>58226600</v>
      </c>
      <c r="K76" t="s">
        <v>860</v>
      </c>
      <c r="L76">
        <v>0</v>
      </c>
      <c r="M76" t="s">
        <v>860</v>
      </c>
      <c r="N76">
        <v>0</v>
      </c>
      <c r="O76" t="s">
        <v>860</v>
      </c>
      <c r="P76">
        <v>0</v>
      </c>
      <c r="Q76" t="s">
        <v>860</v>
      </c>
      <c r="R76">
        <v>0</v>
      </c>
      <c r="S76" t="s">
        <v>860</v>
      </c>
      <c r="T76">
        <v>0</v>
      </c>
      <c r="U76" t="s">
        <v>860</v>
      </c>
      <c r="V76">
        <v>0</v>
      </c>
    </row>
    <row r="77" spans="1:22" ht="15">
      <c r="A77" t="s">
        <v>1071</v>
      </c>
      <c r="B77" t="s">
        <v>1072</v>
      </c>
      <c r="C77" t="s">
        <v>1073</v>
      </c>
      <c r="D77" t="s">
        <v>934</v>
      </c>
      <c r="E77" t="s">
        <v>859</v>
      </c>
      <c r="F77" s="58">
        <v>8043222080.5</v>
      </c>
      <c r="G77" s="59">
        <v>42466</v>
      </c>
      <c r="H77" s="60">
        <v>451668652</v>
      </c>
      <c r="I77" s="60">
        <v>345596596</v>
      </c>
      <c r="J77" s="60">
        <v>797265248</v>
      </c>
      <c r="K77" t="s">
        <v>888</v>
      </c>
      <c r="L77" s="60">
        <v>345002978</v>
      </c>
      <c r="M77" t="s">
        <v>889</v>
      </c>
      <c r="N77" s="60">
        <v>593618</v>
      </c>
      <c r="O77" t="s">
        <v>860</v>
      </c>
      <c r="P77">
        <v>0</v>
      </c>
      <c r="Q77" t="s">
        <v>860</v>
      </c>
      <c r="R77">
        <v>0</v>
      </c>
      <c r="S77" t="s">
        <v>860</v>
      </c>
      <c r="T77">
        <v>0</v>
      </c>
      <c r="U77" t="s">
        <v>860</v>
      </c>
      <c r="V77">
        <v>0</v>
      </c>
    </row>
    <row r="78" spans="1:22" ht="15">
      <c r="A78" t="s">
        <v>1074</v>
      </c>
      <c r="B78" t="s">
        <v>1075</v>
      </c>
      <c r="C78" t="s">
        <v>1076</v>
      </c>
      <c r="D78" t="s">
        <v>876</v>
      </c>
      <c r="E78" t="s">
        <v>859</v>
      </c>
      <c r="F78" s="58">
        <v>577400000</v>
      </c>
      <c r="G78" s="59">
        <v>42263</v>
      </c>
      <c r="H78" s="60">
        <v>98606004</v>
      </c>
      <c r="I78" s="60">
        <v>187838406</v>
      </c>
      <c r="J78" s="60">
        <v>286444410</v>
      </c>
      <c r="K78" t="s">
        <v>860</v>
      </c>
      <c r="L78">
        <v>0</v>
      </c>
      <c r="M78" t="s">
        <v>860</v>
      </c>
      <c r="N78">
        <v>0</v>
      </c>
      <c r="O78" t="s">
        <v>860</v>
      </c>
      <c r="P78">
        <v>0</v>
      </c>
      <c r="Q78" t="s">
        <v>860</v>
      </c>
      <c r="R78">
        <v>0</v>
      </c>
      <c r="S78" t="s">
        <v>860</v>
      </c>
      <c r="T78">
        <v>0</v>
      </c>
      <c r="U78" t="s">
        <v>860</v>
      </c>
      <c r="V78">
        <v>0</v>
      </c>
    </row>
    <row r="79" spans="1:22" ht="15">
      <c r="A79" t="s">
        <v>1077</v>
      </c>
      <c r="B79" t="s">
        <v>1078</v>
      </c>
      <c r="C79" t="s">
        <v>1079</v>
      </c>
      <c r="D79" t="s">
        <v>876</v>
      </c>
      <c r="E79" t="s">
        <v>859</v>
      </c>
      <c r="F79" s="58">
        <v>10282444</v>
      </c>
      <c r="G79" s="59">
        <v>41074</v>
      </c>
      <c r="H79" s="60">
        <v>10282444</v>
      </c>
      <c r="I79">
        <v>0</v>
      </c>
      <c r="J79" s="60">
        <v>10282444</v>
      </c>
      <c r="K79" t="s">
        <v>860</v>
      </c>
      <c r="L79">
        <v>0</v>
      </c>
      <c r="M79" t="s">
        <v>860</v>
      </c>
      <c r="N79">
        <v>0</v>
      </c>
      <c r="O79" t="s">
        <v>860</v>
      </c>
      <c r="P79">
        <v>0</v>
      </c>
      <c r="Q79" t="s">
        <v>860</v>
      </c>
      <c r="R79">
        <v>0</v>
      </c>
      <c r="S79" t="s">
        <v>860</v>
      </c>
      <c r="T79">
        <v>0</v>
      </c>
      <c r="U79" t="s">
        <v>860</v>
      </c>
      <c r="V79">
        <v>0</v>
      </c>
    </row>
    <row r="80" spans="1:22" ht="15">
      <c r="A80" t="s">
        <v>604</v>
      </c>
      <c r="B80" t="s">
        <v>1080</v>
      </c>
      <c r="C80" t="s">
        <v>1081</v>
      </c>
      <c r="D80" t="s">
        <v>876</v>
      </c>
      <c r="E80" t="s">
        <v>859</v>
      </c>
      <c r="F80" s="58">
        <v>107661784.69</v>
      </c>
      <c r="G80" s="59">
        <v>42003</v>
      </c>
      <c r="H80">
        <v>239</v>
      </c>
      <c r="I80">
        <v>478</v>
      </c>
      <c r="J80">
        <v>717</v>
      </c>
      <c r="K80" t="s">
        <v>888</v>
      </c>
      <c r="L80">
        <v>323</v>
      </c>
      <c r="M80" t="s">
        <v>889</v>
      </c>
      <c r="N80">
        <v>155</v>
      </c>
      <c r="O80" t="s">
        <v>860</v>
      </c>
      <c r="P80">
        <v>0</v>
      </c>
      <c r="Q80" t="s">
        <v>860</v>
      </c>
      <c r="R80">
        <v>0</v>
      </c>
      <c r="S80" t="s">
        <v>860</v>
      </c>
      <c r="T80">
        <v>0</v>
      </c>
      <c r="U80" t="s">
        <v>860</v>
      </c>
      <c r="V80">
        <v>0</v>
      </c>
    </row>
    <row r="81" spans="1:22" ht="15">
      <c r="A81" t="s">
        <v>1082</v>
      </c>
      <c r="B81" t="s">
        <v>1083</v>
      </c>
      <c r="C81" t="s">
        <v>1084</v>
      </c>
      <c r="D81" t="s">
        <v>876</v>
      </c>
      <c r="E81" t="s">
        <v>859</v>
      </c>
      <c r="F81" s="58">
        <v>174201387.66999999</v>
      </c>
      <c r="G81" s="59">
        <v>42279</v>
      </c>
      <c r="H81" s="60">
        <v>77864966</v>
      </c>
      <c r="I81">
        <v>0</v>
      </c>
      <c r="J81" s="60">
        <v>77864966</v>
      </c>
      <c r="K81" t="s">
        <v>860</v>
      </c>
      <c r="L81">
        <v>0</v>
      </c>
      <c r="M81" t="s">
        <v>860</v>
      </c>
      <c r="N81">
        <v>0</v>
      </c>
      <c r="O81" t="s">
        <v>860</v>
      </c>
      <c r="P81">
        <v>0</v>
      </c>
      <c r="Q81" t="s">
        <v>860</v>
      </c>
      <c r="R81">
        <v>0</v>
      </c>
      <c r="S81" t="s">
        <v>860</v>
      </c>
      <c r="T81">
        <v>0</v>
      </c>
      <c r="U81" t="s">
        <v>860</v>
      </c>
      <c r="V81">
        <v>0</v>
      </c>
    </row>
    <row r="82" spans="1:22" ht="15">
      <c r="A82" t="s">
        <v>1085</v>
      </c>
      <c r="B82" t="s">
        <v>1086</v>
      </c>
      <c r="C82" t="s">
        <v>1087</v>
      </c>
      <c r="D82" t="s">
        <v>876</v>
      </c>
      <c r="E82" t="s">
        <v>859</v>
      </c>
      <c r="F82" s="58">
        <v>900000000</v>
      </c>
      <c r="G82" s="59">
        <v>42179</v>
      </c>
      <c r="H82" s="60">
        <v>28014650</v>
      </c>
      <c r="I82" s="60">
        <v>8290000</v>
      </c>
      <c r="J82" s="60">
        <v>36304650</v>
      </c>
      <c r="K82" t="s">
        <v>860</v>
      </c>
      <c r="L82">
        <v>0</v>
      </c>
      <c r="M82" t="s">
        <v>860</v>
      </c>
      <c r="N82">
        <v>0</v>
      </c>
      <c r="O82" t="s">
        <v>860</v>
      </c>
      <c r="P82">
        <v>0</v>
      </c>
      <c r="Q82" t="s">
        <v>860</v>
      </c>
      <c r="R82">
        <v>0</v>
      </c>
      <c r="S82" t="s">
        <v>860</v>
      </c>
      <c r="T82">
        <v>0</v>
      </c>
      <c r="U82" t="s">
        <v>860</v>
      </c>
      <c r="V82">
        <v>0</v>
      </c>
    </row>
    <row r="83" spans="1:22" ht="15">
      <c r="A83" t="s">
        <v>1088</v>
      </c>
      <c r="B83" t="s">
        <v>1089</v>
      </c>
      <c r="C83" t="s">
        <v>1090</v>
      </c>
      <c r="D83" t="s">
        <v>876</v>
      </c>
      <c r="E83" t="s">
        <v>859</v>
      </c>
      <c r="F83" s="58">
        <v>453440</v>
      </c>
      <c r="G83" s="59">
        <v>39933</v>
      </c>
      <c r="H83" s="60">
        <v>453440</v>
      </c>
      <c r="I83">
        <v>0</v>
      </c>
      <c r="J83" s="60">
        <v>453440</v>
      </c>
      <c r="K83" t="s">
        <v>860</v>
      </c>
      <c r="L83">
        <v>0</v>
      </c>
      <c r="M83" t="s">
        <v>860</v>
      </c>
      <c r="N83">
        <v>0</v>
      </c>
      <c r="O83" t="s">
        <v>860</v>
      </c>
      <c r="P83">
        <v>0</v>
      </c>
      <c r="Q83" t="s">
        <v>860</v>
      </c>
      <c r="R83">
        <v>0</v>
      </c>
      <c r="S83" t="s">
        <v>860</v>
      </c>
      <c r="T83">
        <v>0</v>
      </c>
      <c r="U83" t="s">
        <v>860</v>
      </c>
      <c r="V83">
        <v>0</v>
      </c>
    </row>
    <row r="84" spans="1:22" ht="15">
      <c r="A84" t="s">
        <v>1091</v>
      </c>
      <c r="B84" t="s">
        <v>1092</v>
      </c>
      <c r="C84" t="s">
        <v>1093</v>
      </c>
      <c r="D84" t="s">
        <v>919</v>
      </c>
      <c r="E84" t="s">
        <v>859</v>
      </c>
      <c r="F84" s="58">
        <v>12553417953.360001</v>
      </c>
      <c r="G84" s="59">
        <v>42425</v>
      </c>
      <c r="H84" s="60">
        <v>812473246</v>
      </c>
      <c r="I84">
        <v>0</v>
      </c>
      <c r="J84" s="60">
        <v>812473246</v>
      </c>
      <c r="K84" t="s">
        <v>860</v>
      </c>
      <c r="L84">
        <v>0</v>
      </c>
      <c r="M84" t="s">
        <v>860</v>
      </c>
      <c r="N84">
        <v>0</v>
      </c>
      <c r="O84" t="s">
        <v>860</v>
      </c>
      <c r="P84">
        <v>0</v>
      </c>
      <c r="Q84" t="s">
        <v>860</v>
      </c>
      <c r="R84">
        <v>0</v>
      </c>
      <c r="S84" t="s">
        <v>860</v>
      </c>
      <c r="T84">
        <v>0</v>
      </c>
      <c r="U84" t="s">
        <v>860</v>
      </c>
      <c r="V84">
        <v>0</v>
      </c>
    </row>
    <row r="85" spans="1:22" ht="15">
      <c r="A85" t="s">
        <v>1094</v>
      </c>
      <c r="B85" t="s">
        <v>1095</v>
      </c>
      <c r="C85" t="s">
        <v>1096</v>
      </c>
      <c r="D85" t="s">
        <v>876</v>
      </c>
      <c r="E85" t="s">
        <v>859</v>
      </c>
      <c r="F85" s="58">
        <v>2633247634.8000002</v>
      </c>
      <c r="G85" s="59">
        <v>42213</v>
      </c>
      <c r="H85" s="60">
        <v>1339603865</v>
      </c>
      <c r="I85">
        <v>0</v>
      </c>
      <c r="J85" s="60">
        <v>1339603865</v>
      </c>
      <c r="K85" t="s">
        <v>860</v>
      </c>
      <c r="L85">
        <v>0</v>
      </c>
      <c r="M85" t="s">
        <v>860</v>
      </c>
      <c r="N85">
        <v>0</v>
      </c>
      <c r="O85" t="s">
        <v>860</v>
      </c>
      <c r="P85">
        <v>0</v>
      </c>
      <c r="Q85" t="s">
        <v>860</v>
      </c>
      <c r="R85">
        <v>0</v>
      </c>
      <c r="S85" t="s">
        <v>860</v>
      </c>
      <c r="T85">
        <v>0</v>
      </c>
      <c r="U85" t="s">
        <v>860</v>
      </c>
      <c r="V85">
        <v>0</v>
      </c>
    </row>
    <row r="86" spans="1:22" ht="15">
      <c r="A86" t="s">
        <v>1097</v>
      </c>
      <c r="B86" t="s">
        <v>1098</v>
      </c>
      <c r="C86" t="s">
        <v>1099</v>
      </c>
      <c r="D86" t="s">
        <v>876</v>
      </c>
      <c r="E86" t="s">
        <v>859</v>
      </c>
      <c r="F86" s="58">
        <v>863061.17</v>
      </c>
      <c r="G86" s="59">
        <v>41269</v>
      </c>
      <c r="H86" s="60">
        <v>771995</v>
      </c>
      <c r="I86">
        <v>10</v>
      </c>
      <c r="J86" s="60">
        <v>772005</v>
      </c>
      <c r="K86" t="s">
        <v>860</v>
      </c>
      <c r="L86">
        <v>0</v>
      </c>
      <c r="M86" t="s">
        <v>860</v>
      </c>
      <c r="N86">
        <v>0</v>
      </c>
      <c r="O86" t="s">
        <v>860</v>
      </c>
      <c r="P86">
        <v>0</v>
      </c>
      <c r="Q86" t="s">
        <v>860</v>
      </c>
      <c r="R86">
        <v>0</v>
      </c>
      <c r="S86" t="s">
        <v>860</v>
      </c>
      <c r="T86">
        <v>0</v>
      </c>
      <c r="U86" t="s">
        <v>860</v>
      </c>
      <c r="V86">
        <v>0</v>
      </c>
    </row>
    <row r="87" spans="1:22" ht="15">
      <c r="A87" t="s">
        <v>1100</v>
      </c>
      <c r="B87" t="s">
        <v>1101</v>
      </c>
      <c r="C87" t="s">
        <v>1102</v>
      </c>
      <c r="D87" t="s">
        <v>876</v>
      </c>
      <c r="E87" t="s">
        <v>859</v>
      </c>
      <c r="F87" s="58">
        <v>59882260.600000001</v>
      </c>
      <c r="G87" s="59">
        <v>42489</v>
      </c>
      <c r="H87" s="60">
        <v>4280784</v>
      </c>
      <c r="I87">
        <v>10</v>
      </c>
      <c r="J87" s="60">
        <v>4280794</v>
      </c>
      <c r="K87" t="s">
        <v>860</v>
      </c>
      <c r="L87">
        <v>0</v>
      </c>
      <c r="M87" t="s">
        <v>860</v>
      </c>
      <c r="N87">
        <v>0</v>
      </c>
      <c r="O87" t="s">
        <v>860</v>
      </c>
      <c r="P87">
        <v>0</v>
      </c>
      <c r="Q87" t="s">
        <v>860</v>
      </c>
      <c r="R87">
        <v>0</v>
      </c>
      <c r="S87" t="s">
        <v>860</v>
      </c>
      <c r="T87">
        <v>0</v>
      </c>
      <c r="U87" t="s">
        <v>860</v>
      </c>
      <c r="V87">
        <v>0</v>
      </c>
    </row>
    <row r="88" spans="1:22" ht="15">
      <c r="A88" t="s">
        <v>1103</v>
      </c>
      <c r="B88" t="s">
        <v>1104</v>
      </c>
      <c r="C88" t="s">
        <v>1105</v>
      </c>
      <c r="D88" t="s">
        <v>876</v>
      </c>
      <c r="E88" t="s">
        <v>859</v>
      </c>
      <c r="F88" s="58">
        <v>49183032.359999999</v>
      </c>
      <c r="G88" s="59">
        <v>42489</v>
      </c>
      <c r="H88" s="60">
        <v>2490747</v>
      </c>
      <c r="I88">
        <v>10</v>
      </c>
      <c r="J88" s="60">
        <v>2490757</v>
      </c>
      <c r="K88" t="s">
        <v>860</v>
      </c>
      <c r="L88">
        <v>0</v>
      </c>
      <c r="M88" t="s">
        <v>860</v>
      </c>
      <c r="N88">
        <v>0</v>
      </c>
      <c r="O88" t="s">
        <v>860</v>
      </c>
      <c r="P88">
        <v>0</v>
      </c>
      <c r="Q88" t="s">
        <v>860</v>
      </c>
      <c r="R88">
        <v>0</v>
      </c>
      <c r="S88" t="s">
        <v>860</v>
      </c>
      <c r="T88">
        <v>0</v>
      </c>
      <c r="U88" t="s">
        <v>860</v>
      </c>
      <c r="V88">
        <v>0</v>
      </c>
    </row>
    <row r="89" spans="1:22" ht="15">
      <c r="A89" t="s">
        <v>1106</v>
      </c>
      <c r="B89" t="s">
        <v>1107</v>
      </c>
      <c r="C89" t="s">
        <v>1108</v>
      </c>
      <c r="D89" t="s">
        <v>876</v>
      </c>
      <c r="E89" t="s">
        <v>859</v>
      </c>
      <c r="F89" s="58">
        <v>5432969.5199999996</v>
      </c>
      <c r="G89" s="59">
        <v>42489</v>
      </c>
      <c r="H89" s="60">
        <v>5031014</v>
      </c>
      <c r="I89">
        <v>10</v>
      </c>
      <c r="J89" s="60">
        <v>5031024</v>
      </c>
      <c r="K89" t="s">
        <v>860</v>
      </c>
      <c r="L89">
        <v>0</v>
      </c>
      <c r="M89" t="s">
        <v>860</v>
      </c>
      <c r="N89">
        <v>0</v>
      </c>
      <c r="O89" t="s">
        <v>860</v>
      </c>
      <c r="P89">
        <v>0</v>
      </c>
      <c r="Q89" t="s">
        <v>860</v>
      </c>
      <c r="R89">
        <v>0</v>
      </c>
      <c r="S89" t="s">
        <v>860</v>
      </c>
      <c r="T89">
        <v>0</v>
      </c>
      <c r="U89" t="s">
        <v>860</v>
      </c>
      <c r="V89">
        <v>0</v>
      </c>
    </row>
    <row r="90" spans="1:22" ht="15">
      <c r="A90" t="s">
        <v>1109</v>
      </c>
      <c r="B90" t="s">
        <v>1110</v>
      </c>
      <c r="C90" t="s">
        <v>1111</v>
      </c>
      <c r="D90" t="s">
        <v>876</v>
      </c>
      <c r="E90" t="s">
        <v>859</v>
      </c>
      <c r="F90" s="58">
        <v>43268268.759999998</v>
      </c>
      <c r="G90" s="59">
        <v>42489</v>
      </c>
      <c r="H90" s="60">
        <v>7912600</v>
      </c>
      <c r="I90">
        <v>10</v>
      </c>
      <c r="J90" s="60">
        <v>7912610</v>
      </c>
      <c r="K90" t="s">
        <v>860</v>
      </c>
      <c r="L90">
        <v>0</v>
      </c>
      <c r="M90" t="s">
        <v>860</v>
      </c>
      <c r="N90">
        <v>0</v>
      </c>
      <c r="O90" t="s">
        <v>860</v>
      </c>
      <c r="P90">
        <v>0</v>
      </c>
      <c r="Q90" t="s">
        <v>860</v>
      </c>
      <c r="R90">
        <v>0</v>
      </c>
      <c r="S90" t="s">
        <v>860</v>
      </c>
      <c r="T90">
        <v>0</v>
      </c>
      <c r="U90" t="s">
        <v>860</v>
      </c>
      <c r="V90">
        <v>0</v>
      </c>
    </row>
    <row r="91" spans="1:22" ht="15">
      <c r="A91" t="s">
        <v>2823</v>
      </c>
      <c r="B91" t="s">
        <v>2824</v>
      </c>
      <c r="C91" t="s">
        <v>2825</v>
      </c>
      <c r="D91" t="s">
        <v>941</v>
      </c>
      <c r="E91" t="s">
        <v>859</v>
      </c>
      <c r="F91" s="58">
        <v>54445593.740000002</v>
      </c>
      <c r="G91" s="59">
        <v>42489</v>
      </c>
      <c r="H91" s="60">
        <v>129996569</v>
      </c>
      <c r="I91">
        <v>0</v>
      </c>
      <c r="J91" s="60">
        <v>129996569</v>
      </c>
      <c r="K91" t="s">
        <v>860</v>
      </c>
      <c r="L91">
        <v>0</v>
      </c>
      <c r="M91" t="s">
        <v>860</v>
      </c>
      <c r="N91">
        <v>0</v>
      </c>
      <c r="O91" t="s">
        <v>860</v>
      </c>
      <c r="P91">
        <v>0</v>
      </c>
      <c r="Q91" t="s">
        <v>860</v>
      </c>
      <c r="R91">
        <v>0</v>
      </c>
      <c r="S91" t="s">
        <v>860</v>
      </c>
      <c r="T91">
        <v>0</v>
      </c>
      <c r="U91" t="s">
        <v>860</v>
      </c>
      <c r="V91">
        <v>0</v>
      </c>
    </row>
    <row r="92" spans="1:22" ht="15">
      <c r="A92" t="s">
        <v>1112</v>
      </c>
      <c r="B92" t="s">
        <v>1113</v>
      </c>
      <c r="C92" t="s">
        <v>1114</v>
      </c>
      <c r="D92" t="s">
        <v>876</v>
      </c>
      <c r="E92" t="s">
        <v>859</v>
      </c>
      <c r="F92" s="58">
        <v>7180525408.3599997</v>
      </c>
      <c r="G92" s="59">
        <v>42415</v>
      </c>
      <c r="H92" s="60">
        <v>1384479772</v>
      </c>
      <c r="I92" s="60">
        <v>1311847544</v>
      </c>
      <c r="J92" s="60">
        <v>2696327316</v>
      </c>
      <c r="K92" t="s">
        <v>888</v>
      </c>
      <c r="L92" s="60">
        <v>495997140</v>
      </c>
      <c r="M92" t="s">
        <v>889</v>
      </c>
      <c r="N92" s="60">
        <v>815850404</v>
      </c>
      <c r="O92" t="s">
        <v>860</v>
      </c>
      <c r="P92">
        <v>0</v>
      </c>
      <c r="Q92" t="s">
        <v>860</v>
      </c>
      <c r="R92">
        <v>0</v>
      </c>
      <c r="S92" t="s">
        <v>860</v>
      </c>
      <c r="T92">
        <v>0</v>
      </c>
      <c r="U92" t="s">
        <v>860</v>
      </c>
      <c r="V92">
        <v>0</v>
      </c>
    </row>
    <row r="93" spans="1:22" ht="15">
      <c r="A93" t="s">
        <v>1115</v>
      </c>
      <c r="B93" t="s">
        <v>1116</v>
      </c>
      <c r="C93" t="s">
        <v>1117</v>
      </c>
      <c r="D93" t="s">
        <v>876</v>
      </c>
      <c r="E93" t="s">
        <v>859</v>
      </c>
      <c r="F93" s="58">
        <v>33047300.960000001</v>
      </c>
      <c r="G93" s="59">
        <v>41086</v>
      </c>
      <c r="H93" s="60">
        <v>1615118</v>
      </c>
      <c r="I93" s="60">
        <v>3230239</v>
      </c>
      <c r="J93" s="60">
        <v>4845357</v>
      </c>
      <c r="K93" t="s">
        <v>860</v>
      </c>
      <c r="L93">
        <v>0</v>
      </c>
      <c r="M93" t="s">
        <v>860</v>
      </c>
      <c r="N93">
        <v>0</v>
      </c>
      <c r="O93" t="s">
        <v>860</v>
      </c>
      <c r="P93">
        <v>0</v>
      </c>
      <c r="Q93" t="s">
        <v>860</v>
      </c>
      <c r="R93">
        <v>0</v>
      </c>
      <c r="S93" t="s">
        <v>860</v>
      </c>
      <c r="T93">
        <v>0</v>
      </c>
      <c r="U93" t="s">
        <v>860</v>
      </c>
      <c r="V93">
        <v>0</v>
      </c>
    </row>
    <row r="94" spans="1:22" ht="15">
      <c r="A94" t="s">
        <v>1118</v>
      </c>
      <c r="B94" t="s">
        <v>1119</v>
      </c>
      <c r="C94" t="s">
        <v>1120</v>
      </c>
      <c r="D94" t="s">
        <v>876</v>
      </c>
      <c r="E94" t="s">
        <v>859</v>
      </c>
      <c r="F94" s="58">
        <v>899538598.69000006</v>
      </c>
      <c r="G94" s="59">
        <v>42489</v>
      </c>
      <c r="H94" s="60">
        <v>510404</v>
      </c>
      <c r="I94">
        <v>0</v>
      </c>
      <c r="J94" s="60">
        <v>510404</v>
      </c>
      <c r="K94" t="s">
        <v>860</v>
      </c>
      <c r="L94">
        <v>0</v>
      </c>
      <c r="M94" t="s">
        <v>860</v>
      </c>
      <c r="N94">
        <v>0</v>
      </c>
      <c r="O94" t="s">
        <v>860</v>
      </c>
      <c r="P94">
        <v>0</v>
      </c>
      <c r="Q94" t="s">
        <v>860</v>
      </c>
      <c r="R94">
        <v>0</v>
      </c>
      <c r="S94" t="s">
        <v>860</v>
      </c>
      <c r="T94">
        <v>0</v>
      </c>
      <c r="U94" t="s">
        <v>860</v>
      </c>
      <c r="V94">
        <v>0</v>
      </c>
    </row>
    <row r="95" spans="1:22" ht="15">
      <c r="A95" t="s">
        <v>1121</v>
      </c>
      <c r="B95" t="s">
        <v>1122</v>
      </c>
      <c r="C95" t="s">
        <v>1123</v>
      </c>
      <c r="D95" t="s">
        <v>941</v>
      </c>
      <c r="E95" t="s">
        <v>859</v>
      </c>
      <c r="F95" s="58">
        <v>283155685.75999999</v>
      </c>
      <c r="G95" s="59">
        <v>41004</v>
      </c>
      <c r="H95" s="60">
        <v>61266737</v>
      </c>
      <c r="I95">
        <v>0</v>
      </c>
      <c r="J95" s="60">
        <v>61266737</v>
      </c>
      <c r="K95" t="s">
        <v>860</v>
      </c>
      <c r="L95">
        <v>0</v>
      </c>
      <c r="M95" t="s">
        <v>860</v>
      </c>
      <c r="N95">
        <v>0</v>
      </c>
      <c r="O95" t="s">
        <v>860</v>
      </c>
      <c r="P95">
        <v>0</v>
      </c>
      <c r="Q95" t="s">
        <v>860</v>
      </c>
      <c r="R95">
        <v>0</v>
      </c>
      <c r="S95" t="s">
        <v>860</v>
      </c>
      <c r="T95">
        <v>0</v>
      </c>
      <c r="U95" t="s">
        <v>860</v>
      </c>
      <c r="V95">
        <v>0</v>
      </c>
    </row>
    <row r="96" spans="1:22" ht="15">
      <c r="A96" t="s">
        <v>1124</v>
      </c>
      <c r="B96" t="s">
        <v>1125</v>
      </c>
      <c r="C96" t="s">
        <v>1126</v>
      </c>
      <c r="D96" t="s">
        <v>858</v>
      </c>
      <c r="E96" t="s">
        <v>859</v>
      </c>
      <c r="F96" s="58">
        <v>835809.85</v>
      </c>
      <c r="G96" s="59">
        <v>42261</v>
      </c>
      <c r="H96" s="60">
        <v>2201333</v>
      </c>
      <c r="I96" s="60">
        <v>4402667</v>
      </c>
      <c r="J96" s="60">
        <v>6604000</v>
      </c>
      <c r="K96" t="s">
        <v>889</v>
      </c>
      <c r="L96" s="60">
        <v>4402667</v>
      </c>
      <c r="M96" t="s">
        <v>860</v>
      </c>
      <c r="N96">
        <v>0</v>
      </c>
      <c r="O96" t="s">
        <v>860</v>
      </c>
      <c r="P96">
        <v>0</v>
      </c>
      <c r="Q96" t="s">
        <v>860</v>
      </c>
      <c r="R96">
        <v>0</v>
      </c>
      <c r="S96" t="s">
        <v>860</v>
      </c>
      <c r="T96">
        <v>0</v>
      </c>
      <c r="U96" t="s">
        <v>860</v>
      </c>
      <c r="V96">
        <v>0</v>
      </c>
    </row>
    <row r="97" spans="1:22" ht="15">
      <c r="A97" t="s">
        <v>1127</v>
      </c>
      <c r="B97" t="s">
        <v>1128</v>
      </c>
      <c r="C97" t="s">
        <v>1129</v>
      </c>
      <c r="D97" t="s">
        <v>858</v>
      </c>
      <c r="E97" t="s">
        <v>859</v>
      </c>
      <c r="F97" s="58">
        <v>64582206</v>
      </c>
      <c r="G97" s="59">
        <v>40896</v>
      </c>
      <c r="H97" s="60">
        <v>64582206</v>
      </c>
      <c r="I97">
        <v>0</v>
      </c>
      <c r="J97" s="60">
        <v>64582206</v>
      </c>
      <c r="K97" t="s">
        <v>860</v>
      </c>
      <c r="L97">
        <v>0</v>
      </c>
      <c r="M97" t="s">
        <v>860</v>
      </c>
      <c r="N97">
        <v>0</v>
      </c>
      <c r="O97" t="s">
        <v>860</v>
      </c>
      <c r="P97">
        <v>0</v>
      </c>
      <c r="Q97" t="s">
        <v>860</v>
      </c>
      <c r="R97">
        <v>0</v>
      </c>
      <c r="S97" t="s">
        <v>860</v>
      </c>
      <c r="T97">
        <v>0</v>
      </c>
      <c r="U97" t="s">
        <v>860</v>
      </c>
      <c r="V97">
        <v>0</v>
      </c>
    </row>
    <row r="98" spans="1:22" ht="15">
      <c r="A98" t="s">
        <v>1130</v>
      </c>
      <c r="B98" t="s">
        <v>1131</v>
      </c>
      <c r="C98" t="s">
        <v>1132</v>
      </c>
      <c r="D98" t="s">
        <v>858</v>
      </c>
      <c r="E98" t="s">
        <v>859</v>
      </c>
      <c r="F98" s="58">
        <v>800106</v>
      </c>
      <c r="G98" s="59">
        <v>42261</v>
      </c>
      <c r="H98" s="60">
        <v>446544</v>
      </c>
      <c r="I98" s="60">
        <v>893209</v>
      </c>
      <c r="J98" s="60">
        <v>1339753</v>
      </c>
      <c r="K98" t="s">
        <v>889</v>
      </c>
      <c r="L98" s="60">
        <v>893209</v>
      </c>
      <c r="M98" t="s">
        <v>860</v>
      </c>
      <c r="N98">
        <v>0</v>
      </c>
      <c r="O98" t="s">
        <v>860</v>
      </c>
      <c r="P98">
        <v>0</v>
      </c>
      <c r="Q98" t="s">
        <v>860</v>
      </c>
      <c r="R98">
        <v>0</v>
      </c>
      <c r="S98" t="s">
        <v>860</v>
      </c>
      <c r="T98">
        <v>0</v>
      </c>
      <c r="U98" t="s">
        <v>860</v>
      </c>
      <c r="V98">
        <v>0</v>
      </c>
    </row>
    <row r="99" spans="1:22" ht="15">
      <c r="A99" t="s">
        <v>1133</v>
      </c>
      <c r="B99" t="s">
        <v>1134</v>
      </c>
      <c r="C99" t="s">
        <v>1135</v>
      </c>
      <c r="D99" t="s">
        <v>876</v>
      </c>
      <c r="E99" t="s">
        <v>859</v>
      </c>
      <c r="F99" s="58">
        <v>1743586450.1099999</v>
      </c>
      <c r="G99" s="59">
        <v>42261</v>
      </c>
      <c r="H99" s="60">
        <v>167584407</v>
      </c>
      <c r="I99" s="60">
        <v>56684</v>
      </c>
      <c r="J99" s="60">
        <v>167641091</v>
      </c>
      <c r="K99" t="s">
        <v>860</v>
      </c>
      <c r="L99">
        <v>0</v>
      </c>
      <c r="M99" t="s">
        <v>860</v>
      </c>
      <c r="N99">
        <v>0</v>
      </c>
      <c r="O99" t="s">
        <v>860</v>
      </c>
      <c r="P99">
        <v>0</v>
      </c>
      <c r="Q99" t="s">
        <v>860</v>
      </c>
      <c r="R99">
        <v>0</v>
      </c>
      <c r="S99" t="s">
        <v>860</v>
      </c>
      <c r="T99">
        <v>0</v>
      </c>
      <c r="U99" t="s">
        <v>860</v>
      </c>
      <c r="V99">
        <v>0</v>
      </c>
    </row>
    <row r="100" spans="1:22" ht="15">
      <c r="A100" t="s">
        <v>1136</v>
      </c>
      <c r="B100" t="s">
        <v>1137</v>
      </c>
      <c r="C100" t="s">
        <v>1138</v>
      </c>
      <c r="D100" t="s">
        <v>858</v>
      </c>
      <c r="E100" t="s">
        <v>859</v>
      </c>
      <c r="F100" s="58">
        <v>1053320.53</v>
      </c>
      <c r="G100" s="59">
        <v>42261</v>
      </c>
      <c r="H100" s="60">
        <v>520202</v>
      </c>
      <c r="I100" s="60">
        <v>1039921</v>
      </c>
      <c r="J100" s="60">
        <v>1560123</v>
      </c>
      <c r="K100" t="s">
        <v>889</v>
      </c>
      <c r="L100" s="60">
        <v>1039921</v>
      </c>
      <c r="M100" t="s">
        <v>860</v>
      </c>
      <c r="N100">
        <v>0</v>
      </c>
      <c r="O100" t="s">
        <v>860</v>
      </c>
      <c r="P100">
        <v>0</v>
      </c>
      <c r="Q100" t="s">
        <v>860</v>
      </c>
      <c r="R100">
        <v>0</v>
      </c>
      <c r="S100" t="s">
        <v>860</v>
      </c>
      <c r="T100">
        <v>0</v>
      </c>
      <c r="U100" t="s">
        <v>860</v>
      </c>
      <c r="V100">
        <v>0</v>
      </c>
    </row>
    <row r="101" spans="1:22" ht="15">
      <c r="A101" t="s">
        <v>1139</v>
      </c>
      <c r="B101" t="s">
        <v>1140</v>
      </c>
      <c r="C101" t="s">
        <v>1141</v>
      </c>
      <c r="D101" t="s">
        <v>876</v>
      </c>
      <c r="E101" t="s">
        <v>859</v>
      </c>
      <c r="F101" s="58">
        <v>35635955.43</v>
      </c>
      <c r="G101" s="59">
        <v>41606</v>
      </c>
      <c r="H101" s="60">
        <v>13087267</v>
      </c>
      <c r="I101" s="60">
        <v>25464982</v>
      </c>
      <c r="J101" s="60">
        <v>38552249</v>
      </c>
      <c r="K101" t="s">
        <v>860</v>
      </c>
      <c r="L101">
        <v>0</v>
      </c>
      <c r="M101" t="s">
        <v>860</v>
      </c>
      <c r="N101">
        <v>0</v>
      </c>
      <c r="O101" t="s">
        <v>860</v>
      </c>
      <c r="P101">
        <v>0</v>
      </c>
      <c r="Q101" t="s">
        <v>860</v>
      </c>
      <c r="R101">
        <v>0</v>
      </c>
      <c r="S101" t="s">
        <v>860</v>
      </c>
      <c r="T101">
        <v>0</v>
      </c>
      <c r="U101" t="s">
        <v>860</v>
      </c>
      <c r="V101">
        <v>0</v>
      </c>
    </row>
    <row r="102" spans="1:22" ht="15">
      <c r="A102" t="s">
        <v>1142</v>
      </c>
      <c r="B102" t="s">
        <v>1143</v>
      </c>
      <c r="C102" t="s">
        <v>1144</v>
      </c>
      <c r="D102" t="s">
        <v>858</v>
      </c>
      <c r="E102" t="s">
        <v>859</v>
      </c>
      <c r="F102" s="58">
        <v>5159755.03</v>
      </c>
      <c r="G102" s="59">
        <v>42489</v>
      </c>
      <c r="H102" s="60">
        <v>14324371</v>
      </c>
      <c r="I102">
        <v>0</v>
      </c>
      <c r="J102" s="60">
        <v>14324371</v>
      </c>
      <c r="K102" t="s">
        <v>860</v>
      </c>
      <c r="L102">
        <v>0</v>
      </c>
      <c r="M102" t="s">
        <v>860</v>
      </c>
      <c r="N102">
        <v>0</v>
      </c>
      <c r="O102" t="s">
        <v>860</v>
      </c>
      <c r="P102">
        <v>0</v>
      </c>
      <c r="Q102" t="s">
        <v>860</v>
      </c>
      <c r="R102">
        <v>0</v>
      </c>
      <c r="S102" t="s">
        <v>860</v>
      </c>
      <c r="T102">
        <v>0</v>
      </c>
      <c r="U102" t="s">
        <v>860</v>
      </c>
      <c r="V102">
        <v>0</v>
      </c>
    </row>
    <row r="103" spans="1:22" ht="15">
      <c r="A103" t="s">
        <v>1145</v>
      </c>
      <c r="B103" t="s">
        <v>1146</v>
      </c>
      <c r="C103" t="s">
        <v>1147</v>
      </c>
      <c r="D103" t="s">
        <v>876</v>
      </c>
      <c r="E103" t="s">
        <v>859</v>
      </c>
      <c r="F103" s="58">
        <v>842266637.82000005</v>
      </c>
      <c r="G103" s="59">
        <v>40858</v>
      </c>
      <c r="H103" s="60">
        <v>357547216</v>
      </c>
      <c r="I103" s="60">
        <v>357547216</v>
      </c>
      <c r="J103" s="60">
        <v>715094432</v>
      </c>
      <c r="K103" t="s">
        <v>860</v>
      </c>
      <c r="L103">
        <v>0</v>
      </c>
      <c r="M103" t="s">
        <v>860</v>
      </c>
      <c r="N103">
        <v>0</v>
      </c>
      <c r="O103" t="s">
        <v>860</v>
      </c>
      <c r="P103">
        <v>0</v>
      </c>
      <c r="Q103" t="s">
        <v>860</v>
      </c>
      <c r="R103">
        <v>0</v>
      </c>
      <c r="S103" t="s">
        <v>860</v>
      </c>
      <c r="T103">
        <v>0</v>
      </c>
      <c r="U103" t="s">
        <v>860</v>
      </c>
      <c r="V103">
        <v>0</v>
      </c>
    </row>
    <row r="104" spans="1:22" ht="15">
      <c r="A104" t="s">
        <v>1148</v>
      </c>
      <c r="B104" t="s">
        <v>1149</v>
      </c>
      <c r="C104" t="s">
        <v>1150</v>
      </c>
      <c r="D104" t="s">
        <v>919</v>
      </c>
      <c r="E104" t="s">
        <v>859</v>
      </c>
      <c r="F104" s="58">
        <v>2055495430.54</v>
      </c>
      <c r="G104" s="59">
        <v>40872</v>
      </c>
      <c r="H104" s="60">
        <v>1765587200</v>
      </c>
      <c r="I104">
        <v>0</v>
      </c>
      <c r="J104" s="60">
        <v>1765587200</v>
      </c>
      <c r="K104" t="s">
        <v>860</v>
      </c>
      <c r="L104">
        <v>0</v>
      </c>
      <c r="M104" t="s">
        <v>860</v>
      </c>
      <c r="N104">
        <v>0</v>
      </c>
      <c r="O104" t="s">
        <v>860</v>
      </c>
      <c r="P104">
        <v>0</v>
      </c>
      <c r="Q104" t="s">
        <v>860</v>
      </c>
      <c r="R104">
        <v>0</v>
      </c>
      <c r="S104" t="s">
        <v>860</v>
      </c>
      <c r="T104">
        <v>0</v>
      </c>
      <c r="U104" t="s">
        <v>860</v>
      </c>
      <c r="V104">
        <v>0</v>
      </c>
    </row>
    <row r="105" spans="1:22" ht="15">
      <c r="A105" t="s">
        <v>1151</v>
      </c>
      <c r="B105" t="s">
        <v>1152</v>
      </c>
      <c r="C105" t="s">
        <v>1153</v>
      </c>
      <c r="D105" t="s">
        <v>919</v>
      </c>
      <c r="E105" t="s">
        <v>859</v>
      </c>
      <c r="F105" s="58">
        <v>742186771.17999995</v>
      </c>
      <c r="G105" s="59">
        <v>42251</v>
      </c>
      <c r="H105" s="60">
        <v>17012293</v>
      </c>
      <c r="I105">
        <v>0</v>
      </c>
      <c r="J105" s="60">
        <v>17012293</v>
      </c>
      <c r="K105" t="s">
        <v>860</v>
      </c>
      <c r="L105">
        <v>0</v>
      </c>
      <c r="M105" t="s">
        <v>860</v>
      </c>
      <c r="N105">
        <v>0</v>
      </c>
      <c r="O105" t="s">
        <v>860</v>
      </c>
      <c r="P105">
        <v>0</v>
      </c>
      <c r="Q105" t="s">
        <v>860</v>
      </c>
      <c r="R105">
        <v>0</v>
      </c>
      <c r="S105" t="s">
        <v>860</v>
      </c>
      <c r="T105">
        <v>0</v>
      </c>
      <c r="U105" t="s">
        <v>860</v>
      </c>
      <c r="V105">
        <v>0</v>
      </c>
    </row>
    <row r="106" spans="1:22" ht="15">
      <c r="A106" t="s">
        <v>1154</v>
      </c>
      <c r="B106" t="s">
        <v>1155</v>
      </c>
      <c r="C106" t="s">
        <v>1156</v>
      </c>
      <c r="D106" t="s">
        <v>876</v>
      </c>
      <c r="E106" t="s">
        <v>859</v>
      </c>
      <c r="F106" s="58">
        <v>566025355.62</v>
      </c>
      <c r="G106" s="59">
        <v>42270</v>
      </c>
      <c r="H106" s="60">
        <v>7184178</v>
      </c>
      <c r="I106" s="60">
        <v>7232205</v>
      </c>
      <c r="J106" s="60">
        <v>14416383</v>
      </c>
      <c r="K106" t="s">
        <v>888</v>
      </c>
      <c r="L106" s="60">
        <v>1313002</v>
      </c>
      <c r="M106" t="s">
        <v>889</v>
      </c>
      <c r="N106" s="60">
        <v>5919203</v>
      </c>
      <c r="O106" t="s">
        <v>860</v>
      </c>
      <c r="P106">
        <v>0</v>
      </c>
      <c r="Q106" t="s">
        <v>860</v>
      </c>
      <c r="R106">
        <v>0</v>
      </c>
      <c r="S106" t="s">
        <v>860</v>
      </c>
      <c r="T106">
        <v>0</v>
      </c>
      <c r="U106" t="s">
        <v>860</v>
      </c>
      <c r="V106">
        <v>0</v>
      </c>
    </row>
    <row r="107" spans="1:22" ht="15">
      <c r="A107" t="s">
        <v>1157</v>
      </c>
      <c r="B107" t="s">
        <v>1158</v>
      </c>
      <c r="C107" t="s">
        <v>1159</v>
      </c>
      <c r="D107" t="s">
        <v>934</v>
      </c>
      <c r="E107" t="s">
        <v>859</v>
      </c>
      <c r="F107" s="58">
        <v>150000000</v>
      </c>
      <c r="G107" s="59">
        <v>40662</v>
      </c>
      <c r="H107" s="60">
        <v>5707104</v>
      </c>
      <c r="I107" s="60">
        <v>4292896</v>
      </c>
      <c r="J107" s="60">
        <v>10000000</v>
      </c>
      <c r="K107" t="s">
        <v>860</v>
      </c>
      <c r="L107">
        <v>0</v>
      </c>
      <c r="M107" t="s">
        <v>860</v>
      </c>
      <c r="N107">
        <v>0</v>
      </c>
      <c r="O107" t="s">
        <v>860</v>
      </c>
      <c r="P107">
        <v>0</v>
      </c>
      <c r="Q107" t="s">
        <v>860</v>
      </c>
      <c r="R107">
        <v>0</v>
      </c>
      <c r="S107" t="s">
        <v>860</v>
      </c>
      <c r="T107">
        <v>0</v>
      </c>
      <c r="U107" t="s">
        <v>860</v>
      </c>
      <c r="V107">
        <v>0</v>
      </c>
    </row>
    <row r="108" spans="1:22" ht="15">
      <c r="A108" t="s">
        <v>1160</v>
      </c>
      <c r="B108" t="s">
        <v>1161</v>
      </c>
      <c r="C108" t="s">
        <v>1162</v>
      </c>
      <c r="D108" t="s">
        <v>934</v>
      </c>
      <c r="E108" t="s">
        <v>859</v>
      </c>
      <c r="F108" s="58">
        <v>23702962.149999999</v>
      </c>
      <c r="G108" s="59">
        <v>40088</v>
      </c>
      <c r="H108" s="60">
        <v>380669270</v>
      </c>
      <c r="I108" s="60">
        <v>6560558</v>
      </c>
      <c r="J108" s="60">
        <v>387229828</v>
      </c>
      <c r="K108" t="s">
        <v>860</v>
      </c>
      <c r="L108">
        <v>0</v>
      </c>
      <c r="M108" t="s">
        <v>860</v>
      </c>
      <c r="N108">
        <v>0</v>
      </c>
      <c r="O108" t="s">
        <v>860</v>
      </c>
      <c r="P108">
        <v>0</v>
      </c>
      <c r="Q108" t="s">
        <v>860</v>
      </c>
      <c r="R108">
        <v>0</v>
      </c>
      <c r="S108" t="s">
        <v>860</v>
      </c>
      <c r="T108">
        <v>0</v>
      </c>
      <c r="U108" t="s">
        <v>860</v>
      </c>
      <c r="V108">
        <v>0</v>
      </c>
    </row>
    <row r="109" spans="1:22" ht="15">
      <c r="A109" t="s">
        <v>1163</v>
      </c>
      <c r="B109" t="s">
        <v>1164</v>
      </c>
      <c r="C109" t="s">
        <v>1165</v>
      </c>
      <c r="D109" t="s">
        <v>934</v>
      </c>
      <c r="E109" t="s">
        <v>859</v>
      </c>
      <c r="F109" s="58">
        <v>588447186.05999994</v>
      </c>
      <c r="G109" s="59">
        <v>40088</v>
      </c>
      <c r="H109" s="60">
        <v>380669270</v>
      </c>
      <c r="I109" s="60">
        <v>6560558</v>
      </c>
      <c r="J109" s="60">
        <v>387229828</v>
      </c>
      <c r="K109" t="s">
        <v>860</v>
      </c>
      <c r="L109">
        <v>0</v>
      </c>
      <c r="M109" t="s">
        <v>860</v>
      </c>
      <c r="N109">
        <v>0</v>
      </c>
      <c r="O109" t="s">
        <v>860</v>
      </c>
      <c r="P109">
        <v>0</v>
      </c>
      <c r="Q109" t="s">
        <v>860</v>
      </c>
      <c r="R109">
        <v>0</v>
      </c>
      <c r="S109" t="s">
        <v>860</v>
      </c>
      <c r="T109">
        <v>0</v>
      </c>
      <c r="U109" t="s">
        <v>860</v>
      </c>
      <c r="V109">
        <v>0</v>
      </c>
    </row>
    <row r="110" spans="1:22" ht="15">
      <c r="A110" t="s">
        <v>1166</v>
      </c>
      <c r="B110" t="s">
        <v>1167</v>
      </c>
      <c r="C110" t="s">
        <v>1168</v>
      </c>
      <c r="D110" t="s">
        <v>876</v>
      </c>
      <c r="E110" t="s">
        <v>859</v>
      </c>
      <c r="F110" s="58">
        <v>544499820.60000002</v>
      </c>
      <c r="G110" s="59">
        <v>42487</v>
      </c>
      <c r="H110" s="60">
        <v>259637732</v>
      </c>
      <c r="I110">
        <v>0</v>
      </c>
      <c r="J110" s="60">
        <v>259637732</v>
      </c>
      <c r="K110" t="s">
        <v>860</v>
      </c>
      <c r="L110">
        <v>0</v>
      </c>
      <c r="M110" t="s">
        <v>860</v>
      </c>
      <c r="N110">
        <v>0</v>
      </c>
      <c r="O110" t="s">
        <v>860</v>
      </c>
      <c r="P110">
        <v>0</v>
      </c>
      <c r="Q110" t="s">
        <v>860</v>
      </c>
      <c r="R110">
        <v>0</v>
      </c>
      <c r="S110" t="s">
        <v>860</v>
      </c>
      <c r="T110">
        <v>0</v>
      </c>
      <c r="U110" t="s">
        <v>860</v>
      </c>
      <c r="V110">
        <v>0</v>
      </c>
    </row>
    <row r="111" spans="1:22" ht="15">
      <c r="A111" t="s">
        <v>1169</v>
      </c>
      <c r="B111" t="s">
        <v>1170</v>
      </c>
      <c r="C111" t="s">
        <v>1171</v>
      </c>
      <c r="D111" t="s">
        <v>872</v>
      </c>
      <c r="E111" t="s">
        <v>859</v>
      </c>
      <c r="F111" s="58">
        <v>1340000000</v>
      </c>
      <c r="G111" s="59">
        <v>42124</v>
      </c>
      <c r="H111" s="60">
        <v>15527137</v>
      </c>
      <c r="I111" s="60">
        <v>23044454</v>
      </c>
      <c r="J111" s="60">
        <v>38571591</v>
      </c>
      <c r="K111" t="s">
        <v>860</v>
      </c>
      <c r="L111">
        <v>0</v>
      </c>
      <c r="M111" t="s">
        <v>860</v>
      </c>
      <c r="N111">
        <v>0</v>
      </c>
      <c r="O111" t="s">
        <v>860</v>
      </c>
      <c r="P111">
        <v>0</v>
      </c>
      <c r="Q111" t="s">
        <v>860</v>
      </c>
      <c r="R111">
        <v>0</v>
      </c>
      <c r="S111" t="s">
        <v>860</v>
      </c>
      <c r="T111">
        <v>0</v>
      </c>
      <c r="U111" t="s">
        <v>860</v>
      </c>
      <c r="V111">
        <v>0</v>
      </c>
    </row>
    <row r="112" spans="1:22" ht="15">
      <c r="A112" t="s">
        <v>1172</v>
      </c>
      <c r="B112" t="s">
        <v>1173</v>
      </c>
      <c r="C112" t="s">
        <v>1174</v>
      </c>
      <c r="D112" t="s">
        <v>876</v>
      </c>
      <c r="E112" t="s">
        <v>859</v>
      </c>
      <c r="F112" s="58">
        <v>973764337.52999997</v>
      </c>
      <c r="G112" s="59">
        <v>40533</v>
      </c>
      <c r="H112" s="60">
        <v>32774246</v>
      </c>
      <c r="I112">
        <v>0</v>
      </c>
      <c r="J112" s="60">
        <v>32774246</v>
      </c>
      <c r="K112" t="s">
        <v>860</v>
      </c>
      <c r="L112">
        <v>0</v>
      </c>
      <c r="M112" t="s">
        <v>860</v>
      </c>
      <c r="N112">
        <v>0</v>
      </c>
      <c r="O112" t="s">
        <v>860</v>
      </c>
      <c r="P112">
        <v>0</v>
      </c>
      <c r="Q112" t="s">
        <v>860</v>
      </c>
      <c r="R112">
        <v>0</v>
      </c>
      <c r="S112" t="s">
        <v>860</v>
      </c>
      <c r="T112">
        <v>0</v>
      </c>
      <c r="U112" t="s">
        <v>860</v>
      </c>
      <c r="V112">
        <v>0</v>
      </c>
    </row>
    <row r="113" spans="1:22" ht="15">
      <c r="A113" t="s">
        <v>1175</v>
      </c>
      <c r="B113" t="s">
        <v>1176</v>
      </c>
      <c r="C113" t="s">
        <v>1177</v>
      </c>
      <c r="D113" t="s">
        <v>876</v>
      </c>
      <c r="E113" t="s">
        <v>859</v>
      </c>
      <c r="F113" s="58">
        <v>1521739772.1500001</v>
      </c>
      <c r="G113" s="59">
        <v>42226</v>
      </c>
      <c r="H113" s="60">
        <v>2204620569</v>
      </c>
      <c r="I113" s="60">
        <v>4453438</v>
      </c>
      <c r="J113" s="60">
        <v>2209074007</v>
      </c>
      <c r="K113" t="s">
        <v>888</v>
      </c>
      <c r="L113" s="60">
        <v>2166816</v>
      </c>
      <c r="M113" t="s">
        <v>889</v>
      </c>
      <c r="N113" s="60">
        <v>1085373</v>
      </c>
      <c r="O113" t="s">
        <v>904</v>
      </c>
      <c r="P113" s="60">
        <v>1201249</v>
      </c>
      <c r="Q113" t="s">
        <v>860</v>
      </c>
      <c r="R113">
        <v>0</v>
      </c>
      <c r="S113" t="s">
        <v>860</v>
      </c>
      <c r="T113">
        <v>0</v>
      </c>
      <c r="U113" t="s">
        <v>860</v>
      </c>
      <c r="V113">
        <v>0</v>
      </c>
    </row>
    <row r="114" spans="1:22" ht="15">
      <c r="A114" t="s">
        <v>1178</v>
      </c>
      <c r="B114" t="s">
        <v>1179</v>
      </c>
      <c r="C114" t="s">
        <v>1180</v>
      </c>
      <c r="D114" t="s">
        <v>876</v>
      </c>
      <c r="E114" t="s">
        <v>859</v>
      </c>
      <c r="F114" s="58">
        <v>590173759.38999999</v>
      </c>
      <c r="G114" s="59">
        <v>39393</v>
      </c>
      <c r="H114" s="60">
        <v>66302693</v>
      </c>
      <c r="I114" s="60">
        <v>8309695</v>
      </c>
      <c r="J114" s="60">
        <v>74612388</v>
      </c>
      <c r="K114" t="s">
        <v>888</v>
      </c>
      <c r="L114" s="60">
        <v>7567254</v>
      </c>
      <c r="M114" t="s">
        <v>889</v>
      </c>
      <c r="N114" s="60">
        <v>742441</v>
      </c>
      <c r="O114" t="s">
        <v>860</v>
      </c>
      <c r="P114">
        <v>0</v>
      </c>
      <c r="Q114" t="s">
        <v>860</v>
      </c>
      <c r="R114">
        <v>0</v>
      </c>
      <c r="S114" t="s">
        <v>860</v>
      </c>
      <c r="T114">
        <v>0</v>
      </c>
      <c r="U114" t="s">
        <v>860</v>
      </c>
      <c r="V114">
        <v>0</v>
      </c>
    </row>
    <row r="115" spans="1:22" ht="15">
      <c r="A115" t="s">
        <v>1181</v>
      </c>
      <c r="B115" t="s">
        <v>1182</v>
      </c>
      <c r="C115" t="s">
        <v>1183</v>
      </c>
      <c r="D115" t="s">
        <v>876</v>
      </c>
      <c r="E115" t="s">
        <v>859</v>
      </c>
      <c r="F115" s="58">
        <v>161894847.81</v>
      </c>
      <c r="G115" s="59">
        <v>42117</v>
      </c>
      <c r="H115" s="60">
        <v>153909975</v>
      </c>
      <c r="I115" s="60">
        <v>12810260</v>
      </c>
      <c r="J115" s="60">
        <v>166720235</v>
      </c>
      <c r="K115" t="s">
        <v>860</v>
      </c>
      <c r="L115">
        <v>0</v>
      </c>
      <c r="M115" t="s">
        <v>860</v>
      </c>
      <c r="N115">
        <v>0</v>
      </c>
      <c r="O115" t="s">
        <v>860</v>
      </c>
      <c r="P115">
        <v>0</v>
      </c>
      <c r="Q115" t="s">
        <v>860</v>
      </c>
      <c r="R115">
        <v>0</v>
      </c>
      <c r="S115" t="s">
        <v>860</v>
      </c>
      <c r="T115">
        <v>0</v>
      </c>
      <c r="U115" t="s">
        <v>860</v>
      </c>
      <c r="V115">
        <v>0</v>
      </c>
    </row>
    <row r="116" spans="1:22" ht="15">
      <c r="A116" t="s">
        <v>1184</v>
      </c>
      <c r="B116" t="s">
        <v>1185</v>
      </c>
      <c r="C116" t="s">
        <v>1186</v>
      </c>
      <c r="D116" t="s">
        <v>858</v>
      </c>
      <c r="E116" t="s">
        <v>859</v>
      </c>
      <c r="F116" s="58">
        <v>929620583.26999998</v>
      </c>
      <c r="G116" s="59">
        <v>42439</v>
      </c>
      <c r="H116" s="60">
        <v>161318939</v>
      </c>
      <c r="I116" s="60">
        <v>2864960</v>
      </c>
      <c r="J116" s="60">
        <v>164183899</v>
      </c>
      <c r="K116" t="s">
        <v>888</v>
      </c>
      <c r="L116" s="60">
        <v>1239231</v>
      </c>
      <c r="M116" t="s">
        <v>889</v>
      </c>
      <c r="N116" s="60">
        <v>1625729</v>
      </c>
      <c r="O116" t="s">
        <v>860</v>
      </c>
      <c r="P116">
        <v>0</v>
      </c>
      <c r="Q116" t="s">
        <v>860</v>
      </c>
      <c r="R116">
        <v>0</v>
      </c>
      <c r="S116" t="s">
        <v>860</v>
      </c>
      <c r="T116">
        <v>0</v>
      </c>
      <c r="U116" t="s">
        <v>860</v>
      </c>
      <c r="V116">
        <v>0</v>
      </c>
    </row>
    <row r="117" spans="1:22" ht="15">
      <c r="A117" t="s">
        <v>1187</v>
      </c>
      <c r="B117" t="s">
        <v>1188</v>
      </c>
      <c r="C117" t="s">
        <v>1189</v>
      </c>
      <c r="D117" t="s">
        <v>876</v>
      </c>
      <c r="E117" t="s">
        <v>859</v>
      </c>
      <c r="F117" s="58">
        <v>23550366.68</v>
      </c>
      <c r="G117" s="59">
        <v>42324</v>
      </c>
      <c r="H117" s="60">
        <v>454455</v>
      </c>
      <c r="I117" s="60">
        <v>464440</v>
      </c>
      <c r="J117" s="60">
        <v>918895</v>
      </c>
      <c r="K117" t="s">
        <v>860</v>
      </c>
      <c r="L117">
        <v>0</v>
      </c>
      <c r="M117" t="s">
        <v>860</v>
      </c>
      <c r="N117">
        <v>0</v>
      </c>
      <c r="O117" t="s">
        <v>860</v>
      </c>
      <c r="P117">
        <v>0</v>
      </c>
      <c r="Q117" t="s">
        <v>860</v>
      </c>
      <c r="R117">
        <v>0</v>
      </c>
      <c r="S117" t="s">
        <v>860</v>
      </c>
      <c r="T117">
        <v>0</v>
      </c>
      <c r="U117" t="s">
        <v>860</v>
      </c>
      <c r="V117">
        <v>0</v>
      </c>
    </row>
    <row r="118" spans="1:22" ht="15">
      <c r="A118" t="s">
        <v>1190</v>
      </c>
      <c r="B118" t="s">
        <v>1191</v>
      </c>
      <c r="C118" t="s">
        <v>1192</v>
      </c>
      <c r="D118" t="s">
        <v>934</v>
      </c>
      <c r="E118" t="s">
        <v>859</v>
      </c>
      <c r="F118" s="58">
        <v>6294208270</v>
      </c>
      <c r="G118" s="59">
        <v>41634</v>
      </c>
      <c r="H118" s="60">
        <v>420764708</v>
      </c>
      <c r="I118" s="60">
        <v>838076946</v>
      </c>
      <c r="J118" s="60">
        <v>1258841654</v>
      </c>
      <c r="K118" t="s">
        <v>860</v>
      </c>
      <c r="L118">
        <v>0</v>
      </c>
      <c r="M118" t="s">
        <v>860</v>
      </c>
      <c r="N118">
        <v>0</v>
      </c>
      <c r="O118" t="s">
        <v>860</v>
      </c>
      <c r="P118">
        <v>0</v>
      </c>
      <c r="Q118" t="s">
        <v>860</v>
      </c>
      <c r="R118">
        <v>0</v>
      </c>
      <c r="S118" t="s">
        <v>860</v>
      </c>
      <c r="T118">
        <v>0</v>
      </c>
      <c r="U118" t="s">
        <v>860</v>
      </c>
      <c r="V118">
        <v>0</v>
      </c>
    </row>
    <row r="119" spans="1:22" ht="15">
      <c r="A119" t="s">
        <v>1193</v>
      </c>
      <c r="B119" t="s">
        <v>1194</v>
      </c>
      <c r="C119" t="s">
        <v>1195</v>
      </c>
      <c r="D119" t="s">
        <v>876</v>
      </c>
      <c r="E119" t="s">
        <v>859</v>
      </c>
      <c r="F119" s="58">
        <v>2361997787.6399999</v>
      </c>
      <c r="G119" s="59">
        <v>42124</v>
      </c>
      <c r="H119" s="60">
        <v>2359113452</v>
      </c>
      <c r="I119">
        <v>0</v>
      </c>
      <c r="J119" s="60">
        <v>2359113452</v>
      </c>
      <c r="K119" t="s">
        <v>860</v>
      </c>
      <c r="L119">
        <v>0</v>
      </c>
      <c r="M119" t="s">
        <v>860</v>
      </c>
      <c r="N119">
        <v>0</v>
      </c>
      <c r="O119" t="s">
        <v>860</v>
      </c>
      <c r="P119">
        <v>0</v>
      </c>
      <c r="Q119" t="s">
        <v>860</v>
      </c>
      <c r="R119">
        <v>0</v>
      </c>
      <c r="S119" t="s">
        <v>860</v>
      </c>
      <c r="T119">
        <v>0</v>
      </c>
      <c r="U119" t="s">
        <v>860</v>
      </c>
      <c r="V119">
        <v>0</v>
      </c>
    </row>
    <row r="120" spans="1:22" ht="15">
      <c r="A120" t="s">
        <v>1196</v>
      </c>
      <c r="B120" t="s">
        <v>1197</v>
      </c>
      <c r="C120" t="s">
        <v>1198</v>
      </c>
      <c r="D120" t="s">
        <v>876</v>
      </c>
      <c r="E120" t="s">
        <v>859</v>
      </c>
      <c r="F120" s="58">
        <v>1837710409.9400001</v>
      </c>
      <c r="G120" s="59">
        <v>42062</v>
      </c>
      <c r="H120" s="60">
        <v>2896785358</v>
      </c>
      <c r="I120">
        <v>0</v>
      </c>
      <c r="J120" s="60">
        <v>2896785358</v>
      </c>
      <c r="K120" t="s">
        <v>860</v>
      </c>
      <c r="L120">
        <v>0</v>
      </c>
      <c r="M120" t="s">
        <v>860</v>
      </c>
      <c r="N120">
        <v>0</v>
      </c>
      <c r="O120" t="s">
        <v>860</v>
      </c>
      <c r="P120">
        <v>0</v>
      </c>
      <c r="Q120" t="s">
        <v>860</v>
      </c>
      <c r="R120">
        <v>0</v>
      </c>
      <c r="S120" t="s">
        <v>860</v>
      </c>
      <c r="T120">
        <v>0</v>
      </c>
      <c r="U120" t="s">
        <v>860</v>
      </c>
      <c r="V120">
        <v>0</v>
      </c>
    </row>
    <row r="121" spans="1:22" ht="15">
      <c r="A121" t="s">
        <v>1199</v>
      </c>
      <c r="B121" t="s">
        <v>620</v>
      </c>
      <c r="C121" t="s">
        <v>1200</v>
      </c>
      <c r="D121" t="s">
        <v>934</v>
      </c>
      <c r="E121" t="s">
        <v>859</v>
      </c>
      <c r="F121" s="58">
        <v>5975433454.4300003</v>
      </c>
      <c r="G121" s="59">
        <v>42509</v>
      </c>
      <c r="H121" s="60">
        <v>109167751</v>
      </c>
      <c r="I121" s="60">
        <v>218334922</v>
      </c>
      <c r="J121" s="60">
        <v>327502673</v>
      </c>
      <c r="K121" t="s">
        <v>888</v>
      </c>
      <c r="L121" s="60">
        <v>7399122</v>
      </c>
      <c r="M121" t="s">
        <v>889</v>
      </c>
      <c r="N121" s="60">
        <v>210935800</v>
      </c>
      <c r="O121" t="s">
        <v>860</v>
      </c>
      <c r="P121">
        <v>0</v>
      </c>
      <c r="Q121" t="s">
        <v>860</v>
      </c>
      <c r="R121">
        <v>0</v>
      </c>
      <c r="S121" t="s">
        <v>860</v>
      </c>
      <c r="T121">
        <v>0</v>
      </c>
      <c r="U121" t="s">
        <v>860</v>
      </c>
      <c r="V121">
        <v>0</v>
      </c>
    </row>
    <row r="122" spans="1:22" ht="15">
      <c r="A122" t="s">
        <v>1201</v>
      </c>
      <c r="B122" t="s">
        <v>1202</v>
      </c>
      <c r="C122" t="s">
        <v>1203</v>
      </c>
      <c r="D122" t="s">
        <v>919</v>
      </c>
      <c r="E122" t="s">
        <v>859</v>
      </c>
      <c r="F122" s="58">
        <v>658416258.09000003</v>
      </c>
      <c r="G122" s="59">
        <v>42137</v>
      </c>
      <c r="H122" s="60">
        <v>262978823</v>
      </c>
      <c r="I122">
        <v>0</v>
      </c>
      <c r="J122" s="60">
        <v>262978823</v>
      </c>
      <c r="K122" t="s">
        <v>860</v>
      </c>
      <c r="L122">
        <v>0</v>
      </c>
      <c r="M122" t="s">
        <v>860</v>
      </c>
      <c r="N122">
        <v>0</v>
      </c>
      <c r="O122" t="s">
        <v>860</v>
      </c>
      <c r="P122">
        <v>0</v>
      </c>
      <c r="Q122" t="s">
        <v>860</v>
      </c>
      <c r="R122">
        <v>0</v>
      </c>
      <c r="S122" t="s">
        <v>860</v>
      </c>
      <c r="T122">
        <v>0</v>
      </c>
      <c r="U122" t="s">
        <v>860</v>
      </c>
      <c r="V122">
        <v>0</v>
      </c>
    </row>
    <row r="123" spans="1:22" ht="15">
      <c r="A123" t="s">
        <v>1204</v>
      </c>
      <c r="B123" t="s">
        <v>1205</v>
      </c>
      <c r="C123" t="s">
        <v>1206</v>
      </c>
      <c r="D123" t="s">
        <v>876</v>
      </c>
      <c r="E123" t="s">
        <v>859</v>
      </c>
      <c r="F123" s="58">
        <v>31980000</v>
      </c>
      <c r="G123" s="59">
        <v>35184</v>
      </c>
      <c r="H123" s="60">
        <v>65862720</v>
      </c>
      <c r="I123" s="60">
        <v>12137280</v>
      </c>
      <c r="J123" s="60">
        <v>78000000</v>
      </c>
      <c r="K123" t="s">
        <v>860</v>
      </c>
      <c r="L123">
        <v>0</v>
      </c>
      <c r="M123" t="s">
        <v>860</v>
      </c>
      <c r="N123">
        <v>0</v>
      </c>
      <c r="O123" t="s">
        <v>860</v>
      </c>
      <c r="P123">
        <v>0</v>
      </c>
      <c r="Q123" t="s">
        <v>860</v>
      </c>
      <c r="R123">
        <v>0</v>
      </c>
      <c r="S123" t="s">
        <v>860</v>
      </c>
      <c r="T123">
        <v>0</v>
      </c>
      <c r="U123" t="s">
        <v>860</v>
      </c>
      <c r="V123">
        <v>0</v>
      </c>
    </row>
    <row r="124" spans="1:22" ht="15">
      <c r="A124" t="s">
        <v>1207</v>
      </c>
      <c r="B124" t="s">
        <v>1208</v>
      </c>
      <c r="C124" t="s">
        <v>1209</v>
      </c>
      <c r="D124" t="s">
        <v>919</v>
      </c>
      <c r="E124" t="s">
        <v>859</v>
      </c>
      <c r="F124" s="58">
        <v>359424038.51999998</v>
      </c>
      <c r="G124" s="59">
        <v>42487</v>
      </c>
      <c r="H124" s="60">
        <v>161228487</v>
      </c>
      <c r="I124">
        <v>0</v>
      </c>
      <c r="J124" s="60">
        <v>161228487</v>
      </c>
      <c r="K124" t="s">
        <v>860</v>
      </c>
      <c r="L124">
        <v>0</v>
      </c>
      <c r="M124" t="s">
        <v>860</v>
      </c>
      <c r="N124">
        <v>0</v>
      </c>
      <c r="O124" t="s">
        <v>860</v>
      </c>
      <c r="P124">
        <v>0</v>
      </c>
      <c r="Q124" t="s">
        <v>860</v>
      </c>
      <c r="R124">
        <v>0</v>
      </c>
      <c r="S124" t="s">
        <v>860</v>
      </c>
      <c r="T124">
        <v>0</v>
      </c>
      <c r="U124" t="s">
        <v>860</v>
      </c>
      <c r="V124">
        <v>0</v>
      </c>
    </row>
    <row r="125" spans="1:22" ht="15">
      <c r="A125" t="s">
        <v>1210</v>
      </c>
      <c r="B125" t="s">
        <v>1211</v>
      </c>
      <c r="C125" t="s">
        <v>1212</v>
      </c>
      <c r="D125" t="s">
        <v>919</v>
      </c>
      <c r="E125" t="s">
        <v>859</v>
      </c>
      <c r="F125" s="58">
        <v>3500000000</v>
      </c>
      <c r="G125" s="59">
        <v>42468</v>
      </c>
      <c r="H125" s="60">
        <v>2264012551</v>
      </c>
      <c r="I125">
        <v>0</v>
      </c>
      <c r="J125" s="60">
        <v>2264012551</v>
      </c>
      <c r="K125" t="s">
        <v>860</v>
      </c>
      <c r="L125">
        <v>0</v>
      </c>
      <c r="M125" t="s">
        <v>860</v>
      </c>
      <c r="N125">
        <v>0</v>
      </c>
      <c r="O125" t="s">
        <v>860</v>
      </c>
      <c r="P125">
        <v>0</v>
      </c>
      <c r="Q125" t="s">
        <v>860</v>
      </c>
      <c r="R125">
        <v>0</v>
      </c>
      <c r="S125" t="s">
        <v>860</v>
      </c>
      <c r="T125">
        <v>0</v>
      </c>
      <c r="U125" t="s">
        <v>860</v>
      </c>
      <c r="V125">
        <v>0</v>
      </c>
    </row>
    <row r="126" spans="1:22" ht="15">
      <c r="A126" t="s">
        <v>1213</v>
      </c>
      <c r="B126" t="s">
        <v>1214</v>
      </c>
      <c r="C126" t="s">
        <v>1215</v>
      </c>
      <c r="D126" t="s">
        <v>876</v>
      </c>
      <c r="E126" t="s">
        <v>859</v>
      </c>
      <c r="F126" s="58">
        <v>1178855.69</v>
      </c>
      <c r="G126" s="59">
        <v>42396</v>
      </c>
      <c r="H126" s="60">
        <v>388801</v>
      </c>
      <c r="I126" s="60">
        <v>777442</v>
      </c>
      <c r="J126" s="60">
        <v>1166243</v>
      </c>
      <c r="K126" t="s">
        <v>860</v>
      </c>
      <c r="L126">
        <v>0</v>
      </c>
      <c r="M126" t="s">
        <v>860</v>
      </c>
      <c r="N126">
        <v>0</v>
      </c>
      <c r="O126" t="s">
        <v>860</v>
      </c>
      <c r="P126">
        <v>0</v>
      </c>
      <c r="Q126" t="s">
        <v>860</v>
      </c>
      <c r="R126">
        <v>0</v>
      </c>
      <c r="S126" t="s">
        <v>860</v>
      </c>
      <c r="T126">
        <v>0</v>
      </c>
      <c r="U126" t="s">
        <v>860</v>
      </c>
      <c r="V126">
        <v>0</v>
      </c>
    </row>
    <row r="127" spans="1:22" ht="15">
      <c r="A127" t="s">
        <v>1216</v>
      </c>
      <c r="B127" t="s">
        <v>1217</v>
      </c>
      <c r="C127" t="s">
        <v>1218</v>
      </c>
      <c r="D127" t="s">
        <v>876</v>
      </c>
      <c r="E127" t="s">
        <v>859</v>
      </c>
      <c r="F127" s="58">
        <v>165260409.68000001</v>
      </c>
      <c r="G127" s="59">
        <v>35185</v>
      </c>
      <c r="H127" s="60">
        <v>40304114</v>
      </c>
      <c r="I127" s="60">
        <v>62280750</v>
      </c>
      <c r="J127" s="60">
        <v>102584864</v>
      </c>
      <c r="K127" t="s">
        <v>860</v>
      </c>
      <c r="L127">
        <v>0</v>
      </c>
      <c r="M127" t="s">
        <v>860</v>
      </c>
      <c r="N127">
        <v>0</v>
      </c>
      <c r="O127" t="s">
        <v>860</v>
      </c>
      <c r="P127">
        <v>0</v>
      </c>
      <c r="Q127" t="s">
        <v>860</v>
      </c>
      <c r="R127">
        <v>0</v>
      </c>
      <c r="S127" t="s">
        <v>860</v>
      </c>
      <c r="T127">
        <v>0</v>
      </c>
      <c r="U127" t="s">
        <v>860</v>
      </c>
      <c r="V127">
        <v>0</v>
      </c>
    </row>
    <row r="128" spans="1:22" ht="15">
      <c r="A128" t="s">
        <v>1219</v>
      </c>
      <c r="B128" t="s">
        <v>1220</v>
      </c>
      <c r="C128" t="s">
        <v>1221</v>
      </c>
      <c r="D128" t="s">
        <v>876</v>
      </c>
      <c r="E128" t="s">
        <v>859</v>
      </c>
      <c r="F128" s="58">
        <v>709871993.03999996</v>
      </c>
      <c r="G128" s="59">
        <v>42485</v>
      </c>
      <c r="H128" s="60">
        <v>109304516</v>
      </c>
      <c r="I128" s="60">
        <v>78872822</v>
      </c>
      <c r="J128" s="60">
        <v>188177338</v>
      </c>
      <c r="K128" t="s">
        <v>888</v>
      </c>
      <c r="L128" s="60">
        <v>19557556</v>
      </c>
      <c r="M128" t="s">
        <v>889</v>
      </c>
      <c r="N128" s="60">
        <v>59315266</v>
      </c>
      <c r="O128" t="s">
        <v>860</v>
      </c>
      <c r="P128">
        <v>0</v>
      </c>
      <c r="Q128" t="s">
        <v>860</v>
      </c>
      <c r="R128">
        <v>0</v>
      </c>
      <c r="S128" t="s">
        <v>860</v>
      </c>
      <c r="T128">
        <v>0</v>
      </c>
      <c r="U128" t="s">
        <v>860</v>
      </c>
      <c r="V128">
        <v>0</v>
      </c>
    </row>
    <row r="129" spans="1:22" ht="15">
      <c r="A129" t="s">
        <v>1222</v>
      </c>
      <c r="B129" t="s">
        <v>1223</v>
      </c>
      <c r="C129" t="s">
        <v>1224</v>
      </c>
      <c r="D129" t="s">
        <v>876</v>
      </c>
      <c r="E129" t="s">
        <v>859</v>
      </c>
      <c r="F129" s="58">
        <v>554946885.76999998</v>
      </c>
      <c r="G129" s="59">
        <v>42487</v>
      </c>
      <c r="H129" s="60">
        <v>48067937</v>
      </c>
      <c r="I129" s="60">
        <v>29787362</v>
      </c>
      <c r="J129" s="60">
        <v>77855299</v>
      </c>
      <c r="K129" t="s">
        <v>888</v>
      </c>
      <c r="L129" s="60">
        <v>28252700</v>
      </c>
      <c r="M129" t="s">
        <v>889</v>
      </c>
      <c r="N129" s="60">
        <v>1534662</v>
      </c>
      <c r="O129" t="s">
        <v>860</v>
      </c>
      <c r="P129">
        <v>0</v>
      </c>
      <c r="Q129" t="s">
        <v>860</v>
      </c>
      <c r="R129">
        <v>0</v>
      </c>
      <c r="S129" t="s">
        <v>860</v>
      </c>
      <c r="T129">
        <v>0</v>
      </c>
      <c r="U129" t="s">
        <v>860</v>
      </c>
      <c r="V129">
        <v>0</v>
      </c>
    </row>
    <row r="130" spans="1:22" ht="15">
      <c r="A130" t="s">
        <v>1225</v>
      </c>
      <c r="B130" t="s">
        <v>1226</v>
      </c>
      <c r="C130" t="s">
        <v>1227</v>
      </c>
      <c r="D130" t="s">
        <v>876</v>
      </c>
      <c r="E130" t="s">
        <v>859</v>
      </c>
      <c r="F130" s="58">
        <v>1312376553.1099999</v>
      </c>
      <c r="G130" s="59">
        <v>42486</v>
      </c>
      <c r="H130" s="60">
        <v>99781567</v>
      </c>
      <c r="I130" s="60">
        <v>27531734</v>
      </c>
      <c r="J130" s="60">
        <v>127313301</v>
      </c>
      <c r="K130" t="s">
        <v>888</v>
      </c>
      <c r="L130" s="60">
        <v>27531734</v>
      </c>
      <c r="M130" t="s">
        <v>860</v>
      </c>
      <c r="N130">
        <v>0</v>
      </c>
      <c r="O130" t="s">
        <v>860</v>
      </c>
      <c r="P130">
        <v>0</v>
      </c>
      <c r="Q130" t="s">
        <v>860</v>
      </c>
      <c r="R130">
        <v>0</v>
      </c>
      <c r="S130" t="s">
        <v>860</v>
      </c>
      <c r="T130">
        <v>0</v>
      </c>
      <c r="U130" t="s">
        <v>860</v>
      </c>
      <c r="V130">
        <v>0</v>
      </c>
    </row>
    <row r="131" spans="1:22" ht="15">
      <c r="A131" t="s">
        <v>1228</v>
      </c>
      <c r="B131" t="s">
        <v>1229</v>
      </c>
      <c r="C131" t="s">
        <v>1230</v>
      </c>
      <c r="D131" t="s">
        <v>876</v>
      </c>
      <c r="E131" t="s">
        <v>859</v>
      </c>
      <c r="F131" s="58">
        <v>1180000000</v>
      </c>
      <c r="G131" s="59">
        <v>42475</v>
      </c>
      <c r="H131" s="60">
        <v>1308194522</v>
      </c>
      <c r="I131" s="60">
        <v>1308194522</v>
      </c>
      <c r="J131" s="60">
        <v>2616389044</v>
      </c>
      <c r="K131" t="s">
        <v>860</v>
      </c>
      <c r="L131">
        <v>0</v>
      </c>
      <c r="M131" t="s">
        <v>860</v>
      </c>
      <c r="N131">
        <v>0</v>
      </c>
      <c r="O131" t="s">
        <v>860</v>
      </c>
      <c r="P131">
        <v>0</v>
      </c>
      <c r="Q131" t="s">
        <v>860</v>
      </c>
      <c r="R131">
        <v>0</v>
      </c>
      <c r="S131" t="s">
        <v>860</v>
      </c>
      <c r="T131">
        <v>0</v>
      </c>
      <c r="U131" t="s">
        <v>860</v>
      </c>
      <c r="V131">
        <v>0</v>
      </c>
    </row>
    <row r="132" spans="1:22" ht="15">
      <c r="A132" t="s">
        <v>1231</v>
      </c>
      <c r="B132" t="s">
        <v>1232</v>
      </c>
      <c r="C132" t="s">
        <v>1233</v>
      </c>
      <c r="D132" t="s">
        <v>858</v>
      </c>
      <c r="E132" t="s">
        <v>859</v>
      </c>
      <c r="F132" s="58">
        <v>86000000</v>
      </c>
      <c r="G132" s="59">
        <v>42489</v>
      </c>
      <c r="H132" s="60">
        <v>48786</v>
      </c>
      <c r="I132" s="60">
        <v>37680</v>
      </c>
      <c r="J132" s="60">
        <v>86466</v>
      </c>
      <c r="K132" t="s">
        <v>888</v>
      </c>
      <c r="L132" s="60">
        <v>37680</v>
      </c>
      <c r="M132" t="s">
        <v>860</v>
      </c>
      <c r="N132">
        <v>0</v>
      </c>
      <c r="O132" t="s">
        <v>860</v>
      </c>
      <c r="P132">
        <v>0</v>
      </c>
      <c r="Q132" t="s">
        <v>860</v>
      </c>
      <c r="R132">
        <v>0</v>
      </c>
      <c r="S132" t="s">
        <v>860</v>
      </c>
      <c r="T132">
        <v>0</v>
      </c>
      <c r="U132" t="s">
        <v>860</v>
      </c>
      <c r="V132">
        <v>0</v>
      </c>
    </row>
    <row r="133" spans="1:22" ht="15">
      <c r="A133" t="s">
        <v>1234</v>
      </c>
      <c r="B133" t="s">
        <v>1235</v>
      </c>
      <c r="C133" t="s">
        <v>1236</v>
      </c>
      <c r="D133" t="s">
        <v>876</v>
      </c>
      <c r="E133" t="s">
        <v>859</v>
      </c>
      <c r="F133" s="58">
        <v>108720000</v>
      </c>
      <c r="G133" s="59">
        <v>42489</v>
      </c>
      <c r="H133" s="60">
        <v>36240000</v>
      </c>
      <c r="I133" s="60">
        <v>72480000</v>
      </c>
      <c r="J133" s="60">
        <v>108720000</v>
      </c>
      <c r="K133" t="s">
        <v>860</v>
      </c>
      <c r="L133">
        <v>0</v>
      </c>
      <c r="M133" t="s">
        <v>860</v>
      </c>
      <c r="N133">
        <v>0</v>
      </c>
      <c r="O133" t="s">
        <v>860</v>
      </c>
      <c r="P133">
        <v>0</v>
      </c>
      <c r="Q133" t="s">
        <v>860</v>
      </c>
      <c r="R133">
        <v>0</v>
      </c>
      <c r="S133" t="s">
        <v>860</v>
      </c>
      <c r="T133">
        <v>0</v>
      </c>
      <c r="U133" t="s">
        <v>860</v>
      </c>
      <c r="V133">
        <v>0</v>
      </c>
    </row>
    <row r="134" spans="1:22" ht="15">
      <c r="A134" t="s">
        <v>627</v>
      </c>
      <c r="B134" t="s">
        <v>1237</v>
      </c>
      <c r="C134" t="s">
        <v>1238</v>
      </c>
      <c r="D134" t="s">
        <v>876</v>
      </c>
      <c r="E134" t="s">
        <v>859</v>
      </c>
      <c r="F134" s="58">
        <v>12000000</v>
      </c>
      <c r="G134" s="59">
        <v>42094</v>
      </c>
      <c r="H134" s="60">
        <v>124040</v>
      </c>
      <c r="I134" s="60">
        <v>248079</v>
      </c>
      <c r="J134" s="60">
        <v>372119</v>
      </c>
      <c r="K134" t="s">
        <v>860</v>
      </c>
      <c r="L134">
        <v>0</v>
      </c>
      <c r="M134" t="s">
        <v>860</v>
      </c>
      <c r="N134">
        <v>0</v>
      </c>
      <c r="O134" t="s">
        <v>860</v>
      </c>
      <c r="P134">
        <v>0</v>
      </c>
      <c r="Q134" t="s">
        <v>860</v>
      </c>
      <c r="R134">
        <v>0</v>
      </c>
      <c r="S134" t="s">
        <v>860</v>
      </c>
      <c r="T134">
        <v>0</v>
      </c>
      <c r="U134" t="s">
        <v>860</v>
      </c>
      <c r="V134">
        <v>0</v>
      </c>
    </row>
    <row r="135" spans="1:22" ht="15">
      <c r="A135" t="s">
        <v>1239</v>
      </c>
      <c r="B135" t="s">
        <v>1240</v>
      </c>
      <c r="C135" t="s">
        <v>1241</v>
      </c>
      <c r="D135" t="s">
        <v>858</v>
      </c>
      <c r="E135" t="s">
        <v>859</v>
      </c>
      <c r="F135" s="58">
        <v>42685000</v>
      </c>
      <c r="G135" s="59">
        <v>39542</v>
      </c>
      <c r="H135" s="60">
        <v>400107520</v>
      </c>
      <c r="I135" s="60">
        <v>728933720</v>
      </c>
      <c r="J135" s="60">
        <v>1129041240</v>
      </c>
      <c r="K135" t="s">
        <v>888</v>
      </c>
      <c r="L135" s="60">
        <v>21568719</v>
      </c>
      <c r="M135" t="s">
        <v>889</v>
      </c>
      <c r="N135" s="60">
        <v>707365001</v>
      </c>
      <c r="O135" t="s">
        <v>860</v>
      </c>
      <c r="P135">
        <v>0</v>
      </c>
      <c r="Q135" t="s">
        <v>860</v>
      </c>
      <c r="R135">
        <v>0</v>
      </c>
      <c r="S135" t="s">
        <v>860</v>
      </c>
      <c r="T135">
        <v>0</v>
      </c>
      <c r="U135" t="s">
        <v>860</v>
      </c>
      <c r="V135">
        <v>0</v>
      </c>
    </row>
    <row r="136" spans="1:22" ht="15">
      <c r="A136" t="s">
        <v>1242</v>
      </c>
      <c r="B136" t="s">
        <v>1243</v>
      </c>
      <c r="C136" t="s">
        <v>1244</v>
      </c>
      <c r="D136" t="s">
        <v>872</v>
      </c>
      <c r="E136" t="s">
        <v>859</v>
      </c>
      <c r="F136" s="58">
        <v>181637683.90000001</v>
      </c>
      <c r="G136" s="59">
        <v>42480</v>
      </c>
      <c r="H136" s="60">
        <v>3457678</v>
      </c>
      <c r="I136">
        <v>0</v>
      </c>
      <c r="J136" s="60">
        <v>345767870</v>
      </c>
      <c r="K136" t="s">
        <v>860</v>
      </c>
      <c r="L136">
        <v>0</v>
      </c>
      <c r="M136" t="s">
        <v>860</v>
      </c>
      <c r="N136">
        <v>0</v>
      </c>
      <c r="O136" t="s">
        <v>860</v>
      </c>
      <c r="P136">
        <v>0</v>
      </c>
      <c r="Q136" t="s">
        <v>860</v>
      </c>
      <c r="R136">
        <v>0</v>
      </c>
      <c r="S136" t="s">
        <v>860</v>
      </c>
      <c r="T136">
        <v>0</v>
      </c>
      <c r="U136" t="s">
        <v>860</v>
      </c>
      <c r="V136">
        <v>0</v>
      </c>
    </row>
    <row r="137" spans="1:22" ht="15">
      <c r="A137" t="s">
        <v>1245</v>
      </c>
      <c r="B137" t="s">
        <v>1246</v>
      </c>
      <c r="C137" t="s">
        <v>1247</v>
      </c>
      <c r="D137" t="s">
        <v>919</v>
      </c>
      <c r="E137" t="s">
        <v>859</v>
      </c>
      <c r="F137" s="58">
        <v>2773985614.6599998</v>
      </c>
      <c r="G137" s="59">
        <v>41236</v>
      </c>
      <c r="H137" s="60">
        <v>119684430</v>
      </c>
      <c r="I137">
        <v>0</v>
      </c>
      <c r="J137" s="60">
        <v>119684430</v>
      </c>
      <c r="K137" t="s">
        <v>860</v>
      </c>
      <c r="L137">
        <v>0</v>
      </c>
      <c r="M137" t="s">
        <v>860</v>
      </c>
      <c r="N137">
        <v>0</v>
      </c>
      <c r="O137" t="s">
        <v>860</v>
      </c>
      <c r="P137">
        <v>0</v>
      </c>
      <c r="Q137" t="s">
        <v>860</v>
      </c>
      <c r="R137">
        <v>0</v>
      </c>
      <c r="S137" t="s">
        <v>860</v>
      </c>
      <c r="T137">
        <v>0</v>
      </c>
      <c r="U137" t="s">
        <v>860</v>
      </c>
      <c r="V137">
        <v>0</v>
      </c>
    </row>
    <row r="138" spans="1:22" ht="15">
      <c r="A138" t="s">
        <v>864</v>
      </c>
      <c r="B138" t="s">
        <v>865</v>
      </c>
      <c r="C138" t="s">
        <v>866</v>
      </c>
      <c r="D138" t="s">
        <v>867</v>
      </c>
      <c r="E138" t="s">
        <v>868</v>
      </c>
      <c r="F138" s="58">
        <v>128399994.81</v>
      </c>
      <c r="G138" s="59">
        <v>42501</v>
      </c>
      <c r="H138" s="60">
        <v>7066593</v>
      </c>
      <c r="I138">
        <v>0</v>
      </c>
      <c r="J138" s="60">
        <v>7066593</v>
      </c>
      <c r="K138" t="s">
        <v>860</v>
      </c>
      <c r="L138">
        <v>0</v>
      </c>
      <c r="M138" t="s">
        <v>860</v>
      </c>
      <c r="N138">
        <v>0</v>
      </c>
      <c r="O138" t="s">
        <v>860</v>
      </c>
      <c r="P138">
        <v>0</v>
      </c>
      <c r="Q138" t="s">
        <v>860</v>
      </c>
      <c r="R138">
        <v>0</v>
      </c>
      <c r="S138" t="s">
        <v>860</v>
      </c>
      <c r="T138">
        <v>0</v>
      </c>
      <c r="U138" t="s">
        <v>860</v>
      </c>
      <c r="V138">
        <v>0</v>
      </c>
    </row>
    <row r="139" spans="1:22" ht="15">
      <c r="A139" t="s">
        <v>1248</v>
      </c>
      <c r="B139" t="s">
        <v>1249</v>
      </c>
      <c r="C139" t="s">
        <v>1250</v>
      </c>
      <c r="D139" t="s">
        <v>934</v>
      </c>
      <c r="E139" t="s">
        <v>859</v>
      </c>
      <c r="F139" s="58">
        <v>6910000000</v>
      </c>
      <c r="G139" s="59">
        <v>42510</v>
      </c>
      <c r="H139" s="60">
        <v>145031080</v>
      </c>
      <c r="I139" s="60">
        <v>128624295</v>
      </c>
      <c r="J139" s="60">
        <v>273655375</v>
      </c>
      <c r="K139" t="s">
        <v>888</v>
      </c>
      <c r="L139" s="60">
        <v>328633</v>
      </c>
      <c r="M139" t="s">
        <v>889</v>
      </c>
      <c r="N139" s="60">
        <v>128295662</v>
      </c>
      <c r="O139" t="s">
        <v>860</v>
      </c>
      <c r="P139">
        <v>0</v>
      </c>
      <c r="Q139" t="s">
        <v>860</v>
      </c>
      <c r="R139">
        <v>0</v>
      </c>
      <c r="S139" t="s">
        <v>860</v>
      </c>
      <c r="T139">
        <v>0</v>
      </c>
      <c r="U139" t="s">
        <v>860</v>
      </c>
      <c r="V139">
        <v>0</v>
      </c>
    </row>
    <row r="140" spans="1:22" ht="15">
      <c r="A140" t="s">
        <v>1251</v>
      </c>
      <c r="B140" t="s">
        <v>1252</v>
      </c>
      <c r="C140" t="s">
        <v>1253</v>
      </c>
      <c r="D140" t="s">
        <v>876</v>
      </c>
      <c r="E140" t="s">
        <v>859</v>
      </c>
      <c r="F140" s="58">
        <v>1423541.58</v>
      </c>
      <c r="G140" s="59">
        <v>40660</v>
      </c>
      <c r="H140" s="60">
        <v>7815</v>
      </c>
      <c r="I140" s="60">
        <v>15338</v>
      </c>
      <c r="J140" s="60">
        <v>23153</v>
      </c>
      <c r="K140" t="s">
        <v>860</v>
      </c>
      <c r="L140">
        <v>0</v>
      </c>
      <c r="M140" t="s">
        <v>860</v>
      </c>
      <c r="N140">
        <v>0</v>
      </c>
      <c r="O140" t="s">
        <v>860</v>
      </c>
      <c r="P140">
        <v>0</v>
      </c>
      <c r="Q140" t="s">
        <v>860</v>
      </c>
      <c r="R140">
        <v>0</v>
      </c>
      <c r="S140" t="s">
        <v>860</v>
      </c>
      <c r="T140">
        <v>0</v>
      </c>
      <c r="U140" t="s">
        <v>860</v>
      </c>
      <c r="V140">
        <v>0</v>
      </c>
    </row>
    <row r="141" spans="1:22" ht="15">
      <c r="A141" t="s">
        <v>1254</v>
      </c>
      <c r="B141" t="s">
        <v>1255</v>
      </c>
      <c r="C141" t="s">
        <v>1256</v>
      </c>
      <c r="D141" t="s">
        <v>919</v>
      </c>
      <c r="E141" t="s">
        <v>859</v>
      </c>
      <c r="F141" s="58">
        <v>3822725243.9200001</v>
      </c>
      <c r="G141" s="59">
        <v>42124</v>
      </c>
      <c r="H141" s="60">
        <v>407214353</v>
      </c>
      <c r="I141">
        <v>0</v>
      </c>
      <c r="J141" s="60">
        <v>407214353</v>
      </c>
      <c r="K141" t="s">
        <v>860</v>
      </c>
      <c r="L141">
        <v>0</v>
      </c>
      <c r="M141" t="s">
        <v>860</v>
      </c>
      <c r="N141">
        <v>0</v>
      </c>
      <c r="O141" t="s">
        <v>860</v>
      </c>
      <c r="P141">
        <v>0</v>
      </c>
      <c r="Q141" t="s">
        <v>860</v>
      </c>
      <c r="R141">
        <v>0</v>
      </c>
      <c r="S141" t="s">
        <v>860</v>
      </c>
      <c r="T141">
        <v>0</v>
      </c>
      <c r="U141" t="s">
        <v>860</v>
      </c>
      <c r="V141">
        <v>0</v>
      </c>
    </row>
    <row r="142" spans="1:22" ht="15">
      <c r="A142" t="s">
        <v>2213</v>
      </c>
      <c r="B142" t="s">
        <v>2214</v>
      </c>
      <c r="C142" t="s">
        <v>2215</v>
      </c>
      <c r="D142" t="s">
        <v>919</v>
      </c>
      <c r="E142" t="s">
        <v>859</v>
      </c>
      <c r="F142" s="58">
        <v>1520753176</v>
      </c>
      <c r="G142" s="59">
        <v>42500</v>
      </c>
      <c r="H142" s="60">
        <v>1460402269</v>
      </c>
      <c r="I142">
        <v>0</v>
      </c>
      <c r="J142" s="60">
        <v>1460402269</v>
      </c>
      <c r="K142" t="s">
        <v>860</v>
      </c>
      <c r="L142">
        <v>0</v>
      </c>
      <c r="M142" t="s">
        <v>860</v>
      </c>
      <c r="N142">
        <v>0</v>
      </c>
      <c r="O142" t="s">
        <v>860</v>
      </c>
      <c r="P142">
        <v>0</v>
      </c>
      <c r="Q142" t="s">
        <v>860</v>
      </c>
      <c r="R142">
        <v>0</v>
      </c>
      <c r="S142" t="s">
        <v>860</v>
      </c>
      <c r="T142">
        <v>0</v>
      </c>
      <c r="U142" t="s">
        <v>860</v>
      </c>
      <c r="V142">
        <v>0</v>
      </c>
    </row>
    <row r="143" spans="1:22" ht="15">
      <c r="A143" t="s">
        <v>1257</v>
      </c>
      <c r="B143" t="s">
        <v>1258</v>
      </c>
      <c r="C143" t="s">
        <v>1259</v>
      </c>
      <c r="D143" t="s">
        <v>876</v>
      </c>
      <c r="E143" t="s">
        <v>859</v>
      </c>
      <c r="F143" s="58">
        <v>179787268.58000001</v>
      </c>
      <c r="G143" s="59">
        <v>38572</v>
      </c>
      <c r="H143" s="60">
        <v>129746219</v>
      </c>
      <c r="I143" s="60">
        <v>38327809</v>
      </c>
      <c r="J143" s="60">
        <v>168074028</v>
      </c>
      <c r="K143" t="s">
        <v>888</v>
      </c>
      <c r="L143" s="60">
        <v>20606128</v>
      </c>
      <c r="M143" t="s">
        <v>889</v>
      </c>
      <c r="N143" s="60">
        <v>17721681</v>
      </c>
      <c r="O143" t="s">
        <v>860</v>
      </c>
      <c r="P143">
        <v>0</v>
      </c>
      <c r="Q143" t="s">
        <v>860</v>
      </c>
      <c r="R143">
        <v>0</v>
      </c>
      <c r="S143" t="s">
        <v>860</v>
      </c>
      <c r="T143">
        <v>0</v>
      </c>
      <c r="U143" t="s">
        <v>860</v>
      </c>
      <c r="V143">
        <v>0</v>
      </c>
    </row>
    <row r="144" spans="1:22" ht="15">
      <c r="A144" t="s">
        <v>1260</v>
      </c>
      <c r="B144" t="s">
        <v>1261</v>
      </c>
      <c r="C144" t="s">
        <v>1262</v>
      </c>
      <c r="D144" t="s">
        <v>876</v>
      </c>
      <c r="E144" t="s">
        <v>859</v>
      </c>
      <c r="F144" s="58">
        <v>882235698</v>
      </c>
      <c r="G144" s="59">
        <v>42251</v>
      </c>
      <c r="H144" s="60">
        <v>13912800</v>
      </c>
      <c r="I144" s="60">
        <v>16723657</v>
      </c>
      <c r="J144" s="60">
        <v>30636457</v>
      </c>
      <c r="K144" t="s">
        <v>860</v>
      </c>
      <c r="L144">
        <v>0</v>
      </c>
      <c r="M144" t="s">
        <v>860</v>
      </c>
      <c r="N144">
        <v>0</v>
      </c>
      <c r="O144" t="s">
        <v>860</v>
      </c>
      <c r="P144">
        <v>0</v>
      </c>
      <c r="Q144" t="s">
        <v>860</v>
      </c>
      <c r="R144">
        <v>0</v>
      </c>
      <c r="S144" t="s">
        <v>860</v>
      </c>
      <c r="T144">
        <v>0</v>
      </c>
      <c r="U144" t="s">
        <v>860</v>
      </c>
      <c r="V144">
        <v>0</v>
      </c>
    </row>
    <row r="145" spans="1:22" ht="15">
      <c r="A145" t="s">
        <v>635</v>
      </c>
      <c r="B145" t="s">
        <v>1263</v>
      </c>
      <c r="C145" t="s">
        <v>1264</v>
      </c>
      <c r="D145" t="s">
        <v>919</v>
      </c>
      <c r="E145" t="s">
        <v>859</v>
      </c>
      <c r="F145" s="58">
        <v>5741284174.75</v>
      </c>
      <c r="G145" s="59">
        <v>42489</v>
      </c>
      <c r="H145" s="60">
        <v>1017914746</v>
      </c>
      <c r="I145">
        <v>0</v>
      </c>
      <c r="J145" s="60">
        <v>1017914746</v>
      </c>
      <c r="K145" t="s">
        <v>860</v>
      </c>
      <c r="L145">
        <v>0</v>
      </c>
      <c r="M145" t="s">
        <v>860</v>
      </c>
      <c r="N145">
        <v>0</v>
      </c>
      <c r="O145" t="s">
        <v>860</v>
      </c>
      <c r="P145">
        <v>0</v>
      </c>
      <c r="Q145" t="s">
        <v>860</v>
      </c>
      <c r="R145">
        <v>0</v>
      </c>
      <c r="S145" t="s">
        <v>860</v>
      </c>
      <c r="T145">
        <v>0</v>
      </c>
      <c r="U145" t="s">
        <v>860</v>
      </c>
      <c r="V145">
        <v>0</v>
      </c>
    </row>
    <row r="146" spans="1:22" ht="15">
      <c r="A146" t="s">
        <v>636</v>
      </c>
      <c r="B146" t="s">
        <v>1265</v>
      </c>
      <c r="C146" t="s">
        <v>1266</v>
      </c>
      <c r="D146" t="s">
        <v>876</v>
      </c>
      <c r="E146" t="s">
        <v>859</v>
      </c>
      <c r="F146" s="58">
        <v>1043921538.84</v>
      </c>
      <c r="G146" s="59">
        <v>42389</v>
      </c>
      <c r="H146" s="60">
        <v>68500208756</v>
      </c>
      <c r="I146" s="60">
        <v>136991810529</v>
      </c>
      <c r="J146" s="60">
        <v>205492019285</v>
      </c>
      <c r="K146" t="s">
        <v>860</v>
      </c>
      <c r="L146">
        <v>0</v>
      </c>
      <c r="M146" t="s">
        <v>860</v>
      </c>
      <c r="N146">
        <v>0</v>
      </c>
      <c r="O146" t="s">
        <v>860</v>
      </c>
      <c r="P146">
        <v>0</v>
      </c>
      <c r="Q146" t="s">
        <v>860</v>
      </c>
      <c r="R146">
        <v>0</v>
      </c>
      <c r="S146" t="s">
        <v>860</v>
      </c>
      <c r="T146">
        <v>0</v>
      </c>
      <c r="U146" t="s">
        <v>860</v>
      </c>
      <c r="V146">
        <v>0</v>
      </c>
    </row>
    <row r="147" spans="1:22" ht="15">
      <c r="A147" t="s">
        <v>637</v>
      </c>
      <c r="B147" t="s">
        <v>1267</v>
      </c>
      <c r="C147" t="s">
        <v>1268</v>
      </c>
      <c r="D147" t="s">
        <v>876</v>
      </c>
      <c r="E147" t="s">
        <v>859</v>
      </c>
      <c r="F147" s="58">
        <v>235555875.59</v>
      </c>
      <c r="G147" s="59">
        <v>42488</v>
      </c>
      <c r="H147" s="60">
        <v>29564002609</v>
      </c>
      <c r="I147" s="60">
        <v>23532767571</v>
      </c>
      <c r="J147" s="60">
        <v>53096770180</v>
      </c>
      <c r="K147" t="s">
        <v>860</v>
      </c>
      <c r="L147">
        <v>0</v>
      </c>
      <c r="M147" t="s">
        <v>860</v>
      </c>
      <c r="N147">
        <v>0</v>
      </c>
      <c r="O147" t="s">
        <v>860</v>
      </c>
      <c r="P147">
        <v>0</v>
      </c>
      <c r="Q147" t="s">
        <v>860</v>
      </c>
      <c r="R147">
        <v>0</v>
      </c>
      <c r="S147" t="s">
        <v>860</v>
      </c>
      <c r="T147">
        <v>0</v>
      </c>
      <c r="U147" t="s">
        <v>860</v>
      </c>
      <c r="V147">
        <v>0</v>
      </c>
    </row>
    <row r="148" spans="1:22" ht="15">
      <c r="A148" t="s">
        <v>1269</v>
      </c>
      <c r="B148" t="s">
        <v>1270</v>
      </c>
      <c r="C148" t="s">
        <v>1271</v>
      </c>
      <c r="D148" t="s">
        <v>919</v>
      </c>
      <c r="E148" t="s">
        <v>859</v>
      </c>
      <c r="F148" s="58">
        <v>3390443664</v>
      </c>
      <c r="G148" s="59">
        <v>41942</v>
      </c>
      <c r="H148" s="60">
        <v>503308389</v>
      </c>
      <c r="I148">
        <v>0</v>
      </c>
      <c r="J148" s="60">
        <v>503308389</v>
      </c>
      <c r="K148" t="s">
        <v>860</v>
      </c>
      <c r="L148">
        <v>0</v>
      </c>
      <c r="M148" t="s">
        <v>860</v>
      </c>
      <c r="N148">
        <v>0</v>
      </c>
      <c r="O148" t="s">
        <v>860</v>
      </c>
      <c r="P148">
        <v>0</v>
      </c>
      <c r="Q148" t="s">
        <v>860</v>
      </c>
      <c r="R148">
        <v>0</v>
      </c>
      <c r="S148" t="s">
        <v>860</v>
      </c>
      <c r="T148">
        <v>0</v>
      </c>
      <c r="U148" t="s">
        <v>860</v>
      </c>
      <c r="V148">
        <v>0</v>
      </c>
    </row>
    <row r="149" spans="1:22" ht="15">
      <c r="A149" t="s">
        <v>1272</v>
      </c>
      <c r="B149" t="s">
        <v>1273</v>
      </c>
      <c r="C149" t="s">
        <v>1274</v>
      </c>
      <c r="D149" t="s">
        <v>919</v>
      </c>
      <c r="E149" t="s">
        <v>859</v>
      </c>
      <c r="F149" s="58">
        <v>235724759.81</v>
      </c>
      <c r="G149" s="59">
        <v>42485</v>
      </c>
      <c r="H149" s="60">
        <v>48443062</v>
      </c>
      <c r="I149">
        <v>0</v>
      </c>
      <c r="J149" s="60">
        <v>48443062</v>
      </c>
      <c r="K149" t="s">
        <v>860</v>
      </c>
      <c r="L149">
        <v>0</v>
      </c>
      <c r="M149" t="s">
        <v>860</v>
      </c>
      <c r="N149">
        <v>0</v>
      </c>
      <c r="O149" t="s">
        <v>860</v>
      </c>
      <c r="P149">
        <v>0</v>
      </c>
      <c r="Q149" t="s">
        <v>860</v>
      </c>
      <c r="R149">
        <v>0</v>
      </c>
      <c r="S149" t="s">
        <v>860</v>
      </c>
      <c r="T149">
        <v>0</v>
      </c>
      <c r="U149" t="s">
        <v>860</v>
      </c>
      <c r="V149">
        <v>0</v>
      </c>
    </row>
    <row r="150" spans="1:22" ht="15">
      <c r="A150" t="s">
        <v>1275</v>
      </c>
      <c r="B150" t="s">
        <v>1276</v>
      </c>
      <c r="C150" t="s">
        <v>1277</v>
      </c>
      <c r="D150" t="s">
        <v>876</v>
      </c>
      <c r="E150" t="s">
        <v>859</v>
      </c>
      <c r="F150" s="58">
        <v>91561587.430000007</v>
      </c>
      <c r="G150" s="59">
        <v>42426</v>
      </c>
      <c r="H150" s="60">
        <v>30105163</v>
      </c>
      <c r="I150">
        <v>0</v>
      </c>
      <c r="J150" s="60">
        <v>30105163</v>
      </c>
      <c r="K150" t="s">
        <v>860</v>
      </c>
      <c r="L150">
        <v>0</v>
      </c>
      <c r="M150" t="s">
        <v>860</v>
      </c>
      <c r="N150">
        <v>0</v>
      </c>
      <c r="O150" t="s">
        <v>860</v>
      </c>
      <c r="P150">
        <v>0</v>
      </c>
      <c r="Q150" t="s">
        <v>860</v>
      </c>
      <c r="R150">
        <v>0</v>
      </c>
      <c r="S150" t="s">
        <v>860</v>
      </c>
      <c r="T150">
        <v>0</v>
      </c>
      <c r="U150" t="s">
        <v>860</v>
      </c>
      <c r="V150">
        <v>0</v>
      </c>
    </row>
    <row r="151" spans="1:22" ht="15">
      <c r="A151" t="s">
        <v>2826</v>
      </c>
      <c r="B151" t="s">
        <v>2827</v>
      </c>
      <c r="C151" t="s">
        <v>1705</v>
      </c>
      <c r="D151" t="s">
        <v>876</v>
      </c>
      <c r="E151" t="s">
        <v>859</v>
      </c>
      <c r="F151" s="58">
        <v>162504983.90000001</v>
      </c>
      <c r="G151" s="59">
        <v>41992</v>
      </c>
      <c r="H151" s="60">
        <v>8126719</v>
      </c>
      <c r="I151" s="60">
        <v>15088279</v>
      </c>
      <c r="J151" s="60">
        <v>23214998</v>
      </c>
      <c r="K151" t="s">
        <v>888</v>
      </c>
      <c r="L151" s="60">
        <v>9873790</v>
      </c>
      <c r="M151" t="s">
        <v>889</v>
      </c>
      <c r="N151" s="60">
        <v>5214489</v>
      </c>
      <c r="O151" t="s">
        <v>860</v>
      </c>
      <c r="P151">
        <v>0</v>
      </c>
      <c r="Q151" t="s">
        <v>860</v>
      </c>
      <c r="R151">
        <v>0</v>
      </c>
      <c r="S151" t="s">
        <v>860</v>
      </c>
      <c r="T151">
        <v>0</v>
      </c>
      <c r="U151" t="s">
        <v>860</v>
      </c>
      <c r="V151">
        <v>0</v>
      </c>
    </row>
    <row r="152" spans="1:22" ht="15">
      <c r="A152" t="s">
        <v>640</v>
      </c>
      <c r="B152" t="s">
        <v>1278</v>
      </c>
      <c r="C152" t="s">
        <v>1279</v>
      </c>
      <c r="D152" t="s">
        <v>919</v>
      </c>
      <c r="E152" t="s">
        <v>859</v>
      </c>
      <c r="F152" s="58">
        <v>129231849.61</v>
      </c>
      <c r="G152" s="59">
        <v>41712</v>
      </c>
      <c r="H152" s="60">
        <v>41800000</v>
      </c>
      <c r="I152">
        <v>0</v>
      </c>
      <c r="J152" s="60">
        <v>41800000</v>
      </c>
      <c r="K152" t="s">
        <v>860</v>
      </c>
      <c r="L152">
        <v>0</v>
      </c>
      <c r="M152" t="s">
        <v>860</v>
      </c>
      <c r="N152">
        <v>0</v>
      </c>
      <c r="O152" t="s">
        <v>860</v>
      </c>
      <c r="P152">
        <v>0</v>
      </c>
      <c r="Q152" t="s">
        <v>860</v>
      </c>
      <c r="R152">
        <v>0</v>
      </c>
      <c r="S152" t="s">
        <v>860</v>
      </c>
      <c r="T152">
        <v>0</v>
      </c>
      <c r="U152" t="s">
        <v>860</v>
      </c>
      <c r="V152">
        <v>0</v>
      </c>
    </row>
    <row r="153" spans="1:22" ht="15">
      <c r="A153" t="s">
        <v>1280</v>
      </c>
      <c r="B153" t="s">
        <v>1281</v>
      </c>
      <c r="C153" t="s">
        <v>1282</v>
      </c>
      <c r="D153" t="s">
        <v>876</v>
      </c>
      <c r="E153" t="s">
        <v>859</v>
      </c>
      <c r="F153" s="58">
        <v>521420604.87</v>
      </c>
      <c r="G153" s="59">
        <v>42100</v>
      </c>
      <c r="H153" s="60">
        <v>282820</v>
      </c>
      <c r="I153" s="60">
        <v>62141</v>
      </c>
      <c r="J153" s="60">
        <v>344961</v>
      </c>
      <c r="K153" t="s">
        <v>888</v>
      </c>
      <c r="L153" s="60">
        <v>57792</v>
      </c>
      <c r="M153" t="s">
        <v>889</v>
      </c>
      <c r="N153" s="60">
        <v>4349</v>
      </c>
      <c r="O153" t="s">
        <v>860</v>
      </c>
      <c r="P153">
        <v>0</v>
      </c>
      <c r="Q153" t="s">
        <v>860</v>
      </c>
      <c r="R153">
        <v>0</v>
      </c>
      <c r="S153" t="s">
        <v>860</v>
      </c>
      <c r="T153">
        <v>0</v>
      </c>
      <c r="U153" t="s">
        <v>860</v>
      </c>
      <c r="V153">
        <v>0</v>
      </c>
    </row>
    <row r="154" spans="1:22" ht="15">
      <c r="A154" t="s">
        <v>1283</v>
      </c>
      <c r="B154" t="s">
        <v>1284</v>
      </c>
      <c r="C154" t="s">
        <v>1285</v>
      </c>
      <c r="D154" t="s">
        <v>876</v>
      </c>
      <c r="E154" t="s">
        <v>859</v>
      </c>
      <c r="F154" s="58">
        <v>156193167.61000001</v>
      </c>
      <c r="G154" s="59">
        <v>42443</v>
      </c>
      <c r="H154" s="60">
        <v>10949965688</v>
      </c>
      <c r="I154">
        <v>0</v>
      </c>
      <c r="J154" s="60">
        <v>10949965688</v>
      </c>
      <c r="K154" t="s">
        <v>860</v>
      </c>
      <c r="L154">
        <v>0</v>
      </c>
      <c r="M154" t="s">
        <v>860</v>
      </c>
      <c r="N154">
        <v>0</v>
      </c>
      <c r="O154" t="s">
        <v>860</v>
      </c>
      <c r="P154">
        <v>0</v>
      </c>
      <c r="Q154" t="s">
        <v>860</v>
      </c>
      <c r="R154">
        <v>0</v>
      </c>
      <c r="S154" t="s">
        <v>860</v>
      </c>
      <c r="T154">
        <v>0</v>
      </c>
      <c r="U154" t="s">
        <v>860</v>
      </c>
      <c r="V154">
        <v>0</v>
      </c>
    </row>
    <row r="155" spans="1:22" ht="15">
      <c r="A155" t="s">
        <v>1286</v>
      </c>
      <c r="B155" t="s">
        <v>1287</v>
      </c>
      <c r="C155" t="s">
        <v>1288</v>
      </c>
      <c r="D155" t="s">
        <v>919</v>
      </c>
      <c r="E155" t="s">
        <v>859</v>
      </c>
      <c r="F155" s="58">
        <v>218103404.72</v>
      </c>
      <c r="G155" s="59">
        <v>42277</v>
      </c>
      <c r="H155" s="60">
        <v>134330243</v>
      </c>
      <c r="I155">
        <v>0</v>
      </c>
      <c r="J155" s="60">
        <v>134330243</v>
      </c>
      <c r="K155" t="s">
        <v>860</v>
      </c>
      <c r="L155">
        <v>0</v>
      </c>
      <c r="M155" t="s">
        <v>860</v>
      </c>
      <c r="N155">
        <v>0</v>
      </c>
      <c r="O155" t="s">
        <v>860</v>
      </c>
      <c r="P155">
        <v>0</v>
      </c>
      <c r="Q155" t="s">
        <v>860</v>
      </c>
      <c r="R155">
        <v>0</v>
      </c>
      <c r="S155" t="s">
        <v>860</v>
      </c>
      <c r="T155">
        <v>0</v>
      </c>
      <c r="U155" t="s">
        <v>860</v>
      </c>
      <c r="V155">
        <v>0</v>
      </c>
    </row>
    <row r="156" spans="1:22" ht="15">
      <c r="A156" t="s">
        <v>641</v>
      </c>
      <c r="B156" t="s">
        <v>1289</v>
      </c>
      <c r="C156" t="s">
        <v>1290</v>
      </c>
      <c r="D156" t="s">
        <v>919</v>
      </c>
      <c r="E156" t="s">
        <v>859</v>
      </c>
      <c r="F156" s="58">
        <v>799763371.47000003</v>
      </c>
      <c r="G156" s="59">
        <v>42319</v>
      </c>
      <c r="H156" s="60">
        <v>119663612</v>
      </c>
      <c r="I156">
        <v>0</v>
      </c>
      <c r="J156" s="60">
        <v>119663612</v>
      </c>
      <c r="K156" t="s">
        <v>860</v>
      </c>
      <c r="L156">
        <v>0</v>
      </c>
      <c r="M156" t="s">
        <v>860</v>
      </c>
      <c r="N156">
        <v>0</v>
      </c>
      <c r="O156" t="s">
        <v>860</v>
      </c>
      <c r="P156">
        <v>0</v>
      </c>
      <c r="Q156" t="s">
        <v>860</v>
      </c>
      <c r="R156">
        <v>0</v>
      </c>
      <c r="S156" t="s">
        <v>860</v>
      </c>
      <c r="T156">
        <v>0</v>
      </c>
      <c r="U156" t="s">
        <v>860</v>
      </c>
      <c r="V156">
        <v>0</v>
      </c>
    </row>
    <row r="157" spans="1:22" ht="15">
      <c r="A157" t="s">
        <v>642</v>
      </c>
      <c r="B157" t="s">
        <v>1291</v>
      </c>
      <c r="C157" t="s">
        <v>1292</v>
      </c>
      <c r="D157" t="s">
        <v>919</v>
      </c>
      <c r="E157" t="s">
        <v>859</v>
      </c>
      <c r="F157" s="58">
        <v>3395744524.5999999</v>
      </c>
      <c r="G157" s="59">
        <v>42488</v>
      </c>
      <c r="H157" s="60">
        <v>399742799</v>
      </c>
      <c r="I157">
        <v>0</v>
      </c>
      <c r="J157" s="60">
        <v>399742799</v>
      </c>
      <c r="K157" t="s">
        <v>860</v>
      </c>
      <c r="L157">
        <v>0</v>
      </c>
      <c r="M157" t="s">
        <v>860</v>
      </c>
      <c r="N157">
        <v>0</v>
      </c>
      <c r="O157" t="s">
        <v>860</v>
      </c>
      <c r="P157">
        <v>0</v>
      </c>
      <c r="Q157" t="s">
        <v>860</v>
      </c>
      <c r="R157">
        <v>0</v>
      </c>
      <c r="S157" t="s">
        <v>860</v>
      </c>
      <c r="T157">
        <v>0</v>
      </c>
      <c r="U157" t="s">
        <v>860</v>
      </c>
      <c r="V157">
        <v>0</v>
      </c>
    </row>
    <row r="158" spans="1:22" ht="15">
      <c r="A158" t="s">
        <v>1293</v>
      </c>
      <c r="B158" t="s">
        <v>1294</v>
      </c>
      <c r="C158" t="s">
        <v>1295</v>
      </c>
      <c r="D158" t="s">
        <v>876</v>
      </c>
      <c r="E158" t="s">
        <v>859</v>
      </c>
      <c r="F158" s="58">
        <v>105487086</v>
      </c>
      <c r="G158" s="59">
        <v>39394</v>
      </c>
      <c r="H158" s="60">
        <v>1448007</v>
      </c>
      <c r="I158" s="60">
        <v>2748746</v>
      </c>
      <c r="J158" s="60">
        <v>4196753</v>
      </c>
      <c r="K158" t="s">
        <v>860</v>
      </c>
      <c r="L158">
        <v>0</v>
      </c>
      <c r="M158" t="s">
        <v>860</v>
      </c>
      <c r="N158">
        <v>0</v>
      </c>
      <c r="O158" t="s">
        <v>860</v>
      </c>
      <c r="P158">
        <v>0</v>
      </c>
      <c r="Q158" t="s">
        <v>860</v>
      </c>
      <c r="R158">
        <v>0</v>
      </c>
      <c r="S158" t="s">
        <v>860</v>
      </c>
      <c r="T158">
        <v>0</v>
      </c>
      <c r="U158" t="s">
        <v>860</v>
      </c>
      <c r="V158">
        <v>0</v>
      </c>
    </row>
    <row r="159" spans="1:22" ht="15">
      <c r="A159" t="s">
        <v>1296</v>
      </c>
      <c r="B159" t="s">
        <v>1297</v>
      </c>
      <c r="C159" t="s">
        <v>1298</v>
      </c>
      <c r="D159" t="s">
        <v>858</v>
      </c>
      <c r="E159" t="s">
        <v>859</v>
      </c>
      <c r="F159" s="58">
        <v>99704.95</v>
      </c>
      <c r="G159" s="59">
        <v>41897</v>
      </c>
      <c r="H159" s="60">
        <v>91042901</v>
      </c>
      <c r="I159">
        <v>0</v>
      </c>
      <c r="J159" s="60">
        <v>91042901</v>
      </c>
      <c r="K159" t="s">
        <v>860</v>
      </c>
      <c r="L159">
        <v>0</v>
      </c>
      <c r="M159" t="s">
        <v>860</v>
      </c>
      <c r="N159">
        <v>0</v>
      </c>
      <c r="O159" t="s">
        <v>860</v>
      </c>
      <c r="P159">
        <v>0</v>
      </c>
      <c r="Q159" t="s">
        <v>860</v>
      </c>
      <c r="R159">
        <v>0</v>
      </c>
      <c r="S159" t="s">
        <v>860</v>
      </c>
      <c r="T159">
        <v>0</v>
      </c>
      <c r="U159" t="s">
        <v>860</v>
      </c>
      <c r="V159">
        <v>0</v>
      </c>
    </row>
    <row r="160" spans="1:22" ht="15">
      <c r="A160" t="s">
        <v>1299</v>
      </c>
      <c r="B160" t="s">
        <v>643</v>
      </c>
      <c r="C160" t="s">
        <v>1300</v>
      </c>
      <c r="D160" t="s">
        <v>876</v>
      </c>
      <c r="E160" t="s">
        <v>859</v>
      </c>
      <c r="F160" s="58">
        <v>2234134819.75</v>
      </c>
      <c r="G160" s="59">
        <v>40548</v>
      </c>
      <c r="H160" s="60">
        <v>311803015</v>
      </c>
      <c r="I160">
        <v>0</v>
      </c>
      <c r="J160" s="60">
        <v>311803015</v>
      </c>
      <c r="K160" t="s">
        <v>860</v>
      </c>
      <c r="L160">
        <v>0</v>
      </c>
      <c r="M160" t="s">
        <v>860</v>
      </c>
      <c r="N160">
        <v>0</v>
      </c>
      <c r="O160" t="s">
        <v>860</v>
      </c>
      <c r="P160">
        <v>0</v>
      </c>
      <c r="Q160" t="s">
        <v>860</v>
      </c>
      <c r="R160">
        <v>0</v>
      </c>
      <c r="S160" t="s">
        <v>860</v>
      </c>
      <c r="T160">
        <v>0</v>
      </c>
      <c r="U160" t="s">
        <v>860</v>
      </c>
      <c r="V160">
        <v>0</v>
      </c>
    </row>
    <row r="161" spans="1:22" ht="15">
      <c r="A161" t="s">
        <v>1301</v>
      </c>
      <c r="B161" t="s">
        <v>1302</v>
      </c>
      <c r="C161" t="s">
        <v>1303</v>
      </c>
      <c r="D161" t="s">
        <v>872</v>
      </c>
      <c r="E161" t="s">
        <v>859</v>
      </c>
      <c r="F161" s="58">
        <v>1892143161.22</v>
      </c>
      <c r="G161" s="59">
        <v>42069</v>
      </c>
      <c r="H161" s="60">
        <v>160869792</v>
      </c>
      <c r="I161" s="60">
        <v>84485997</v>
      </c>
      <c r="J161" s="60">
        <v>245355789</v>
      </c>
      <c r="K161" t="s">
        <v>860</v>
      </c>
      <c r="L161">
        <v>0</v>
      </c>
      <c r="M161" t="s">
        <v>860</v>
      </c>
      <c r="N161">
        <v>0</v>
      </c>
      <c r="O161" t="s">
        <v>860</v>
      </c>
      <c r="P161">
        <v>0</v>
      </c>
      <c r="Q161" t="s">
        <v>860</v>
      </c>
      <c r="R161">
        <v>0</v>
      </c>
      <c r="S161" t="s">
        <v>860</v>
      </c>
      <c r="T161">
        <v>0</v>
      </c>
      <c r="U161" t="s">
        <v>860</v>
      </c>
      <c r="V161">
        <v>0</v>
      </c>
    </row>
    <row r="162" spans="1:22" ht="15">
      <c r="A162" t="s">
        <v>1304</v>
      </c>
      <c r="B162" t="s">
        <v>1305</v>
      </c>
      <c r="C162" t="s">
        <v>1306</v>
      </c>
      <c r="D162" t="s">
        <v>876</v>
      </c>
      <c r="E162" t="s">
        <v>859</v>
      </c>
      <c r="F162" s="58">
        <v>2405981561.4499998</v>
      </c>
      <c r="G162" s="59">
        <v>41879</v>
      </c>
      <c r="H162" s="60">
        <v>1504996693</v>
      </c>
      <c r="I162">
        <v>0</v>
      </c>
      <c r="J162" s="60">
        <v>1504996693</v>
      </c>
      <c r="K162" t="s">
        <v>860</v>
      </c>
      <c r="L162">
        <v>0</v>
      </c>
      <c r="M162" t="s">
        <v>860</v>
      </c>
      <c r="N162">
        <v>0</v>
      </c>
      <c r="O162" t="s">
        <v>860</v>
      </c>
      <c r="P162">
        <v>0</v>
      </c>
      <c r="Q162" t="s">
        <v>860</v>
      </c>
      <c r="R162">
        <v>0</v>
      </c>
      <c r="S162" t="s">
        <v>860</v>
      </c>
      <c r="T162">
        <v>0</v>
      </c>
      <c r="U162" t="s">
        <v>860</v>
      </c>
      <c r="V162">
        <v>0</v>
      </c>
    </row>
    <row r="163" spans="1:22" ht="15">
      <c r="A163" t="s">
        <v>1307</v>
      </c>
      <c r="B163" t="s">
        <v>1308</v>
      </c>
      <c r="C163" t="s">
        <v>1309</v>
      </c>
      <c r="D163" t="s">
        <v>876</v>
      </c>
      <c r="E163" t="s">
        <v>859</v>
      </c>
      <c r="F163" s="58">
        <v>325000000</v>
      </c>
      <c r="G163" s="59">
        <v>42489</v>
      </c>
      <c r="H163" s="60">
        <v>4109790</v>
      </c>
      <c r="I163" s="60">
        <v>449523</v>
      </c>
      <c r="J163" s="60">
        <v>4559313</v>
      </c>
      <c r="K163" t="s">
        <v>860</v>
      </c>
      <c r="L163">
        <v>0</v>
      </c>
      <c r="M163" t="s">
        <v>860</v>
      </c>
      <c r="N163">
        <v>0</v>
      </c>
      <c r="O163" t="s">
        <v>860</v>
      </c>
      <c r="P163">
        <v>0</v>
      </c>
      <c r="Q163" t="s">
        <v>860</v>
      </c>
      <c r="R163">
        <v>0</v>
      </c>
      <c r="S163" t="s">
        <v>860</v>
      </c>
      <c r="T163">
        <v>0</v>
      </c>
      <c r="U163" t="s">
        <v>860</v>
      </c>
      <c r="V163">
        <v>0</v>
      </c>
    </row>
    <row r="164" spans="1:22" ht="15">
      <c r="A164" t="s">
        <v>1310</v>
      </c>
      <c r="B164" t="s">
        <v>1311</v>
      </c>
      <c r="C164" t="s">
        <v>1312</v>
      </c>
      <c r="D164" t="s">
        <v>858</v>
      </c>
      <c r="E164" t="s">
        <v>859</v>
      </c>
      <c r="F164" s="58">
        <v>11023802.34</v>
      </c>
      <c r="G164" s="59">
        <v>39702</v>
      </c>
      <c r="H164" s="60">
        <v>334424444</v>
      </c>
      <c r="I164">
        <v>0</v>
      </c>
      <c r="J164" s="60">
        <v>334424444</v>
      </c>
      <c r="K164" t="s">
        <v>860</v>
      </c>
      <c r="L164">
        <v>0</v>
      </c>
      <c r="M164" t="s">
        <v>860</v>
      </c>
      <c r="N164">
        <v>0</v>
      </c>
      <c r="O164" t="s">
        <v>860</v>
      </c>
      <c r="P164">
        <v>0</v>
      </c>
      <c r="Q164" t="s">
        <v>860</v>
      </c>
      <c r="R164">
        <v>0</v>
      </c>
      <c r="S164" t="s">
        <v>860</v>
      </c>
      <c r="T164">
        <v>0</v>
      </c>
      <c r="U164" t="s">
        <v>860</v>
      </c>
      <c r="V164">
        <v>0</v>
      </c>
    </row>
    <row r="165" spans="1:22" ht="15">
      <c r="A165" t="s">
        <v>1313</v>
      </c>
      <c r="B165" t="s">
        <v>1314</v>
      </c>
      <c r="C165" t="s">
        <v>1315</v>
      </c>
      <c r="D165" t="s">
        <v>919</v>
      </c>
      <c r="E165" t="s">
        <v>859</v>
      </c>
      <c r="F165" s="58">
        <v>752982399.79999995</v>
      </c>
      <c r="G165" s="59">
        <v>42131</v>
      </c>
      <c r="H165" s="60">
        <v>153398749</v>
      </c>
      <c r="I165">
        <v>0</v>
      </c>
      <c r="J165" s="60">
        <v>153398749</v>
      </c>
      <c r="K165" t="s">
        <v>860</v>
      </c>
      <c r="L165">
        <v>0</v>
      </c>
      <c r="M165" t="s">
        <v>860</v>
      </c>
      <c r="N165">
        <v>0</v>
      </c>
      <c r="O165" t="s">
        <v>860</v>
      </c>
      <c r="P165">
        <v>0</v>
      </c>
      <c r="Q165" t="s">
        <v>860</v>
      </c>
      <c r="R165">
        <v>0</v>
      </c>
      <c r="S165" t="s">
        <v>860</v>
      </c>
      <c r="T165">
        <v>0</v>
      </c>
      <c r="U165" t="s">
        <v>860</v>
      </c>
      <c r="V165">
        <v>0</v>
      </c>
    </row>
    <row r="166" spans="1:22" ht="15">
      <c r="A166" t="s">
        <v>647</v>
      </c>
      <c r="B166" t="s">
        <v>1316</v>
      </c>
      <c r="C166" t="s">
        <v>1317</v>
      </c>
      <c r="D166" t="s">
        <v>876</v>
      </c>
      <c r="E166" t="s">
        <v>859</v>
      </c>
      <c r="F166" s="58">
        <v>201238171.72</v>
      </c>
      <c r="G166" s="59">
        <v>42510</v>
      </c>
      <c r="H166" s="60">
        <v>29027526</v>
      </c>
      <c r="I166" s="60">
        <v>6001388</v>
      </c>
      <c r="J166" s="60">
        <v>35028914</v>
      </c>
      <c r="K166" t="s">
        <v>860</v>
      </c>
      <c r="L166">
        <v>0</v>
      </c>
      <c r="M166" t="s">
        <v>860</v>
      </c>
      <c r="N166">
        <v>0</v>
      </c>
      <c r="O166" t="s">
        <v>860</v>
      </c>
      <c r="P166">
        <v>0</v>
      </c>
      <c r="Q166" t="s">
        <v>860</v>
      </c>
      <c r="R166">
        <v>0</v>
      </c>
      <c r="S166" t="s">
        <v>860</v>
      </c>
      <c r="T166">
        <v>0</v>
      </c>
      <c r="U166" t="s">
        <v>860</v>
      </c>
      <c r="V166">
        <v>0</v>
      </c>
    </row>
    <row r="167" spans="1:22" ht="15">
      <c r="A167" t="s">
        <v>1318</v>
      </c>
      <c r="B167" t="s">
        <v>1319</v>
      </c>
      <c r="C167" t="s">
        <v>1320</v>
      </c>
      <c r="D167" t="s">
        <v>876</v>
      </c>
      <c r="E167" t="s">
        <v>859</v>
      </c>
      <c r="F167" s="58">
        <v>180000000</v>
      </c>
      <c r="G167" s="59">
        <v>41754</v>
      </c>
      <c r="H167" s="60">
        <v>43574256</v>
      </c>
      <c r="I167" s="60">
        <v>16941972</v>
      </c>
      <c r="J167" s="60">
        <v>60516228</v>
      </c>
      <c r="K167" t="s">
        <v>860</v>
      </c>
      <c r="L167">
        <v>0</v>
      </c>
      <c r="M167" t="s">
        <v>860</v>
      </c>
      <c r="N167">
        <v>0</v>
      </c>
      <c r="O167" t="s">
        <v>860</v>
      </c>
      <c r="P167">
        <v>0</v>
      </c>
      <c r="Q167" t="s">
        <v>860</v>
      </c>
      <c r="R167">
        <v>0</v>
      </c>
      <c r="S167" t="s">
        <v>860</v>
      </c>
      <c r="T167">
        <v>0</v>
      </c>
      <c r="U167" t="s">
        <v>860</v>
      </c>
      <c r="V167">
        <v>0</v>
      </c>
    </row>
    <row r="168" spans="1:22" ht="15">
      <c r="A168" t="s">
        <v>1321</v>
      </c>
      <c r="B168" t="s">
        <v>1322</v>
      </c>
      <c r="C168" t="s">
        <v>1323</v>
      </c>
      <c r="D168" t="s">
        <v>858</v>
      </c>
      <c r="E168" t="s">
        <v>859</v>
      </c>
      <c r="F168" s="58">
        <v>14494323.460000001</v>
      </c>
      <c r="G168" s="59">
        <v>42137</v>
      </c>
      <c r="H168" s="60">
        <v>11265265</v>
      </c>
      <c r="I168" s="60">
        <v>22530528</v>
      </c>
      <c r="J168" s="60">
        <v>33795793</v>
      </c>
      <c r="K168" t="s">
        <v>860</v>
      </c>
      <c r="L168">
        <v>0</v>
      </c>
      <c r="M168" t="s">
        <v>860</v>
      </c>
      <c r="N168">
        <v>0</v>
      </c>
      <c r="O168" t="s">
        <v>860</v>
      </c>
      <c r="P168">
        <v>0</v>
      </c>
      <c r="Q168" t="s">
        <v>860</v>
      </c>
      <c r="R168">
        <v>0</v>
      </c>
      <c r="S168" t="s">
        <v>860</v>
      </c>
      <c r="T168">
        <v>0</v>
      </c>
      <c r="U168" t="s">
        <v>860</v>
      </c>
      <c r="V168">
        <v>0</v>
      </c>
    </row>
    <row r="169" spans="1:22" ht="15">
      <c r="A169" t="s">
        <v>1324</v>
      </c>
      <c r="B169" t="s">
        <v>1325</v>
      </c>
      <c r="C169" t="s">
        <v>1326</v>
      </c>
      <c r="D169" t="s">
        <v>876</v>
      </c>
      <c r="E169" t="s">
        <v>859</v>
      </c>
      <c r="F169" s="58">
        <v>55090142.560000002</v>
      </c>
      <c r="G169" s="59">
        <v>42473</v>
      </c>
      <c r="H169" s="60">
        <v>73387560</v>
      </c>
      <c r="I169" s="60">
        <v>4506559</v>
      </c>
      <c r="J169" s="60">
        <v>77894119</v>
      </c>
      <c r="K169" t="s">
        <v>860</v>
      </c>
      <c r="L169">
        <v>0</v>
      </c>
      <c r="M169" t="s">
        <v>860</v>
      </c>
      <c r="N169">
        <v>0</v>
      </c>
      <c r="O169" t="s">
        <v>860</v>
      </c>
      <c r="P169">
        <v>0</v>
      </c>
      <c r="Q169" t="s">
        <v>860</v>
      </c>
      <c r="R169">
        <v>0</v>
      </c>
      <c r="S169" t="s">
        <v>860</v>
      </c>
      <c r="T169">
        <v>0</v>
      </c>
      <c r="U169" t="s">
        <v>860</v>
      </c>
      <c r="V169">
        <v>0</v>
      </c>
    </row>
    <row r="170" spans="1:22" ht="15">
      <c r="A170" t="s">
        <v>1327</v>
      </c>
      <c r="B170" t="s">
        <v>1328</v>
      </c>
      <c r="C170" t="s">
        <v>1329</v>
      </c>
      <c r="D170" t="s">
        <v>919</v>
      </c>
      <c r="E170" t="s">
        <v>859</v>
      </c>
      <c r="F170" s="58">
        <v>1970188626.8</v>
      </c>
      <c r="G170" s="59">
        <v>42486</v>
      </c>
      <c r="H170" s="60">
        <v>691784501</v>
      </c>
      <c r="I170">
        <v>0</v>
      </c>
      <c r="J170" s="60">
        <v>691784501</v>
      </c>
      <c r="K170" t="s">
        <v>860</v>
      </c>
      <c r="L170">
        <v>0</v>
      </c>
      <c r="M170" t="s">
        <v>860</v>
      </c>
      <c r="N170">
        <v>0</v>
      </c>
      <c r="O170" t="s">
        <v>860</v>
      </c>
      <c r="P170">
        <v>0</v>
      </c>
      <c r="Q170" t="s">
        <v>860</v>
      </c>
      <c r="R170">
        <v>0</v>
      </c>
      <c r="S170" t="s">
        <v>860</v>
      </c>
      <c r="T170">
        <v>0</v>
      </c>
      <c r="U170" t="s">
        <v>860</v>
      </c>
      <c r="V170">
        <v>0</v>
      </c>
    </row>
    <row r="171" spans="1:22" ht="15">
      <c r="A171" t="s">
        <v>1330</v>
      </c>
      <c r="B171" t="s">
        <v>1331</v>
      </c>
      <c r="C171" t="s">
        <v>1332</v>
      </c>
      <c r="D171" t="s">
        <v>876</v>
      </c>
      <c r="E171" t="s">
        <v>859</v>
      </c>
      <c r="F171" s="58">
        <v>20894321.390000001</v>
      </c>
      <c r="G171" s="59">
        <v>41824</v>
      </c>
      <c r="H171" s="60">
        <v>11730803</v>
      </c>
      <c r="I171">
        <v>0</v>
      </c>
      <c r="J171" s="60">
        <v>11730803</v>
      </c>
      <c r="K171" t="s">
        <v>860</v>
      </c>
      <c r="L171">
        <v>0</v>
      </c>
      <c r="M171" t="s">
        <v>860</v>
      </c>
      <c r="N171">
        <v>0</v>
      </c>
      <c r="O171" t="s">
        <v>860</v>
      </c>
      <c r="P171">
        <v>0</v>
      </c>
      <c r="Q171" t="s">
        <v>860</v>
      </c>
      <c r="R171">
        <v>0</v>
      </c>
      <c r="S171" t="s">
        <v>860</v>
      </c>
      <c r="T171">
        <v>0</v>
      </c>
      <c r="U171" t="s">
        <v>860</v>
      </c>
      <c r="V171">
        <v>0</v>
      </c>
    </row>
    <row r="172" spans="1:22" ht="15">
      <c r="A172" t="s">
        <v>1333</v>
      </c>
      <c r="B172" t="s">
        <v>1334</v>
      </c>
      <c r="C172" t="s">
        <v>1335</v>
      </c>
      <c r="D172" t="s">
        <v>876</v>
      </c>
      <c r="E172" t="s">
        <v>859</v>
      </c>
      <c r="F172" s="58">
        <v>596669107.23000002</v>
      </c>
      <c r="G172" s="59">
        <v>42373</v>
      </c>
      <c r="H172" s="60">
        <v>39091735037</v>
      </c>
      <c r="I172">
        <v>0</v>
      </c>
      <c r="J172" s="60">
        <v>39091735037</v>
      </c>
      <c r="K172" t="s">
        <v>860</v>
      </c>
      <c r="L172">
        <v>0</v>
      </c>
      <c r="M172" t="s">
        <v>860</v>
      </c>
      <c r="N172">
        <v>0</v>
      </c>
      <c r="O172" t="s">
        <v>860</v>
      </c>
      <c r="P172">
        <v>0</v>
      </c>
      <c r="Q172" t="s">
        <v>860</v>
      </c>
      <c r="R172">
        <v>0</v>
      </c>
      <c r="S172" t="s">
        <v>860</v>
      </c>
      <c r="T172">
        <v>0</v>
      </c>
      <c r="U172" t="s">
        <v>860</v>
      </c>
      <c r="V172">
        <v>0</v>
      </c>
    </row>
    <row r="173" spans="1:22" ht="15">
      <c r="A173" t="s">
        <v>1336</v>
      </c>
      <c r="B173" t="s">
        <v>1337</v>
      </c>
      <c r="C173" t="s">
        <v>1338</v>
      </c>
      <c r="D173" t="s">
        <v>858</v>
      </c>
      <c r="E173" t="s">
        <v>859</v>
      </c>
      <c r="F173" s="58">
        <v>299000</v>
      </c>
      <c r="G173" s="59">
        <v>41759</v>
      </c>
      <c r="H173" s="60">
        <v>100000</v>
      </c>
      <c r="I173">
        <v>0</v>
      </c>
      <c r="J173" s="60">
        <v>100000</v>
      </c>
      <c r="K173" t="s">
        <v>860</v>
      </c>
      <c r="L173">
        <v>0</v>
      </c>
      <c r="M173" t="s">
        <v>860</v>
      </c>
      <c r="N173">
        <v>0</v>
      </c>
      <c r="O173" t="s">
        <v>860</v>
      </c>
      <c r="P173">
        <v>0</v>
      </c>
      <c r="Q173" t="s">
        <v>860</v>
      </c>
      <c r="R173">
        <v>0</v>
      </c>
      <c r="S173" t="s">
        <v>860</v>
      </c>
      <c r="T173">
        <v>0</v>
      </c>
      <c r="U173" t="s">
        <v>860</v>
      </c>
      <c r="V173">
        <v>0</v>
      </c>
    </row>
    <row r="174" spans="1:22" ht="15">
      <c r="A174" t="s">
        <v>1339</v>
      </c>
      <c r="B174" t="s">
        <v>1340</v>
      </c>
      <c r="C174" t="s">
        <v>1341</v>
      </c>
      <c r="D174" t="s">
        <v>876</v>
      </c>
      <c r="E174" t="s">
        <v>859</v>
      </c>
      <c r="F174" s="58">
        <v>696714537</v>
      </c>
      <c r="G174" s="59">
        <v>41001</v>
      </c>
      <c r="H174" s="60">
        <v>696714537</v>
      </c>
      <c r="I174">
        <v>0</v>
      </c>
      <c r="J174" s="60">
        <v>696714537</v>
      </c>
      <c r="K174" t="s">
        <v>860</v>
      </c>
      <c r="L174">
        <v>0</v>
      </c>
      <c r="M174" t="s">
        <v>860</v>
      </c>
      <c r="N174">
        <v>0</v>
      </c>
      <c r="O174" t="s">
        <v>860</v>
      </c>
      <c r="P174">
        <v>0</v>
      </c>
      <c r="Q174" t="s">
        <v>860</v>
      </c>
      <c r="R174">
        <v>0</v>
      </c>
      <c r="S174" t="s">
        <v>860</v>
      </c>
      <c r="T174">
        <v>0</v>
      </c>
      <c r="U174" t="s">
        <v>860</v>
      </c>
      <c r="V174">
        <v>0</v>
      </c>
    </row>
    <row r="175" spans="1:22" ht="15">
      <c r="A175" t="s">
        <v>1342</v>
      </c>
      <c r="B175" t="s">
        <v>1343</v>
      </c>
      <c r="C175" t="s">
        <v>1344</v>
      </c>
      <c r="D175" t="s">
        <v>876</v>
      </c>
      <c r="E175" t="s">
        <v>859</v>
      </c>
      <c r="F175" s="58">
        <v>42000000</v>
      </c>
      <c r="G175" s="59">
        <v>42116</v>
      </c>
      <c r="H175" s="60">
        <v>13600000</v>
      </c>
      <c r="I175">
        <v>0</v>
      </c>
      <c r="J175" s="60">
        <v>13600000</v>
      </c>
      <c r="K175" t="s">
        <v>860</v>
      </c>
      <c r="L175">
        <v>0</v>
      </c>
      <c r="M175" t="s">
        <v>860</v>
      </c>
      <c r="N175">
        <v>0</v>
      </c>
      <c r="O175" t="s">
        <v>860</v>
      </c>
      <c r="P175">
        <v>0</v>
      </c>
      <c r="Q175" t="s">
        <v>860</v>
      </c>
      <c r="R175">
        <v>0</v>
      </c>
      <c r="S175" t="s">
        <v>860</v>
      </c>
      <c r="T175">
        <v>0</v>
      </c>
      <c r="U175" t="s">
        <v>860</v>
      </c>
      <c r="V175">
        <v>0</v>
      </c>
    </row>
    <row r="176" spans="1:22" ht="15">
      <c r="A176" t="s">
        <v>1345</v>
      </c>
      <c r="B176" t="s">
        <v>1346</v>
      </c>
      <c r="C176" t="s">
        <v>1347</v>
      </c>
      <c r="D176" t="s">
        <v>876</v>
      </c>
      <c r="E176" t="s">
        <v>859</v>
      </c>
      <c r="F176" s="58">
        <v>384000000</v>
      </c>
      <c r="G176" s="59">
        <v>42426</v>
      </c>
      <c r="H176" s="60">
        <v>384000000</v>
      </c>
      <c r="I176">
        <v>0</v>
      </c>
      <c r="J176" s="60">
        <v>384000000</v>
      </c>
      <c r="K176" t="s">
        <v>860</v>
      </c>
      <c r="L176">
        <v>0</v>
      </c>
      <c r="M176" t="s">
        <v>860</v>
      </c>
      <c r="N176">
        <v>0</v>
      </c>
      <c r="O176" t="s">
        <v>860</v>
      </c>
      <c r="P176">
        <v>0</v>
      </c>
      <c r="Q176" t="s">
        <v>860</v>
      </c>
      <c r="R176">
        <v>0</v>
      </c>
      <c r="S176" t="s">
        <v>860</v>
      </c>
      <c r="T176">
        <v>0</v>
      </c>
      <c r="U176" t="s">
        <v>860</v>
      </c>
      <c r="V176">
        <v>0</v>
      </c>
    </row>
    <row r="177" spans="1:22" ht="15">
      <c r="A177" t="s">
        <v>1348</v>
      </c>
      <c r="B177" t="s">
        <v>1349</v>
      </c>
      <c r="C177" t="s">
        <v>1350</v>
      </c>
      <c r="D177" t="s">
        <v>919</v>
      </c>
      <c r="E177" t="s">
        <v>859</v>
      </c>
      <c r="F177" s="58">
        <v>1340699080</v>
      </c>
      <c r="G177" s="59">
        <v>40268</v>
      </c>
      <c r="H177" s="60">
        <v>558699080</v>
      </c>
      <c r="I177">
        <v>0</v>
      </c>
      <c r="J177" s="60">
        <v>558699080</v>
      </c>
      <c r="K177" t="s">
        <v>860</v>
      </c>
      <c r="L177">
        <v>0</v>
      </c>
      <c r="M177" t="s">
        <v>860</v>
      </c>
      <c r="N177">
        <v>0</v>
      </c>
      <c r="O177" t="s">
        <v>860</v>
      </c>
      <c r="P177">
        <v>0</v>
      </c>
      <c r="Q177" t="s">
        <v>860</v>
      </c>
      <c r="R177">
        <v>0</v>
      </c>
      <c r="S177" t="s">
        <v>860</v>
      </c>
      <c r="T177">
        <v>0</v>
      </c>
      <c r="U177" t="s">
        <v>860</v>
      </c>
      <c r="V177">
        <v>0</v>
      </c>
    </row>
    <row r="178" spans="1:22" ht="15">
      <c r="A178" t="s">
        <v>1351</v>
      </c>
      <c r="B178" t="s">
        <v>1352</v>
      </c>
      <c r="C178" t="s">
        <v>1353</v>
      </c>
      <c r="D178" t="s">
        <v>876</v>
      </c>
      <c r="E178" t="s">
        <v>859</v>
      </c>
      <c r="F178" s="58">
        <v>302547000</v>
      </c>
      <c r="G178" s="59">
        <v>39049</v>
      </c>
      <c r="H178" s="60">
        <v>262452000</v>
      </c>
      <c r="I178">
        <v>0</v>
      </c>
      <c r="J178" s="60">
        <v>262452000</v>
      </c>
      <c r="K178" t="s">
        <v>860</v>
      </c>
      <c r="L178">
        <v>0</v>
      </c>
      <c r="M178" t="s">
        <v>860</v>
      </c>
      <c r="N178">
        <v>0</v>
      </c>
      <c r="O178" t="s">
        <v>860</v>
      </c>
      <c r="P178">
        <v>0</v>
      </c>
      <c r="Q178" t="s">
        <v>860</v>
      </c>
      <c r="R178">
        <v>0</v>
      </c>
      <c r="S178" t="s">
        <v>860</v>
      </c>
      <c r="T178">
        <v>0</v>
      </c>
      <c r="U178" t="s">
        <v>860</v>
      </c>
      <c r="V178">
        <v>0</v>
      </c>
    </row>
    <row r="179" spans="1:22" ht="15">
      <c r="A179" t="s">
        <v>1354</v>
      </c>
      <c r="B179" t="s">
        <v>1355</v>
      </c>
      <c r="C179" t="s">
        <v>1356</v>
      </c>
      <c r="D179" t="s">
        <v>876</v>
      </c>
      <c r="E179" t="s">
        <v>859</v>
      </c>
      <c r="F179" s="58">
        <v>322000000</v>
      </c>
      <c r="G179" s="59">
        <v>42122</v>
      </c>
      <c r="H179" s="60">
        <v>14518150</v>
      </c>
      <c r="I179" s="60">
        <v>16967020</v>
      </c>
      <c r="J179" s="60">
        <v>31485170</v>
      </c>
      <c r="K179" t="s">
        <v>860</v>
      </c>
      <c r="L179">
        <v>0</v>
      </c>
      <c r="M179" t="s">
        <v>860</v>
      </c>
      <c r="N179">
        <v>0</v>
      </c>
      <c r="O179" t="s">
        <v>860</v>
      </c>
      <c r="P179">
        <v>0</v>
      </c>
      <c r="Q179" t="s">
        <v>860</v>
      </c>
      <c r="R179">
        <v>0</v>
      </c>
      <c r="S179" t="s">
        <v>860</v>
      </c>
      <c r="T179">
        <v>0</v>
      </c>
      <c r="U179" t="s">
        <v>860</v>
      </c>
      <c r="V179">
        <v>0</v>
      </c>
    </row>
    <row r="180" spans="1:22" ht="15">
      <c r="A180" t="s">
        <v>1357</v>
      </c>
      <c r="B180" t="s">
        <v>1358</v>
      </c>
      <c r="C180" t="s">
        <v>1359</v>
      </c>
      <c r="D180" t="s">
        <v>876</v>
      </c>
      <c r="E180" t="s">
        <v>859</v>
      </c>
      <c r="F180" s="58">
        <v>952491950.13999999</v>
      </c>
      <c r="G180" s="59">
        <v>39538</v>
      </c>
      <c r="H180" s="60">
        <v>91880972</v>
      </c>
      <c r="I180" s="60">
        <v>101878293</v>
      </c>
      <c r="J180" s="60">
        <v>193759265</v>
      </c>
      <c r="K180" t="s">
        <v>860</v>
      </c>
      <c r="L180">
        <v>0</v>
      </c>
      <c r="M180" t="s">
        <v>860</v>
      </c>
      <c r="N180">
        <v>0</v>
      </c>
      <c r="O180" t="s">
        <v>860</v>
      </c>
      <c r="P180">
        <v>0</v>
      </c>
      <c r="Q180" t="s">
        <v>860</v>
      </c>
      <c r="R180">
        <v>0</v>
      </c>
      <c r="S180" t="s">
        <v>860</v>
      </c>
      <c r="T180">
        <v>0</v>
      </c>
      <c r="U180" t="s">
        <v>860</v>
      </c>
      <c r="V180">
        <v>0</v>
      </c>
    </row>
    <row r="181" spans="1:22" ht="15">
      <c r="A181" t="s">
        <v>1360</v>
      </c>
      <c r="B181" t="s">
        <v>1361</v>
      </c>
      <c r="C181" t="s">
        <v>1362</v>
      </c>
      <c r="D181" t="s">
        <v>934</v>
      </c>
      <c r="E181" t="s">
        <v>859</v>
      </c>
      <c r="F181" s="58">
        <v>31305331463.740002</v>
      </c>
      <c r="G181" s="59">
        <v>40599</v>
      </c>
      <c r="H181" s="60">
        <v>1087050297</v>
      </c>
      <c r="I181" s="60">
        <v>265583803</v>
      </c>
      <c r="J181" s="60">
        <v>1352634100</v>
      </c>
      <c r="K181" t="s">
        <v>888</v>
      </c>
      <c r="L181" s="60">
        <v>146920</v>
      </c>
      <c r="M181" t="s">
        <v>889</v>
      </c>
      <c r="N181" s="60">
        <v>265436883</v>
      </c>
      <c r="O181" t="s">
        <v>860</v>
      </c>
      <c r="P181">
        <v>0</v>
      </c>
      <c r="Q181" t="s">
        <v>860</v>
      </c>
      <c r="R181">
        <v>0</v>
      </c>
      <c r="S181" t="s">
        <v>860</v>
      </c>
      <c r="T181">
        <v>0</v>
      </c>
      <c r="U181" t="s">
        <v>860</v>
      </c>
      <c r="V181">
        <v>0</v>
      </c>
    </row>
    <row r="182" spans="1:22" ht="15">
      <c r="A182" t="s">
        <v>1363</v>
      </c>
      <c r="B182" t="s">
        <v>1364</v>
      </c>
      <c r="C182" t="s">
        <v>1365</v>
      </c>
      <c r="D182" t="s">
        <v>858</v>
      </c>
      <c r="E182" t="s">
        <v>859</v>
      </c>
      <c r="F182" s="58">
        <v>19242105.48</v>
      </c>
      <c r="G182" s="59">
        <v>42214</v>
      </c>
      <c r="H182" s="60">
        <v>10904492</v>
      </c>
      <c r="I182">
        <v>0</v>
      </c>
      <c r="J182" s="60">
        <v>10904492</v>
      </c>
      <c r="K182" t="s">
        <v>860</v>
      </c>
      <c r="L182">
        <v>0</v>
      </c>
      <c r="M182" t="s">
        <v>860</v>
      </c>
      <c r="N182">
        <v>0</v>
      </c>
      <c r="O182" t="s">
        <v>860</v>
      </c>
      <c r="P182">
        <v>0</v>
      </c>
      <c r="Q182" t="s">
        <v>860</v>
      </c>
      <c r="R182">
        <v>0</v>
      </c>
      <c r="S182" t="s">
        <v>860</v>
      </c>
      <c r="T182">
        <v>0</v>
      </c>
      <c r="U182" t="s">
        <v>860</v>
      </c>
      <c r="V182">
        <v>0</v>
      </c>
    </row>
    <row r="183" spans="1:22" ht="15">
      <c r="A183" t="s">
        <v>864</v>
      </c>
      <c r="B183" t="s">
        <v>865</v>
      </c>
      <c r="C183" t="s">
        <v>866</v>
      </c>
      <c r="D183" t="s">
        <v>867</v>
      </c>
      <c r="E183" t="s">
        <v>868</v>
      </c>
      <c r="F183" s="58">
        <v>3000003.6</v>
      </c>
      <c r="G183" s="59">
        <v>42214</v>
      </c>
      <c r="H183" s="60">
        <v>2205885</v>
      </c>
      <c r="I183">
        <v>0</v>
      </c>
      <c r="J183" s="60">
        <v>2205885</v>
      </c>
      <c r="K183" t="s">
        <v>860</v>
      </c>
      <c r="L183">
        <v>0</v>
      </c>
      <c r="M183" t="s">
        <v>860</v>
      </c>
      <c r="N183">
        <v>0</v>
      </c>
      <c r="O183" t="s">
        <v>860</v>
      </c>
      <c r="P183">
        <v>0</v>
      </c>
      <c r="Q183" t="s">
        <v>860</v>
      </c>
      <c r="R183">
        <v>0</v>
      </c>
      <c r="S183" t="s">
        <v>860</v>
      </c>
      <c r="T183">
        <v>0</v>
      </c>
      <c r="U183" t="s">
        <v>860</v>
      </c>
      <c r="V183">
        <v>0</v>
      </c>
    </row>
    <row r="184" spans="1:22" ht="15">
      <c r="A184" t="s">
        <v>1366</v>
      </c>
      <c r="B184" t="s">
        <v>1367</v>
      </c>
      <c r="C184" t="s">
        <v>1368</v>
      </c>
      <c r="D184" t="s">
        <v>876</v>
      </c>
      <c r="E184" t="s">
        <v>859</v>
      </c>
      <c r="F184" s="58">
        <v>118054887.48</v>
      </c>
      <c r="G184" s="59">
        <v>40415</v>
      </c>
      <c r="H184" s="60">
        <v>11764889</v>
      </c>
      <c r="I184">
        <v>0</v>
      </c>
      <c r="J184" s="60">
        <v>11764889</v>
      </c>
      <c r="K184" t="s">
        <v>860</v>
      </c>
      <c r="L184">
        <v>0</v>
      </c>
      <c r="M184" t="s">
        <v>860</v>
      </c>
      <c r="N184">
        <v>0</v>
      </c>
      <c r="O184" t="s">
        <v>860</v>
      </c>
      <c r="P184">
        <v>0</v>
      </c>
      <c r="Q184" t="s">
        <v>860</v>
      </c>
      <c r="R184">
        <v>0</v>
      </c>
      <c r="S184" t="s">
        <v>860</v>
      </c>
      <c r="T184">
        <v>0</v>
      </c>
      <c r="U184" t="s">
        <v>860</v>
      </c>
      <c r="V184">
        <v>0</v>
      </c>
    </row>
    <row r="185" spans="1:22" ht="15">
      <c r="A185" t="s">
        <v>1369</v>
      </c>
      <c r="B185" t="s">
        <v>1370</v>
      </c>
      <c r="C185" t="s">
        <v>1371</v>
      </c>
      <c r="D185" t="s">
        <v>872</v>
      </c>
      <c r="E185" t="s">
        <v>859</v>
      </c>
      <c r="F185" s="58">
        <v>1257629316.47</v>
      </c>
      <c r="G185" s="59">
        <v>41635</v>
      </c>
      <c r="H185" s="60">
        <v>66604817</v>
      </c>
      <c r="I185" s="60">
        <v>100739070</v>
      </c>
      <c r="J185" s="60">
        <v>167343887</v>
      </c>
      <c r="K185" t="s">
        <v>860</v>
      </c>
      <c r="L185">
        <v>0</v>
      </c>
      <c r="M185" t="s">
        <v>860</v>
      </c>
      <c r="N185">
        <v>0</v>
      </c>
      <c r="O185" t="s">
        <v>860</v>
      </c>
      <c r="P185">
        <v>0</v>
      </c>
      <c r="Q185" t="s">
        <v>860</v>
      </c>
      <c r="R185">
        <v>0</v>
      </c>
      <c r="S185" t="s">
        <v>860</v>
      </c>
      <c r="T185">
        <v>0</v>
      </c>
      <c r="U185" t="s">
        <v>860</v>
      </c>
      <c r="V185">
        <v>0</v>
      </c>
    </row>
    <row r="186" spans="1:22" ht="15">
      <c r="A186" t="s">
        <v>1372</v>
      </c>
      <c r="B186" t="s">
        <v>657</v>
      </c>
      <c r="C186" t="s">
        <v>1373</v>
      </c>
      <c r="D186" t="s">
        <v>876</v>
      </c>
      <c r="E186" t="s">
        <v>859</v>
      </c>
      <c r="F186" s="58">
        <v>285411308.35000002</v>
      </c>
      <c r="G186" s="59">
        <v>39289</v>
      </c>
      <c r="H186" s="60">
        <v>14705370</v>
      </c>
      <c r="I186" s="60">
        <v>22241714</v>
      </c>
      <c r="J186" s="60">
        <v>36947084</v>
      </c>
      <c r="K186" t="s">
        <v>860</v>
      </c>
      <c r="L186">
        <v>0</v>
      </c>
      <c r="M186" t="s">
        <v>860</v>
      </c>
      <c r="N186">
        <v>0</v>
      </c>
      <c r="O186" t="s">
        <v>860</v>
      </c>
      <c r="P186">
        <v>0</v>
      </c>
      <c r="Q186" t="s">
        <v>860</v>
      </c>
      <c r="R186">
        <v>0</v>
      </c>
      <c r="S186" t="s">
        <v>860</v>
      </c>
      <c r="T186">
        <v>0</v>
      </c>
      <c r="U186" t="s">
        <v>860</v>
      </c>
      <c r="V186">
        <v>0</v>
      </c>
    </row>
    <row r="187" spans="1:22" ht="15">
      <c r="A187" t="s">
        <v>1374</v>
      </c>
      <c r="B187" t="s">
        <v>1375</v>
      </c>
      <c r="C187" t="s">
        <v>1376</v>
      </c>
      <c r="D187" t="s">
        <v>919</v>
      </c>
      <c r="E187" t="s">
        <v>859</v>
      </c>
      <c r="F187" s="58">
        <v>4789617052.4200001</v>
      </c>
      <c r="G187" s="59">
        <v>39423</v>
      </c>
      <c r="H187" s="60">
        <v>740465044</v>
      </c>
      <c r="I187">
        <v>0</v>
      </c>
      <c r="J187" s="60">
        <v>740465044</v>
      </c>
      <c r="K187" t="s">
        <v>860</v>
      </c>
      <c r="L187">
        <v>0</v>
      </c>
      <c r="M187" t="s">
        <v>860</v>
      </c>
      <c r="N187">
        <v>0</v>
      </c>
      <c r="O187" t="s">
        <v>860</v>
      </c>
      <c r="P187">
        <v>0</v>
      </c>
      <c r="Q187" t="s">
        <v>860</v>
      </c>
      <c r="R187">
        <v>0</v>
      </c>
      <c r="S187" t="s">
        <v>860</v>
      </c>
      <c r="T187">
        <v>0</v>
      </c>
      <c r="U187" t="s">
        <v>860</v>
      </c>
      <c r="V187">
        <v>0</v>
      </c>
    </row>
    <row r="188" spans="1:22" ht="15">
      <c r="A188" t="s">
        <v>1377</v>
      </c>
      <c r="B188" t="s">
        <v>1378</v>
      </c>
      <c r="C188" t="s">
        <v>1379</v>
      </c>
      <c r="D188" t="s">
        <v>876</v>
      </c>
      <c r="E188" t="s">
        <v>859</v>
      </c>
      <c r="F188" s="58">
        <v>150000000</v>
      </c>
      <c r="G188" s="59">
        <v>41759</v>
      </c>
      <c r="H188" s="60">
        <v>1026245</v>
      </c>
      <c r="I188" s="60">
        <v>873819</v>
      </c>
      <c r="J188" s="60">
        <v>1900064</v>
      </c>
      <c r="K188" t="s">
        <v>860</v>
      </c>
      <c r="L188">
        <v>0</v>
      </c>
      <c r="M188" t="s">
        <v>860</v>
      </c>
      <c r="N188">
        <v>0</v>
      </c>
      <c r="O188" t="s">
        <v>860</v>
      </c>
      <c r="P188">
        <v>0</v>
      </c>
      <c r="Q188" t="s">
        <v>860</v>
      </c>
      <c r="R188">
        <v>0</v>
      </c>
      <c r="S188" t="s">
        <v>860</v>
      </c>
      <c r="T188">
        <v>0</v>
      </c>
      <c r="U188" t="s">
        <v>860</v>
      </c>
      <c r="V188">
        <v>0</v>
      </c>
    </row>
    <row r="189" spans="1:22" ht="15">
      <c r="A189" t="s">
        <v>1380</v>
      </c>
      <c r="B189" t="s">
        <v>1381</v>
      </c>
      <c r="C189" t="s">
        <v>1382</v>
      </c>
      <c r="D189" t="s">
        <v>919</v>
      </c>
      <c r="E189" t="s">
        <v>859</v>
      </c>
      <c r="F189" s="58">
        <v>3182715954.1199999</v>
      </c>
      <c r="G189" s="59">
        <v>41009</v>
      </c>
      <c r="H189" s="60">
        <v>476415612</v>
      </c>
      <c r="I189">
        <v>0</v>
      </c>
      <c r="J189" s="60">
        <v>476415612</v>
      </c>
      <c r="K189" t="s">
        <v>860</v>
      </c>
      <c r="L189">
        <v>0</v>
      </c>
      <c r="M189" t="s">
        <v>860</v>
      </c>
      <c r="N189">
        <v>0</v>
      </c>
      <c r="O189" t="s">
        <v>860</v>
      </c>
      <c r="P189">
        <v>0</v>
      </c>
      <c r="Q189" t="s">
        <v>860</v>
      </c>
      <c r="R189">
        <v>0</v>
      </c>
      <c r="S189" t="s">
        <v>860</v>
      </c>
      <c r="T189">
        <v>0</v>
      </c>
      <c r="U189" t="s">
        <v>860</v>
      </c>
      <c r="V189">
        <v>0</v>
      </c>
    </row>
    <row r="190" spans="1:22" ht="15">
      <c r="A190" t="s">
        <v>864</v>
      </c>
      <c r="B190" t="s">
        <v>865</v>
      </c>
      <c r="C190" t="s">
        <v>866</v>
      </c>
      <c r="D190" t="s">
        <v>867</v>
      </c>
      <c r="E190" t="s">
        <v>868</v>
      </c>
      <c r="F190" s="58">
        <v>1499999993</v>
      </c>
      <c r="G190" s="59">
        <v>42492</v>
      </c>
      <c r="H190" s="60">
        <v>130434782</v>
      </c>
      <c r="I190">
        <v>0</v>
      </c>
      <c r="J190" s="60">
        <v>130434782</v>
      </c>
      <c r="K190" t="s">
        <v>860</v>
      </c>
      <c r="L190">
        <v>0</v>
      </c>
      <c r="M190" t="s">
        <v>860</v>
      </c>
      <c r="N190">
        <v>0</v>
      </c>
      <c r="O190" t="s">
        <v>860</v>
      </c>
      <c r="P190">
        <v>0</v>
      </c>
      <c r="Q190" t="s">
        <v>860</v>
      </c>
      <c r="R190">
        <v>0</v>
      </c>
      <c r="S190" t="s">
        <v>860</v>
      </c>
      <c r="T190">
        <v>0</v>
      </c>
      <c r="U190" t="s">
        <v>860</v>
      </c>
      <c r="V190">
        <v>0</v>
      </c>
    </row>
    <row r="191" spans="1:22" ht="15">
      <c r="A191" t="s">
        <v>1383</v>
      </c>
      <c r="B191" t="s">
        <v>1384</v>
      </c>
      <c r="C191" t="s">
        <v>1385</v>
      </c>
      <c r="D191" t="s">
        <v>876</v>
      </c>
      <c r="E191" t="s">
        <v>859</v>
      </c>
      <c r="F191" s="58">
        <v>1260000001.8499999</v>
      </c>
      <c r="G191" s="59">
        <v>42352</v>
      </c>
      <c r="H191" s="60">
        <v>641553423</v>
      </c>
      <c r="I191" s="60">
        <v>695046557</v>
      </c>
      <c r="J191" s="60">
        <v>1336599980</v>
      </c>
      <c r="K191" t="s">
        <v>860</v>
      </c>
      <c r="L191">
        <v>0</v>
      </c>
      <c r="M191" t="s">
        <v>860</v>
      </c>
      <c r="N191">
        <v>0</v>
      </c>
      <c r="O191" t="s">
        <v>860</v>
      </c>
      <c r="P191">
        <v>0</v>
      </c>
      <c r="Q191" t="s">
        <v>860</v>
      </c>
      <c r="R191">
        <v>0</v>
      </c>
      <c r="S191" t="s">
        <v>860</v>
      </c>
      <c r="T191">
        <v>0</v>
      </c>
      <c r="U191" t="s">
        <v>860</v>
      </c>
      <c r="V191">
        <v>0</v>
      </c>
    </row>
    <row r="192" spans="1:22" ht="15">
      <c r="A192" t="s">
        <v>2828</v>
      </c>
      <c r="B192" t="s">
        <v>2829</v>
      </c>
      <c r="C192" t="s">
        <v>2830</v>
      </c>
      <c r="D192" t="s">
        <v>876</v>
      </c>
      <c r="E192" t="s">
        <v>859</v>
      </c>
      <c r="F192" s="58">
        <v>1118909560.3900001</v>
      </c>
      <c r="G192" s="59">
        <v>41801</v>
      </c>
      <c r="H192" s="60">
        <v>58782489</v>
      </c>
      <c r="I192" s="60">
        <v>111546028</v>
      </c>
      <c r="J192" s="60">
        <v>170328517</v>
      </c>
      <c r="K192" t="s">
        <v>860</v>
      </c>
      <c r="L192">
        <v>0</v>
      </c>
      <c r="M192" t="s">
        <v>860</v>
      </c>
      <c r="N192">
        <v>0</v>
      </c>
      <c r="O192" t="s">
        <v>860</v>
      </c>
      <c r="P192">
        <v>0</v>
      </c>
      <c r="Q192" t="s">
        <v>860</v>
      </c>
      <c r="R192">
        <v>0</v>
      </c>
      <c r="S192" t="s">
        <v>860</v>
      </c>
      <c r="T192">
        <v>0</v>
      </c>
      <c r="U192" t="s">
        <v>860</v>
      </c>
      <c r="V192">
        <v>0</v>
      </c>
    </row>
    <row r="193" spans="1:22" ht="15">
      <c r="A193" t="s">
        <v>1386</v>
      </c>
      <c r="B193" t="s">
        <v>1387</v>
      </c>
      <c r="C193" t="s">
        <v>2831</v>
      </c>
      <c r="D193" t="s">
        <v>876</v>
      </c>
      <c r="E193" t="s">
        <v>859</v>
      </c>
      <c r="F193" s="58">
        <v>616732727.62</v>
      </c>
      <c r="G193" s="59">
        <v>42487</v>
      </c>
      <c r="H193" s="60">
        <v>647015</v>
      </c>
      <c r="I193">
        <v>0</v>
      </c>
      <c r="J193" s="60">
        <v>647015</v>
      </c>
      <c r="K193" t="s">
        <v>860</v>
      </c>
      <c r="L193">
        <v>0</v>
      </c>
      <c r="M193" t="s">
        <v>860</v>
      </c>
      <c r="N193">
        <v>0</v>
      </c>
      <c r="O193" t="s">
        <v>860</v>
      </c>
      <c r="P193">
        <v>0</v>
      </c>
      <c r="Q193" t="s">
        <v>860</v>
      </c>
      <c r="R193">
        <v>0</v>
      </c>
      <c r="S193" t="s">
        <v>860</v>
      </c>
      <c r="T193">
        <v>0</v>
      </c>
      <c r="U193" t="s">
        <v>860</v>
      </c>
      <c r="V193">
        <v>0</v>
      </c>
    </row>
    <row r="194" spans="1:22" ht="15">
      <c r="A194" t="s">
        <v>1388</v>
      </c>
      <c r="B194" t="s">
        <v>1389</v>
      </c>
      <c r="C194" t="s">
        <v>1390</v>
      </c>
      <c r="D194" t="s">
        <v>919</v>
      </c>
      <c r="E194" t="s">
        <v>859</v>
      </c>
      <c r="F194" s="58">
        <v>7011868492.6099997</v>
      </c>
      <c r="G194" s="59">
        <v>42467</v>
      </c>
      <c r="H194" s="60">
        <v>161769820</v>
      </c>
      <c r="I194">
        <v>0</v>
      </c>
      <c r="J194" s="60">
        <v>161769820</v>
      </c>
      <c r="K194" t="s">
        <v>860</v>
      </c>
      <c r="L194">
        <v>0</v>
      </c>
      <c r="M194" t="s">
        <v>860</v>
      </c>
      <c r="N194">
        <v>0</v>
      </c>
      <c r="O194" t="s">
        <v>860</v>
      </c>
      <c r="P194">
        <v>0</v>
      </c>
      <c r="Q194" t="s">
        <v>860</v>
      </c>
      <c r="R194">
        <v>0</v>
      </c>
      <c r="S194" t="s">
        <v>860</v>
      </c>
      <c r="T194">
        <v>0</v>
      </c>
      <c r="U194" t="s">
        <v>860</v>
      </c>
      <c r="V194">
        <v>0</v>
      </c>
    </row>
    <row r="195" spans="1:22" ht="15">
      <c r="A195" t="s">
        <v>1391</v>
      </c>
      <c r="B195" t="s">
        <v>1392</v>
      </c>
      <c r="C195" t="s">
        <v>1393</v>
      </c>
      <c r="D195" t="s">
        <v>919</v>
      </c>
      <c r="E195" t="s">
        <v>859</v>
      </c>
      <c r="F195" s="58">
        <v>2016410410.1700001</v>
      </c>
      <c r="G195" s="59">
        <v>42501</v>
      </c>
      <c r="H195" s="60">
        <v>198675967</v>
      </c>
      <c r="I195">
        <v>0</v>
      </c>
      <c r="J195" s="60">
        <v>198675967</v>
      </c>
      <c r="K195" t="s">
        <v>860</v>
      </c>
      <c r="L195">
        <v>0</v>
      </c>
      <c r="M195" t="s">
        <v>860</v>
      </c>
      <c r="N195">
        <v>0</v>
      </c>
      <c r="O195" t="s">
        <v>860</v>
      </c>
      <c r="P195">
        <v>0</v>
      </c>
      <c r="Q195" t="s">
        <v>860</v>
      </c>
      <c r="R195">
        <v>0</v>
      </c>
      <c r="S195" t="s">
        <v>860</v>
      </c>
      <c r="T195">
        <v>0</v>
      </c>
      <c r="U195" t="s">
        <v>860</v>
      </c>
      <c r="V195">
        <v>0</v>
      </c>
    </row>
    <row r="196" spans="1:22" ht="15">
      <c r="A196" t="s">
        <v>1394</v>
      </c>
      <c r="B196" t="s">
        <v>1395</v>
      </c>
      <c r="C196" t="s">
        <v>1396</v>
      </c>
      <c r="D196" t="s">
        <v>876</v>
      </c>
      <c r="E196" t="s">
        <v>859</v>
      </c>
      <c r="F196" s="58">
        <v>650572403.39999998</v>
      </c>
      <c r="G196" s="59">
        <v>42373</v>
      </c>
      <c r="H196" s="60">
        <v>5876012</v>
      </c>
      <c r="I196">
        <v>0</v>
      </c>
      <c r="J196" s="60">
        <v>5876012</v>
      </c>
      <c r="K196" t="s">
        <v>860</v>
      </c>
      <c r="L196">
        <v>0</v>
      </c>
      <c r="M196" t="s">
        <v>860</v>
      </c>
      <c r="N196">
        <v>0</v>
      </c>
      <c r="O196" t="s">
        <v>860</v>
      </c>
      <c r="P196">
        <v>0</v>
      </c>
      <c r="Q196" t="s">
        <v>860</v>
      </c>
      <c r="R196">
        <v>0</v>
      </c>
      <c r="S196" t="s">
        <v>860</v>
      </c>
      <c r="T196">
        <v>0</v>
      </c>
      <c r="U196" t="s">
        <v>860</v>
      </c>
      <c r="V196">
        <v>0</v>
      </c>
    </row>
    <row r="197" spans="1:22" ht="15">
      <c r="A197" t="s">
        <v>665</v>
      </c>
      <c r="B197" t="s">
        <v>1397</v>
      </c>
      <c r="C197" t="s">
        <v>1398</v>
      </c>
      <c r="D197" t="s">
        <v>919</v>
      </c>
      <c r="E197" t="s">
        <v>859</v>
      </c>
      <c r="F197" s="58">
        <v>1124194269.26</v>
      </c>
      <c r="G197" s="59">
        <v>42489</v>
      </c>
      <c r="H197" s="60">
        <v>317178517</v>
      </c>
      <c r="I197">
        <v>0</v>
      </c>
      <c r="J197" s="60">
        <v>317178517</v>
      </c>
      <c r="K197" t="s">
        <v>860</v>
      </c>
      <c r="L197">
        <v>0</v>
      </c>
      <c r="M197" t="s">
        <v>860</v>
      </c>
      <c r="N197">
        <v>0</v>
      </c>
      <c r="O197" t="s">
        <v>860</v>
      </c>
      <c r="P197">
        <v>0</v>
      </c>
      <c r="Q197" t="s">
        <v>860</v>
      </c>
      <c r="R197">
        <v>0</v>
      </c>
      <c r="S197" t="s">
        <v>860</v>
      </c>
      <c r="T197">
        <v>0</v>
      </c>
      <c r="U197" t="s">
        <v>860</v>
      </c>
      <c r="V197">
        <v>0</v>
      </c>
    </row>
    <row r="198" spans="1:22" ht="15">
      <c r="A198" t="s">
        <v>1399</v>
      </c>
      <c r="B198" t="s">
        <v>1400</v>
      </c>
      <c r="C198" t="s">
        <v>1401</v>
      </c>
      <c r="D198" t="s">
        <v>876</v>
      </c>
      <c r="E198" t="s">
        <v>859</v>
      </c>
      <c r="F198" s="58">
        <v>30602186.559999999</v>
      </c>
      <c r="G198" s="59">
        <v>35383</v>
      </c>
      <c r="H198" s="60">
        <v>5388995</v>
      </c>
      <c r="I198" s="60">
        <v>10777990</v>
      </c>
      <c r="J198" s="60">
        <v>16166985</v>
      </c>
      <c r="K198" t="s">
        <v>860</v>
      </c>
      <c r="L198">
        <v>0</v>
      </c>
      <c r="M198" t="s">
        <v>860</v>
      </c>
      <c r="N198">
        <v>0</v>
      </c>
      <c r="O198" t="s">
        <v>860</v>
      </c>
      <c r="P198">
        <v>0</v>
      </c>
      <c r="Q198" t="s">
        <v>860</v>
      </c>
      <c r="R198">
        <v>0</v>
      </c>
      <c r="S198" t="s">
        <v>860</v>
      </c>
      <c r="T198">
        <v>0</v>
      </c>
      <c r="U198" t="s">
        <v>860</v>
      </c>
      <c r="V198">
        <v>0</v>
      </c>
    </row>
    <row r="199" spans="1:22" ht="15">
      <c r="A199" t="s">
        <v>1402</v>
      </c>
      <c r="B199" t="s">
        <v>1403</v>
      </c>
      <c r="C199" t="s">
        <v>1404</v>
      </c>
      <c r="D199" t="s">
        <v>919</v>
      </c>
      <c r="E199" t="s">
        <v>859</v>
      </c>
      <c r="F199" s="58">
        <v>334251231.39999998</v>
      </c>
      <c r="G199" s="59">
        <v>41906</v>
      </c>
      <c r="H199" s="60">
        <v>179000000</v>
      </c>
      <c r="I199">
        <v>0</v>
      </c>
      <c r="J199" s="60">
        <v>179000000</v>
      </c>
      <c r="K199" t="s">
        <v>860</v>
      </c>
      <c r="L199">
        <v>0</v>
      </c>
      <c r="M199" t="s">
        <v>860</v>
      </c>
      <c r="N199">
        <v>0</v>
      </c>
      <c r="O199" t="s">
        <v>860</v>
      </c>
      <c r="P199">
        <v>0</v>
      </c>
      <c r="Q199" t="s">
        <v>860</v>
      </c>
      <c r="R199">
        <v>0</v>
      </c>
      <c r="S199" t="s">
        <v>860</v>
      </c>
      <c r="T199">
        <v>0</v>
      </c>
      <c r="U199" t="s">
        <v>860</v>
      </c>
      <c r="V199">
        <v>0</v>
      </c>
    </row>
    <row r="200" spans="1:22" ht="15">
      <c r="A200" t="s">
        <v>1405</v>
      </c>
      <c r="B200" t="s">
        <v>1406</v>
      </c>
      <c r="C200" t="s">
        <v>1407</v>
      </c>
      <c r="D200" t="s">
        <v>934</v>
      </c>
      <c r="E200" t="s">
        <v>859</v>
      </c>
      <c r="F200" s="58">
        <v>488183378.76999998</v>
      </c>
      <c r="G200" s="59">
        <v>39289</v>
      </c>
      <c r="H200" s="60">
        <v>31257700</v>
      </c>
      <c r="I200" s="60">
        <v>61361556</v>
      </c>
      <c r="J200" s="60">
        <v>92619256</v>
      </c>
      <c r="K200" t="s">
        <v>860</v>
      </c>
      <c r="L200">
        <v>0</v>
      </c>
      <c r="M200" t="s">
        <v>860</v>
      </c>
      <c r="N200">
        <v>0</v>
      </c>
      <c r="O200" t="s">
        <v>860</v>
      </c>
      <c r="P200">
        <v>0</v>
      </c>
      <c r="Q200" t="s">
        <v>860</v>
      </c>
      <c r="R200">
        <v>0</v>
      </c>
      <c r="S200" t="s">
        <v>860</v>
      </c>
      <c r="T200">
        <v>0</v>
      </c>
      <c r="U200" t="s">
        <v>860</v>
      </c>
      <c r="V200">
        <v>0</v>
      </c>
    </row>
    <row r="201" spans="1:22" ht="15">
      <c r="A201" t="s">
        <v>1408</v>
      </c>
      <c r="B201" t="s">
        <v>668</v>
      </c>
      <c r="C201" t="s">
        <v>1409</v>
      </c>
      <c r="D201" t="s">
        <v>919</v>
      </c>
      <c r="E201" t="s">
        <v>859</v>
      </c>
      <c r="F201" s="58">
        <v>1683266389.5</v>
      </c>
      <c r="G201" s="59">
        <v>42447</v>
      </c>
      <c r="H201" s="60">
        <v>225000000</v>
      </c>
      <c r="I201">
        <v>0</v>
      </c>
      <c r="J201" s="60">
        <v>225000000</v>
      </c>
      <c r="K201" t="s">
        <v>860</v>
      </c>
      <c r="L201">
        <v>0</v>
      </c>
      <c r="M201" t="s">
        <v>860</v>
      </c>
      <c r="N201">
        <v>0</v>
      </c>
      <c r="O201" t="s">
        <v>860</v>
      </c>
      <c r="P201">
        <v>0</v>
      </c>
      <c r="Q201" t="s">
        <v>860</v>
      </c>
      <c r="R201">
        <v>0</v>
      </c>
      <c r="S201" t="s">
        <v>860</v>
      </c>
      <c r="T201">
        <v>0</v>
      </c>
      <c r="U201" t="s">
        <v>860</v>
      </c>
      <c r="V201">
        <v>0</v>
      </c>
    </row>
    <row r="202" spans="1:22" ht="15">
      <c r="A202" t="s">
        <v>1410</v>
      </c>
      <c r="B202" t="s">
        <v>1411</v>
      </c>
      <c r="C202" t="s">
        <v>1412</v>
      </c>
      <c r="D202" t="s">
        <v>876</v>
      </c>
      <c r="E202" t="s">
        <v>859</v>
      </c>
      <c r="F202" s="58">
        <v>536949301.21000004</v>
      </c>
      <c r="G202" s="59">
        <v>41394</v>
      </c>
      <c r="H202" s="60">
        <v>5962454</v>
      </c>
      <c r="I202" s="60">
        <v>11924908</v>
      </c>
      <c r="J202" s="60">
        <v>17887362</v>
      </c>
      <c r="K202" t="s">
        <v>860</v>
      </c>
      <c r="L202">
        <v>0</v>
      </c>
      <c r="M202" t="s">
        <v>860</v>
      </c>
      <c r="N202">
        <v>0</v>
      </c>
      <c r="O202" t="s">
        <v>860</v>
      </c>
      <c r="P202">
        <v>0</v>
      </c>
      <c r="Q202" t="s">
        <v>860</v>
      </c>
      <c r="R202">
        <v>0</v>
      </c>
      <c r="S202" t="s">
        <v>860</v>
      </c>
      <c r="T202">
        <v>0</v>
      </c>
      <c r="U202" t="s">
        <v>860</v>
      </c>
      <c r="V202">
        <v>0</v>
      </c>
    </row>
    <row r="203" spans="1:22" ht="15">
      <c r="A203" t="s">
        <v>1413</v>
      </c>
      <c r="B203" t="s">
        <v>1414</v>
      </c>
      <c r="C203" t="s">
        <v>1415</v>
      </c>
      <c r="D203" t="s">
        <v>876</v>
      </c>
      <c r="E203" t="s">
        <v>859</v>
      </c>
      <c r="F203" s="58">
        <v>14000000</v>
      </c>
      <c r="G203" s="59">
        <v>39786</v>
      </c>
      <c r="H203" s="60">
        <v>2846929</v>
      </c>
      <c r="I203" s="60">
        <v>2375293</v>
      </c>
      <c r="J203" s="60">
        <v>5222222</v>
      </c>
      <c r="K203" t="s">
        <v>860</v>
      </c>
      <c r="L203">
        <v>0</v>
      </c>
      <c r="M203" t="s">
        <v>860</v>
      </c>
      <c r="N203">
        <v>0</v>
      </c>
      <c r="O203" t="s">
        <v>860</v>
      </c>
      <c r="P203">
        <v>0</v>
      </c>
      <c r="Q203" t="s">
        <v>860</v>
      </c>
      <c r="R203">
        <v>0</v>
      </c>
      <c r="S203" t="s">
        <v>860</v>
      </c>
      <c r="T203">
        <v>0</v>
      </c>
      <c r="U203" t="s">
        <v>860</v>
      </c>
      <c r="V203">
        <v>0</v>
      </c>
    </row>
    <row r="204" spans="1:22" ht="15">
      <c r="A204" t="s">
        <v>1416</v>
      </c>
      <c r="B204" t="s">
        <v>1417</v>
      </c>
      <c r="C204" t="s">
        <v>1418</v>
      </c>
      <c r="D204" t="s">
        <v>919</v>
      </c>
      <c r="E204" t="s">
        <v>859</v>
      </c>
      <c r="F204" s="58">
        <v>1356704477.27</v>
      </c>
      <c r="G204" s="59">
        <v>42489</v>
      </c>
      <c r="H204" s="60">
        <v>165001783</v>
      </c>
      <c r="I204">
        <v>0</v>
      </c>
      <c r="J204" s="60">
        <v>165001783</v>
      </c>
      <c r="K204" t="s">
        <v>860</v>
      </c>
      <c r="L204">
        <v>0</v>
      </c>
      <c r="M204" t="s">
        <v>860</v>
      </c>
      <c r="N204">
        <v>0</v>
      </c>
      <c r="O204" t="s">
        <v>860</v>
      </c>
      <c r="P204">
        <v>0</v>
      </c>
      <c r="Q204" t="s">
        <v>860</v>
      </c>
      <c r="R204">
        <v>0</v>
      </c>
      <c r="S204" t="s">
        <v>860</v>
      </c>
      <c r="T204">
        <v>0</v>
      </c>
      <c r="U204" t="s">
        <v>860</v>
      </c>
      <c r="V204">
        <v>0</v>
      </c>
    </row>
    <row r="205" spans="1:22" ht="15">
      <c r="A205" t="s">
        <v>1419</v>
      </c>
      <c r="B205" t="s">
        <v>1420</v>
      </c>
      <c r="C205" t="s">
        <v>1421</v>
      </c>
      <c r="D205" t="s">
        <v>876</v>
      </c>
      <c r="E205" t="s">
        <v>859</v>
      </c>
      <c r="F205" s="58">
        <v>1722965684.3399999</v>
      </c>
      <c r="G205" s="59">
        <v>40379</v>
      </c>
      <c r="H205" s="60">
        <v>210197577031248</v>
      </c>
      <c r="I205" s="60">
        <v>66665012</v>
      </c>
      <c r="J205" s="60">
        <v>210197643696260</v>
      </c>
      <c r="K205" t="s">
        <v>860</v>
      </c>
      <c r="L205">
        <v>0</v>
      </c>
      <c r="M205" t="s">
        <v>860</v>
      </c>
      <c r="N205">
        <v>0</v>
      </c>
      <c r="O205" t="s">
        <v>860</v>
      </c>
      <c r="P205">
        <v>0</v>
      </c>
      <c r="Q205" t="s">
        <v>860</v>
      </c>
      <c r="R205">
        <v>0</v>
      </c>
      <c r="S205" t="s">
        <v>860</v>
      </c>
      <c r="T205">
        <v>0</v>
      </c>
      <c r="U205" t="s">
        <v>860</v>
      </c>
      <c r="V205">
        <v>0</v>
      </c>
    </row>
    <row r="206" spans="1:22" ht="15">
      <c r="A206" t="s">
        <v>672</v>
      </c>
      <c r="B206" t="s">
        <v>1422</v>
      </c>
      <c r="C206" t="s">
        <v>1423</v>
      </c>
      <c r="D206" t="s">
        <v>919</v>
      </c>
      <c r="E206" t="s">
        <v>859</v>
      </c>
      <c r="F206" s="58">
        <v>594164902.55999994</v>
      </c>
      <c r="G206" s="59">
        <v>42031</v>
      </c>
      <c r="H206" s="60">
        <v>53857284</v>
      </c>
      <c r="I206">
        <v>0</v>
      </c>
      <c r="J206" s="60">
        <v>53857284</v>
      </c>
      <c r="K206" t="s">
        <v>860</v>
      </c>
      <c r="L206">
        <v>0</v>
      </c>
      <c r="M206" t="s">
        <v>860</v>
      </c>
      <c r="N206">
        <v>0</v>
      </c>
      <c r="O206" t="s">
        <v>860</v>
      </c>
      <c r="P206">
        <v>0</v>
      </c>
      <c r="Q206" t="s">
        <v>860</v>
      </c>
      <c r="R206">
        <v>0</v>
      </c>
      <c r="S206" t="s">
        <v>860</v>
      </c>
      <c r="T206">
        <v>0</v>
      </c>
      <c r="U206" t="s">
        <v>860</v>
      </c>
      <c r="V206">
        <v>0</v>
      </c>
    </row>
    <row r="207" spans="1:22" ht="15">
      <c r="A207" t="s">
        <v>1424</v>
      </c>
      <c r="B207" t="s">
        <v>1425</v>
      </c>
      <c r="C207" t="s">
        <v>1426</v>
      </c>
      <c r="D207" t="s">
        <v>934</v>
      </c>
      <c r="E207" t="s">
        <v>859</v>
      </c>
      <c r="F207" s="58">
        <v>1116676965.75</v>
      </c>
      <c r="G207" s="59">
        <v>42433</v>
      </c>
      <c r="H207" s="60">
        <v>29440000</v>
      </c>
      <c r="I207" s="60">
        <v>58880000</v>
      </c>
      <c r="J207" s="60">
        <v>88320000</v>
      </c>
      <c r="K207" t="s">
        <v>860</v>
      </c>
      <c r="L207">
        <v>0</v>
      </c>
      <c r="M207" t="s">
        <v>860</v>
      </c>
      <c r="N207">
        <v>0</v>
      </c>
      <c r="O207" t="s">
        <v>860</v>
      </c>
      <c r="P207">
        <v>0</v>
      </c>
      <c r="Q207" t="s">
        <v>860</v>
      </c>
      <c r="R207">
        <v>0</v>
      </c>
      <c r="S207" t="s">
        <v>860</v>
      </c>
      <c r="T207">
        <v>0</v>
      </c>
      <c r="U207" t="s">
        <v>860</v>
      </c>
      <c r="V207">
        <v>0</v>
      </c>
    </row>
    <row r="208" spans="1:22" ht="15">
      <c r="A208" t="s">
        <v>2196</v>
      </c>
      <c r="B208" t="s">
        <v>2197</v>
      </c>
      <c r="C208" t="s">
        <v>2198</v>
      </c>
      <c r="D208" t="s">
        <v>876</v>
      </c>
      <c r="E208" t="s">
        <v>859</v>
      </c>
      <c r="F208" s="58">
        <v>759241529</v>
      </c>
      <c r="G208" s="59">
        <v>42257</v>
      </c>
      <c r="H208" s="60">
        <v>759241529</v>
      </c>
      <c r="I208">
        <v>0</v>
      </c>
      <c r="J208" s="60">
        <v>759241529</v>
      </c>
      <c r="K208" t="s">
        <v>860</v>
      </c>
      <c r="L208">
        <v>0</v>
      </c>
      <c r="M208" t="s">
        <v>860</v>
      </c>
      <c r="N208">
        <v>0</v>
      </c>
      <c r="O208" t="s">
        <v>860</v>
      </c>
      <c r="P208">
        <v>0</v>
      </c>
      <c r="Q208" t="s">
        <v>860</v>
      </c>
      <c r="R208">
        <v>0</v>
      </c>
      <c r="S208" t="s">
        <v>860</v>
      </c>
      <c r="T208">
        <v>0</v>
      </c>
      <c r="U208" t="s">
        <v>860</v>
      </c>
      <c r="V208">
        <v>0</v>
      </c>
    </row>
    <row r="209" spans="1:22" ht="15">
      <c r="A209" t="s">
        <v>1427</v>
      </c>
      <c r="B209" t="s">
        <v>1428</v>
      </c>
      <c r="C209" t="s">
        <v>1429</v>
      </c>
      <c r="D209" t="s">
        <v>876</v>
      </c>
      <c r="E209" t="s">
        <v>859</v>
      </c>
      <c r="F209" s="58">
        <v>23748768.84</v>
      </c>
      <c r="G209" s="59">
        <v>39931</v>
      </c>
      <c r="H209" s="60">
        <v>265160</v>
      </c>
      <c r="I209" s="60">
        <v>461354</v>
      </c>
      <c r="J209" s="60">
        <v>726514</v>
      </c>
      <c r="K209" t="s">
        <v>860</v>
      </c>
      <c r="L209">
        <v>0</v>
      </c>
      <c r="M209" t="s">
        <v>860</v>
      </c>
      <c r="N209">
        <v>0</v>
      </c>
      <c r="O209" t="s">
        <v>860</v>
      </c>
      <c r="P209">
        <v>0</v>
      </c>
      <c r="Q209" t="s">
        <v>860</v>
      </c>
      <c r="R209">
        <v>0</v>
      </c>
      <c r="S209" t="s">
        <v>860</v>
      </c>
      <c r="T209">
        <v>0</v>
      </c>
      <c r="U209" t="s">
        <v>860</v>
      </c>
      <c r="V209">
        <v>0</v>
      </c>
    </row>
    <row r="210" spans="1:22" ht="15">
      <c r="A210" t="s">
        <v>1430</v>
      </c>
      <c r="B210" t="s">
        <v>1431</v>
      </c>
      <c r="C210" t="s">
        <v>1432</v>
      </c>
      <c r="D210" t="s">
        <v>919</v>
      </c>
      <c r="E210" t="s">
        <v>859</v>
      </c>
      <c r="F210" s="58">
        <v>9740777179.5900002</v>
      </c>
      <c r="G210" s="59">
        <v>41024</v>
      </c>
      <c r="H210" s="60">
        <v>553934646</v>
      </c>
      <c r="I210">
        <v>0</v>
      </c>
      <c r="J210" s="60">
        <v>553934646</v>
      </c>
      <c r="K210" t="s">
        <v>860</v>
      </c>
      <c r="L210">
        <v>0</v>
      </c>
      <c r="M210" t="s">
        <v>860</v>
      </c>
      <c r="N210">
        <v>0</v>
      </c>
      <c r="O210" t="s">
        <v>860</v>
      </c>
      <c r="P210">
        <v>0</v>
      </c>
      <c r="Q210" t="s">
        <v>860</v>
      </c>
      <c r="R210">
        <v>0</v>
      </c>
      <c r="S210" t="s">
        <v>860</v>
      </c>
      <c r="T210">
        <v>0</v>
      </c>
      <c r="U210" t="s">
        <v>860</v>
      </c>
      <c r="V210">
        <v>0</v>
      </c>
    </row>
    <row r="211" spans="1:22" ht="15">
      <c r="A211" t="s">
        <v>1433</v>
      </c>
      <c r="B211" t="s">
        <v>1434</v>
      </c>
      <c r="C211" t="s">
        <v>1435</v>
      </c>
      <c r="D211" t="s">
        <v>876</v>
      </c>
      <c r="E211" t="s">
        <v>859</v>
      </c>
      <c r="F211" s="58">
        <v>12351465.869999999</v>
      </c>
      <c r="G211" s="59">
        <v>38470</v>
      </c>
      <c r="H211" s="60">
        <v>913778</v>
      </c>
      <c r="I211">
        <v>0</v>
      </c>
      <c r="J211" s="60">
        <v>913778</v>
      </c>
      <c r="K211" t="s">
        <v>860</v>
      </c>
      <c r="L211">
        <v>0</v>
      </c>
      <c r="M211" t="s">
        <v>860</v>
      </c>
      <c r="N211">
        <v>0</v>
      </c>
      <c r="O211" t="s">
        <v>860</v>
      </c>
      <c r="P211">
        <v>0</v>
      </c>
      <c r="Q211" t="s">
        <v>860</v>
      </c>
      <c r="R211">
        <v>0</v>
      </c>
      <c r="S211" t="s">
        <v>860</v>
      </c>
      <c r="T211">
        <v>0</v>
      </c>
      <c r="U211" t="s">
        <v>860</v>
      </c>
      <c r="V211">
        <v>0</v>
      </c>
    </row>
    <row r="212" spans="1:22" ht="15">
      <c r="A212" t="s">
        <v>1436</v>
      </c>
      <c r="B212" t="s">
        <v>1437</v>
      </c>
      <c r="C212" t="s">
        <v>1438</v>
      </c>
      <c r="D212" t="s">
        <v>919</v>
      </c>
      <c r="E212" t="s">
        <v>859</v>
      </c>
      <c r="F212" s="58">
        <v>1402530425</v>
      </c>
      <c r="G212" s="59">
        <v>41003</v>
      </c>
      <c r="H212" s="60">
        <v>156293356</v>
      </c>
      <c r="I212">
        <v>0</v>
      </c>
      <c r="J212" s="60">
        <v>156293356</v>
      </c>
      <c r="K212" t="s">
        <v>860</v>
      </c>
      <c r="L212">
        <v>0</v>
      </c>
      <c r="M212" t="s">
        <v>860</v>
      </c>
      <c r="N212">
        <v>0</v>
      </c>
      <c r="O212" t="s">
        <v>860</v>
      </c>
      <c r="P212">
        <v>0</v>
      </c>
      <c r="Q212" t="s">
        <v>860</v>
      </c>
      <c r="R212">
        <v>0</v>
      </c>
      <c r="S212" t="s">
        <v>860</v>
      </c>
      <c r="T212">
        <v>0</v>
      </c>
      <c r="U212" t="s">
        <v>860</v>
      </c>
      <c r="V212">
        <v>0</v>
      </c>
    </row>
    <row r="213" spans="1:22" ht="15">
      <c r="A213" t="s">
        <v>677</v>
      </c>
      <c r="B213" t="s">
        <v>1439</v>
      </c>
      <c r="C213" t="s">
        <v>1440</v>
      </c>
      <c r="D213" t="s">
        <v>872</v>
      </c>
      <c r="E213" t="s">
        <v>859</v>
      </c>
      <c r="F213" s="58">
        <v>376436699.64999998</v>
      </c>
      <c r="G213" s="59">
        <v>42375</v>
      </c>
      <c r="H213" s="60">
        <v>34581627</v>
      </c>
      <c r="I213" s="60">
        <v>13001621</v>
      </c>
      <c r="J213" s="60">
        <v>47583248</v>
      </c>
      <c r="K213" t="s">
        <v>860</v>
      </c>
      <c r="L213">
        <v>0</v>
      </c>
      <c r="M213" t="s">
        <v>860</v>
      </c>
      <c r="N213">
        <v>0</v>
      </c>
      <c r="O213" t="s">
        <v>860</v>
      </c>
      <c r="P213">
        <v>0</v>
      </c>
      <c r="Q213" t="s">
        <v>860</v>
      </c>
      <c r="R213">
        <v>0</v>
      </c>
      <c r="S213" t="s">
        <v>860</v>
      </c>
      <c r="T213">
        <v>0</v>
      </c>
      <c r="U213" t="s">
        <v>860</v>
      </c>
      <c r="V213">
        <v>0</v>
      </c>
    </row>
    <row r="214" spans="1:22" ht="15">
      <c r="A214" t="s">
        <v>2832</v>
      </c>
      <c r="B214" t="s">
        <v>2833</v>
      </c>
      <c r="C214" t="s">
        <v>2834</v>
      </c>
      <c r="D214" t="s">
        <v>941</v>
      </c>
      <c r="E214" t="s">
        <v>859</v>
      </c>
      <c r="F214" s="58">
        <v>32915792</v>
      </c>
      <c r="G214" s="59">
        <v>42185</v>
      </c>
      <c r="H214" s="60">
        <v>27632976</v>
      </c>
      <c r="I214">
        <v>0</v>
      </c>
      <c r="J214" s="60">
        <v>27632976</v>
      </c>
      <c r="K214" t="s">
        <v>860</v>
      </c>
      <c r="L214">
        <v>0</v>
      </c>
      <c r="M214" t="s">
        <v>860</v>
      </c>
      <c r="N214">
        <v>0</v>
      </c>
      <c r="O214" t="s">
        <v>860</v>
      </c>
      <c r="P214">
        <v>0</v>
      </c>
      <c r="Q214" t="s">
        <v>860</v>
      </c>
      <c r="R214">
        <v>0</v>
      </c>
      <c r="S214" t="s">
        <v>860</v>
      </c>
      <c r="T214">
        <v>0</v>
      </c>
      <c r="U214" t="s">
        <v>860</v>
      </c>
      <c r="V214">
        <v>0</v>
      </c>
    </row>
    <row r="215" spans="1:22" ht="15">
      <c r="A215" t="s">
        <v>1441</v>
      </c>
      <c r="B215" t="s">
        <v>1442</v>
      </c>
      <c r="C215" t="s">
        <v>1443</v>
      </c>
      <c r="D215" t="s">
        <v>858</v>
      </c>
      <c r="E215" t="s">
        <v>859</v>
      </c>
      <c r="F215" s="58">
        <v>991106.47</v>
      </c>
      <c r="G215" s="59">
        <v>41324</v>
      </c>
      <c r="H215" s="60">
        <v>18141989</v>
      </c>
      <c r="I215" s="60">
        <v>35810443</v>
      </c>
      <c r="J215" s="60">
        <v>53952432</v>
      </c>
      <c r="K215" t="s">
        <v>860</v>
      </c>
      <c r="L215">
        <v>0</v>
      </c>
      <c r="M215" t="s">
        <v>860</v>
      </c>
      <c r="N215">
        <v>0</v>
      </c>
      <c r="O215" t="s">
        <v>860</v>
      </c>
      <c r="P215">
        <v>0</v>
      </c>
      <c r="Q215" t="s">
        <v>860</v>
      </c>
      <c r="R215">
        <v>0</v>
      </c>
      <c r="S215" t="s">
        <v>860</v>
      </c>
      <c r="T215">
        <v>0</v>
      </c>
      <c r="U215" t="s">
        <v>860</v>
      </c>
      <c r="V215">
        <v>0</v>
      </c>
    </row>
    <row r="216" spans="1:22" ht="15">
      <c r="A216" t="s">
        <v>1444</v>
      </c>
      <c r="B216" t="s">
        <v>1445</v>
      </c>
      <c r="C216" t="s">
        <v>1446</v>
      </c>
      <c r="D216" t="s">
        <v>934</v>
      </c>
      <c r="E216" t="s">
        <v>859</v>
      </c>
      <c r="F216" s="58">
        <v>600000001.32000005</v>
      </c>
      <c r="G216" s="59">
        <v>42480</v>
      </c>
      <c r="H216" s="60">
        <v>217566343</v>
      </c>
      <c r="I216">
        <v>0</v>
      </c>
      <c r="J216" s="60">
        <v>217566343</v>
      </c>
      <c r="K216" t="s">
        <v>860</v>
      </c>
      <c r="L216">
        <v>0</v>
      </c>
      <c r="M216" t="s">
        <v>860</v>
      </c>
      <c r="N216">
        <v>0</v>
      </c>
      <c r="O216" t="s">
        <v>860</v>
      </c>
      <c r="P216">
        <v>0</v>
      </c>
      <c r="Q216" t="s">
        <v>860</v>
      </c>
      <c r="R216">
        <v>0</v>
      </c>
      <c r="S216" t="s">
        <v>860</v>
      </c>
      <c r="T216">
        <v>0</v>
      </c>
      <c r="U216" t="s">
        <v>860</v>
      </c>
      <c r="V216">
        <v>0</v>
      </c>
    </row>
    <row r="217" spans="1:22" ht="15">
      <c r="A217" t="s">
        <v>1447</v>
      </c>
      <c r="B217" t="s">
        <v>1448</v>
      </c>
      <c r="C217" t="s">
        <v>1449</v>
      </c>
      <c r="D217" t="s">
        <v>876</v>
      </c>
      <c r="E217" t="s">
        <v>859</v>
      </c>
      <c r="F217" s="58">
        <v>225000</v>
      </c>
      <c r="G217" s="59">
        <v>41361</v>
      </c>
      <c r="H217" s="60">
        <v>225000</v>
      </c>
      <c r="I217">
        <v>0</v>
      </c>
      <c r="J217" s="60">
        <v>225000</v>
      </c>
      <c r="K217" t="s">
        <v>860</v>
      </c>
      <c r="L217">
        <v>0</v>
      </c>
      <c r="M217" t="s">
        <v>860</v>
      </c>
      <c r="N217">
        <v>0</v>
      </c>
      <c r="O217" t="s">
        <v>860</v>
      </c>
      <c r="P217">
        <v>0</v>
      </c>
      <c r="Q217" t="s">
        <v>860</v>
      </c>
      <c r="R217">
        <v>0</v>
      </c>
      <c r="S217" t="s">
        <v>860</v>
      </c>
      <c r="T217">
        <v>0</v>
      </c>
      <c r="U217" t="s">
        <v>860</v>
      </c>
      <c r="V217">
        <v>0</v>
      </c>
    </row>
    <row r="218" spans="1:22" ht="15">
      <c r="A218" t="s">
        <v>1450</v>
      </c>
      <c r="B218" t="s">
        <v>1451</v>
      </c>
      <c r="C218" t="s">
        <v>1452</v>
      </c>
      <c r="D218" t="s">
        <v>858</v>
      </c>
      <c r="E218" t="s">
        <v>859</v>
      </c>
      <c r="F218" s="58">
        <v>30592784.030000001</v>
      </c>
      <c r="G218" s="59">
        <v>42124</v>
      </c>
      <c r="H218" s="60">
        <v>604743293</v>
      </c>
      <c r="I218">
        <v>0</v>
      </c>
      <c r="J218" s="60">
        <v>604743293</v>
      </c>
      <c r="K218" t="s">
        <v>860</v>
      </c>
      <c r="L218">
        <v>0</v>
      </c>
      <c r="M218" t="s">
        <v>860</v>
      </c>
      <c r="N218">
        <v>0</v>
      </c>
      <c r="O218" t="s">
        <v>860</v>
      </c>
      <c r="P218">
        <v>0</v>
      </c>
      <c r="Q218" t="s">
        <v>860</v>
      </c>
      <c r="R218">
        <v>0</v>
      </c>
      <c r="S218" t="s">
        <v>860</v>
      </c>
      <c r="T218">
        <v>0</v>
      </c>
      <c r="U218" t="s">
        <v>860</v>
      </c>
      <c r="V218">
        <v>0</v>
      </c>
    </row>
    <row r="219" spans="1:22" ht="15">
      <c r="A219" t="s">
        <v>1453</v>
      </c>
      <c r="B219" t="s">
        <v>1454</v>
      </c>
      <c r="C219" t="s">
        <v>1455</v>
      </c>
      <c r="D219" t="s">
        <v>919</v>
      </c>
      <c r="E219" t="s">
        <v>859</v>
      </c>
      <c r="F219" s="58">
        <v>2740661187.7399998</v>
      </c>
      <c r="G219" s="59">
        <v>42038</v>
      </c>
      <c r="H219" s="60">
        <v>378066162</v>
      </c>
      <c r="I219">
        <v>0</v>
      </c>
      <c r="J219" s="60">
        <v>378066162</v>
      </c>
      <c r="K219" t="s">
        <v>860</v>
      </c>
      <c r="L219">
        <v>0</v>
      </c>
      <c r="M219" t="s">
        <v>860</v>
      </c>
      <c r="N219">
        <v>0</v>
      </c>
      <c r="O219" t="s">
        <v>860</v>
      </c>
      <c r="P219">
        <v>0</v>
      </c>
      <c r="Q219" t="s">
        <v>860</v>
      </c>
      <c r="R219">
        <v>0</v>
      </c>
      <c r="S219" t="s">
        <v>860</v>
      </c>
      <c r="T219">
        <v>0</v>
      </c>
      <c r="U219" t="s">
        <v>860</v>
      </c>
      <c r="V219">
        <v>0</v>
      </c>
    </row>
    <row r="220" spans="1:22" ht="15">
      <c r="A220" t="s">
        <v>1456</v>
      </c>
      <c r="B220" t="s">
        <v>1457</v>
      </c>
      <c r="C220" t="s">
        <v>1458</v>
      </c>
      <c r="D220" t="s">
        <v>876</v>
      </c>
      <c r="E220" t="s">
        <v>859</v>
      </c>
      <c r="F220" s="58">
        <v>490148</v>
      </c>
      <c r="G220" s="59">
        <v>42124</v>
      </c>
      <c r="H220" s="60">
        <v>490148</v>
      </c>
      <c r="I220">
        <v>0</v>
      </c>
      <c r="J220" s="60">
        <v>490148</v>
      </c>
      <c r="K220" t="s">
        <v>860</v>
      </c>
      <c r="L220">
        <v>0</v>
      </c>
      <c r="M220" t="s">
        <v>860</v>
      </c>
      <c r="N220">
        <v>0</v>
      </c>
      <c r="O220" t="s">
        <v>860</v>
      </c>
      <c r="P220">
        <v>0</v>
      </c>
      <c r="Q220" t="s">
        <v>860</v>
      </c>
      <c r="R220">
        <v>0</v>
      </c>
      <c r="S220" t="s">
        <v>860</v>
      </c>
      <c r="T220">
        <v>0</v>
      </c>
      <c r="U220" t="s">
        <v>860</v>
      </c>
      <c r="V220">
        <v>0</v>
      </c>
    </row>
    <row r="221" spans="1:22" ht="15">
      <c r="A221" t="s">
        <v>1459</v>
      </c>
      <c r="B221" t="s">
        <v>1460</v>
      </c>
      <c r="C221" t="s">
        <v>1461</v>
      </c>
      <c r="D221" t="s">
        <v>858</v>
      </c>
      <c r="E221" t="s">
        <v>859</v>
      </c>
      <c r="F221" s="58">
        <v>699012</v>
      </c>
      <c r="G221" s="59">
        <v>42124</v>
      </c>
      <c r="H221" s="60">
        <v>699012</v>
      </c>
      <c r="I221">
        <v>0</v>
      </c>
      <c r="J221" s="60">
        <v>699012</v>
      </c>
      <c r="K221" t="s">
        <v>860</v>
      </c>
      <c r="L221">
        <v>0</v>
      </c>
      <c r="M221" t="s">
        <v>860</v>
      </c>
      <c r="N221">
        <v>0</v>
      </c>
      <c r="O221" t="s">
        <v>860</v>
      </c>
      <c r="P221">
        <v>0</v>
      </c>
      <c r="Q221" t="s">
        <v>860</v>
      </c>
      <c r="R221">
        <v>0</v>
      </c>
      <c r="S221" t="s">
        <v>860</v>
      </c>
      <c r="T221">
        <v>0</v>
      </c>
      <c r="U221" t="s">
        <v>860</v>
      </c>
      <c r="V221">
        <v>0</v>
      </c>
    </row>
    <row r="222" spans="1:22" ht="15">
      <c r="A222" t="s">
        <v>1462</v>
      </c>
      <c r="B222" t="s">
        <v>1463</v>
      </c>
      <c r="C222" t="s">
        <v>1464</v>
      </c>
      <c r="D222" t="s">
        <v>858</v>
      </c>
      <c r="E222" t="s">
        <v>859</v>
      </c>
      <c r="F222" s="58">
        <v>1320950.3400000001</v>
      </c>
      <c r="G222" s="59">
        <v>42121</v>
      </c>
      <c r="H222" s="60">
        <v>1935716</v>
      </c>
      <c r="I222">
        <v>0</v>
      </c>
      <c r="J222" s="60">
        <v>1935716</v>
      </c>
      <c r="K222" t="s">
        <v>860</v>
      </c>
      <c r="L222">
        <v>0</v>
      </c>
      <c r="M222" t="s">
        <v>860</v>
      </c>
      <c r="N222">
        <v>0</v>
      </c>
      <c r="O222" t="s">
        <v>860</v>
      </c>
      <c r="P222">
        <v>0</v>
      </c>
      <c r="Q222" t="s">
        <v>860</v>
      </c>
      <c r="R222">
        <v>0</v>
      </c>
      <c r="S222" t="s">
        <v>860</v>
      </c>
      <c r="T222">
        <v>0</v>
      </c>
      <c r="U222" t="s">
        <v>860</v>
      </c>
      <c r="V222">
        <v>0</v>
      </c>
    </row>
    <row r="223" spans="1:22" ht="15">
      <c r="A223" t="s">
        <v>1465</v>
      </c>
      <c r="B223" t="s">
        <v>1466</v>
      </c>
      <c r="C223" t="s">
        <v>1467</v>
      </c>
      <c r="D223" t="s">
        <v>919</v>
      </c>
      <c r="E223" t="s">
        <v>859</v>
      </c>
      <c r="F223" s="58">
        <v>375745569</v>
      </c>
      <c r="G223" s="59">
        <v>42277</v>
      </c>
      <c r="H223" s="60">
        <v>65000000</v>
      </c>
      <c r="I223">
        <v>0</v>
      </c>
      <c r="J223" s="60">
        <v>65000000</v>
      </c>
      <c r="K223" t="s">
        <v>860</v>
      </c>
      <c r="L223">
        <v>0</v>
      </c>
      <c r="M223" t="s">
        <v>860</v>
      </c>
      <c r="N223">
        <v>0</v>
      </c>
      <c r="O223" t="s">
        <v>860</v>
      </c>
      <c r="P223">
        <v>0</v>
      </c>
      <c r="Q223" t="s">
        <v>860</v>
      </c>
      <c r="R223">
        <v>0</v>
      </c>
      <c r="S223" t="s">
        <v>860</v>
      </c>
      <c r="T223">
        <v>0</v>
      </c>
      <c r="U223" t="s">
        <v>860</v>
      </c>
      <c r="V223">
        <v>0</v>
      </c>
    </row>
    <row r="224" spans="1:22" ht="15">
      <c r="A224" t="s">
        <v>1468</v>
      </c>
      <c r="B224" t="s">
        <v>1469</v>
      </c>
      <c r="C224" t="s">
        <v>1470</v>
      </c>
      <c r="D224" t="s">
        <v>876</v>
      </c>
      <c r="E224" t="s">
        <v>859</v>
      </c>
      <c r="F224" s="58">
        <v>839137503.79999995</v>
      </c>
      <c r="G224" s="59">
        <v>41879</v>
      </c>
      <c r="H224" s="60">
        <v>31477761</v>
      </c>
      <c r="I224" s="60">
        <v>62955522</v>
      </c>
      <c r="J224" s="60">
        <v>94433283</v>
      </c>
      <c r="K224" t="s">
        <v>860</v>
      </c>
      <c r="L224">
        <v>0</v>
      </c>
      <c r="M224" t="s">
        <v>860</v>
      </c>
      <c r="N224">
        <v>0</v>
      </c>
      <c r="O224" t="s">
        <v>860</v>
      </c>
      <c r="P224">
        <v>0</v>
      </c>
      <c r="Q224" t="s">
        <v>860</v>
      </c>
      <c r="R224">
        <v>0</v>
      </c>
      <c r="S224" t="s">
        <v>860</v>
      </c>
      <c r="T224">
        <v>0</v>
      </c>
      <c r="U224" t="s">
        <v>860</v>
      </c>
      <c r="V224">
        <v>0</v>
      </c>
    </row>
    <row r="225" spans="1:22" ht="15">
      <c r="A225" t="s">
        <v>1471</v>
      </c>
      <c r="B225" t="s">
        <v>1472</v>
      </c>
      <c r="C225" t="s">
        <v>1473</v>
      </c>
      <c r="D225" t="s">
        <v>934</v>
      </c>
      <c r="E225" t="s">
        <v>859</v>
      </c>
      <c r="F225" s="58">
        <v>19323246666</v>
      </c>
      <c r="G225" s="59">
        <v>40645</v>
      </c>
      <c r="H225" s="60">
        <v>573627483</v>
      </c>
      <c r="I225" s="60">
        <v>1146031245</v>
      </c>
      <c r="J225" s="60">
        <v>1719658728</v>
      </c>
      <c r="K225" t="s">
        <v>860</v>
      </c>
      <c r="L225">
        <v>0</v>
      </c>
      <c r="M225" t="s">
        <v>860</v>
      </c>
      <c r="N225">
        <v>0</v>
      </c>
      <c r="O225" t="s">
        <v>860</v>
      </c>
      <c r="P225">
        <v>0</v>
      </c>
      <c r="Q225" t="s">
        <v>860</v>
      </c>
      <c r="R225">
        <v>0</v>
      </c>
      <c r="S225" t="s">
        <v>860</v>
      </c>
      <c r="T225">
        <v>0</v>
      </c>
      <c r="U225" t="s">
        <v>860</v>
      </c>
      <c r="V225">
        <v>0</v>
      </c>
    </row>
    <row r="226" spans="1:22" ht="15">
      <c r="A226" t="s">
        <v>1474</v>
      </c>
      <c r="B226" t="s">
        <v>1475</v>
      </c>
      <c r="C226" t="s">
        <v>1476</v>
      </c>
      <c r="D226" t="s">
        <v>934</v>
      </c>
      <c r="E226" t="s">
        <v>859</v>
      </c>
      <c r="F226" s="58">
        <v>7800000000</v>
      </c>
      <c r="G226" s="59">
        <v>42326</v>
      </c>
      <c r="H226" s="60">
        <v>306923979</v>
      </c>
      <c r="I226" s="60">
        <v>605757559</v>
      </c>
      <c r="J226" s="60">
        <v>912681538</v>
      </c>
      <c r="K226" t="s">
        <v>860</v>
      </c>
      <c r="L226">
        <v>0</v>
      </c>
      <c r="M226" t="s">
        <v>860</v>
      </c>
      <c r="N226">
        <v>0</v>
      </c>
      <c r="O226" t="s">
        <v>860</v>
      </c>
      <c r="P226">
        <v>0</v>
      </c>
      <c r="Q226" t="s">
        <v>860</v>
      </c>
      <c r="R226">
        <v>0</v>
      </c>
      <c r="S226" t="s">
        <v>860</v>
      </c>
      <c r="T226">
        <v>0</v>
      </c>
      <c r="U226" t="s">
        <v>860</v>
      </c>
      <c r="V226">
        <v>0</v>
      </c>
    </row>
    <row r="227" spans="1:22" ht="15">
      <c r="A227" t="s">
        <v>1477</v>
      </c>
      <c r="B227" t="s">
        <v>1478</v>
      </c>
      <c r="C227" t="s">
        <v>1479</v>
      </c>
      <c r="D227" t="s">
        <v>872</v>
      </c>
      <c r="E227" t="s">
        <v>859</v>
      </c>
      <c r="F227" s="58">
        <v>3080109533.6999998</v>
      </c>
      <c r="G227" s="59">
        <v>42251</v>
      </c>
      <c r="H227" s="60">
        <v>5035037140</v>
      </c>
      <c r="I227" s="60">
        <v>203383968</v>
      </c>
      <c r="J227" s="60">
        <v>5238421108</v>
      </c>
      <c r="K227" t="s">
        <v>860</v>
      </c>
      <c r="L227">
        <v>0</v>
      </c>
      <c r="M227" t="s">
        <v>860</v>
      </c>
      <c r="N227">
        <v>0</v>
      </c>
      <c r="O227" t="s">
        <v>860</v>
      </c>
      <c r="P227">
        <v>0</v>
      </c>
      <c r="Q227" t="s">
        <v>860</v>
      </c>
      <c r="R227">
        <v>0</v>
      </c>
      <c r="S227" t="s">
        <v>860</v>
      </c>
      <c r="T227">
        <v>0</v>
      </c>
      <c r="U227" t="s">
        <v>860</v>
      </c>
      <c r="V227">
        <v>0</v>
      </c>
    </row>
    <row r="228" spans="1:22" ht="15">
      <c r="A228" t="s">
        <v>1480</v>
      </c>
      <c r="B228" t="s">
        <v>1481</v>
      </c>
      <c r="C228" t="s">
        <v>1482</v>
      </c>
      <c r="D228" t="s">
        <v>876</v>
      </c>
      <c r="E228" t="s">
        <v>859</v>
      </c>
      <c r="F228" s="58">
        <v>210200000</v>
      </c>
      <c r="G228" s="59">
        <v>40763</v>
      </c>
      <c r="H228" s="60">
        <v>358849702</v>
      </c>
      <c r="I228">
        <v>0</v>
      </c>
      <c r="J228" s="60">
        <v>358849702</v>
      </c>
      <c r="K228" t="s">
        <v>860</v>
      </c>
      <c r="L228">
        <v>0</v>
      </c>
      <c r="M228" t="s">
        <v>860</v>
      </c>
      <c r="N228">
        <v>0</v>
      </c>
      <c r="O228" t="s">
        <v>860</v>
      </c>
      <c r="P228">
        <v>0</v>
      </c>
      <c r="Q228" t="s">
        <v>860</v>
      </c>
      <c r="R228">
        <v>0</v>
      </c>
      <c r="S228" t="s">
        <v>860</v>
      </c>
      <c r="T228">
        <v>0</v>
      </c>
      <c r="U228" t="s">
        <v>860</v>
      </c>
      <c r="V228">
        <v>0</v>
      </c>
    </row>
    <row r="229" spans="1:22" ht="15">
      <c r="A229" t="s">
        <v>1483</v>
      </c>
      <c r="B229" t="s">
        <v>1484</v>
      </c>
      <c r="C229" t="s">
        <v>1485</v>
      </c>
      <c r="D229" t="s">
        <v>876</v>
      </c>
      <c r="E229" t="s">
        <v>859</v>
      </c>
      <c r="F229" s="58">
        <v>177000000</v>
      </c>
      <c r="G229" s="59">
        <v>42467</v>
      </c>
      <c r="H229" s="60">
        <v>8759925</v>
      </c>
      <c r="I229" s="60">
        <v>13164095</v>
      </c>
      <c r="J229" s="60">
        <v>21924020</v>
      </c>
      <c r="K229" t="s">
        <v>860</v>
      </c>
      <c r="L229">
        <v>0</v>
      </c>
      <c r="M229" t="s">
        <v>860</v>
      </c>
      <c r="N229">
        <v>0</v>
      </c>
      <c r="O229" t="s">
        <v>860</v>
      </c>
      <c r="P229">
        <v>0</v>
      </c>
      <c r="Q229" t="s">
        <v>860</v>
      </c>
      <c r="R229">
        <v>0</v>
      </c>
      <c r="S229" t="s">
        <v>860</v>
      </c>
      <c r="T229">
        <v>0</v>
      </c>
      <c r="U229" t="s">
        <v>860</v>
      </c>
      <c r="V229">
        <v>0</v>
      </c>
    </row>
    <row r="230" spans="1:22" ht="15">
      <c r="A230" t="s">
        <v>1486</v>
      </c>
      <c r="B230" t="s">
        <v>1487</v>
      </c>
      <c r="C230" t="s">
        <v>1488</v>
      </c>
      <c r="D230" t="s">
        <v>919</v>
      </c>
      <c r="E230" t="s">
        <v>859</v>
      </c>
      <c r="F230" s="58">
        <v>1231301604.46</v>
      </c>
      <c r="G230" s="59">
        <v>40259</v>
      </c>
      <c r="H230" s="60">
        <v>300720000</v>
      </c>
      <c r="I230">
        <v>0</v>
      </c>
      <c r="J230" s="60">
        <v>300720000</v>
      </c>
      <c r="K230" t="s">
        <v>860</v>
      </c>
      <c r="L230">
        <v>0</v>
      </c>
      <c r="M230" t="s">
        <v>860</v>
      </c>
      <c r="N230">
        <v>0</v>
      </c>
      <c r="O230" t="s">
        <v>860</v>
      </c>
      <c r="P230">
        <v>0</v>
      </c>
      <c r="Q230" t="s">
        <v>860</v>
      </c>
      <c r="R230">
        <v>0</v>
      </c>
      <c r="S230" t="s">
        <v>860</v>
      </c>
      <c r="T230">
        <v>0</v>
      </c>
      <c r="U230" t="s">
        <v>860</v>
      </c>
      <c r="V230">
        <v>0</v>
      </c>
    </row>
    <row r="231" spans="1:22" ht="15">
      <c r="A231" t="s">
        <v>2216</v>
      </c>
      <c r="B231" t="s">
        <v>2217</v>
      </c>
      <c r="C231" t="s">
        <v>2218</v>
      </c>
      <c r="D231" t="s">
        <v>858</v>
      </c>
      <c r="E231" t="s">
        <v>859</v>
      </c>
      <c r="F231" s="58">
        <v>1424558445</v>
      </c>
      <c r="G231" s="59">
        <v>42132</v>
      </c>
      <c r="H231" s="60">
        <v>1475100573</v>
      </c>
      <c r="I231">
        <v>0</v>
      </c>
      <c r="J231" s="60">
        <v>1475100573</v>
      </c>
      <c r="K231" t="s">
        <v>860</v>
      </c>
      <c r="L231">
        <v>0</v>
      </c>
      <c r="M231" t="s">
        <v>860</v>
      </c>
      <c r="N231">
        <v>0</v>
      </c>
      <c r="O231" t="s">
        <v>860</v>
      </c>
      <c r="P231">
        <v>0</v>
      </c>
      <c r="Q231" t="s">
        <v>860</v>
      </c>
      <c r="R231">
        <v>0</v>
      </c>
      <c r="S231" t="s">
        <v>860</v>
      </c>
      <c r="T231">
        <v>0</v>
      </c>
      <c r="U231" t="s">
        <v>860</v>
      </c>
      <c r="V231">
        <v>0</v>
      </c>
    </row>
    <row r="232" spans="1:22" ht="15">
      <c r="A232" t="s">
        <v>1489</v>
      </c>
      <c r="B232" t="s">
        <v>1490</v>
      </c>
      <c r="C232" t="s">
        <v>1491</v>
      </c>
      <c r="D232" t="s">
        <v>876</v>
      </c>
      <c r="E232" t="s">
        <v>859</v>
      </c>
      <c r="F232" s="58">
        <v>771791.66</v>
      </c>
      <c r="G232" s="59">
        <v>42262</v>
      </c>
      <c r="H232" s="60">
        <v>285291</v>
      </c>
      <c r="I232" s="60">
        <v>570581</v>
      </c>
      <c r="J232" s="60">
        <v>855872</v>
      </c>
      <c r="K232" t="s">
        <v>889</v>
      </c>
      <c r="L232" s="60">
        <v>570581</v>
      </c>
      <c r="M232" t="s">
        <v>860</v>
      </c>
      <c r="N232">
        <v>0</v>
      </c>
      <c r="O232" t="s">
        <v>860</v>
      </c>
      <c r="P232">
        <v>0</v>
      </c>
      <c r="Q232" t="s">
        <v>860</v>
      </c>
      <c r="R232">
        <v>0</v>
      </c>
      <c r="S232" t="s">
        <v>860</v>
      </c>
      <c r="T232">
        <v>0</v>
      </c>
      <c r="U232" t="s">
        <v>860</v>
      </c>
      <c r="V232">
        <v>0</v>
      </c>
    </row>
    <row r="233" spans="1:22" ht="15">
      <c r="A233" t="s">
        <v>1492</v>
      </c>
      <c r="B233" t="s">
        <v>1493</v>
      </c>
      <c r="C233" t="s">
        <v>1494</v>
      </c>
      <c r="D233" t="s">
        <v>876</v>
      </c>
      <c r="E233" t="s">
        <v>859</v>
      </c>
      <c r="F233" s="58">
        <v>3100000000</v>
      </c>
      <c r="G233" s="59">
        <v>42472</v>
      </c>
      <c r="H233" s="60">
        <v>31200000</v>
      </c>
      <c r="I233" s="60">
        <v>31200000</v>
      </c>
      <c r="J233" s="60">
        <v>62400000</v>
      </c>
      <c r="K233" t="s">
        <v>860</v>
      </c>
      <c r="L233">
        <v>0</v>
      </c>
      <c r="M233" t="s">
        <v>860</v>
      </c>
      <c r="N233">
        <v>0</v>
      </c>
      <c r="O233" t="s">
        <v>860</v>
      </c>
      <c r="P233">
        <v>0</v>
      </c>
      <c r="Q233" t="s">
        <v>860</v>
      </c>
      <c r="R233">
        <v>0</v>
      </c>
      <c r="S233" t="s">
        <v>860</v>
      </c>
      <c r="T233">
        <v>0</v>
      </c>
      <c r="U233" t="s">
        <v>860</v>
      </c>
      <c r="V233">
        <v>0</v>
      </c>
    </row>
    <row r="234" spans="1:22" ht="15">
      <c r="A234" t="s">
        <v>1495</v>
      </c>
      <c r="B234" t="s">
        <v>1496</v>
      </c>
      <c r="C234" t="s">
        <v>1497</v>
      </c>
      <c r="D234" t="s">
        <v>876</v>
      </c>
      <c r="E234" t="s">
        <v>859</v>
      </c>
      <c r="F234" s="58">
        <v>127181809.47</v>
      </c>
      <c r="G234" s="59">
        <v>38468</v>
      </c>
      <c r="H234" s="60">
        <v>3152764</v>
      </c>
      <c r="I234" s="60">
        <v>5980923</v>
      </c>
      <c r="J234" s="60">
        <v>9133687</v>
      </c>
      <c r="K234" t="s">
        <v>888</v>
      </c>
      <c r="L234" s="60">
        <v>5950327</v>
      </c>
      <c r="M234" t="s">
        <v>889</v>
      </c>
      <c r="N234" s="60">
        <v>30596</v>
      </c>
      <c r="O234" t="s">
        <v>860</v>
      </c>
      <c r="P234">
        <v>0</v>
      </c>
      <c r="Q234" t="s">
        <v>860</v>
      </c>
      <c r="R234">
        <v>0</v>
      </c>
      <c r="S234" t="s">
        <v>860</v>
      </c>
      <c r="T234">
        <v>0</v>
      </c>
      <c r="U234" t="s">
        <v>860</v>
      </c>
      <c r="V234">
        <v>0</v>
      </c>
    </row>
    <row r="235" spans="1:22" ht="15">
      <c r="A235" t="s">
        <v>1498</v>
      </c>
      <c r="B235" t="s">
        <v>1499</v>
      </c>
      <c r="C235" t="s">
        <v>1500</v>
      </c>
      <c r="D235" t="s">
        <v>876</v>
      </c>
      <c r="E235" t="s">
        <v>859</v>
      </c>
      <c r="F235" s="58">
        <v>10353000</v>
      </c>
      <c r="G235" s="59">
        <v>39933</v>
      </c>
      <c r="H235" s="60">
        <v>3966667</v>
      </c>
      <c r="I235" s="60">
        <v>7933333</v>
      </c>
      <c r="J235" s="60">
        <v>11900000</v>
      </c>
      <c r="K235" t="s">
        <v>860</v>
      </c>
      <c r="L235">
        <v>0</v>
      </c>
      <c r="M235" t="s">
        <v>860</v>
      </c>
      <c r="N235">
        <v>0</v>
      </c>
      <c r="O235" t="s">
        <v>860</v>
      </c>
      <c r="P235">
        <v>0</v>
      </c>
      <c r="Q235" t="s">
        <v>860</v>
      </c>
      <c r="R235">
        <v>0</v>
      </c>
      <c r="S235" t="s">
        <v>860</v>
      </c>
      <c r="T235">
        <v>0</v>
      </c>
      <c r="U235" t="s">
        <v>860</v>
      </c>
      <c r="V235">
        <v>0</v>
      </c>
    </row>
    <row r="236" spans="1:22" ht="15">
      <c r="A236" t="s">
        <v>1501</v>
      </c>
      <c r="B236" t="s">
        <v>1502</v>
      </c>
      <c r="C236" t="s">
        <v>1503</v>
      </c>
      <c r="D236" t="s">
        <v>876</v>
      </c>
      <c r="E236" t="s">
        <v>859</v>
      </c>
      <c r="F236" s="58">
        <v>48587703.450000003</v>
      </c>
      <c r="G236" s="59">
        <v>42342</v>
      </c>
      <c r="H236" s="60">
        <v>552448444</v>
      </c>
      <c r="I236">
        <v>0</v>
      </c>
      <c r="J236" s="60">
        <v>552448444</v>
      </c>
      <c r="K236" t="s">
        <v>860</v>
      </c>
      <c r="L236">
        <v>0</v>
      </c>
      <c r="M236" t="s">
        <v>860</v>
      </c>
      <c r="N236">
        <v>0</v>
      </c>
      <c r="O236" t="s">
        <v>860</v>
      </c>
      <c r="P236">
        <v>0</v>
      </c>
      <c r="Q236" t="s">
        <v>860</v>
      </c>
      <c r="R236">
        <v>0</v>
      </c>
      <c r="S236" t="s">
        <v>860</v>
      </c>
      <c r="T236">
        <v>0</v>
      </c>
      <c r="U236" t="s">
        <v>860</v>
      </c>
      <c r="V236">
        <v>0</v>
      </c>
    </row>
    <row r="237" spans="1:22" ht="15">
      <c r="A237" t="s">
        <v>1504</v>
      </c>
      <c r="B237" t="s">
        <v>1505</v>
      </c>
      <c r="C237" t="s">
        <v>1506</v>
      </c>
      <c r="D237" t="s">
        <v>919</v>
      </c>
      <c r="E237" t="s">
        <v>859</v>
      </c>
      <c r="F237" s="58">
        <v>806376305</v>
      </c>
      <c r="G237" s="59">
        <v>41383</v>
      </c>
      <c r="H237" s="60">
        <v>257699937</v>
      </c>
      <c r="I237">
        <v>0</v>
      </c>
      <c r="J237" s="60">
        <v>257699937</v>
      </c>
      <c r="K237" t="s">
        <v>860</v>
      </c>
      <c r="L237">
        <v>0</v>
      </c>
      <c r="M237" t="s">
        <v>860</v>
      </c>
      <c r="N237">
        <v>0</v>
      </c>
      <c r="O237" t="s">
        <v>860</v>
      </c>
      <c r="P237">
        <v>0</v>
      </c>
      <c r="Q237" t="s">
        <v>860</v>
      </c>
      <c r="R237">
        <v>0</v>
      </c>
      <c r="S237" t="s">
        <v>860</v>
      </c>
      <c r="T237">
        <v>0</v>
      </c>
      <c r="U237" t="s">
        <v>860</v>
      </c>
      <c r="V237">
        <v>0</v>
      </c>
    </row>
    <row r="238" spans="1:22" ht="15">
      <c r="A238" t="s">
        <v>1507</v>
      </c>
      <c r="B238" t="s">
        <v>1508</v>
      </c>
      <c r="C238" t="s">
        <v>1509</v>
      </c>
      <c r="D238" t="s">
        <v>876</v>
      </c>
      <c r="E238" t="s">
        <v>859</v>
      </c>
      <c r="F238" s="58">
        <v>15300000</v>
      </c>
      <c r="G238" s="59">
        <v>42244</v>
      </c>
      <c r="H238" s="60">
        <v>171198</v>
      </c>
      <c r="I238" s="60">
        <v>338801</v>
      </c>
      <c r="J238" s="60">
        <v>509999</v>
      </c>
      <c r="K238" t="s">
        <v>860</v>
      </c>
      <c r="L238">
        <v>0</v>
      </c>
      <c r="M238" t="s">
        <v>860</v>
      </c>
      <c r="N238">
        <v>0</v>
      </c>
      <c r="O238" t="s">
        <v>860</v>
      </c>
      <c r="P238">
        <v>0</v>
      </c>
      <c r="Q238" t="s">
        <v>860</v>
      </c>
      <c r="R238">
        <v>0</v>
      </c>
      <c r="S238" t="s">
        <v>860</v>
      </c>
      <c r="T238">
        <v>0</v>
      </c>
      <c r="U238" t="s">
        <v>860</v>
      </c>
      <c r="V238">
        <v>0</v>
      </c>
    </row>
    <row r="239" spans="1:22" ht="15">
      <c r="A239" t="s">
        <v>1510</v>
      </c>
      <c r="B239" t="s">
        <v>1511</v>
      </c>
      <c r="C239" t="s">
        <v>1512</v>
      </c>
      <c r="D239" t="s">
        <v>876</v>
      </c>
      <c r="E239" t="s">
        <v>859</v>
      </c>
      <c r="F239" s="58">
        <v>1072385511.62</v>
      </c>
      <c r="G239" s="59">
        <v>42220</v>
      </c>
      <c r="H239" s="60">
        <v>630834792</v>
      </c>
      <c r="I239">
        <v>0</v>
      </c>
      <c r="J239" s="60">
        <v>630834792</v>
      </c>
      <c r="K239" t="s">
        <v>860</v>
      </c>
      <c r="L239">
        <v>0</v>
      </c>
      <c r="M239" t="s">
        <v>860</v>
      </c>
      <c r="N239">
        <v>0</v>
      </c>
      <c r="O239" t="s">
        <v>860</v>
      </c>
      <c r="P239">
        <v>0</v>
      </c>
      <c r="Q239" t="s">
        <v>860</v>
      </c>
      <c r="R239">
        <v>0</v>
      </c>
      <c r="S239" t="s">
        <v>860</v>
      </c>
      <c r="T239">
        <v>0</v>
      </c>
      <c r="U239" t="s">
        <v>860</v>
      </c>
      <c r="V239">
        <v>0</v>
      </c>
    </row>
    <row r="240" spans="1:22" ht="15">
      <c r="A240" t="s">
        <v>1513</v>
      </c>
      <c r="B240" t="s">
        <v>1514</v>
      </c>
      <c r="C240" t="s">
        <v>1515</v>
      </c>
      <c r="D240" t="s">
        <v>876</v>
      </c>
      <c r="E240" t="s">
        <v>859</v>
      </c>
      <c r="F240" s="58">
        <v>31984164.600000001</v>
      </c>
      <c r="G240" s="59">
        <v>42228</v>
      </c>
      <c r="H240" s="60">
        <v>10477917</v>
      </c>
      <c r="I240" s="60">
        <v>7894494</v>
      </c>
      <c r="J240" s="60">
        <v>18372411</v>
      </c>
      <c r="K240" t="s">
        <v>860</v>
      </c>
      <c r="L240">
        <v>0</v>
      </c>
      <c r="M240" t="s">
        <v>860</v>
      </c>
      <c r="N240">
        <v>0</v>
      </c>
      <c r="O240" t="s">
        <v>860</v>
      </c>
      <c r="P240">
        <v>0</v>
      </c>
      <c r="Q240" t="s">
        <v>860</v>
      </c>
      <c r="R240">
        <v>0</v>
      </c>
      <c r="S240" t="s">
        <v>860</v>
      </c>
      <c r="T240">
        <v>0</v>
      </c>
      <c r="U240" t="s">
        <v>860</v>
      </c>
      <c r="V240">
        <v>0</v>
      </c>
    </row>
    <row r="241" spans="1:22" ht="15">
      <c r="A241" t="s">
        <v>1516</v>
      </c>
      <c r="B241" t="s">
        <v>1517</v>
      </c>
      <c r="C241" t="s">
        <v>1518</v>
      </c>
      <c r="D241" t="s">
        <v>919</v>
      </c>
      <c r="E241" t="s">
        <v>859</v>
      </c>
      <c r="F241" s="58">
        <v>5270726168.8400002</v>
      </c>
      <c r="G241" s="59">
        <v>42234</v>
      </c>
      <c r="H241" s="60">
        <v>632238060</v>
      </c>
      <c r="I241">
        <v>0</v>
      </c>
      <c r="J241" s="60">
        <v>632238060</v>
      </c>
      <c r="K241" t="s">
        <v>860</v>
      </c>
      <c r="L241">
        <v>0</v>
      </c>
      <c r="M241" t="s">
        <v>860</v>
      </c>
      <c r="N241">
        <v>0</v>
      </c>
      <c r="O241" t="s">
        <v>860</v>
      </c>
      <c r="P241">
        <v>0</v>
      </c>
      <c r="Q241" t="s">
        <v>860</v>
      </c>
      <c r="R241">
        <v>0</v>
      </c>
      <c r="S241" t="s">
        <v>860</v>
      </c>
      <c r="T241">
        <v>0</v>
      </c>
      <c r="U241" t="s">
        <v>860</v>
      </c>
      <c r="V241">
        <v>0</v>
      </c>
    </row>
    <row r="242" spans="1:22" ht="15">
      <c r="A242" t="s">
        <v>1519</v>
      </c>
      <c r="B242" t="s">
        <v>1520</v>
      </c>
      <c r="C242" t="s">
        <v>1521</v>
      </c>
      <c r="D242" t="s">
        <v>919</v>
      </c>
      <c r="E242" t="s">
        <v>859</v>
      </c>
      <c r="F242" s="58">
        <v>131845920.8</v>
      </c>
      <c r="G242" s="59">
        <v>42185</v>
      </c>
      <c r="H242" s="60">
        <v>16343566</v>
      </c>
      <c r="I242">
        <v>0</v>
      </c>
      <c r="J242" s="60">
        <v>16343566</v>
      </c>
      <c r="K242" t="s">
        <v>860</v>
      </c>
      <c r="L242">
        <v>0</v>
      </c>
      <c r="M242" t="s">
        <v>860</v>
      </c>
      <c r="N242">
        <v>0</v>
      </c>
      <c r="O242" t="s">
        <v>860</v>
      </c>
      <c r="P242">
        <v>0</v>
      </c>
      <c r="Q242" t="s">
        <v>860</v>
      </c>
      <c r="R242">
        <v>0</v>
      </c>
      <c r="S242" t="s">
        <v>860</v>
      </c>
      <c r="T242">
        <v>0</v>
      </c>
      <c r="U242" t="s">
        <v>860</v>
      </c>
      <c r="V242">
        <v>0</v>
      </c>
    </row>
    <row r="243" spans="1:22" ht="15">
      <c r="A243" t="s">
        <v>1522</v>
      </c>
      <c r="B243" t="s">
        <v>1523</v>
      </c>
      <c r="C243" t="s">
        <v>1524</v>
      </c>
      <c r="D243" t="s">
        <v>876</v>
      </c>
      <c r="E243" t="s">
        <v>859</v>
      </c>
      <c r="F243" s="58">
        <v>41000000</v>
      </c>
      <c r="G243" s="59">
        <v>39286</v>
      </c>
      <c r="H243" s="60">
        <v>12504967</v>
      </c>
      <c r="I243">
        <v>0</v>
      </c>
      <c r="J243" s="60">
        <v>12504967</v>
      </c>
      <c r="K243" t="s">
        <v>860</v>
      </c>
      <c r="L243">
        <v>0</v>
      </c>
      <c r="M243" t="s">
        <v>860</v>
      </c>
      <c r="N243">
        <v>0</v>
      </c>
      <c r="O243" t="s">
        <v>860</v>
      </c>
      <c r="P243">
        <v>0</v>
      </c>
      <c r="Q243" t="s">
        <v>860</v>
      </c>
      <c r="R243">
        <v>0</v>
      </c>
      <c r="S243" t="s">
        <v>860</v>
      </c>
      <c r="T243">
        <v>0</v>
      </c>
      <c r="U243" t="s">
        <v>860</v>
      </c>
      <c r="V243">
        <v>0</v>
      </c>
    </row>
    <row r="244" spans="1:22" ht="15">
      <c r="A244" t="s">
        <v>1525</v>
      </c>
      <c r="B244" t="s">
        <v>1526</v>
      </c>
      <c r="C244" t="s">
        <v>1527</v>
      </c>
      <c r="D244" t="s">
        <v>919</v>
      </c>
      <c r="E244" t="s">
        <v>859</v>
      </c>
      <c r="F244" s="58">
        <v>1261727567.1199999</v>
      </c>
      <c r="G244" s="59">
        <v>41452</v>
      </c>
      <c r="H244" s="60">
        <v>176611578</v>
      </c>
      <c r="I244">
        <v>0</v>
      </c>
      <c r="J244" s="60">
        <v>176611578</v>
      </c>
      <c r="K244" t="s">
        <v>860</v>
      </c>
      <c r="L244">
        <v>0</v>
      </c>
      <c r="M244" t="s">
        <v>860</v>
      </c>
      <c r="N244">
        <v>0</v>
      </c>
      <c r="O244" t="s">
        <v>860</v>
      </c>
      <c r="P244">
        <v>0</v>
      </c>
      <c r="Q244" t="s">
        <v>860</v>
      </c>
      <c r="R244">
        <v>0</v>
      </c>
      <c r="S244" t="s">
        <v>860</v>
      </c>
      <c r="T244">
        <v>0</v>
      </c>
      <c r="U244" t="s">
        <v>860</v>
      </c>
      <c r="V244">
        <v>0</v>
      </c>
    </row>
    <row r="245" spans="1:22" ht="15">
      <c r="A245" t="s">
        <v>2835</v>
      </c>
      <c r="B245" t="s">
        <v>2836</v>
      </c>
      <c r="C245" t="s">
        <v>2837</v>
      </c>
      <c r="D245" t="s">
        <v>919</v>
      </c>
      <c r="E245" t="s">
        <v>859</v>
      </c>
      <c r="F245" s="58">
        <v>919852268.19000006</v>
      </c>
      <c r="G245" s="59">
        <v>42402</v>
      </c>
      <c r="H245" s="60">
        <v>166531600</v>
      </c>
      <c r="I245">
        <v>0</v>
      </c>
      <c r="J245" s="60">
        <v>166531600</v>
      </c>
      <c r="K245" t="s">
        <v>860</v>
      </c>
      <c r="L245">
        <v>0</v>
      </c>
      <c r="M245" t="s">
        <v>860</v>
      </c>
      <c r="N245">
        <v>0</v>
      </c>
      <c r="O245" t="s">
        <v>860</v>
      </c>
      <c r="P245">
        <v>0</v>
      </c>
      <c r="Q245" t="s">
        <v>860</v>
      </c>
      <c r="R245">
        <v>0</v>
      </c>
      <c r="S245" t="s">
        <v>860</v>
      </c>
      <c r="T245">
        <v>0</v>
      </c>
      <c r="U245" t="s">
        <v>860</v>
      </c>
      <c r="V245">
        <v>0</v>
      </c>
    </row>
    <row r="246" spans="1:22" ht="15">
      <c r="A246" t="s">
        <v>1528</v>
      </c>
      <c r="B246" t="s">
        <v>1529</v>
      </c>
      <c r="C246" t="s">
        <v>2233</v>
      </c>
      <c r="D246" t="s">
        <v>876</v>
      </c>
      <c r="E246" t="s">
        <v>859</v>
      </c>
      <c r="F246" s="58">
        <v>1542000</v>
      </c>
      <c r="G246" s="59">
        <v>41935</v>
      </c>
      <c r="H246" s="60">
        <v>1542000</v>
      </c>
      <c r="I246">
        <v>0</v>
      </c>
      <c r="J246" s="60">
        <v>1542000</v>
      </c>
      <c r="K246" t="s">
        <v>860</v>
      </c>
      <c r="L246">
        <v>0</v>
      </c>
      <c r="M246" t="s">
        <v>860</v>
      </c>
      <c r="N246">
        <v>0</v>
      </c>
      <c r="O246" t="s">
        <v>860</v>
      </c>
      <c r="P246">
        <v>0</v>
      </c>
      <c r="Q246" t="s">
        <v>860</v>
      </c>
      <c r="R246">
        <v>0</v>
      </c>
      <c r="S246" t="s">
        <v>860</v>
      </c>
      <c r="T246">
        <v>0</v>
      </c>
      <c r="U246" t="s">
        <v>860</v>
      </c>
      <c r="V246">
        <v>0</v>
      </c>
    </row>
    <row r="247" spans="1:22" ht="15">
      <c r="A247" t="s">
        <v>695</v>
      </c>
      <c r="B247" t="s">
        <v>1530</v>
      </c>
      <c r="C247" t="s">
        <v>1531</v>
      </c>
      <c r="D247" t="s">
        <v>876</v>
      </c>
      <c r="E247" t="s">
        <v>859</v>
      </c>
      <c r="F247" s="58">
        <v>73288033.75</v>
      </c>
      <c r="G247" s="59">
        <v>39933</v>
      </c>
      <c r="H247" s="60">
        <v>144198</v>
      </c>
      <c r="I247" s="60">
        <v>1109</v>
      </c>
      <c r="J247" s="60">
        <v>145307</v>
      </c>
      <c r="K247" t="s">
        <v>860</v>
      </c>
      <c r="L247">
        <v>0</v>
      </c>
      <c r="M247" t="s">
        <v>860</v>
      </c>
      <c r="N247">
        <v>0</v>
      </c>
      <c r="O247" t="s">
        <v>860</v>
      </c>
      <c r="P247">
        <v>0</v>
      </c>
      <c r="Q247" t="s">
        <v>860</v>
      </c>
      <c r="R247">
        <v>0</v>
      </c>
      <c r="S247" t="s">
        <v>860</v>
      </c>
      <c r="T247">
        <v>0</v>
      </c>
      <c r="U247" t="s">
        <v>860</v>
      </c>
      <c r="V247">
        <v>0</v>
      </c>
    </row>
    <row r="248" spans="1:22" ht="15">
      <c r="A248" t="s">
        <v>1532</v>
      </c>
      <c r="B248" t="s">
        <v>1533</v>
      </c>
      <c r="C248" t="s">
        <v>1534</v>
      </c>
      <c r="D248" t="s">
        <v>919</v>
      </c>
      <c r="E248" t="s">
        <v>859</v>
      </c>
      <c r="F248" s="58">
        <v>504988032.02999997</v>
      </c>
      <c r="G248" s="59">
        <v>42465</v>
      </c>
      <c r="H248" s="60">
        <v>65657647</v>
      </c>
      <c r="I248">
        <v>0</v>
      </c>
      <c r="J248" s="60">
        <v>65657647</v>
      </c>
      <c r="K248" t="s">
        <v>860</v>
      </c>
      <c r="L248">
        <v>0</v>
      </c>
      <c r="M248" t="s">
        <v>860</v>
      </c>
      <c r="N248">
        <v>0</v>
      </c>
      <c r="O248" t="s">
        <v>860</v>
      </c>
      <c r="P248">
        <v>0</v>
      </c>
      <c r="Q248" t="s">
        <v>860</v>
      </c>
      <c r="R248">
        <v>0</v>
      </c>
      <c r="S248" t="s">
        <v>860</v>
      </c>
      <c r="T248">
        <v>0</v>
      </c>
      <c r="U248" t="s">
        <v>860</v>
      </c>
      <c r="V248">
        <v>0</v>
      </c>
    </row>
    <row r="249" spans="1:22" ht="15">
      <c r="A249" t="s">
        <v>1535</v>
      </c>
      <c r="B249" t="s">
        <v>1536</v>
      </c>
      <c r="C249" t="s">
        <v>1537</v>
      </c>
      <c r="D249" t="s">
        <v>872</v>
      </c>
      <c r="E249" t="s">
        <v>859</v>
      </c>
      <c r="F249" s="58">
        <v>849843269.25</v>
      </c>
      <c r="G249" s="59">
        <v>42374</v>
      </c>
      <c r="H249" s="60">
        <v>115033148</v>
      </c>
      <c r="I249" s="60">
        <v>37494103</v>
      </c>
      <c r="J249" s="60">
        <v>152527251</v>
      </c>
      <c r="K249" t="s">
        <v>860</v>
      </c>
      <c r="L249">
        <v>0</v>
      </c>
      <c r="M249" t="s">
        <v>860</v>
      </c>
      <c r="N249">
        <v>0</v>
      </c>
      <c r="O249" t="s">
        <v>860</v>
      </c>
      <c r="P249">
        <v>0</v>
      </c>
      <c r="Q249" t="s">
        <v>860</v>
      </c>
      <c r="R249">
        <v>0</v>
      </c>
      <c r="S249" t="s">
        <v>860</v>
      </c>
      <c r="T249">
        <v>0</v>
      </c>
      <c r="U249" t="s">
        <v>860</v>
      </c>
      <c r="V249">
        <v>0</v>
      </c>
    </row>
    <row r="250" spans="1:22" ht="15">
      <c r="A250" t="s">
        <v>1538</v>
      </c>
      <c r="B250" t="s">
        <v>1539</v>
      </c>
      <c r="C250" t="s">
        <v>1540</v>
      </c>
      <c r="D250" t="s">
        <v>934</v>
      </c>
      <c r="E250" t="s">
        <v>859</v>
      </c>
      <c r="F250" s="58">
        <v>403248957.12</v>
      </c>
      <c r="G250" s="59">
        <v>42333</v>
      </c>
      <c r="H250" s="60">
        <v>63624432</v>
      </c>
      <c r="I250" s="60">
        <v>63136159</v>
      </c>
      <c r="J250" s="60">
        <v>126760591</v>
      </c>
      <c r="K250" t="s">
        <v>860</v>
      </c>
      <c r="L250">
        <v>0</v>
      </c>
      <c r="M250" t="s">
        <v>860</v>
      </c>
      <c r="N250">
        <v>0</v>
      </c>
      <c r="O250" t="s">
        <v>860</v>
      </c>
      <c r="P250">
        <v>0</v>
      </c>
      <c r="Q250" t="s">
        <v>860</v>
      </c>
      <c r="R250">
        <v>0</v>
      </c>
      <c r="S250" t="s">
        <v>860</v>
      </c>
      <c r="T250">
        <v>0</v>
      </c>
      <c r="U250" t="s">
        <v>860</v>
      </c>
      <c r="V250">
        <v>0</v>
      </c>
    </row>
    <row r="251" spans="1:22" ht="15">
      <c r="A251" t="s">
        <v>1541</v>
      </c>
      <c r="B251" t="s">
        <v>1542</v>
      </c>
      <c r="C251" t="s">
        <v>1543</v>
      </c>
      <c r="D251" t="s">
        <v>876</v>
      </c>
      <c r="E251" t="s">
        <v>859</v>
      </c>
      <c r="F251" s="58">
        <v>10000</v>
      </c>
      <c r="G251" s="59">
        <v>39748</v>
      </c>
      <c r="H251" s="60">
        <v>10000</v>
      </c>
      <c r="I251">
        <v>0</v>
      </c>
      <c r="J251" s="60">
        <v>10000</v>
      </c>
      <c r="K251" t="s">
        <v>860</v>
      </c>
      <c r="L251">
        <v>0</v>
      </c>
      <c r="M251" t="s">
        <v>860</v>
      </c>
      <c r="N251">
        <v>0</v>
      </c>
      <c r="O251" t="s">
        <v>860</v>
      </c>
      <c r="P251">
        <v>0</v>
      </c>
      <c r="Q251" t="s">
        <v>860</v>
      </c>
      <c r="R251">
        <v>0</v>
      </c>
      <c r="S251" t="s">
        <v>860</v>
      </c>
      <c r="T251">
        <v>0</v>
      </c>
      <c r="U251" t="s">
        <v>860</v>
      </c>
      <c r="V251">
        <v>0</v>
      </c>
    </row>
    <row r="252" spans="1:22" ht="15">
      <c r="A252" t="s">
        <v>1544</v>
      </c>
      <c r="B252" t="s">
        <v>1545</v>
      </c>
      <c r="C252" t="s">
        <v>1546</v>
      </c>
      <c r="D252" t="s">
        <v>858</v>
      </c>
      <c r="E252" t="s">
        <v>859</v>
      </c>
      <c r="F252" s="58">
        <v>3351959067.7800002</v>
      </c>
      <c r="G252" s="59">
        <v>40989</v>
      </c>
      <c r="H252" s="60">
        <v>143057124</v>
      </c>
      <c r="I252" s="60">
        <v>286114248</v>
      </c>
      <c r="J252" s="60">
        <v>429171372</v>
      </c>
      <c r="K252" t="s">
        <v>860</v>
      </c>
      <c r="L252">
        <v>0</v>
      </c>
      <c r="M252" t="s">
        <v>860</v>
      </c>
      <c r="N252">
        <v>0</v>
      </c>
      <c r="O252" t="s">
        <v>860</v>
      </c>
      <c r="P252">
        <v>0</v>
      </c>
      <c r="Q252" t="s">
        <v>860</v>
      </c>
      <c r="R252">
        <v>0</v>
      </c>
      <c r="S252" t="s">
        <v>860</v>
      </c>
      <c r="T252">
        <v>0</v>
      </c>
      <c r="U252" t="s">
        <v>860</v>
      </c>
      <c r="V252">
        <v>0</v>
      </c>
    </row>
    <row r="253" spans="1:22" ht="15">
      <c r="A253" t="s">
        <v>699</v>
      </c>
      <c r="B253" t="s">
        <v>1547</v>
      </c>
      <c r="C253" t="s">
        <v>1548</v>
      </c>
      <c r="D253" t="s">
        <v>876</v>
      </c>
      <c r="E253" t="s">
        <v>859</v>
      </c>
      <c r="F253" s="58">
        <v>123144439.42</v>
      </c>
      <c r="G253" s="59">
        <v>42124</v>
      </c>
      <c r="H253" s="60">
        <v>792124</v>
      </c>
      <c r="I253" s="60">
        <v>1571812</v>
      </c>
      <c r="J253" s="60">
        <v>2363936</v>
      </c>
      <c r="K253" t="s">
        <v>860</v>
      </c>
      <c r="L253">
        <v>0</v>
      </c>
      <c r="M253" t="s">
        <v>860</v>
      </c>
      <c r="N253">
        <v>0</v>
      </c>
      <c r="O253" t="s">
        <v>860</v>
      </c>
      <c r="P253">
        <v>0</v>
      </c>
      <c r="Q253" t="s">
        <v>860</v>
      </c>
      <c r="R253">
        <v>0</v>
      </c>
      <c r="S253" t="s">
        <v>860</v>
      </c>
      <c r="T253">
        <v>0</v>
      </c>
      <c r="U253" t="s">
        <v>860</v>
      </c>
      <c r="V253">
        <v>0</v>
      </c>
    </row>
    <row r="254" spans="1:22" ht="15">
      <c r="A254" t="s">
        <v>1549</v>
      </c>
      <c r="B254" t="s">
        <v>1550</v>
      </c>
      <c r="C254" t="s">
        <v>1551</v>
      </c>
      <c r="D254" t="s">
        <v>876</v>
      </c>
      <c r="E254" t="s">
        <v>859</v>
      </c>
      <c r="F254" s="58">
        <v>961793701.46000004</v>
      </c>
      <c r="G254" s="59">
        <v>39910</v>
      </c>
      <c r="H254" s="60">
        <v>402202308</v>
      </c>
      <c r="I254" s="60">
        <v>384203962</v>
      </c>
      <c r="J254" s="60">
        <v>786406270</v>
      </c>
      <c r="K254" t="s">
        <v>888</v>
      </c>
      <c r="L254" s="60">
        <v>16288514</v>
      </c>
      <c r="M254" t="s">
        <v>889</v>
      </c>
      <c r="N254" s="60">
        <v>5156240</v>
      </c>
      <c r="O254" t="s">
        <v>904</v>
      </c>
      <c r="P254" s="60">
        <v>107199382</v>
      </c>
      <c r="Q254" t="s">
        <v>860</v>
      </c>
      <c r="R254">
        <v>0</v>
      </c>
      <c r="S254" t="s">
        <v>860</v>
      </c>
      <c r="T254">
        <v>0</v>
      </c>
      <c r="U254" t="s">
        <v>860</v>
      </c>
      <c r="V254">
        <v>0</v>
      </c>
    </row>
    <row r="255" spans="1:22" ht="15">
      <c r="A255" t="s">
        <v>1552</v>
      </c>
      <c r="B255" t="s">
        <v>1553</v>
      </c>
      <c r="C255" t="s">
        <v>1554</v>
      </c>
      <c r="D255" t="s">
        <v>858</v>
      </c>
      <c r="E255" t="s">
        <v>859</v>
      </c>
      <c r="F255" s="58">
        <v>2000000</v>
      </c>
      <c r="G255" s="59">
        <v>39652</v>
      </c>
      <c r="H255" s="60">
        <v>1587353356</v>
      </c>
      <c r="I255">
        <v>0</v>
      </c>
      <c r="J255" s="60">
        <v>1587353356</v>
      </c>
      <c r="K255" t="s">
        <v>860</v>
      </c>
      <c r="L255">
        <v>0</v>
      </c>
      <c r="M255" t="s">
        <v>860</v>
      </c>
      <c r="N255">
        <v>0</v>
      </c>
      <c r="O255" t="s">
        <v>860</v>
      </c>
      <c r="P255">
        <v>0</v>
      </c>
      <c r="Q255" t="s">
        <v>860</v>
      </c>
      <c r="R255">
        <v>0</v>
      </c>
      <c r="S255" t="s">
        <v>860</v>
      </c>
      <c r="T255">
        <v>0</v>
      </c>
      <c r="U255" t="s">
        <v>860</v>
      </c>
      <c r="V255">
        <v>0</v>
      </c>
    </row>
    <row r="256" spans="1:22" ht="15">
      <c r="A256" t="s">
        <v>700</v>
      </c>
      <c r="B256" t="s">
        <v>1555</v>
      </c>
      <c r="C256" t="s">
        <v>1556</v>
      </c>
      <c r="D256" t="s">
        <v>919</v>
      </c>
      <c r="E256" t="s">
        <v>859</v>
      </c>
      <c r="F256" s="58">
        <v>700000000</v>
      </c>
      <c r="G256" s="59">
        <v>41390</v>
      </c>
      <c r="H256" s="60">
        <v>94863372</v>
      </c>
      <c r="I256">
        <v>0</v>
      </c>
      <c r="J256" s="60">
        <v>94863372</v>
      </c>
      <c r="K256" t="s">
        <v>860</v>
      </c>
      <c r="L256">
        <v>0</v>
      </c>
      <c r="M256" t="s">
        <v>860</v>
      </c>
      <c r="N256">
        <v>0</v>
      </c>
      <c r="O256" t="s">
        <v>860</v>
      </c>
      <c r="P256">
        <v>0</v>
      </c>
      <c r="Q256" t="s">
        <v>860</v>
      </c>
      <c r="R256">
        <v>0</v>
      </c>
      <c r="S256" t="s">
        <v>860</v>
      </c>
      <c r="T256">
        <v>0</v>
      </c>
      <c r="U256" t="s">
        <v>860</v>
      </c>
      <c r="V256">
        <v>0</v>
      </c>
    </row>
    <row r="257" spans="1:22" ht="15">
      <c r="A257" t="s">
        <v>1557</v>
      </c>
      <c r="B257" t="s">
        <v>1558</v>
      </c>
      <c r="C257" t="s">
        <v>1559</v>
      </c>
      <c r="D257" t="s">
        <v>876</v>
      </c>
      <c r="E257" t="s">
        <v>859</v>
      </c>
      <c r="F257" s="58">
        <v>273205</v>
      </c>
      <c r="G257" s="59">
        <v>42430</v>
      </c>
      <c r="H257" s="60">
        <v>273205</v>
      </c>
      <c r="I257">
        <v>0</v>
      </c>
      <c r="J257" s="60">
        <v>273205</v>
      </c>
      <c r="K257" t="s">
        <v>860</v>
      </c>
      <c r="L257">
        <v>0</v>
      </c>
      <c r="M257" t="s">
        <v>860</v>
      </c>
      <c r="N257">
        <v>0</v>
      </c>
      <c r="O257" t="s">
        <v>860</v>
      </c>
      <c r="P257">
        <v>0</v>
      </c>
      <c r="Q257" t="s">
        <v>860</v>
      </c>
      <c r="R257">
        <v>0</v>
      </c>
      <c r="S257" t="s">
        <v>860</v>
      </c>
      <c r="T257">
        <v>0</v>
      </c>
      <c r="U257" t="s">
        <v>860</v>
      </c>
      <c r="V257">
        <v>0</v>
      </c>
    </row>
    <row r="258" spans="1:22" ht="15">
      <c r="A258" t="s">
        <v>1560</v>
      </c>
      <c r="B258" t="s">
        <v>1561</v>
      </c>
      <c r="C258" t="s">
        <v>1562</v>
      </c>
      <c r="D258" t="s">
        <v>876</v>
      </c>
      <c r="E258" t="s">
        <v>859</v>
      </c>
      <c r="F258" s="58">
        <v>732385.4</v>
      </c>
      <c r="G258" s="59">
        <v>42262</v>
      </c>
      <c r="H258" s="60">
        <v>305047</v>
      </c>
      <c r="I258" s="60">
        <v>610094</v>
      </c>
      <c r="J258" s="60">
        <v>915141</v>
      </c>
      <c r="K258" t="s">
        <v>889</v>
      </c>
      <c r="L258" s="60">
        <v>610094</v>
      </c>
      <c r="M258" t="s">
        <v>860</v>
      </c>
      <c r="N258">
        <v>0</v>
      </c>
      <c r="O258" t="s">
        <v>860</v>
      </c>
      <c r="P258">
        <v>0</v>
      </c>
      <c r="Q258" t="s">
        <v>860</v>
      </c>
      <c r="R258">
        <v>0</v>
      </c>
      <c r="S258" t="s">
        <v>860</v>
      </c>
      <c r="T258">
        <v>0</v>
      </c>
      <c r="U258" t="s">
        <v>860</v>
      </c>
      <c r="V258">
        <v>0</v>
      </c>
    </row>
    <row r="259" spans="1:22" ht="15">
      <c r="A259" t="s">
        <v>1563</v>
      </c>
      <c r="B259" t="s">
        <v>1564</v>
      </c>
      <c r="C259" t="s">
        <v>1565</v>
      </c>
      <c r="D259" t="s">
        <v>2838</v>
      </c>
      <c r="E259" t="s">
        <v>859</v>
      </c>
      <c r="F259" s="58">
        <v>38333333.329999998</v>
      </c>
      <c r="G259" s="59">
        <v>42143</v>
      </c>
      <c r="H259" s="60">
        <v>38333333</v>
      </c>
      <c r="I259">
        <v>0</v>
      </c>
      <c r="J259" s="60">
        <v>38333333</v>
      </c>
      <c r="K259" t="s">
        <v>860</v>
      </c>
      <c r="L259">
        <v>0</v>
      </c>
      <c r="M259" t="s">
        <v>860</v>
      </c>
      <c r="N259">
        <v>0</v>
      </c>
      <c r="O259" t="s">
        <v>860</v>
      </c>
      <c r="P259">
        <v>0</v>
      </c>
      <c r="Q259" t="s">
        <v>860</v>
      </c>
      <c r="R259">
        <v>0</v>
      </c>
      <c r="S259" t="s">
        <v>860</v>
      </c>
      <c r="T259">
        <v>0</v>
      </c>
      <c r="U259" t="s">
        <v>860</v>
      </c>
      <c r="V259">
        <v>0</v>
      </c>
    </row>
    <row r="260" spans="1:22" ht="15">
      <c r="A260" t="s">
        <v>1566</v>
      </c>
      <c r="B260" t="s">
        <v>1567</v>
      </c>
      <c r="C260" t="s">
        <v>1568</v>
      </c>
      <c r="D260" t="s">
        <v>934</v>
      </c>
      <c r="E260" t="s">
        <v>859</v>
      </c>
      <c r="F260" s="58">
        <v>36405000000</v>
      </c>
      <c r="G260" s="59">
        <v>42489</v>
      </c>
      <c r="H260" s="60">
        <v>2854931054</v>
      </c>
      <c r="I260" s="60">
        <v>4575176570</v>
      </c>
      <c r="J260" s="60">
        <v>7430107624</v>
      </c>
      <c r="K260" t="s">
        <v>860</v>
      </c>
      <c r="L260">
        <v>0</v>
      </c>
      <c r="M260" t="s">
        <v>860</v>
      </c>
      <c r="N260">
        <v>0</v>
      </c>
      <c r="O260" t="s">
        <v>860</v>
      </c>
      <c r="P260">
        <v>0</v>
      </c>
      <c r="Q260" t="s">
        <v>860</v>
      </c>
      <c r="R260">
        <v>0</v>
      </c>
      <c r="S260" t="s">
        <v>860</v>
      </c>
      <c r="T260">
        <v>0</v>
      </c>
      <c r="U260" t="s">
        <v>860</v>
      </c>
      <c r="V260">
        <v>0</v>
      </c>
    </row>
    <row r="261" spans="1:22" ht="15">
      <c r="A261" t="s">
        <v>1569</v>
      </c>
      <c r="B261" t="s">
        <v>1570</v>
      </c>
      <c r="C261" t="s">
        <v>1571</v>
      </c>
      <c r="D261" t="s">
        <v>876</v>
      </c>
      <c r="E261" t="s">
        <v>859</v>
      </c>
      <c r="F261" s="58">
        <v>271525001.16000003</v>
      </c>
      <c r="G261" s="59">
        <v>41754</v>
      </c>
      <c r="H261" s="60">
        <v>11199367</v>
      </c>
      <c r="I261">
        <v>0</v>
      </c>
      <c r="J261" s="60">
        <v>11199367</v>
      </c>
      <c r="K261" t="s">
        <v>860</v>
      </c>
      <c r="L261">
        <v>0</v>
      </c>
      <c r="M261" t="s">
        <v>860</v>
      </c>
      <c r="N261">
        <v>0</v>
      </c>
      <c r="O261" t="s">
        <v>860</v>
      </c>
      <c r="P261">
        <v>0</v>
      </c>
      <c r="Q261" t="s">
        <v>860</v>
      </c>
      <c r="R261">
        <v>0</v>
      </c>
      <c r="S261" t="s">
        <v>860</v>
      </c>
      <c r="T261">
        <v>0</v>
      </c>
      <c r="U261" t="s">
        <v>860</v>
      </c>
      <c r="V261">
        <v>0</v>
      </c>
    </row>
    <row r="262" spans="1:22" ht="15">
      <c r="A262" t="s">
        <v>703</v>
      </c>
      <c r="B262" t="s">
        <v>1572</v>
      </c>
      <c r="C262" t="s">
        <v>1573</v>
      </c>
      <c r="D262" t="s">
        <v>934</v>
      </c>
      <c r="E262" t="s">
        <v>859</v>
      </c>
      <c r="F262" s="58">
        <v>85148000000</v>
      </c>
      <c r="G262" s="59">
        <v>42487</v>
      </c>
      <c r="H262" s="60">
        <v>3047040198</v>
      </c>
      <c r="I262" s="60">
        <v>2936875751</v>
      </c>
      <c r="J262" s="60">
        <v>5983915949</v>
      </c>
      <c r="K262" t="s">
        <v>860</v>
      </c>
      <c r="L262">
        <v>0</v>
      </c>
      <c r="M262" t="s">
        <v>860</v>
      </c>
      <c r="N262">
        <v>0</v>
      </c>
      <c r="O262" t="s">
        <v>860</v>
      </c>
      <c r="P262">
        <v>0</v>
      </c>
      <c r="Q262" t="s">
        <v>860</v>
      </c>
      <c r="R262">
        <v>0</v>
      </c>
      <c r="S262" t="s">
        <v>860</v>
      </c>
      <c r="T262">
        <v>0</v>
      </c>
      <c r="U262" t="s">
        <v>860</v>
      </c>
      <c r="V262">
        <v>0</v>
      </c>
    </row>
    <row r="263" spans="1:22" ht="15">
      <c r="A263" t="s">
        <v>1574</v>
      </c>
      <c r="B263" t="s">
        <v>1575</v>
      </c>
      <c r="C263" t="s">
        <v>1576</v>
      </c>
      <c r="D263" t="s">
        <v>876</v>
      </c>
      <c r="E263" t="s">
        <v>859</v>
      </c>
      <c r="F263" s="58">
        <v>104136767.23</v>
      </c>
      <c r="G263" s="59">
        <v>41988</v>
      </c>
      <c r="H263" s="60">
        <v>185830</v>
      </c>
      <c r="I263" s="60">
        <v>371647</v>
      </c>
      <c r="J263" s="60">
        <v>557477</v>
      </c>
      <c r="K263" t="s">
        <v>860</v>
      </c>
      <c r="L263">
        <v>0</v>
      </c>
      <c r="M263" t="s">
        <v>860</v>
      </c>
      <c r="N263">
        <v>0</v>
      </c>
      <c r="O263" t="s">
        <v>860</v>
      </c>
      <c r="P263">
        <v>0</v>
      </c>
      <c r="Q263" t="s">
        <v>860</v>
      </c>
      <c r="R263">
        <v>0</v>
      </c>
      <c r="S263" t="s">
        <v>860</v>
      </c>
      <c r="T263">
        <v>0</v>
      </c>
      <c r="U263" t="s">
        <v>860</v>
      </c>
      <c r="V263">
        <v>0</v>
      </c>
    </row>
    <row r="264" spans="1:22" ht="15">
      <c r="A264" t="s">
        <v>1577</v>
      </c>
      <c r="B264" t="s">
        <v>1578</v>
      </c>
      <c r="C264" t="s">
        <v>1579</v>
      </c>
      <c r="D264" t="s">
        <v>876</v>
      </c>
      <c r="E264" t="s">
        <v>859</v>
      </c>
      <c r="F264" s="58">
        <v>197873195.21000001</v>
      </c>
      <c r="G264" s="59">
        <v>40042</v>
      </c>
      <c r="H264" s="60">
        <v>11496411</v>
      </c>
      <c r="I264" s="60">
        <v>10335786</v>
      </c>
      <c r="J264" s="60">
        <v>21832197</v>
      </c>
      <c r="K264" t="s">
        <v>888</v>
      </c>
      <c r="L264" s="60">
        <v>10334449</v>
      </c>
      <c r="M264" t="s">
        <v>889</v>
      </c>
      <c r="N264" s="60">
        <v>1337</v>
      </c>
      <c r="O264" t="s">
        <v>860</v>
      </c>
      <c r="P264">
        <v>0</v>
      </c>
      <c r="Q264" t="s">
        <v>860</v>
      </c>
      <c r="R264">
        <v>0</v>
      </c>
      <c r="S264" t="s">
        <v>860</v>
      </c>
      <c r="T264">
        <v>0</v>
      </c>
      <c r="U264" t="s">
        <v>860</v>
      </c>
      <c r="V264">
        <v>0</v>
      </c>
    </row>
    <row r="265" spans="1:22" ht="15">
      <c r="A265" t="s">
        <v>1580</v>
      </c>
      <c r="B265" t="s">
        <v>1581</v>
      </c>
      <c r="C265" t="s">
        <v>1582</v>
      </c>
      <c r="D265" t="s">
        <v>919</v>
      </c>
      <c r="E265" t="s">
        <v>859</v>
      </c>
      <c r="F265" s="58">
        <v>23631071304.240002</v>
      </c>
      <c r="G265" s="59">
        <v>42279</v>
      </c>
      <c r="H265" s="60">
        <v>2856857505</v>
      </c>
      <c r="I265">
        <v>0</v>
      </c>
      <c r="J265" s="60">
        <v>2856857505</v>
      </c>
      <c r="K265" t="s">
        <v>860</v>
      </c>
      <c r="L265">
        <v>0</v>
      </c>
      <c r="M265" t="s">
        <v>860</v>
      </c>
      <c r="N265">
        <v>0</v>
      </c>
      <c r="O265" t="s">
        <v>860</v>
      </c>
      <c r="P265">
        <v>0</v>
      </c>
      <c r="Q265" t="s">
        <v>860</v>
      </c>
      <c r="R265">
        <v>0</v>
      </c>
      <c r="S265" t="s">
        <v>860</v>
      </c>
      <c r="T265">
        <v>0</v>
      </c>
      <c r="U265" t="s">
        <v>860</v>
      </c>
      <c r="V265">
        <v>0</v>
      </c>
    </row>
    <row r="266" spans="1:22" ht="15">
      <c r="A266" t="s">
        <v>1583</v>
      </c>
      <c r="B266" t="s">
        <v>1584</v>
      </c>
      <c r="C266" t="s">
        <v>1585</v>
      </c>
      <c r="D266" t="s">
        <v>876</v>
      </c>
      <c r="E266" t="s">
        <v>859</v>
      </c>
      <c r="F266" s="58">
        <v>784003710.15999997</v>
      </c>
      <c r="G266" s="59">
        <v>42487</v>
      </c>
      <c r="H266" s="60">
        <v>38582291</v>
      </c>
      <c r="I266" s="60">
        <v>57811584</v>
      </c>
      <c r="J266" s="60">
        <v>96393875</v>
      </c>
      <c r="K266" t="s">
        <v>860</v>
      </c>
      <c r="L266">
        <v>0</v>
      </c>
      <c r="M266" t="s">
        <v>860</v>
      </c>
      <c r="N266">
        <v>0</v>
      </c>
      <c r="O266" t="s">
        <v>860</v>
      </c>
      <c r="P266">
        <v>0</v>
      </c>
      <c r="Q266" t="s">
        <v>860</v>
      </c>
      <c r="R266">
        <v>0</v>
      </c>
      <c r="S266" t="s">
        <v>860</v>
      </c>
      <c r="T266">
        <v>0</v>
      </c>
      <c r="U266" t="s">
        <v>860</v>
      </c>
      <c r="V266">
        <v>0</v>
      </c>
    </row>
    <row r="267" spans="1:22" ht="15">
      <c r="A267" t="s">
        <v>1586</v>
      </c>
      <c r="B267" t="s">
        <v>1587</v>
      </c>
      <c r="C267" t="s">
        <v>1588</v>
      </c>
      <c r="D267" t="s">
        <v>919</v>
      </c>
      <c r="E267" t="s">
        <v>859</v>
      </c>
      <c r="F267" s="58">
        <v>914182720.72000003</v>
      </c>
      <c r="G267" s="59">
        <v>42152</v>
      </c>
      <c r="H267" s="60">
        <v>525000000</v>
      </c>
      <c r="I267">
        <v>0</v>
      </c>
      <c r="J267" s="60">
        <v>525000000</v>
      </c>
      <c r="K267" t="s">
        <v>860</v>
      </c>
      <c r="L267">
        <v>0</v>
      </c>
      <c r="M267" t="s">
        <v>860</v>
      </c>
      <c r="N267">
        <v>0</v>
      </c>
      <c r="O267" t="s">
        <v>860</v>
      </c>
      <c r="P267">
        <v>0</v>
      </c>
      <c r="Q267" t="s">
        <v>860</v>
      </c>
      <c r="R267">
        <v>0</v>
      </c>
      <c r="S267" t="s">
        <v>860</v>
      </c>
      <c r="T267">
        <v>0</v>
      </c>
      <c r="U267" t="s">
        <v>860</v>
      </c>
      <c r="V267">
        <v>0</v>
      </c>
    </row>
    <row r="268" spans="1:22" ht="15">
      <c r="A268" t="s">
        <v>1589</v>
      </c>
      <c r="B268" t="s">
        <v>1590</v>
      </c>
      <c r="C268" t="s">
        <v>1591</v>
      </c>
      <c r="D268" t="s">
        <v>876</v>
      </c>
      <c r="E268" t="s">
        <v>859</v>
      </c>
      <c r="F268" s="58">
        <v>1440888586.3900001</v>
      </c>
      <c r="G268" s="59">
        <v>42201</v>
      </c>
      <c r="H268" s="60">
        <v>315928258</v>
      </c>
      <c r="I268">
        <v>0</v>
      </c>
      <c r="J268" s="60">
        <v>315928258</v>
      </c>
      <c r="K268" t="s">
        <v>860</v>
      </c>
      <c r="L268">
        <v>0</v>
      </c>
      <c r="M268" t="s">
        <v>860</v>
      </c>
      <c r="N268">
        <v>0</v>
      </c>
      <c r="O268" t="s">
        <v>860</v>
      </c>
      <c r="P268">
        <v>0</v>
      </c>
      <c r="Q268" t="s">
        <v>860</v>
      </c>
      <c r="R268">
        <v>0</v>
      </c>
      <c r="S268" t="s">
        <v>860</v>
      </c>
      <c r="T268">
        <v>0</v>
      </c>
      <c r="U268" t="s">
        <v>860</v>
      </c>
      <c r="V268">
        <v>0</v>
      </c>
    </row>
    <row r="269" spans="1:22" ht="15">
      <c r="A269" t="s">
        <v>1592</v>
      </c>
      <c r="B269" t="s">
        <v>1593</v>
      </c>
      <c r="C269" t="s">
        <v>1594</v>
      </c>
      <c r="D269" t="s">
        <v>876</v>
      </c>
      <c r="E269" t="s">
        <v>859</v>
      </c>
      <c r="F269" s="58">
        <v>120000000</v>
      </c>
      <c r="G269" s="59">
        <v>40164</v>
      </c>
      <c r="H269" s="60">
        <v>10450993</v>
      </c>
      <c r="I269" s="60">
        <v>131368</v>
      </c>
      <c r="J269" s="60">
        <v>10582361</v>
      </c>
      <c r="K269" t="s">
        <v>860</v>
      </c>
      <c r="L269">
        <v>0</v>
      </c>
      <c r="M269" t="s">
        <v>860</v>
      </c>
      <c r="N269">
        <v>0</v>
      </c>
      <c r="O269" t="s">
        <v>860</v>
      </c>
      <c r="P269">
        <v>0</v>
      </c>
      <c r="Q269" t="s">
        <v>860</v>
      </c>
      <c r="R269">
        <v>0</v>
      </c>
      <c r="S269" t="s">
        <v>860</v>
      </c>
      <c r="T269">
        <v>0</v>
      </c>
      <c r="U269" t="s">
        <v>860</v>
      </c>
      <c r="V269">
        <v>0</v>
      </c>
    </row>
    <row r="270" spans="1:22" ht="15">
      <c r="A270" t="s">
        <v>1595</v>
      </c>
      <c r="B270" t="s">
        <v>1596</v>
      </c>
      <c r="C270" t="s">
        <v>1597</v>
      </c>
      <c r="D270" t="s">
        <v>919</v>
      </c>
      <c r="E270" t="s">
        <v>859</v>
      </c>
      <c r="F270" s="58">
        <v>676614203.57000005</v>
      </c>
      <c r="G270" s="59">
        <v>42478</v>
      </c>
      <c r="H270" s="60">
        <v>207000000</v>
      </c>
      <c r="I270">
        <v>0</v>
      </c>
      <c r="J270" s="60">
        <v>207000000</v>
      </c>
      <c r="K270" t="s">
        <v>860</v>
      </c>
      <c r="L270">
        <v>0</v>
      </c>
      <c r="M270" t="s">
        <v>860</v>
      </c>
      <c r="N270">
        <v>0</v>
      </c>
      <c r="O270" t="s">
        <v>860</v>
      </c>
      <c r="P270">
        <v>0</v>
      </c>
      <c r="Q270" t="s">
        <v>860</v>
      </c>
      <c r="R270">
        <v>0</v>
      </c>
      <c r="S270" t="s">
        <v>860</v>
      </c>
      <c r="T270">
        <v>0</v>
      </c>
      <c r="U270" t="s">
        <v>860</v>
      </c>
      <c r="V270">
        <v>0</v>
      </c>
    </row>
    <row r="271" spans="1:22" ht="15">
      <c r="A271" t="s">
        <v>1598</v>
      </c>
      <c r="B271" t="s">
        <v>1599</v>
      </c>
      <c r="C271" t="s">
        <v>1600</v>
      </c>
      <c r="D271" t="s">
        <v>876</v>
      </c>
      <c r="E271" t="s">
        <v>859</v>
      </c>
      <c r="F271" s="58">
        <v>100023987.40000001</v>
      </c>
      <c r="G271" s="59">
        <v>42488</v>
      </c>
      <c r="H271" s="60">
        <v>2878404</v>
      </c>
      <c r="I271" s="60">
        <v>3326971</v>
      </c>
      <c r="J271" s="60">
        <v>6205375</v>
      </c>
      <c r="K271" t="s">
        <v>860</v>
      </c>
      <c r="L271">
        <v>0</v>
      </c>
      <c r="M271" t="s">
        <v>860</v>
      </c>
      <c r="N271">
        <v>0</v>
      </c>
      <c r="O271" t="s">
        <v>860</v>
      </c>
      <c r="P271">
        <v>0</v>
      </c>
      <c r="Q271" t="s">
        <v>860</v>
      </c>
      <c r="R271">
        <v>0</v>
      </c>
      <c r="S271" t="s">
        <v>860</v>
      </c>
      <c r="T271">
        <v>0</v>
      </c>
      <c r="U271" t="s">
        <v>860</v>
      </c>
      <c r="V271">
        <v>0</v>
      </c>
    </row>
    <row r="272" spans="1:22" ht="15">
      <c r="A272" t="s">
        <v>711</v>
      </c>
      <c r="B272" t="s">
        <v>1601</v>
      </c>
      <c r="C272" t="s">
        <v>1602</v>
      </c>
      <c r="D272" t="s">
        <v>876</v>
      </c>
      <c r="E272" t="s">
        <v>859</v>
      </c>
      <c r="F272" s="58">
        <v>234321965.40000001</v>
      </c>
      <c r="G272" s="59">
        <v>42152</v>
      </c>
      <c r="H272" s="60">
        <v>26311971</v>
      </c>
      <c r="I272">
        <v>0</v>
      </c>
      <c r="J272" s="60">
        <v>26311971</v>
      </c>
      <c r="K272" t="s">
        <v>860</v>
      </c>
      <c r="L272">
        <v>0</v>
      </c>
      <c r="M272" t="s">
        <v>860</v>
      </c>
      <c r="N272">
        <v>0</v>
      </c>
      <c r="O272" t="s">
        <v>860</v>
      </c>
      <c r="P272">
        <v>0</v>
      </c>
      <c r="Q272" t="s">
        <v>860</v>
      </c>
      <c r="R272">
        <v>0</v>
      </c>
      <c r="S272" t="s">
        <v>860</v>
      </c>
      <c r="T272">
        <v>0</v>
      </c>
      <c r="U272" t="s">
        <v>860</v>
      </c>
      <c r="V272">
        <v>0</v>
      </c>
    </row>
    <row r="273" spans="1:22" ht="15">
      <c r="A273" t="s">
        <v>1603</v>
      </c>
      <c r="B273" t="s">
        <v>1604</v>
      </c>
      <c r="C273" t="s">
        <v>1605</v>
      </c>
      <c r="D273" t="s">
        <v>872</v>
      </c>
      <c r="E273" t="s">
        <v>859</v>
      </c>
      <c r="F273" s="58">
        <v>2384483688.4000001</v>
      </c>
      <c r="G273" s="59">
        <v>42486</v>
      </c>
      <c r="H273" s="60">
        <v>1849270515</v>
      </c>
      <c r="I273" s="60">
        <v>2883910625</v>
      </c>
      <c r="J273" s="60">
        <v>4733181140</v>
      </c>
      <c r="K273" t="s">
        <v>860</v>
      </c>
      <c r="L273">
        <v>0</v>
      </c>
      <c r="M273" t="s">
        <v>860</v>
      </c>
      <c r="N273">
        <v>0</v>
      </c>
      <c r="O273" t="s">
        <v>860</v>
      </c>
      <c r="P273">
        <v>0</v>
      </c>
      <c r="Q273" t="s">
        <v>860</v>
      </c>
      <c r="R273">
        <v>0</v>
      </c>
      <c r="S273" t="s">
        <v>860</v>
      </c>
      <c r="T273">
        <v>0</v>
      </c>
      <c r="U273" t="s">
        <v>860</v>
      </c>
      <c r="V273">
        <v>0</v>
      </c>
    </row>
    <row r="274" spans="1:22" ht="15">
      <c r="A274" t="s">
        <v>1606</v>
      </c>
      <c r="B274" t="s">
        <v>1607</v>
      </c>
      <c r="C274" t="s">
        <v>1608</v>
      </c>
      <c r="D274" t="s">
        <v>919</v>
      </c>
      <c r="E274" t="s">
        <v>859</v>
      </c>
      <c r="F274" s="58">
        <v>4249900783.6799998</v>
      </c>
      <c r="G274" s="59">
        <v>42271</v>
      </c>
      <c r="H274" s="60">
        <v>1626069778</v>
      </c>
      <c r="I274">
        <v>0</v>
      </c>
      <c r="J274" s="60">
        <v>1626069778</v>
      </c>
      <c r="K274" t="s">
        <v>860</v>
      </c>
      <c r="L274">
        <v>0</v>
      </c>
      <c r="M274" t="s">
        <v>860</v>
      </c>
      <c r="N274">
        <v>0</v>
      </c>
      <c r="O274" t="s">
        <v>860</v>
      </c>
      <c r="P274">
        <v>0</v>
      </c>
      <c r="Q274" t="s">
        <v>860</v>
      </c>
      <c r="R274">
        <v>0</v>
      </c>
      <c r="S274" t="s">
        <v>860</v>
      </c>
      <c r="T274">
        <v>0</v>
      </c>
      <c r="U274" t="s">
        <v>860</v>
      </c>
      <c r="V274">
        <v>0</v>
      </c>
    </row>
    <row r="275" spans="1:22" ht="15">
      <c r="A275" t="s">
        <v>713</v>
      </c>
      <c r="B275" t="s">
        <v>1609</v>
      </c>
      <c r="C275" t="s">
        <v>1610</v>
      </c>
      <c r="D275" t="s">
        <v>876</v>
      </c>
      <c r="E275" t="s">
        <v>859</v>
      </c>
      <c r="F275" s="58">
        <v>226047458.49000001</v>
      </c>
      <c r="G275" s="59">
        <v>42487</v>
      </c>
      <c r="H275" s="60">
        <v>33667626</v>
      </c>
      <c r="I275" s="60">
        <v>20712519</v>
      </c>
      <c r="J275" s="60">
        <v>54380145</v>
      </c>
      <c r="K275" t="s">
        <v>860</v>
      </c>
      <c r="L275">
        <v>0</v>
      </c>
      <c r="M275" t="s">
        <v>860</v>
      </c>
      <c r="N275">
        <v>0</v>
      </c>
      <c r="O275" t="s">
        <v>860</v>
      </c>
      <c r="P275">
        <v>0</v>
      </c>
      <c r="Q275" t="s">
        <v>860</v>
      </c>
      <c r="R275">
        <v>0</v>
      </c>
      <c r="S275" t="s">
        <v>860</v>
      </c>
      <c r="T275">
        <v>0</v>
      </c>
      <c r="U275" t="s">
        <v>860</v>
      </c>
      <c r="V275">
        <v>0</v>
      </c>
    </row>
    <row r="276" spans="1:22" ht="15">
      <c r="A276" t="s">
        <v>714</v>
      </c>
      <c r="B276" t="s">
        <v>1611</v>
      </c>
      <c r="C276" t="s">
        <v>1612</v>
      </c>
      <c r="D276" t="s">
        <v>919</v>
      </c>
      <c r="E276" t="s">
        <v>859</v>
      </c>
      <c r="F276" s="58">
        <v>268897936.27999997</v>
      </c>
      <c r="G276" s="59">
        <v>41933</v>
      </c>
      <c r="H276" s="60">
        <v>349862508</v>
      </c>
      <c r="I276">
        <v>0</v>
      </c>
      <c r="J276" s="60">
        <v>349862508</v>
      </c>
      <c r="K276" t="s">
        <v>860</v>
      </c>
      <c r="L276">
        <v>0</v>
      </c>
      <c r="M276" t="s">
        <v>860</v>
      </c>
      <c r="N276">
        <v>0</v>
      </c>
      <c r="O276" t="s">
        <v>860</v>
      </c>
      <c r="P276">
        <v>0</v>
      </c>
      <c r="Q276" t="s">
        <v>860</v>
      </c>
      <c r="R276">
        <v>0</v>
      </c>
      <c r="S276" t="s">
        <v>860</v>
      </c>
      <c r="T276">
        <v>0</v>
      </c>
      <c r="U276" t="s">
        <v>860</v>
      </c>
      <c r="V276">
        <v>0</v>
      </c>
    </row>
    <row r="277" spans="1:22" ht="15">
      <c r="A277" t="s">
        <v>2204</v>
      </c>
      <c r="B277" t="s">
        <v>2205</v>
      </c>
      <c r="C277" t="s">
        <v>2206</v>
      </c>
      <c r="D277" t="s">
        <v>876</v>
      </c>
      <c r="E277" t="s">
        <v>859</v>
      </c>
      <c r="F277" s="58">
        <v>86054736.549999997</v>
      </c>
      <c r="G277" s="59">
        <v>42230</v>
      </c>
      <c r="H277" s="60">
        <v>85115479</v>
      </c>
      <c r="I277">
        <v>0</v>
      </c>
      <c r="J277" s="60">
        <v>85115479</v>
      </c>
      <c r="K277" t="s">
        <v>860</v>
      </c>
      <c r="L277">
        <v>0</v>
      </c>
      <c r="M277" t="s">
        <v>860</v>
      </c>
      <c r="N277">
        <v>0</v>
      </c>
      <c r="O277" t="s">
        <v>860</v>
      </c>
      <c r="P277">
        <v>0</v>
      </c>
      <c r="Q277" t="s">
        <v>860</v>
      </c>
      <c r="R277">
        <v>0</v>
      </c>
      <c r="S277" t="s">
        <v>860</v>
      </c>
      <c r="T277">
        <v>0</v>
      </c>
      <c r="U277" t="s">
        <v>860</v>
      </c>
      <c r="V277">
        <v>0</v>
      </c>
    </row>
    <row r="278" spans="1:22" ht="15">
      <c r="A278" t="s">
        <v>1613</v>
      </c>
      <c r="B278" t="s">
        <v>1614</v>
      </c>
      <c r="C278" t="s">
        <v>1615</v>
      </c>
      <c r="D278" t="s">
        <v>876</v>
      </c>
      <c r="E278" t="s">
        <v>859</v>
      </c>
      <c r="F278" s="58">
        <v>2189364785.4699998</v>
      </c>
      <c r="G278" s="59">
        <v>42373</v>
      </c>
      <c r="H278" s="60">
        <v>212854480688</v>
      </c>
      <c r="I278">
        <v>0</v>
      </c>
      <c r="J278" s="60">
        <v>212854480688</v>
      </c>
      <c r="K278" t="s">
        <v>860</v>
      </c>
      <c r="L278">
        <v>0</v>
      </c>
      <c r="M278" t="s">
        <v>860</v>
      </c>
      <c r="N278">
        <v>0</v>
      </c>
      <c r="O278" t="s">
        <v>860</v>
      </c>
      <c r="P278">
        <v>0</v>
      </c>
      <c r="Q278" t="s">
        <v>860</v>
      </c>
      <c r="R278">
        <v>0</v>
      </c>
      <c r="S278" t="s">
        <v>860</v>
      </c>
      <c r="T278">
        <v>0</v>
      </c>
      <c r="U278" t="s">
        <v>860</v>
      </c>
      <c r="V278">
        <v>0</v>
      </c>
    </row>
    <row r="279" spans="1:22" ht="15">
      <c r="A279" t="s">
        <v>1616</v>
      </c>
      <c r="B279" t="s">
        <v>1617</v>
      </c>
      <c r="C279" t="s">
        <v>1618</v>
      </c>
      <c r="D279" t="s">
        <v>919</v>
      </c>
      <c r="E279" t="s">
        <v>859</v>
      </c>
      <c r="F279" s="58">
        <v>2225822197.8899999</v>
      </c>
      <c r="G279" s="59">
        <v>39941</v>
      </c>
      <c r="H279" s="60">
        <v>203934060</v>
      </c>
      <c r="I279">
        <v>0</v>
      </c>
      <c r="J279" s="60">
        <v>203934060</v>
      </c>
      <c r="K279" t="s">
        <v>860</v>
      </c>
      <c r="L279">
        <v>0</v>
      </c>
      <c r="M279" t="s">
        <v>860</v>
      </c>
      <c r="N279">
        <v>0</v>
      </c>
      <c r="O279" t="s">
        <v>860</v>
      </c>
      <c r="P279">
        <v>0</v>
      </c>
      <c r="Q279" t="s">
        <v>860</v>
      </c>
      <c r="R279">
        <v>0</v>
      </c>
      <c r="S279" t="s">
        <v>860</v>
      </c>
      <c r="T279">
        <v>0</v>
      </c>
      <c r="U279" t="s">
        <v>860</v>
      </c>
      <c r="V279">
        <v>0</v>
      </c>
    </row>
    <row r="280" spans="1:22" ht="15">
      <c r="A280" t="s">
        <v>1619</v>
      </c>
      <c r="B280" t="s">
        <v>716</v>
      </c>
      <c r="C280" t="s">
        <v>1620</v>
      </c>
      <c r="D280" t="s">
        <v>919</v>
      </c>
      <c r="E280" t="s">
        <v>859</v>
      </c>
      <c r="F280" s="58">
        <v>358280433.29000002</v>
      </c>
      <c r="G280" s="59">
        <v>42429</v>
      </c>
      <c r="H280" s="60">
        <v>47069132</v>
      </c>
      <c r="I280">
        <v>0</v>
      </c>
      <c r="J280" s="60">
        <v>47069132</v>
      </c>
      <c r="K280" t="s">
        <v>860</v>
      </c>
      <c r="L280">
        <v>0</v>
      </c>
      <c r="M280" t="s">
        <v>860</v>
      </c>
      <c r="N280">
        <v>0</v>
      </c>
      <c r="O280" t="s">
        <v>860</v>
      </c>
      <c r="P280">
        <v>0</v>
      </c>
      <c r="Q280" t="s">
        <v>860</v>
      </c>
      <c r="R280">
        <v>0</v>
      </c>
      <c r="S280" t="s">
        <v>860</v>
      </c>
      <c r="T280">
        <v>0</v>
      </c>
      <c r="U280" t="s">
        <v>860</v>
      </c>
      <c r="V280">
        <v>0</v>
      </c>
    </row>
    <row r="281" spans="1:22" ht="15">
      <c r="A281" t="s">
        <v>1621</v>
      </c>
      <c r="B281" t="s">
        <v>1622</v>
      </c>
      <c r="C281" t="s">
        <v>1623</v>
      </c>
      <c r="D281" t="s">
        <v>858</v>
      </c>
      <c r="E281" t="s">
        <v>859</v>
      </c>
      <c r="F281" s="58">
        <v>7106480728.5200005</v>
      </c>
      <c r="G281" s="59">
        <v>42313</v>
      </c>
      <c r="H281" s="60">
        <v>247128345</v>
      </c>
      <c r="I281" s="60">
        <v>28386004</v>
      </c>
      <c r="J281" s="60">
        <v>275514349</v>
      </c>
      <c r="K281" t="s">
        <v>888</v>
      </c>
      <c r="L281">
        <v>730</v>
      </c>
      <c r="M281" t="s">
        <v>889</v>
      </c>
      <c r="N281" s="60">
        <v>28385274</v>
      </c>
      <c r="O281" t="s">
        <v>860</v>
      </c>
      <c r="P281">
        <v>0</v>
      </c>
      <c r="Q281" t="s">
        <v>860</v>
      </c>
      <c r="R281">
        <v>0</v>
      </c>
      <c r="S281" t="s">
        <v>860</v>
      </c>
      <c r="T281">
        <v>0</v>
      </c>
      <c r="U281" t="s">
        <v>860</v>
      </c>
      <c r="V281">
        <v>0</v>
      </c>
    </row>
    <row r="282" spans="1:22" ht="15">
      <c r="A282" t="s">
        <v>717</v>
      </c>
      <c r="B282" t="s">
        <v>1624</v>
      </c>
      <c r="C282" t="s">
        <v>1625</v>
      </c>
      <c r="D282" t="s">
        <v>876</v>
      </c>
      <c r="E282" t="s">
        <v>859</v>
      </c>
      <c r="F282" s="58">
        <v>48680067.810000002</v>
      </c>
      <c r="G282" s="59">
        <v>37741</v>
      </c>
      <c r="H282" s="60">
        <v>6104107</v>
      </c>
      <c r="I282" s="60">
        <v>5889300</v>
      </c>
      <c r="J282" s="60">
        <v>11993407</v>
      </c>
      <c r="K282" t="s">
        <v>860</v>
      </c>
      <c r="L282">
        <v>0</v>
      </c>
      <c r="M282" t="s">
        <v>860</v>
      </c>
      <c r="N282">
        <v>0</v>
      </c>
      <c r="O282" t="s">
        <v>860</v>
      </c>
      <c r="P282">
        <v>0</v>
      </c>
      <c r="Q282" t="s">
        <v>860</v>
      </c>
      <c r="R282">
        <v>0</v>
      </c>
      <c r="S282" t="s">
        <v>860</v>
      </c>
      <c r="T282">
        <v>0</v>
      </c>
      <c r="U282" t="s">
        <v>860</v>
      </c>
      <c r="V282">
        <v>0</v>
      </c>
    </row>
    <row r="283" spans="1:22" ht="15">
      <c r="A283" t="s">
        <v>1627</v>
      </c>
      <c r="B283" t="s">
        <v>1628</v>
      </c>
      <c r="C283" t="s">
        <v>1629</v>
      </c>
      <c r="D283" t="s">
        <v>919</v>
      </c>
      <c r="E283" t="s">
        <v>859</v>
      </c>
      <c r="F283" s="58">
        <v>976708000</v>
      </c>
      <c r="G283" s="59">
        <v>41393</v>
      </c>
      <c r="H283" s="60">
        <v>211793400</v>
      </c>
      <c r="I283">
        <v>0</v>
      </c>
      <c r="J283" s="60">
        <v>211793400</v>
      </c>
      <c r="K283" t="s">
        <v>860</v>
      </c>
      <c r="L283">
        <v>0</v>
      </c>
      <c r="M283" t="s">
        <v>860</v>
      </c>
      <c r="N283">
        <v>0</v>
      </c>
      <c r="O283" t="s">
        <v>860</v>
      </c>
      <c r="P283">
        <v>0</v>
      </c>
      <c r="Q283" t="s">
        <v>860</v>
      </c>
      <c r="R283">
        <v>0</v>
      </c>
      <c r="S283" t="s">
        <v>860</v>
      </c>
      <c r="T283">
        <v>0</v>
      </c>
      <c r="U283" t="s">
        <v>860</v>
      </c>
      <c r="V283">
        <v>0</v>
      </c>
    </row>
    <row r="284" spans="1:22" ht="15">
      <c r="A284" t="s">
        <v>1630</v>
      </c>
      <c r="B284" t="s">
        <v>1631</v>
      </c>
      <c r="C284" t="s">
        <v>1632</v>
      </c>
      <c r="D284" t="s">
        <v>919</v>
      </c>
      <c r="E284" t="s">
        <v>859</v>
      </c>
      <c r="F284" s="58">
        <v>299279179.80000001</v>
      </c>
      <c r="G284" s="59">
        <v>41571</v>
      </c>
      <c r="H284" s="60">
        <v>65075322</v>
      </c>
      <c r="I284">
        <v>0</v>
      </c>
      <c r="J284" s="60">
        <v>65075322</v>
      </c>
      <c r="K284" t="s">
        <v>860</v>
      </c>
      <c r="L284">
        <v>0</v>
      </c>
      <c r="M284" t="s">
        <v>860</v>
      </c>
      <c r="N284">
        <v>0</v>
      </c>
      <c r="O284" t="s">
        <v>860</v>
      </c>
      <c r="P284">
        <v>0</v>
      </c>
      <c r="Q284" t="s">
        <v>860</v>
      </c>
      <c r="R284">
        <v>0</v>
      </c>
      <c r="S284" t="s">
        <v>860</v>
      </c>
      <c r="T284">
        <v>0</v>
      </c>
      <c r="U284" t="s">
        <v>860</v>
      </c>
      <c r="V284">
        <v>0</v>
      </c>
    </row>
    <row r="285" spans="1:22" ht="15">
      <c r="A285" t="s">
        <v>1633</v>
      </c>
      <c r="B285" t="s">
        <v>1634</v>
      </c>
      <c r="C285" t="s">
        <v>1635</v>
      </c>
      <c r="D285" t="s">
        <v>919</v>
      </c>
      <c r="E285" t="s">
        <v>859</v>
      </c>
      <c r="F285" s="58">
        <v>600000000</v>
      </c>
      <c r="G285" s="59">
        <v>41757</v>
      </c>
      <c r="H285" s="60">
        <v>91711620</v>
      </c>
      <c r="I285">
        <v>0</v>
      </c>
      <c r="J285" s="60">
        <v>91711620</v>
      </c>
      <c r="K285" t="s">
        <v>860</v>
      </c>
      <c r="L285">
        <v>0</v>
      </c>
      <c r="M285" t="s">
        <v>860</v>
      </c>
      <c r="N285">
        <v>0</v>
      </c>
      <c r="O285" t="s">
        <v>860</v>
      </c>
      <c r="P285">
        <v>0</v>
      </c>
      <c r="Q285" t="s">
        <v>860</v>
      </c>
      <c r="R285">
        <v>0</v>
      </c>
      <c r="S285" t="s">
        <v>860</v>
      </c>
      <c r="T285">
        <v>0</v>
      </c>
      <c r="U285" t="s">
        <v>860</v>
      </c>
      <c r="V285">
        <v>0</v>
      </c>
    </row>
    <row r="286" spans="1:22" ht="15">
      <c r="A286" t="s">
        <v>721</v>
      </c>
      <c r="B286" t="s">
        <v>1636</v>
      </c>
      <c r="C286" t="s">
        <v>1637</v>
      </c>
      <c r="D286" t="s">
        <v>876</v>
      </c>
      <c r="E286" t="s">
        <v>859</v>
      </c>
      <c r="F286" s="58">
        <v>1258333489.5</v>
      </c>
      <c r="G286" s="59">
        <v>42485</v>
      </c>
      <c r="H286" s="60">
        <v>530640068</v>
      </c>
      <c r="I286" s="60">
        <v>880046179</v>
      </c>
      <c r="J286" s="60">
        <v>1410686247</v>
      </c>
      <c r="K286" t="s">
        <v>860</v>
      </c>
      <c r="L286">
        <v>0</v>
      </c>
      <c r="M286" t="s">
        <v>860</v>
      </c>
      <c r="N286">
        <v>0</v>
      </c>
      <c r="O286" t="s">
        <v>860</v>
      </c>
      <c r="P286">
        <v>0</v>
      </c>
      <c r="Q286" t="s">
        <v>860</v>
      </c>
      <c r="R286">
        <v>0</v>
      </c>
      <c r="S286" t="s">
        <v>860</v>
      </c>
      <c r="T286">
        <v>0</v>
      </c>
      <c r="U286" t="s">
        <v>860</v>
      </c>
      <c r="V286">
        <v>0</v>
      </c>
    </row>
    <row r="287" spans="1:22" ht="15">
      <c r="A287" t="s">
        <v>1638</v>
      </c>
      <c r="B287" t="s">
        <v>1639</v>
      </c>
      <c r="C287" t="s">
        <v>1640</v>
      </c>
      <c r="D287" t="s">
        <v>876</v>
      </c>
      <c r="E287" t="s">
        <v>859</v>
      </c>
      <c r="F287" s="58">
        <v>17359611.57</v>
      </c>
      <c r="G287" s="59">
        <v>37533</v>
      </c>
      <c r="H287" s="60">
        <v>46272</v>
      </c>
      <c r="I287" s="60">
        <v>84783</v>
      </c>
      <c r="J287" s="60">
        <v>131055</v>
      </c>
      <c r="K287" t="s">
        <v>860</v>
      </c>
      <c r="L287">
        <v>0</v>
      </c>
      <c r="M287" t="s">
        <v>860</v>
      </c>
      <c r="N287">
        <v>0</v>
      </c>
      <c r="O287" t="s">
        <v>860</v>
      </c>
      <c r="P287">
        <v>0</v>
      </c>
      <c r="Q287" t="s">
        <v>860</v>
      </c>
      <c r="R287">
        <v>0</v>
      </c>
      <c r="S287" t="s">
        <v>860</v>
      </c>
      <c r="T287">
        <v>0</v>
      </c>
      <c r="U287" t="s">
        <v>860</v>
      </c>
      <c r="V287">
        <v>0</v>
      </c>
    </row>
    <row r="288" spans="1:22" ht="15">
      <c r="A288" t="s">
        <v>722</v>
      </c>
      <c r="B288" t="s">
        <v>1641</v>
      </c>
      <c r="C288" t="s">
        <v>1642</v>
      </c>
      <c r="D288" t="s">
        <v>919</v>
      </c>
      <c r="E288" t="s">
        <v>859</v>
      </c>
      <c r="F288" s="58">
        <v>899596865</v>
      </c>
      <c r="G288" s="59">
        <v>42237</v>
      </c>
      <c r="H288" s="60">
        <v>204085999</v>
      </c>
      <c r="I288">
        <v>0</v>
      </c>
      <c r="J288" s="60">
        <v>204085999</v>
      </c>
      <c r="K288" t="s">
        <v>860</v>
      </c>
      <c r="L288">
        <v>0</v>
      </c>
      <c r="M288" t="s">
        <v>860</v>
      </c>
      <c r="N288">
        <v>0</v>
      </c>
      <c r="O288" t="s">
        <v>860</v>
      </c>
      <c r="P288">
        <v>0</v>
      </c>
      <c r="Q288" t="s">
        <v>860</v>
      </c>
      <c r="R288">
        <v>0</v>
      </c>
      <c r="S288" t="s">
        <v>860</v>
      </c>
      <c r="T288">
        <v>0</v>
      </c>
      <c r="U288" t="s">
        <v>860</v>
      </c>
      <c r="V288">
        <v>0</v>
      </c>
    </row>
    <row r="289" spans="1:22" ht="15">
      <c r="A289" t="s">
        <v>723</v>
      </c>
      <c r="B289" t="s">
        <v>1643</v>
      </c>
      <c r="C289" t="s">
        <v>1644</v>
      </c>
      <c r="D289" t="s">
        <v>919</v>
      </c>
      <c r="E289" t="s">
        <v>859</v>
      </c>
      <c r="F289" s="58">
        <v>1160305445.72</v>
      </c>
      <c r="G289" s="59">
        <v>42514</v>
      </c>
      <c r="H289" s="60">
        <v>642085575</v>
      </c>
      <c r="I289">
        <v>0</v>
      </c>
      <c r="J289" s="60">
        <v>642085575</v>
      </c>
      <c r="K289" t="s">
        <v>860</v>
      </c>
      <c r="L289">
        <v>0</v>
      </c>
      <c r="M289" t="s">
        <v>860</v>
      </c>
      <c r="N289">
        <v>0</v>
      </c>
      <c r="O289" t="s">
        <v>860</v>
      </c>
      <c r="P289">
        <v>0</v>
      </c>
      <c r="Q289" t="s">
        <v>860</v>
      </c>
      <c r="R289">
        <v>0</v>
      </c>
      <c r="S289" t="s">
        <v>860</v>
      </c>
      <c r="T289">
        <v>0</v>
      </c>
      <c r="U289" t="s">
        <v>860</v>
      </c>
      <c r="V289">
        <v>0</v>
      </c>
    </row>
    <row r="290" spans="1:22" ht="15">
      <c r="A290" t="s">
        <v>1645</v>
      </c>
      <c r="B290" t="s">
        <v>1646</v>
      </c>
      <c r="C290" t="s">
        <v>1647</v>
      </c>
      <c r="D290" t="s">
        <v>858</v>
      </c>
      <c r="E290" t="s">
        <v>859</v>
      </c>
      <c r="F290" s="58">
        <v>2181717.56</v>
      </c>
      <c r="G290" s="59">
        <v>42489</v>
      </c>
      <c r="H290" s="60">
        <v>4849892</v>
      </c>
      <c r="I290">
        <v>0</v>
      </c>
      <c r="J290" s="60">
        <v>4849892</v>
      </c>
      <c r="K290" t="s">
        <v>860</v>
      </c>
      <c r="L290">
        <v>0</v>
      </c>
      <c r="M290" t="s">
        <v>860</v>
      </c>
      <c r="N290">
        <v>0</v>
      </c>
      <c r="O290" t="s">
        <v>860</v>
      </c>
      <c r="P290">
        <v>0</v>
      </c>
      <c r="Q290" t="s">
        <v>860</v>
      </c>
      <c r="R290">
        <v>0</v>
      </c>
      <c r="S290" t="s">
        <v>860</v>
      </c>
      <c r="T290">
        <v>0</v>
      </c>
      <c r="U290" t="s">
        <v>860</v>
      </c>
      <c r="V290">
        <v>0</v>
      </c>
    </row>
    <row r="291" spans="1:22" ht="15">
      <c r="A291" t="s">
        <v>724</v>
      </c>
      <c r="B291" t="s">
        <v>1648</v>
      </c>
      <c r="C291" t="s">
        <v>1649</v>
      </c>
      <c r="D291" t="s">
        <v>919</v>
      </c>
      <c r="E291" t="s">
        <v>859</v>
      </c>
      <c r="F291" s="58">
        <v>209588499.15000001</v>
      </c>
      <c r="G291" s="59">
        <v>42489</v>
      </c>
      <c r="H291" s="60">
        <v>114586990</v>
      </c>
      <c r="I291">
        <v>0</v>
      </c>
      <c r="J291" s="60">
        <v>114586990</v>
      </c>
      <c r="K291" t="s">
        <v>860</v>
      </c>
      <c r="L291">
        <v>0</v>
      </c>
      <c r="M291" t="s">
        <v>860</v>
      </c>
      <c r="N291">
        <v>0</v>
      </c>
      <c r="O291" t="s">
        <v>860</v>
      </c>
      <c r="P291">
        <v>0</v>
      </c>
      <c r="Q291" t="s">
        <v>860</v>
      </c>
      <c r="R291">
        <v>0</v>
      </c>
      <c r="S291" t="s">
        <v>860</v>
      </c>
      <c r="T291">
        <v>0</v>
      </c>
      <c r="U291" t="s">
        <v>860</v>
      </c>
      <c r="V291">
        <v>0</v>
      </c>
    </row>
    <row r="292" spans="1:22" ht="15">
      <c r="A292" t="s">
        <v>1650</v>
      </c>
      <c r="B292" t="s">
        <v>1651</v>
      </c>
      <c r="C292" t="s">
        <v>1652</v>
      </c>
      <c r="D292" t="s">
        <v>919</v>
      </c>
      <c r="E292" t="s">
        <v>859</v>
      </c>
      <c r="F292" s="58">
        <v>1853683959.73</v>
      </c>
      <c r="G292" s="59">
        <v>42139</v>
      </c>
      <c r="H292" s="60">
        <v>9393834</v>
      </c>
      <c r="I292">
        <v>0</v>
      </c>
      <c r="J292" s="60">
        <v>9393834</v>
      </c>
      <c r="K292" t="s">
        <v>860</v>
      </c>
      <c r="L292">
        <v>0</v>
      </c>
      <c r="M292" t="s">
        <v>860</v>
      </c>
      <c r="N292">
        <v>0</v>
      </c>
      <c r="O292" t="s">
        <v>860</v>
      </c>
      <c r="P292">
        <v>0</v>
      </c>
      <c r="Q292" t="s">
        <v>860</v>
      </c>
      <c r="R292">
        <v>0</v>
      </c>
      <c r="S292" t="s">
        <v>860</v>
      </c>
      <c r="T292">
        <v>0</v>
      </c>
      <c r="U292" t="s">
        <v>860</v>
      </c>
      <c r="V292">
        <v>0</v>
      </c>
    </row>
    <row r="293" spans="1:22" ht="15">
      <c r="A293" t="s">
        <v>726</v>
      </c>
      <c r="B293" t="s">
        <v>1653</v>
      </c>
      <c r="C293" t="s">
        <v>1654</v>
      </c>
      <c r="D293" t="s">
        <v>919</v>
      </c>
      <c r="E293" t="s">
        <v>859</v>
      </c>
      <c r="F293" s="58">
        <v>1701691821.23</v>
      </c>
      <c r="G293" s="59">
        <v>42306</v>
      </c>
      <c r="H293" s="60">
        <v>113000000</v>
      </c>
      <c r="I293">
        <v>0</v>
      </c>
      <c r="J293" s="60">
        <v>113000000</v>
      </c>
      <c r="K293" t="s">
        <v>860</v>
      </c>
      <c r="L293">
        <v>0</v>
      </c>
      <c r="M293" t="s">
        <v>860</v>
      </c>
      <c r="N293">
        <v>0</v>
      </c>
      <c r="O293" t="s">
        <v>860</v>
      </c>
      <c r="P293">
        <v>0</v>
      </c>
      <c r="Q293" t="s">
        <v>860</v>
      </c>
      <c r="R293">
        <v>0</v>
      </c>
      <c r="S293" t="s">
        <v>860</v>
      </c>
      <c r="T293">
        <v>0</v>
      </c>
      <c r="U293" t="s">
        <v>860</v>
      </c>
      <c r="V293">
        <v>0</v>
      </c>
    </row>
    <row r="294" spans="1:22" ht="15">
      <c r="A294" t="s">
        <v>2839</v>
      </c>
      <c r="B294" t="s">
        <v>2840</v>
      </c>
      <c r="C294" t="s">
        <v>2841</v>
      </c>
      <c r="D294" t="s">
        <v>941</v>
      </c>
      <c r="E294" t="s">
        <v>859</v>
      </c>
      <c r="F294" s="58">
        <v>51734989.219999999</v>
      </c>
      <c r="G294" s="59">
        <v>42074</v>
      </c>
      <c r="H294" s="60">
        <v>1733988</v>
      </c>
      <c r="I294">
        <v>0</v>
      </c>
      <c r="J294" s="60">
        <v>1733988</v>
      </c>
      <c r="K294" t="s">
        <v>860</v>
      </c>
      <c r="L294">
        <v>0</v>
      </c>
      <c r="M294" t="s">
        <v>860</v>
      </c>
      <c r="N294">
        <v>0</v>
      </c>
      <c r="O294" t="s">
        <v>860</v>
      </c>
      <c r="P294">
        <v>0</v>
      </c>
      <c r="Q294" t="s">
        <v>860</v>
      </c>
      <c r="R294">
        <v>0</v>
      </c>
      <c r="S294" t="s">
        <v>860</v>
      </c>
      <c r="T294">
        <v>0</v>
      </c>
      <c r="U294" t="s">
        <v>860</v>
      </c>
      <c r="V294">
        <v>0</v>
      </c>
    </row>
    <row r="295" spans="1:22" ht="15">
      <c r="A295" t="s">
        <v>1655</v>
      </c>
      <c r="B295" t="s">
        <v>1656</v>
      </c>
      <c r="C295" t="s">
        <v>1657</v>
      </c>
      <c r="D295" t="s">
        <v>919</v>
      </c>
      <c r="E295" t="s">
        <v>859</v>
      </c>
      <c r="F295" s="58">
        <v>626911472</v>
      </c>
      <c r="G295" s="59">
        <v>42515</v>
      </c>
      <c r="H295" s="60">
        <v>21623933</v>
      </c>
      <c r="I295">
        <v>0</v>
      </c>
      <c r="J295" s="60">
        <v>21623933</v>
      </c>
      <c r="K295" t="s">
        <v>860</v>
      </c>
      <c r="L295">
        <v>0</v>
      </c>
      <c r="M295" t="s">
        <v>860</v>
      </c>
      <c r="N295">
        <v>0</v>
      </c>
      <c r="O295" t="s">
        <v>860</v>
      </c>
      <c r="P295">
        <v>0</v>
      </c>
      <c r="Q295" t="s">
        <v>860</v>
      </c>
      <c r="R295">
        <v>0</v>
      </c>
      <c r="S295" t="s">
        <v>860</v>
      </c>
      <c r="T295">
        <v>0</v>
      </c>
      <c r="U295" t="s">
        <v>860</v>
      </c>
      <c r="V295">
        <v>0</v>
      </c>
    </row>
    <row r="296" spans="1:22" ht="15">
      <c r="A296" t="s">
        <v>728</v>
      </c>
      <c r="B296" t="s">
        <v>1658</v>
      </c>
      <c r="C296" t="s">
        <v>1659</v>
      </c>
      <c r="D296" t="s">
        <v>919</v>
      </c>
      <c r="E296" t="s">
        <v>859</v>
      </c>
      <c r="F296" s="58">
        <v>1632849262.5899999</v>
      </c>
      <c r="G296" s="59">
        <v>42438</v>
      </c>
      <c r="H296" s="60">
        <v>52311025</v>
      </c>
      <c r="I296">
        <v>0</v>
      </c>
      <c r="J296" s="60">
        <v>52311025</v>
      </c>
      <c r="K296" t="s">
        <v>860</v>
      </c>
      <c r="L296">
        <v>0</v>
      </c>
      <c r="M296" t="s">
        <v>860</v>
      </c>
      <c r="N296">
        <v>0</v>
      </c>
      <c r="O296" t="s">
        <v>860</v>
      </c>
      <c r="P296">
        <v>0</v>
      </c>
      <c r="Q296" t="s">
        <v>860</v>
      </c>
      <c r="R296">
        <v>0</v>
      </c>
      <c r="S296" t="s">
        <v>860</v>
      </c>
      <c r="T296">
        <v>0</v>
      </c>
      <c r="U296" t="s">
        <v>860</v>
      </c>
      <c r="V296">
        <v>0</v>
      </c>
    </row>
    <row r="297" spans="1:22" ht="15">
      <c r="A297" t="s">
        <v>1660</v>
      </c>
      <c r="B297" t="s">
        <v>1661</v>
      </c>
      <c r="C297" t="s">
        <v>2842</v>
      </c>
      <c r="D297" t="s">
        <v>876</v>
      </c>
      <c r="E297" t="s">
        <v>859</v>
      </c>
      <c r="F297" s="58">
        <v>1318825018.28</v>
      </c>
      <c r="G297" s="59">
        <v>42417</v>
      </c>
      <c r="H297" s="60">
        <v>3052500</v>
      </c>
      <c r="I297">
        <v>0</v>
      </c>
      <c r="J297" s="60">
        <v>3052500</v>
      </c>
      <c r="K297" t="s">
        <v>860</v>
      </c>
      <c r="L297">
        <v>0</v>
      </c>
      <c r="M297" t="s">
        <v>860</v>
      </c>
      <c r="N297">
        <v>0</v>
      </c>
      <c r="O297" t="s">
        <v>860</v>
      </c>
      <c r="P297">
        <v>0</v>
      </c>
      <c r="Q297" t="s">
        <v>860</v>
      </c>
      <c r="R297">
        <v>0</v>
      </c>
      <c r="S297" t="s">
        <v>860</v>
      </c>
      <c r="T297">
        <v>0</v>
      </c>
      <c r="U297" t="s">
        <v>860</v>
      </c>
      <c r="V297">
        <v>0</v>
      </c>
    </row>
    <row r="298" spans="1:22" ht="15">
      <c r="A298" t="s">
        <v>729</v>
      </c>
      <c r="B298" t="s">
        <v>1662</v>
      </c>
      <c r="C298" t="s">
        <v>1663</v>
      </c>
      <c r="D298" t="s">
        <v>876</v>
      </c>
      <c r="E298" t="s">
        <v>859</v>
      </c>
      <c r="F298" s="58">
        <v>171272996.66999999</v>
      </c>
      <c r="G298" s="59">
        <v>40298</v>
      </c>
      <c r="H298" s="60">
        <v>6201730</v>
      </c>
      <c r="I298" s="60">
        <v>11147908</v>
      </c>
      <c r="J298" s="60">
        <v>17349638</v>
      </c>
      <c r="K298" t="s">
        <v>860</v>
      </c>
      <c r="L298">
        <v>0</v>
      </c>
      <c r="M298" t="s">
        <v>860</v>
      </c>
      <c r="N298">
        <v>0</v>
      </c>
      <c r="O298" t="s">
        <v>860</v>
      </c>
      <c r="P298">
        <v>0</v>
      </c>
      <c r="Q298" t="s">
        <v>860</v>
      </c>
      <c r="R298">
        <v>0</v>
      </c>
      <c r="S298" t="s">
        <v>860</v>
      </c>
      <c r="T298">
        <v>0</v>
      </c>
      <c r="U298" t="s">
        <v>860</v>
      </c>
      <c r="V298">
        <v>0</v>
      </c>
    </row>
    <row r="299" spans="1:22" ht="15">
      <c r="A299" t="s">
        <v>1664</v>
      </c>
      <c r="B299" t="s">
        <v>1665</v>
      </c>
      <c r="C299" t="s">
        <v>1666</v>
      </c>
      <c r="D299" t="s">
        <v>858</v>
      </c>
      <c r="E299" t="s">
        <v>859</v>
      </c>
      <c r="F299" s="58">
        <v>125269657.20999999</v>
      </c>
      <c r="G299" s="59">
        <v>41519</v>
      </c>
      <c r="H299" s="60">
        <v>26707012</v>
      </c>
      <c r="I299" s="60">
        <v>53393837</v>
      </c>
      <c r="J299" s="60">
        <v>80100849</v>
      </c>
      <c r="K299" t="s">
        <v>860</v>
      </c>
      <c r="L299">
        <v>0</v>
      </c>
      <c r="M299" t="s">
        <v>860</v>
      </c>
      <c r="N299">
        <v>0</v>
      </c>
      <c r="O299" t="s">
        <v>860</v>
      </c>
      <c r="P299">
        <v>0</v>
      </c>
      <c r="Q299" t="s">
        <v>860</v>
      </c>
      <c r="R299">
        <v>0</v>
      </c>
      <c r="S299" t="s">
        <v>860</v>
      </c>
      <c r="T299">
        <v>0</v>
      </c>
      <c r="U299" t="s">
        <v>860</v>
      </c>
      <c r="V299">
        <v>0</v>
      </c>
    </row>
    <row r="300" spans="1:22" ht="15">
      <c r="A300" t="s">
        <v>1667</v>
      </c>
      <c r="B300" t="s">
        <v>1668</v>
      </c>
      <c r="C300" t="s">
        <v>1669</v>
      </c>
      <c r="D300" t="s">
        <v>872</v>
      </c>
      <c r="E300" t="s">
        <v>859</v>
      </c>
      <c r="F300" s="58">
        <v>1200000000</v>
      </c>
      <c r="G300" s="59">
        <v>41491</v>
      </c>
      <c r="H300" s="60">
        <v>341625744</v>
      </c>
      <c r="I300" s="60">
        <v>555274340</v>
      </c>
      <c r="J300" s="60">
        <v>896900084</v>
      </c>
      <c r="K300" t="s">
        <v>860</v>
      </c>
      <c r="L300">
        <v>0</v>
      </c>
      <c r="M300" t="s">
        <v>860</v>
      </c>
      <c r="N300">
        <v>0</v>
      </c>
      <c r="O300" t="s">
        <v>860</v>
      </c>
      <c r="P300">
        <v>0</v>
      </c>
      <c r="Q300" t="s">
        <v>860</v>
      </c>
      <c r="R300">
        <v>0</v>
      </c>
      <c r="S300" t="s">
        <v>860</v>
      </c>
      <c r="T300">
        <v>0</v>
      </c>
      <c r="U300" t="s">
        <v>860</v>
      </c>
      <c r="V300">
        <v>0</v>
      </c>
    </row>
    <row r="301" spans="1:22" ht="15">
      <c r="A301" t="s">
        <v>1670</v>
      </c>
      <c r="B301" t="s">
        <v>1671</v>
      </c>
      <c r="C301" t="s">
        <v>1672</v>
      </c>
      <c r="D301" t="s">
        <v>919</v>
      </c>
      <c r="E301" t="s">
        <v>859</v>
      </c>
      <c r="F301" s="58">
        <v>5277218210</v>
      </c>
      <c r="G301" s="59">
        <v>42515</v>
      </c>
      <c r="H301" s="60">
        <v>520944966</v>
      </c>
      <c r="I301">
        <v>0</v>
      </c>
      <c r="J301" s="60">
        <v>520944966</v>
      </c>
      <c r="K301" t="s">
        <v>860</v>
      </c>
      <c r="L301">
        <v>0</v>
      </c>
      <c r="M301" t="s">
        <v>860</v>
      </c>
      <c r="N301">
        <v>0</v>
      </c>
      <c r="O301" t="s">
        <v>860</v>
      </c>
      <c r="P301">
        <v>0</v>
      </c>
      <c r="Q301" t="s">
        <v>860</v>
      </c>
      <c r="R301">
        <v>0</v>
      </c>
      <c r="S301" t="s">
        <v>860</v>
      </c>
      <c r="T301">
        <v>0</v>
      </c>
      <c r="U301" t="s">
        <v>860</v>
      </c>
      <c r="V301">
        <v>0</v>
      </c>
    </row>
    <row r="302" spans="1:22" ht="15">
      <c r="A302" t="s">
        <v>1673</v>
      </c>
      <c r="B302" t="s">
        <v>1674</v>
      </c>
      <c r="C302" t="s">
        <v>1675</v>
      </c>
      <c r="D302" t="s">
        <v>876</v>
      </c>
      <c r="E302" t="s">
        <v>859</v>
      </c>
      <c r="F302" s="58">
        <v>36152545</v>
      </c>
      <c r="G302" s="59">
        <v>41271</v>
      </c>
      <c r="H302" s="60">
        <v>5631445</v>
      </c>
      <c r="I302" s="60">
        <v>773504</v>
      </c>
      <c r="J302" s="60">
        <v>6404949</v>
      </c>
      <c r="K302" t="s">
        <v>860</v>
      </c>
      <c r="L302">
        <v>0</v>
      </c>
      <c r="M302" t="s">
        <v>860</v>
      </c>
      <c r="N302">
        <v>0</v>
      </c>
      <c r="O302" t="s">
        <v>860</v>
      </c>
      <c r="P302">
        <v>0</v>
      </c>
      <c r="Q302" t="s">
        <v>860</v>
      </c>
      <c r="R302">
        <v>0</v>
      </c>
      <c r="S302" t="s">
        <v>860</v>
      </c>
      <c r="T302">
        <v>0</v>
      </c>
      <c r="U302" t="s">
        <v>860</v>
      </c>
      <c r="V302">
        <v>0</v>
      </c>
    </row>
    <row r="303" spans="1:22" ht="15">
      <c r="A303" t="s">
        <v>1676</v>
      </c>
      <c r="B303" t="s">
        <v>1677</v>
      </c>
      <c r="C303" t="s">
        <v>1678</v>
      </c>
      <c r="D303" t="s">
        <v>876</v>
      </c>
      <c r="E303" t="s">
        <v>859</v>
      </c>
      <c r="F303" s="58">
        <v>2163400000</v>
      </c>
      <c r="G303" s="59">
        <v>41029</v>
      </c>
      <c r="H303" s="60">
        <v>6976765</v>
      </c>
      <c r="I303" s="60">
        <v>3332623</v>
      </c>
      <c r="J303" s="60">
        <v>10309388</v>
      </c>
      <c r="K303" t="s">
        <v>888</v>
      </c>
      <c r="L303" s="60">
        <v>1534888</v>
      </c>
      <c r="M303" t="s">
        <v>889</v>
      </c>
      <c r="N303" s="60">
        <v>1797735</v>
      </c>
      <c r="O303" t="s">
        <v>860</v>
      </c>
      <c r="P303">
        <v>0</v>
      </c>
      <c r="Q303" t="s">
        <v>860</v>
      </c>
      <c r="R303">
        <v>0</v>
      </c>
      <c r="S303" t="s">
        <v>860</v>
      </c>
      <c r="T303">
        <v>0</v>
      </c>
      <c r="U303" t="s">
        <v>860</v>
      </c>
      <c r="V303">
        <v>0</v>
      </c>
    </row>
    <row r="304" spans="1:22" ht="15">
      <c r="A304" t="s">
        <v>1679</v>
      </c>
      <c r="B304" t="s">
        <v>1680</v>
      </c>
      <c r="C304" t="s">
        <v>1681</v>
      </c>
      <c r="D304" t="s">
        <v>858</v>
      </c>
      <c r="E304" t="s">
        <v>859</v>
      </c>
      <c r="F304" s="58">
        <v>2018000</v>
      </c>
      <c r="G304" s="59">
        <v>41738</v>
      </c>
      <c r="H304" s="60">
        <v>526308</v>
      </c>
      <c r="I304">
        <v>0</v>
      </c>
      <c r="J304" s="60">
        <v>526308</v>
      </c>
      <c r="K304" t="s">
        <v>860</v>
      </c>
      <c r="L304">
        <v>0</v>
      </c>
      <c r="M304" t="s">
        <v>860</v>
      </c>
      <c r="N304">
        <v>0</v>
      </c>
      <c r="O304" t="s">
        <v>860</v>
      </c>
      <c r="P304">
        <v>0</v>
      </c>
      <c r="Q304" t="s">
        <v>860</v>
      </c>
      <c r="R304">
        <v>0</v>
      </c>
      <c r="S304" t="s">
        <v>860</v>
      </c>
      <c r="T304">
        <v>0</v>
      </c>
      <c r="U304" t="s">
        <v>860</v>
      </c>
      <c r="V304">
        <v>0</v>
      </c>
    </row>
    <row r="305" spans="1:22" ht="15">
      <c r="A305" t="s">
        <v>1682</v>
      </c>
      <c r="B305" t="s">
        <v>1683</v>
      </c>
      <c r="C305" t="s">
        <v>1684</v>
      </c>
      <c r="D305" t="s">
        <v>876</v>
      </c>
      <c r="E305" t="s">
        <v>859</v>
      </c>
      <c r="F305" s="58">
        <v>433340000</v>
      </c>
      <c r="G305" s="59">
        <v>41625</v>
      </c>
      <c r="H305" s="60">
        <v>26262082</v>
      </c>
      <c r="I305" s="60">
        <v>19837918</v>
      </c>
      <c r="J305" s="60">
        <v>46100000</v>
      </c>
      <c r="K305" t="s">
        <v>860</v>
      </c>
      <c r="L305">
        <v>0</v>
      </c>
      <c r="M305" t="s">
        <v>860</v>
      </c>
      <c r="N305">
        <v>0</v>
      </c>
      <c r="O305" t="s">
        <v>860</v>
      </c>
      <c r="P305">
        <v>0</v>
      </c>
      <c r="Q305" t="s">
        <v>860</v>
      </c>
      <c r="R305">
        <v>0</v>
      </c>
      <c r="S305" t="s">
        <v>860</v>
      </c>
      <c r="T305">
        <v>0</v>
      </c>
      <c r="U305" t="s">
        <v>860</v>
      </c>
      <c r="V305">
        <v>0</v>
      </c>
    </row>
    <row r="306" spans="1:22" ht="15">
      <c r="A306" t="s">
        <v>1685</v>
      </c>
      <c r="B306" t="s">
        <v>1686</v>
      </c>
      <c r="C306" t="s">
        <v>1687</v>
      </c>
      <c r="D306" t="s">
        <v>876</v>
      </c>
      <c r="E306" t="s">
        <v>859</v>
      </c>
      <c r="F306" s="58">
        <v>126070000</v>
      </c>
      <c r="G306" s="59">
        <v>41779</v>
      </c>
      <c r="H306" s="60">
        <v>10179565</v>
      </c>
      <c r="I306" s="60">
        <v>7830435</v>
      </c>
      <c r="J306" s="60">
        <v>18010000</v>
      </c>
      <c r="K306" t="s">
        <v>860</v>
      </c>
      <c r="L306">
        <v>0</v>
      </c>
      <c r="M306" t="s">
        <v>860</v>
      </c>
      <c r="N306">
        <v>0</v>
      </c>
      <c r="O306" t="s">
        <v>860</v>
      </c>
      <c r="P306">
        <v>0</v>
      </c>
      <c r="Q306" t="s">
        <v>860</v>
      </c>
      <c r="R306">
        <v>0</v>
      </c>
      <c r="S306" t="s">
        <v>860</v>
      </c>
      <c r="T306">
        <v>0</v>
      </c>
      <c r="U306" t="s">
        <v>860</v>
      </c>
      <c r="V306">
        <v>0</v>
      </c>
    </row>
    <row r="307" spans="1:22" ht="15">
      <c r="A307" t="s">
        <v>1688</v>
      </c>
      <c r="B307" t="s">
        <v>1689</v>
      </c>
      <c r="C307" t="s">
        <v>1690</v>
      </c>
      <c r="D307" t="s">
        <v>876</v>
      </c>
      <c r="E307" t="s">
        <v>859</v>
      </c>
      <c r="F307" s="58">
        <v>31028400</v>
      </c>
      <c r="G307" s="59">
        <v>42122</v>
      </c>
      <c r="H307" s="60">
        <v>111505680</v>
      </c>
      <c r="I307" s="60">
        <v>71014320</v>
      </c>
      <c r="J307" s="60">
        <v>182520000</v>
      </c>
      <c r="K307" t="s">
        <v>860</v>
      </c>
      <c r="L307">
        <v>0</v>
      </c>
      <c r="M307" t="s">
        <v>860</v>
      </c>
      <c r="N307">
        <v>0</v>
      </c>
      <c r="O307" t="s">
        <v>860</v>
      </c>
      <c r="P307">
        <v>0</v>
      </c>
      <c r="Q307" t="s">
        <v>860</v>
      </c>
      <c r="R307">
        <v>0</v>
      </c>
      <c r="S307" t="s">
        <v>860</v>
      </c>
      <c r="T307">
        <v>0</v>
      </c>
      <c r="U307" t="s">
        <v>860</v>
      </c>
      <c r="V307">
        <v>0</v>
      </c>
    </row>
    <row r="308" spans="1:22" ht="15">
      <c r="A308" t="s">
        <v>864</v>
      </c>
      <c r="B308" t="s">
        <v>865</v>
      </c>
      <c r="C308" t="s">
        <v>866</v>
      </c>
      <c r="D308" t="s">
        <v>867</v>
      </c>
      <c r="E308" t="s">
        <v>868</v>
      </c>
      <c r="F308" s="58">
        <v>98123143.540000007</v>
      </c>
      <c r="G308" s="59">
        <v>42439</v>
      </c>
      <c r="H308" s="60">
        <v>352621722</v>
      </c>
      <c r="I308" s="60">
        <v>224573240</v>
      </c>
      <c r="J308" s="60">
        <v>577194962</v>
      </c>
      <c r="K308" t="s">
        <v>860</v>
      </c>
      <c r="L308">
        <v>0</v>
      </c>
      <c r="M308" t="s">
        <v>860</v>
      </c>
      <c r="N308">
        <v>0</v>
      </c>
      <c r="O308" t="s">
        <v>860</v>
      </c>
      <c r="P308">
        <v>0</v>
      </c>
      <c r="Q308" t="s">
        <v>860</v>
      </c>
      <c r="R308">
        <v>0</v>
      </c>
      <c r="S308" t="s">
        <v>860</v>
      </c>
      <c r="T308">
        <v>0</v>
      </c>
      <c r="U308" t="s">
        <v>860</v>
      </c>
      <c r="V308">
        <v>0</v>
      </c>
    </row>
    <row r="309" spans="1:22" ht="15">
      <c r="A309" t="s">
        <v>737</v>
      </c>
      <c r="B309" t="s">
        <v>1691</v>
      </c>
      <c r="C309" t="s">
        <v>1692</v>
      </c>
      <c r="D309" t="s">
        <v>876</v>
      </c>
      <c r="E309" t="s">
        <v>859</v>
      </c>
      <c r="F309" s="58">
        <v>48319313.140000001</v>
      </c>
      <c r="G309" s="59">
        <v>42487</v>
      </c>
      <c r="H309" s="60">
        <v>69448</v>
      </c>
      <c r="I309" s="60">
        <v>138896</v>
      </c>
      <c r="J309" s="60">
        <v>208344</v>
      </c>
      <c r="K309" t="s">
        <v>860</v>
      </c>
      <c r="L309">
        <v>0</v>
      </c>
      <c r="M309" t="s">
        <v>860</v>
      </c>
      <c r="N309">
        <v>0</v>
      </c>
      <c r="O309" t="s">
        <v>860</v>
      </c>
      <c r="P309">
        <v>0</v>
      </c>
      <c r="Q309" t="s">
        <v>860</v>
      </c>
      <c r="R309">
        <v>0</v>
      </c>
      <c r="S309" t="s">
        <v>860</v>
      </c>
      <c r="T309">
        <v>0</v>
      </c>
      <c r="U309" t="s">
        <v>860</v>
      </c>
      <c r="V309">
        <v>0</v>
      </c>
    </row>
    <row r="310" spans="1:22" ht="15">
      <c r="A310" t="s">
        <v>1693</v>
      </c>
      <c r="B310" t="s">
        <v>1694</v>
      </c>
      <c r="C310" t="s">
        <v>1695</v>
      </c>
      <c r="D310" t="s">
        <v>919</v>
      </c>
      <c r="E310" t="s">
        <v>859</v>
      </c>
      <c r="F310" s="58">
        <v>966254684</v>
      </c>
      <c r="G310" s="59">
        <v>41009</v>
      </c>
      <c r="H310" s="60">
        <v>128308500</v>
      </c>
      <c r="I310">
        <v>0</v>
      </c>
      <c r="J310" s="60">
        <v>128308500</v>
      </c>
      <c r="K310" t="s">
        <v>860</v>
      </c>
      <c r="L310">
        <v>0</v>
      </c>
      <c r="M310" t="s">
        <v>860</v>
      </c>
      <c r="N310">
        <v>0</v>
      </c>
      <c r="O310" t="s">
        <v>860</v>
      </c>
      <c r="P310">
        <v>0</v>
      </c>
      <c r="Q310" t="s">
        <v>860</v>
      </c>
      <c r="R310">
        <v>0</v>
      </c>
      <c r="S310" t="s">
        <v>860</v>
      </c>
      <c r="T310">
        <v>0</v>
      </c>
      <c r="U310" t="s">
        <v>860</v>
      </c>
      <c r="V310">
        <v>0</v>
      </c>
    </row>
    <row r="311" spans="1:22" ht="15">
      <c r="A311" t="s">
        <v>1696</v>
      </c>
      <c r="B311" t="s">
        <v>1697</v>
      </c>
      <c r="C311" t="s">
        <v>1698</v>
      </c>
      <c r="D311" t="s">
        <v>919</v>
      </c>
      <c r="E311" t="s">
        <v>859</v>
      </c>
      <c r="F311" s="58">
        <v>239988057.16999999</v>
      </c>
      <c r="G311" s="59">
        <v>42250</v>
      </c>
      <c r="H311" s="60">
        <v>13601310</v>
      </c>
      <c r="I311">
        <v>0</v>
      </c>
      <c r="J311" s="60">
        <v>13601310</v>
      </c>
      <c r="K311" t="s">
        <v>860</v>
      </c>
      <c r="L311">
        <v>0</v>
      </c>
      <c r="M311" t="s">
        <v>860</v>
      </c>
      <c r="N311">
        <v>0</v>
      </c>
      <c r="O311" t="s">
        <v>860</v>
      </c>
      <c r="P311">
        <v>0</v>
      </c>
      <c r="Q311" t="s">
        <v>860</v>
      </c>
      <c r="R311">
        <v>0</v>
      </c>
      <c r="S311" t="s">
        <v>860</v>
      </c>
      <c r="T311">
        <v>0</v>
      </c>
      <c r="U311" t="s">
        <v>860</v>
      </c>
      <c r="V311">
        <v>0</v>
      </c>
    </row>
    <row r="312" spans="1:22" ht="15">
      <c r="A312" t="s">
        <v>1699</v>
      </c>
      <c r="B312" t="s">
        <v>1700</v>
      </c>
      <c r="C312" t="s">
        <v>1701</v>
      </c>
      <c r="D312" t="s">
        <v>876</v>
      </c>
      <c r="E312" t="s">
        <v>859</v>
      </c>
      <c r="F312" s="58">
        <v>100000000</v>
      </c>
      <c r="G312" s="59">
        <v>42122</v>
      </c>
      <c r="H312" s="60">
        <v>4212530</v>
      </c>
      <c r="I312" s="60">
        <v>4924733</v>
      </c>
      <c r="J312" s="60">
        <v>9137263</v>
      </c>
      <c r="K312" t="s">
        <v>860</v>
      </c>
      <c r="L312">
        <v>0</v>
      </c>
      <c r="M312" t="s">
        <v>860</v>
      </c>
      <c r="N312">
        <v>0</v>
      </c>
      <c r="O312" t="s">
        <v>860</v>
      </c>
      <c r="P312">
        <v>0</v>
      </c>
      <c r="Q312" t="s">
        <v>860</v>
      </c>
      <c r="R312">
        <v>0</v>
      </c>
      <c r="S312" t="s">
        <v>860</v>
      </c>
      <c r="T312">
        <v>0</v>
      </c>
      <c r="U312" t="s">
        <v>860</v>
      </c>
      <c r="V312">
        <v>0</v>
      </c>
    </row>
    <row r="313" spans="1:22" ht="15">
      <c r="A313" t="s">
        <v>1702</v>
      </c>
      <c r="B313" t="s">
        <v>1703</v>
      </c>
      <c r="C313" t="s">
        <v>1704</v>
      </c>
      <c r="D313" t="s">
        <v>876</v>
      </c>
      <c r="E313" t="s">
        <v>859</v>
      </c>
      <c r="F313" s="58">
        <v>3104152758.8800001</v>
      </c>
      <c r="G313" s="59">
        <v>42509</v>
      </c>
      <c r="H313" s="60">
        <v>575928712</v>
      </c>
      <c r="I313">
        <v>0</v>
      </c>
      <c r="J313" s="60">
        <v>575928712</v>
      </c>
      <c r="K313" t="s">
        <v>860</v>
      </c>
      <c r="L313">
        <v>0</v>
      </c>
      <c r="M313" t="s">
        <v>860</v>
      </c>
      <c r="N313">
        <v>0</v>
      </c>
      <c r="O313" t="s">
        <v>860</v>
      </c>
      <c r="P313">
        <v>0</v>
      </c>
      <c r="Q313" t="s">
        <v>860</v>
      </c>
      <c r="R313">
        <v>0</v>
      </c>
      <c r="S313" t="s">
        <v>860</v>
      </c>
      <c r="T313">
        <v>0</v>
      </c>
      <c r="U313" t="s">
        <v>860</v>
      </c>
      <c r="V313">
        <v>0</v>
      </c>
    </row>
    <row r="314" spans="1:22" ht="15">
      <c r="A314" t="s">
        <v>1706</v>
      </c>
      <c r="B314" t="s">
        <v>1707</v>
      </c>
      <c r="C314" t="s">
        <v>1708</v>
      </c>
      <c r="D314" t="s">
        <v>919</v>
      </c>
      <c r="E314" t="s">
        <v>859</v>
      </c>
      <c r="F314" s="58">
        <v>688318462.90999997</v>
      </c>
      <c r="G314" s="59">
        <v>42479</v>
      </c>
      <c r="H314" s="60">
        <v>175586442</v>
      </c>
      <c r="I314">
        <v>0</v>
      </c>
      <c r="J314" s="60">
        <v>175586442</v>
      </c>
      <c r="K314" t="s">
        <v>860</v>
      </c>
      <c r="L314">
        <v>0</v>
      </c>
      <c r="M314" t="s">
        <v>860</v>
      </c>
      <c r="N314">
        <v>0</v>
      </c>
      <c r="O314" t="s">
        <v>860</v>
      </c>
      <c r="P314">
        <v>0</v>
      </c>
      <c r="Q314" t="s">
        <v>860</v>
      </c>
      <c r="R314">
        <v>0</v>
      </c>
      <c r="S314" t="s">
        <v>860</v>
      </c>
      <c r="T314">
        <v>0</v>
      </c>
      <c r="U314" t="s">
        <v>860</v>
      </c>
      <c r="V314">
        <v>0</v>
      </c>
    </row>
    <row r="315" spans="1:22" ht="15">
      <c r="A315" t="s">
        <v>743</v>
      </c>
      <c r="B315" t="s">
        <v>1709</v>
      </c>
      <c r="C315" t="s">
        <v>1710</v>
      </c>
      <c r="D315" t="s">
        <v>876</v>
      </c>
      <c r="E315" t="s">
        <v>859</v>
      </c>
      <c r="F315" s="58">
        <v>96292950</v>
      </c>
      <c r="G315" s="59">
        <v>42489</v>
      </c>
      <c r="H315" s="60">
        <v>22425</v>
      </c>
      <c r="I315" s="60">
        <v>22425</v>
      </c>
      <c r="J315" s="60">
        <v>44850</v>
      </c>
      <c r="K315" t="s">
        <v>860</v>
      </c>
      <c r="L315">
        <v>0</v>
      </c>
      <c r="M315" t="s">
        <v>860</v>
      </c>
      <c r="N315">
        <v>0</v>
      </c>
      <c r="O315" t="s">
        <v>860</v>
      </c>
      <c r="P315">
        <v>0</v>
      </c>
      <c r="Q315" t="s">
        <v>860</v>
      </c>
      <c r="R315">
        <v>0</v>
      </c>
      <c r="S315" t="s">
        <v>860</v>
      </c>
      <c r="T315">
        <v>0</v>
      </c>
      <c r="U315" t="s">
        <v>860</v>
      </c>
      <c r="V315">
        <v>0</v>
      </c>
    </row>
    <row r="316" spans="1:22" ht="15">
      <c r="A316" t="s">
        <v>1711</v>
      </c>
      <c r="B316" t="s">
        <v>1712</v>
      </c>
      <c r="C316" t="s">
        <v>1713</v>
      </c>
      <c r="D316" t="s">
        <v>919</v>
      </c>
      <c r="E316" t="s">
        <v>859</v>
      </c>
      <c r="F316" s="58">
        <v>134751823.37</v>
      </c>
      <c r="G316" s="59">
        <v>42489</v>
      </c>
      <c r="H316" s="60">
        <v>239844659</v>
      </c>
      <c r="I316">
        <v>0</v>
      </c>
      <c r="J316" s="60">
        <v>239844659</v>
      </c>
      <c r="K316" t="s">
        <v>860</v>
      </c>
      <c r="L316">
        <v>0</v>
      </c>
      <c r="M316" t="s">
        <v>860</v>
      </c>
      <c r="N316">
        <v>0</v>
      </c>
      <c r="O316" t="s">
        <v>860</v>
      </c>
      <c r="P316">
        <v>0</v>
      </c>
      <c r="Q316" t="s">
        <v>860</v>
      </c>
      <c r="R316">
        <v>0</v>
      </c>
      <c r="S316" t="s">
        <v>860</v>
      </c>
      <c r="T316">
        <v>0</v>
      </c>
      <c r="U316" t="s">
        <v>860</v>
      </c>
      <c r="V316">
        <v>0</v>
      </c>
    </row>
    <row r="317" spans="1:22" ht="15">
      <c r="A317" t="s">
        <v>1714</v>
      </c>
      <c r="B317" t="s">
        <v>1715</v>
      </c>
      <c r="C317" t="s">
        <v>1716</v>
      </c>
      <c r="D317" t="s">
        <v>876</v>
      </c>
      <c r="E317" t="s">
        <v>859</v>
      </c>
      <c r="F317" s="58">
        <v>120107800</v>
      </c>
      <c r="G317" s="59">
        <v>41242</v>
      </c>
      <c r="H317" s="60">
        <v>710010000</v>
      </c>
      <c r="I317">
        <v>0</v>
      </c>
      <c r="J317" s="60">
        <v>710010000</v>
      </c>
      <c r="K317" t="s">
        <v>860</v>
      </c>
      <c r="L317">
        <v>0</v>
      </c>
      <c r="M317" t="s">
        <v>860</v>
      </c>
      <c r="N317">
        <v>0</v>
      </c>
      <c r="O317" t="s">
        <v>860</v>
      </c>
      <c r="P317">
        <v>0</v>
      </c>
      <c r="Q317" t="s">
        <v>860</v>
      </c>
      <c r="R317">
        <v>0</v>
      </c>
      <c r="S317" t="s">
        <v>860</v>
      </c>
      <c r="T317">
        <v>0</v>
      </c>
      <c r="U317" t="s">
        <v>860</v>
      </c>
      <c r="V317">
        <v>0</v>
      </c>
    </row>
    <row r="318" spans="1:22" ht="15">
      <c r="A318" t="s">
        <v>1717</v>
      </c>
      <c r="B318" t="s">
        <v>1718</v>
      </c>
      <c r="C318" t="s">
        <v>1719</v>
      </c>
      <c r="D318" t="s">
        <v>919</v>
      </c>
      <c r="E318" t="s">
        <v>859</v>
      </c>
      <c r="F318" s="58">
        <v>5404850055.3100004</v>
      </c>
      <c r="G318" s="59">
        <v>42489</v>
      </c>
      <c r="H318" s="60">
        <v>6488183</v>
      </c>
      <c r="I318">
        <v>0</v>
      </c>
      <c r="J318" s="60">
        <v>6488183</v>
      </c>
      <c r="K318" t="s">
        <v>860</v>
      </c>
      <c r="L318">
        <v>0</v>
      </c>
      <c r="M318" t="s">
        <v>860</v>
      </c>
      <c r="N318">
        <v>0</v>
      </c>
      <c r="O318" t="s">
        <v>860</v>
      </c>
      <c r="P318">
        <v>0</v>
      </c>
      <c r="Q318" t="s">
        <v>860</v>
      </c>
      <c r="R318">
        <v>0</v>
      </c>
      <c r="S318" t="s">
        <v>860</v>
      </c>
      <c r="T318">
        <v>0</v>
      </c>
      <c r="U318" t="s">
        <v>860</v>
      </c>
      <c r="V318">
        <v>0</v>
      </c>
    </row>
    <row r="319" spans="1:22" ht="15">
      <c r="A319" t="s">
        <v>1720</v>
      </c>
      <c r="B319" t="s">
        <v>1721</v>
      </c>
      <c r="C319" t="s">
        <v>1722</v>
      </c>
      <c r="D319" t="s">
        <v>876</v>
      </c>
      <c r="E319" t="s">
        <v>859</v>
      </c>
      <c r="F319" s="58">
        <v>716837898.75</v>
      </c>
      <c r="G319" s="59">
        <v>41365</v>
      </c>
      <c r="H319" s="60">
        <v>12251221</v>
      </c>
      <c r="I319">
        <v>0</v>
      </c>
      <c r="J319" s="60">
        <v>12251221</v>
      </c>
      <c r="K319" t="s">
        <v>860</v>
      </c>
      <c r="L319">
        <v>0</v>
      </c>
      <c r="M319" t="s">
        <v>860</v>
      </c>
      <c r="N319">
        <v>0</v>
      </c>
      <c r="O319" t="s">
        <v>860</v>
      </c>
      <c r="P319">
        <v>0</v>
      </c>
      <c r="Q319" t="s">
        <v>860</v>
      </c>
      <c r="R319">
        <v>0</v>
      </c>
      <c r="S319" t="s">
        <v>860</v>
      </c>
      <c r="T319">
        <v>0</v>
      </c>
      <c r="U319" t="s">
        <v>860</v>
      </c>
      <c r="V319">
        <v>0</v>
      </c>
    </row>
    <row r="320" spans="1:22" ht="15">
      <c r="A320" t="s">
        <v>1723</v>
      </c>
      <c r="B320" t="s">
        <v>1724</v>
      </c>
      <c r="C320" t="s">
        <v>1725</v>
      </c>
      <c r="D320" t="s">
        <v>858</v>
      </c>
      <c r="E320" t="s">
        <v>859</v>
      </c>
      <c r="F320" s="58">
        <v>1487755802.3299999</v>
      </c>
      <c r="G320" s="59">
        <v>42457</v>
      </c>
      <c r="H320" s="60">
        <v>188332687</v>
      </c>
      <c r="I320" s="60">
        <v>151667313</v>
      </c>
      <c r="J320" s="60">
        <v>340000000</v>
      </c>
      <c r="K320" t="s">
        <v>888</v>
      </c>
      <c r="L320" s="60">
        <v>82076174</v>
      </c>
      <c r="M320" t="s">
        <v>889</v>
      </c>
      <c r="N320" s="60">
        <v>69591139</v>
      </c>
      <c r="O320" t="s">
        <v>860</v>
      </c>
      <c r="P320">
        <v>0</v>
      </c>
      <c r="Q320" t="s">
        <v>860</v>
      </c>
      <c r="R320">
        <v>0</v>
      </c>
      <c r="S320" t="s">
        <v>860</v>
      </c>
      <c r="T320">
        <v>0</v>
      </c>
      <c r="U320" t="s">
        <v>860</v>
      </c>
      <c r="V320">
        <v>0</v>
      </c>
    </row>
    <row r="321" spans="1:22" ht="15">
      <c r="A321" t="s">
        <v>1726</v>
      </c>
      <c r="B321" t="s">
        <v>1727</v>
      </c>
      <c r="C321" t="s">
        <v>1728</v>
      </c>
      <c r="D321" t="s">
        <v>919</v>
      </c>
      <c r="E321" t="s">
        <v>859</v>
      </c>
      <c r="F321" s="58">
        <v>4509520659.0699997</v>
      </c>
      <c r="G321" s="59">
        <v>42489</v>
      </c>
      <c r="H321" s="60">
        <v>444139684</v>
      </c>
      <c r="I321">
        <v>0</v>
      </c>
      <c r="J321" s="60">
        <v>444139684</v>
      </c>
      <c r="K321" t="s">
        <v>860</v>
      </c>
      <c r="L321">
        <v>0</v>
      </c>
      <c r="M321" t="s">
        <v>860</v>
      </c>
      <c r="N321">
        <v>0</v>
      </c>
      <c r="O321" t="s">
        <v>860</v>
      </c>
      <c r="P321">
        <v>0</v>
      </c>
      <c r="Q321" t="s">
        <v>860</v>
      </c>
      <c r="R321">
        <v>0</v>
      </c>
      <c r="S321" t="s">
        <v>860</v>
      </c>
      <c r="T321">
        <v>0</v>
      </c>
      <c r="U321" t="s">
        <v>860</v>
      </c>
      <c r="V321">
        <v>0</v>
      </c>
    </row>
    <row r="322" spans="1:22" ht="15">
      <c r="A322" t="s">
        <v>1729</v>
      </c>
      <c r="B322" t="s">
        <v>1730</v>
      </c>
      <c r="C322" t="s">
        <v>1731</v>
      </c>
      <c r="D322" t="s">
        <v>872</v>
      </c>
      <c r="E322" t="s">
        <v>859</v>
      </c>
      <c r="F322" s="58">
        <v>2388062147.3800001</v>
      </c>
      <c r="G322" s="59">
        <v>41360</v>
      </c>
      <c r="H322" s="60">
        <v>178138867</v>
      </c>
      <c r="I322" s="60">
        <v>11858347</v>
      </c>
      <c r="J322" s="60">
        <v>189997214</v>
      </c>
      <c r="K322" t="s">
        <v>860</v>
      </c>
      <c r="L322">
        <v>0</v>
      </c>
      <c r="M322" t="s">
        <v>860</v>
      </c>
      <c r="N322">
        <v>0</v>
      </c>
      <c r="O322" t="s">
        <v>860</v>
      </c>
      <c r="P322">
        <v>0</v>
      </c>
      <c r="Q322" t="s">
        <v>860</v>
      </c>
      <c r="R322">
        <v>0</v>
      </c>
      <c r="S322" t="s">
        <v>860</v>
      </c>
      <c r="T322">
        <v>0</v>
      </c>
      <c r="U322" t="s">
        <v>860</v>
      </c>
      <c r="V322">
        <v>0</v>
      </c>
    </row>
    <row r="323" spans="1:22" ht="15">
      <c r="A323" t="s">
        <v>1732</v>
      </c>
      <c r="B323" t="s">
        <v>1733</v>
      </c>
      <c r="C323" t="s">
        <v>1734</v>
      </c>
      <c r="D323" t="s">
        <v>919</v>
      </c>
      <c r="E323" t="s">
        <v>859</v>
      </c>
      <c r="F323" s="58">
        <v>107299730.59999999</v>
      </c>
      <c r="G323" s="59">
        <v>41960</v>
      </c>
      <c r="H323" s="60">
        <v>162246573</v>
      </c>
      <c r="I323">
        <v>0</v>
      </c>
      <c r="J323" s="60">
        <v>162246573</v>
      </c>
      <c r="K323" t="s">
        <v>860</v>
      </c>
      <c r="L323">
        <v>0</v>
      </c>
      <c r="M323" t="s">
        <v>860</v>
      </c>
      <c r="N323">
        <v>0</v>
      </c>
      <c r="O323" t="s">
        <v>860</v>
      </c>
      <c r="P323">
        <v>0</v>
      </c>
      <c r="Q323" t="s">
        <v>860</v>
      </c>
      <c r="R323">
        <v>0</v>
      </c>
      <c r="S323" t="s">
        <v>860</v>
      </c>
      <c r="T323">
        <v>0</v>
      </c>
      <c r="U323" t="s">
        <v>860</v>
      </c>
      <c r="V323">
        <v>0</v>
      </c>
    </row>
    <row r="324" spans="1:22" ht="15">
      <c r="A324" t="s">
        <v>1735</v>
      </c>
      <c r="B324" t="s">
        <v>1736</v>
      </c>
      <c r="C324" t="s">
        <v>1737</v>
      </c>
      <c r="D324" t="s">
        <v>876</v>
      </c>
      <c r="E324" t="s">
        <v>859</v>
      </c>
      <c r="F324" s="58">
        <v>43794105.18</v>
      </c>
      <c r="G324" s="59">
        <v>41355</v>
      </c>
      <c r="H324" s="60">
        <v>2480260</v>
      </c>
      <c r="I324">
        <v>0</v>
      </c>
      <c r="J324" s="60">
        <v>2480260</v>
      </c>
      <c r="K324" t="s">
        <v>860</v>
      </c>
      <c r="L324">
        <v>0</v>
      </c>
      <c r="M324" t="s">
        <v>860</v>
      </c>
      <c r="N324">
        <v>0</v>
      </c>
      <c r="O324" t="s">
        <v>860</v>
      </c>
      <c r="P324">
        <v>0</v>
      </c>
      <c r="Q324" t="s">
        <v>860</v>
      </c>
      <c r="R324">
        <v>0</v>
      </c>
      <c r="S324" t="s">
        <v>860</v>
      </c>
      <c r="T324">
        <v>0</v>
      </c>
      <c r="U324" t="s">
        <v>860</v>
      </c>
      <c r="V324">
        <v>0</v>
      </c>
    </row>
    <row r="325" spans="1:22" ht="15">
      <c r="A325" t="s">
        <v>749</v>
      </c>
      <c r="B325" t="s">
        <v>1738</v>
      </c>
      <c r="C325" t="s">
        <v>1739</v>
      </c>
      <c r="D325" t="s">
        <v>876</v>
      </c>
      <c r="E325" t="s">
        <v>859</v>
      </c>
      <c r="F325" s="58">
        <v>100000000</v>
      </c>
      <c r="G325" s="59">
        <v>42489</v>
      </c>
      <c r="H325" s="60">
        <v>5513608</v>
      </c>
      <c r="I325" s="60">
        <v>8065423</v>
      </c>
      <c r="J325" s="60">
        <v>13579031</v>
      </c>
      <c r="K325" t="s">
        <v>860</v>
      </c>
      <c r="L325">
        <v>0</v>
      </c>
      <c r="M325" t="s">
        <v>860</v>
      </c>
      <c r="N325">
        <v>0</v>
      </c>
      <c r="O325" t="s">
        <v>860</v>
      </c>
      <c r="P325">
        <v>0</v>
      </c>
      <c r="Q325" t="s">
        <v>860</v>
      </c>
      <c r="R325">
        <v>0</v>
      </c>
      <c r="S325" t="s">
        <v>860</v>
      </c>
      <c r="T325">
        <v>0</v>
      </c>
      <c r="U325" t="s">
        <v>860</v>
      </c>
      <c r="V325">
        <v>0</v>
      </c>
    </row>
    <row r="326" spans="1:22" ht="15">
      <c r="A326" t="s">
        <v>1742</v>
      </c>
      <c r="B326" t="s">
        <v>1743</v>
      </c>
      <c r="C326" t="s">
        <v>1744</v>
      </c>
      <c r="D326" t="s">
        <v>858</v>
      </c>
      <c r="E326" t="s">
        <v>859</v>
      </c>
      <c r="F326" s="58">
        <v>451968436.76999998</v>
      </c>
      <c r="G326" s="59">
        <v>42153</v>
      </c>
      <c r="H326" s="60">
        <v>453011706</v>
      </c>
      <c r="I326">
        <v>0</v>
      </c>
      <c r="J326" s="60">
        <v>453011706</v>
      </c>
      <c r="K326" t="s">
        <v>860</v>
      </c>
      <c r="L326">
        <v>0</v>
      </c>
      <c r="M326" t="s">
        <v>860</v>
      </c>
      <c r="N326">
        <v>0</v>
      </c>
      <c r="O326" t="s">
        <v>860</v>
      </c>
      <c r="P326">
        <v>0</v>
      </c>
      <c r="Q326" t="s">
        <v>860</v>
      </c>
      <c r="R326">
        <v>0</v>
      </c>
      <c r="S326" t="s">
        <v>860</v>
      </c>
      <c r="T326">
        <v>0</v>
      </c>
      <c r="U326" t="s">
        <v>860</v>
      </c>
      <c r="V326">
        <v>0</v>
      </c>
    </row>
    <row r="327" spans="1:22" ht="15">
      <c r="A327" t="s">
        <v>1745</v>
      </c>
      <c r="B327" t="s">
        <v>1746</v>
      </c>
      <c r="C327" t="s">
        <v>1747</v>
      </c>
      <c r="D327" t="s">
        <v>919</v>
      </c>
      <c r="E327" t="s">
        <v>859</v>
      </c>
      <c r="F327" s="58">
        <v>427072707.31999999</v>
      </c>
      <c r="G327" s="59">
        <v>40786</v>
      </c>
      <c r="H327" s="60">
        <v>431239264</v>
      </c>
      <c r="I327">
        <v>0</v>
      </c>
      <c r="J327" s="60">
        <v>431239264</v>
      </c>
      <c r="K327" t="s">
        <v>860</v>
      </c>
      <c r="L327">
        <v>0</v>
      </c>
      <c r="M327" t="s">
        <v>860</v>
      </c>
      <c r="N327">
        <v>0</v>
      </c>
      <c r="O327" t="s">
        <v>860</v>
      </c>
      <c r="P327">
        <v>0</v>
      </c>
      <c r="Q327" t="s">
        <v>860</v>
      </c>
      <c r="R327">
        <v>0</v>
      </c>
      <c r="S327" t="s">
        <v>860</v>
      </c>
      <c r="T327">
        <v>0</v>
      </c>
      <c r="U327" t="s">
        <v>860</v>
      </c>
      <c r="V327">
        <v>0</v>
      </c>
    </row>
    <row r="328" spans="1:22" ht="15">
      <c r="A328" t="s">
        <v>1748</v>
      </c>
      <c r="B328" t="s">
        <v>1749</v>
      </c>
      <c r="C328" t="s">
        <v>1750</v>
      </c>
      <c r="D328" t="s">
        <v>858</v>
      </c>
      <c r="E328" t="s">
        <v>859</v>
      </c>
      <c r="F328" s="58">
        <v>4739025302.7399998</v>
      </c>
      <c r="G328" s="59">
        <v>37816</v>
      </c>
      <c r="H328" s="60">
        <v>5850636194</v>
      </c>
      <c r="I328">
        <v>0</v>
      </c>
      <c r="J328" s="60">
        <v>5850636194</v>
      </c>
      <c r="K328" t="s">
        <v>860</v>
      </c>
      <c r="L328">
        <v>0</v>
      </c>
      <c r="M328" t="s">
        <v>860</v>
      </c>
      <c r="N328">
        <v>0</v>
      </c>
      <c r="O328" t="s">
        <v>860</v>
      </c>
      <c r="P328">
        <v>0</v>
      </c>
      <c r="Q328" t="s">
        <v>860</v>
      </c>
      <c r="R328">
        <v>0</v>
      </c>
      <c r="S328" t="s">
        <v>860</v>
      </c>
      <c r="T328">
        <v>0</v>
      </c>
      <c r="U328" t="s">
        <v>860</v>
      </c>
      <c r="V328">
        <v>0</v>
      </c>
    </row>
    <row r="329" spans="1:22" ht="15">
      <c r="A329" t="s">
        <v>1751</v>
      </c>
      <c r="B329" t="s">
        <v>1752</v>
      </c>
      <c r="C329" t="s">
        <v>1753</v>
      </c>
      <c r="D329" t="s">
        <v>858</v>
      </c>
      <c r="E329" t="s">
        <v>859</v>
      </c>
      <c r="F329" s="58">
        <v>58462482.329999998</v>
      </c>
      <c r="G329" s="59">
        <v>41999</v>
      </c>
      <c r="H329" s="60">
        <v>1698193970</v>
      </c>
      <c r="I329">
        <v>0</v>
      </c>
      <c r="J329" s="60">
        <v>1698193970</v>
      </c>
      <c r="K329" t="s">
        <v>860</v>
      </c>
      <c r="L329">
        <v>0</v>
      </c>
      <c r="M329" t="s">
        <v>860</v>
      </c>
      <c r="N329">
        <v>0</v>
      </c>
      <c r="O329" t="s">
        <v>860</v>
      </c>
      <c r="P329">
        <v>0</v>
      </c>
      <c r="Q329" t="s">
        <v>860</v>
      </c>
      <c r="R329">
        <v>0</v>
      </c>
      <c r="S329" t="s">
        <v>860</v>
      </c>
      <c r="T329">
        <v>0</v>
      </c>
      <c r="U329" t="s">
        <v>860</v>
      </c>
      <c r="V329">
        <v>0</v>
      </c>
    </row>
    <row r="330" spans="1:22" ht="15">
      <c r="A330" t="s">
        <v>1754</v>
      </c>
      <c r="B330" t="s">
        <v>1755</v>
      </c>
      <c r="C330" t="s">
        <v>1756</v>
      </c>
      <c r="D330" t="s">
        <v>858</v>
      </c>
      <c r="E330" t="s">
        <v>859</v>
      </c>
      <c r="F330" s="58">
        <v>373344.37</v>
      </c>
      <c r="G330" s="59">
        <v>42002</v>
      </c>
      <c r="H330" s="60">
        <v>381344</v>
      </c>
      <c r="I330">
        <v>0</v>
      </c>
      <c r="J330" s="60">
        <v>381344</v>
      </c>
      <c r="K330" t="s">
        <v>860</v>
      </c>
      <c r="L330">
        <v>0</v>
      </c>
      <c r="M330" t="s">
        <v>860</v>
      </c>
      <c r="N330">
        <v>0</v>
      </c>
      <c r="O330" t="s">
        <v>860</v>
      </c>
      <c r="P330">
        <v>0</v>
      </c>
      <c r="Q330" t="s">
        <v>860</v>
      </c>
      <c r="R330">
        <v>0</v>
      </c>
      <c r="S330" t="s">
        <v>860</v>
      </c>
      <c r="T330">
        <v>0</v>
      </c>
      <c r="U330" t="s">
        <v>860</v>
      </c>
      <c r="V330">
        <v>0</v>
      </c>
    </row>
    <row r="331" spans="1:22" ht="15">
      <c r="A331" t="s">
        <v>1757</v>
      </c>
      <c r="B331" t="s">
        <v>1758</v>
      </c>
      <c r="C331" t="s">
        <v>1759</v>
      </c>
      <c r="D331" t="s">
        <v>876</v>
      </c>
      <c r="E331" t="s">
        <v>859</v>
      </c>
      <c r="F331" s="58">
        <v>2844000000</v>
      </c>
      <c r="G331" s="59">
        <v>41732</v>
      </c>
      <c r="H331" s="60">
        <v>86371464</v>
      </c>
      <c r="I331">
        <v>0</v>
      </c>
      <c r="J331" s="60">
        <v>86371464</v>
      </c>
      <c r="K331" t="s">
        <v>860</v>
      </c>
      <c r="L331">
        <v>0</v>
      </c>
      <c r="M331" t="s">
        <v>860</v>
      </c>
      <c r="N331">
        <v>0</v>
      </c>
      <c r="O331" t="s">
        <v>860</v>
      </c>
      <c r="P331">
        <v>0</v>
      </c>
      <c r="Q331" t="s">
        <v>860</v>
      </c>
      <c r="R331">
        <v>0</v>
      </c>
      <c r="S331" t="s">
        <v>860</v>
      </c>
      <c r="T331">
        <v>0</v>
      </c>
      <c r="U331" t="s">
        <v>860</v>
      </c>
      <c r="V331">
        <v>0</v>
      </c>
    </row>
    <row r="332" spans="1:22" ht="15">
      <c r="A332" t="s">
        <v>1760</v>
      </c>
      <c r="B332" t="s">
        <v>1761</v>
      </c>
      <c r="C332" t="s">
        <v>1762</v>
      </c>
      <c r="D332" t="s">
        <v>876</v>
      </c>
      <c r="E332" t="s">
        <v>859</v>
      </c>
      <c r="F332" s="58">
        <v>107838227.5</v>
      </c>
      <c r="G332" s="59">
        <v>42489</v>
      </c>
      <c r="H332" s="60">
        <v>6621486</v>
      </c>
      <c r="I332">
        <v>0</v>
      </c>
      <c r="J332" s="60">
        <v>6621486</v>
      </c>
      <c r="K332" t="s">
        <v>860</v>
      </c>
      <c r="L332">
        <v>0</v>
      </c>
      <c r="M332" t="s">
        <v>860</v>
      </c>
      <c r="N332">
        <v>0</v>
      </c>
      <c r="O332" t="s">
        <v>860</v>
      </c>
      <c r="P332">
        <v>0</v>
      </c>
      <c r="Q332" t="s">
        <v>860</v>
      </c>
      <c r="R332">
        <v>0</v>
      </c>
      <c r="S332" t="s">
        <v>860</v>
      </c>
      <c r="T332">
        <v>0</v>
      </c>
      <c r="U332" t="s">
        <v>860</v>
      </c>
      <c r="V332">
        <v>0</v>
      </c>
    </row>
    <row r="333" spans="1:22" ht="15">
      <c r="A333" t="s">
        <v>1763</v>
      </c>
      <c r="B333" t="s">
        <v>1764</v>
      </c>
      <c r="C333" t="s">
        <v>1765</v>
      </c>
      <c r="D333" t="s">
        <v>941</v>
      </c>
      <c r="E333" t="s">
        <v>859</v>
      </c>
      <c r="F333" s="58">
        <v>41976864.770000003</v>
      </c>
      <c r="G333" s="59">
        <v>42489</v>
      </c>
      <c r="H333" s="60">
        <v>11877395</v>
      </c>
      <c r="I333">
        <v>0</v>
      </c>
      <c r="J333" s="60">
        <v>11877395</v>
      </c>
      <c r="K333" t="s">
        <v>860</v>
      </c>
      <c r="L333">
        <v>0</v>
      </c>
      <c r="M333" t="s">
        <v>860</v>
      </c>
      <c r="N333">
        <v>0</v>
      </c>
      <c r="O333" t="s">
        <v>860</v>
      </c>
      <c r="P333">
        <v>0</v>
      </c>
      <c r="Q333" t="s">
        <v>860</v>
      </c>
      <c r="R333">
        <v>0</v>
      </c>
      <c r="S333" t="s">
        <v>860</v>
      </c>
      <c r="T333">
        <v>0</v>
      </c>
      <c r="U333" t="s">
        <v>860</v>
      </c>
      <c r="V333">
        <v>0</v>
      </c>
    </row>
    <row r="334" spans="1:22" ht="15">
      <c r="A334" t="s">
        <v>1766</v>
      </c>
      <c r="B334" t="s">
        <v>1767</v>
      </c>
      <c r="C334" t="s">
        <v>1768</v>
      </c>
      <c r="D334" t="s">
        <v>876</v>
      </c>
      <c r="E334" t="s">
        <v>859</v>
      </c>
      <c r="F334" s="58">
        <v>2000000</v>
      </c>
      <c r="G334" s="59">
        <v>37064</v>
      </c>
      <c r="H334" s="60">
        <v>61375018</v>
      </c>
      <c r="I334" s="60">
        <v>122750036</v>
      </c>
      <c r="J334" s="60">
        <v>184125054</v>
      </c>
      <c r="K334" t="s">
        <v>860</v>
      </c>
      <c r="L334">
        <v>0</v>
      </c>
      <c r="M334" t="s">
        <v>860</v>
      </c>
      <c r="N334">
        <v>0</v>
      </c>
      <c r="O334" t="s">
        <v>860</v>
      </c>
      <c r="P334">
        <v>0</v>
      </c>
      <c r="Q334" t="s">
        <v>860</v>
      </c>
      <c r="R334">
        <v>0</v>
      </c>
      <c r="S334" t="s">
        <v>860</v>
      </c>
      <c r="T334">
        <v>0</v>
      </c>
      <c r="U334" t="s">
        <v>860</v>
      </c>
      <c r="V334">
        <v>0</v>
      </c>
    </row>
    <row r="335" spans="1:22" ht="15">
      <c r="A335" t="s">
        <v>2219</v>
      </c>
      <c r="B335" t="s">
        <v>2220</v>
      </c>
      <c r="C335" t="s">
        <v>2221</v>
      </c>
      <c r="D335" t="s">
        <v>876</v>
      </c>
      <c r="E335" t="s">
        <v>859</v>
      </c>
      <c r="F335" s="58">
        <v>8607345922.8600006</v>
      </c>
      <c r="G335" s="59">
        <v>41928</v>
      </c>
      <c r="H335" s="60">
        <v>120758380</v>
      </c>
      <c r="I335">
        <v>0</v>
      </c>
      <c r="J335" s="60">
        <v>120758380</v>
      </c>
      <c r="K335" t="s">
        <v>860</v>
      </c>
      <c r="L335">
        <v>0</v>
      </c>
      <c r="M335" t="s">
        <v>860</v>
      </c>
      <c r="N335">
        <v>0</v>
      </c>
      <c r="O335" t="s">
        <v>860</v>
      </c>
      <c r="P335">
        <v>0</v>
      </c>
      <c r="Q335" t="s">
        <v>860</v>
      </c>
      <c r="R335">
        <v>0</v>
      </c>
      <c r="S335" t="s">
        <v>860</v>
      </c>
      <c r="T335">
        <v>0</v>
      </c>
      <c r="U335" t="s">
        <v>860</v>
      </c>
      <c r="V335">
        <v>0</v>
      </c>
    </row>
    <row r="336" spans="1:22" ht="15">
      <c r="A336" t="s">
        <v>864</v>
      </c>
      <c r="B336" t="s">
        <v>865</v>
      </c>
      <c r="C336" t="s">
        <v>866</v>
      </c>
      <c r="D336" t="s">
        <v>867</v>
      </c>
      <c r="E336" t="s">
        <v>868</v>
      </c>
      <c r="F336" s="58">
        <v>117398400</v>
      </c>
      <c r="G336" s="59">
        <v>42459</v>
      </c>
      <c r="H336" s="60">
        <v>12513821</v>
      </c>
      <c r="I336">
        <v>0</v>
      </c>
      <c r="J336" s="60">
        <v>12513821</v>
      </c>
      <c r="K336" t="s">
        <v>860</v>
      </c>
      <c r="L336">
        <v>0</v>
      </c>
      <c r="M336" t="s">
        <v>860</v>
      </c>
      <c r="N336">
        <v>0</v>
      </c>
      <c r="O336" t="s">
        <v>860</v>
      </c>
      <c r="P336">
        <v>0</v>
      </c>
      <c r="Q336" t="s">
        <v>860</v>
      </c>
      <c r="R336">
        <v>0</v>
      </c>
      <c r="S336" t="s">
        <v>860</v>
      </c>
      <c r="T336">
        <v>0</v>
      </c>
      <c r="U336" t="s">
        <v>860</v>
      </c>
      <c r="V336">
        <v>0</v>
      </c>
    </row>
    <row r="337" spans="1:22" ht="15">
      <c r="A337" t="s">
        <v>1769</v>
      </c>
      <c r="B337" t="s">
        <v>1770</v>
      </c>
      <c r="C337" t="s">
        <v>1771</v>
      </c>
      <c r="D337" t="s">
        <v>876</v>
      </c>
      <c r="E337" t="s">
        <v>859</v>
      </c>
      <c r="F337" s="58">
        <v>2200000</v>
      </c>
      <c r="G337" s="59">
        <v>42368</v>
      </c>
      <c r="H337" s="60">
        <v>2200000</v>
      </c>
      <c r="I337">
        <v>0</v>
      </c>
      <c r="J337" s="60">
        <v>2200000</v>
      </c>
      <c r="K337" t="s">
        <v>860</v>
      </c>
      <c r="L337">
        <v>0</v>
      </c>
      <c r="M337" t="s">
        <v>860</v>
      </c>
      <c r="N337">
        <v>0</v>
      </c>
      <c r="O337" t="s">
        <v>860</v>
      </c>
      <c r="P337">
        <v>0</v>
      </c>
      <c r="Q337" t="s">
        <v>860</v>
      </c>
      <c r="R337">
        <v>0</v>
      </c>
      <c r="S337" t="s">
        <v>860</v>
      </c>
      <c r="T337">
        <v>0</v>
      </c>
      <c r="U337" t="s">
        <v>860</v>
      </c>
      <c r="V337">
        <v>0</v>
      </c>
    </row>
    <row r="338" spans="1:22" ht="15">
      <c r="A338" t="s">
        <v>1772</v>
      </c>
      <c r="B338" t="s">
        <v>1773</v>
      </c>
      <c r="C338" t="s">
        <v>1774</v>
      </c>
      <c r="D338" t="s">
        <v>876</v>
      </c>
      <c r="E338" t="s">
        <v>859</v>
      </c>
      <c r="F338" s="58">
        <v>422376156.77999997</v>
      </c>
      <c r="G338" s="59">
        <v>42489</v>
      </c>
      <c r="H338" s="60">
        <v>64383093</v>
      </c>
      <c r="I338" s="60">
        <v>64383093</v>
      </c>
      <c r="J338" s="60">
        <v>128766186</v>
      </c>
      <c r="K338" t="s">
        <v>860</v>
      </c>
      <c r="L338">
        <v>0</v>
      </c>
      <c r="M338" t="s">
        <v>860</v>
      </c>
      <c r="N338">
        <v>0</v>
      </c>
      <c r="O338" t="s">
        <v>860</v>
      </c>
      <c r="P338">
        <v>0</v>
      </c>
      <c r="Q338" t="s">
        <v>860</v>
      </c>
      <c r="R338">
        <v>0</v>
      </c>
      <c r="S338" t="s">
        <v>860</v>
      </c>
      <c r="T338">
        <v>0</v>
      </c>
      <c r="U338" t="s">
        <v>860</v>
      </c>
      <c r="V338">
        <v>0</v>
      </c>
    </row>
    <row r="339" spans="1:22" ht="15">
      <c r="A339" t="s">
        <v>1775</v>
      </c>
      <c r="B339" t="s">
        <v>1776</v>
      </c>
      <c r="C339" t="s">
        <v>1777</v>
      </c>
      <c r="D339" t="s">
        <v>941</v>
      </c>
      <c r="E339" t="s">
        <v>859</v>
      </c>
      <c r="F339" s="58">
        <v>24270612.77</v>
      </c>
      <c r="G339" s="59">
        <v>42236</v>
      </c>
      <c r="H339" s="60">
        <v>127944</v>
      </c>
      <c r="I339">
        <v>0</v>
      </c>
      <c r="J339" s="60">
        <v>127944</v>
      </c>
      <c r="K339" t="s">
        <v>860</v>
      </c>
      <c r="L339">
        <v>0</v>
      </c>
      <c r="M339" t="s">
        <v>860</v>
      </c>
      <c r="N339">
        <v>0</v>
      </c>
      <c r="O339" t="s">
        <v>860</v>
      </c>
      <c r="P339">
        <v>0</v>
      </c>
      <c r="Q339" t="s">
        <v>860</v>
      </c>
      <c r="R339">
        <v>0</v>
      </c>
      <c r="S339" t="s">
        <v>860</v>
      </c>
      <c r="T339">
        <v>0</v>
      </c>
      <c r="U339" t="s">
        <v>860</v>
      </c>
      <c r="V339">
        <v>0</v>
      </c>
    </row>
    <row r="340" spans="1:22" ht="15">
      <c r="A340" t="s">
        <v>1778</v>
      </c>
      <c r="B340" t="s">
        <v>1779</v>
      </c>
      <c r="C340" t="s">
        <v>1780</v>
      </c>
      <c r="D340" t="s">
        <v>876</v>
      </c>
      <c r="E340" t="s">
        <v>859</v>
      </c>
      <c r="F340" s="58">
        <v>134889</v>
      </c>
      <c r="G340" s="59">
        <v>40988</v>
      </c>
      <c r="H340" s="60">
        <v>134889</v>
      </c>
      <c r="I340">
        <v>0</v>
      </c>
      <c r="J340" s="60">
        <v>134889</v>
      </c>
      <c r="K340" t="s">
        <v>860</v>
      </c>
      <c r="L340">
        <v>0</v>
      </c>
      <c r="M340" t="s">
        <v>860</v>
      </c>
      <c r="N340">
        <v>0</v>
      </c>
      <c r="O340" t="s">
        <v>860</v>
      </c>
      <c r="P340">
        <v>0</v>
      </c>
      <c r="Q340" t="s">
        <v>860</v>
      </c>
      <c r="R340">
        <v>0</v>
      </c>
      <c r="S340" t="s">
        <v>860</v>
      </c>
      <c r="T340">
        <v>0</v>
      </c>
      <c r="U340" t="s">
        <v>860</v>
      </c>
      <c r="V340">
        <v>0</v>
      </c>
    </row>
    <row r="341" spans="1:22" ht="15">
      <c r="A341" t="s">
        <v>1781</v>
      </c>
      <c r="B341" t="s">
        <v>1782</v>
      </c>
      <c r="C341" t="s">
        <v>1783</v>
      </c>
      <c r="D341" t="s">
        <v>876</v>
      </c>
      <c r="E341" t="s">
        <v>859</v>
      </c>
      <c r="F341" s="58">
        <v>62257060.810000002</v>
      </c>
      <c r="G341" s="59">
        <v>38717</v>
      </c>
      <c r="H341" s="60">
        <v>9858589</v>
      </c>
      <c r="I341" s="60">
        <v>1428517</v>
      </c>
      <c r="J341" s="60">
        <v>11287106</v>
      </c>
      <c r="K341" t="s">
        <v>860</v>
      </c>
      <c r="L341">
        <v>0</v>
      </c>
      <c r="M341" t="s">
        <v>860</v>
      </c>
      <c r="N341">
        <v>0</v>
      </c>
      <c r="O341" t="s">
        <v>860</v>
      </c>
      <c r="P341">
        <v>0</v>
      </c>
      <c r="Q341" t="s">
        <v>860</v>
      </c>
      <c r="R341">
        <v>0</v>
      </c>
      <c r="S341" t="s">
        <v>860</v>
      </c>
      <c r="T341">
        <v>0</v>
      </c>
      <c r="U341" t="s">
        <v>860</v>
      </c>
      <c r="V341">
        <v>0</v>
      </c>
    </row>
    <row r="342" spans="1:22" ht="15">
      <c r="A342" t="s">
        <v>1784</v>
      </c>
      <c r="B342" t="s">
        <v>1785</v>
      </c>
      <c r="C342" t="s">
        <v>1786</v>
      </c>
      <c r="D342" t="s">
        <v>919</v>
      </c>
      <c r="E342" t="s">
        <v>859</v>
      </c>
      <c r="F342" s="58">
        <v>506557472.69999999</v>
      </c>
      <c r="G342" s="59">
        <v>41001</v>
      </c>
      <c r="H342" s="60">
        <v>531294792</v>
      </c>
      <c r="I342">
        <v>0</v>
      </c>
      <c r="J342" s="60">
        <v>531294792</v>
      </c>
      <c r="K342" t="s">
        <v>860</v>
      </c>
      <c r="L342">
        <v>0</v>
      </c>
      <c r="M342" t="s">
        <v>860</v>
      </c>
      <c r="N342">
        <v>0</v>
      </c>
      <c r="O342" t="s">
        <v>860</v>
      </c>
      <c r="P342">
        <v>0</v>
      </c>
      <c r="Q342" t="s">
        <v>860</v>
      </c>
      <c r="R342">
        <v>0</v>
      </c>
      <c r="S342" t="s">
        <v>860</v>
      </c>
      <c r="T342">
        <v>0</v>
      </c>
      <c r="U342" t="s">
        <v>860</v>
      </c>
      <c r="V342">
        <v>0</v>
      </c>
    </row>
    <row r="343" spans="1:22" ht="15">
      <c r="A343" t="s">
        <v>753</v>
      </c>
      <c r="B343" t="s">
        <v>1787</v>
      </c>
      <c r="C343" t="s">
        <v>1788</v>
      </c>
      <c r="D343" t="s">
        <v>919</v>
      </c>
      <c r="E343" t="s">
        <v>859</v>
      </c>
      <c r="F343" s="58">
        <v>9058105645.2999992</v>
      </c>
      <c r="G343" s="59">
        <v>41235</v>
      </c>
      <c r="H343" s="60">
        <v>3236016790</v>
      </c>
      <c r="I343">
        <v>0</v>
      </c>
      <c r="J343" s="60">
        <v>3236016790</v>
      </c>
      <c r="K343" t="s">
        <v>860</v>
      </c>
      <c r="L343">
        <v>0</v>
      </c>
      <c r="M343" t="s">
        <v>860</v>
      </c>
      <c r="N343">
        <v>0</v>
      </c>
      <c r="O343" t="s">
        <v>860</v>
      </c>
      <c r="P343">
        <v>0</v>
      </c>
      <c r="Q343" t="s">
        <v>860</v>
      </c>
      <c r="R343">
        <v>0</v>
      </c>
      <c r="S343" t="s">
        <v>860</v>
      </c>
      <c r="T343">
        <v>0</v>
      </c>
      <c r="U343" t="s">
        <v>860</v>
      </c>
      <c r="V343">
        <v>0</v>
      </c>
    </row>
    <row r="344" spans="1:22" ht="15">
      <c r="A344" t="s">
        <v>1789</v>
      </c>
      <c r="B344" t="s">
        <v>1790</v>
      </c>
      <c r="C344" t="s">
        <v>1791</v>
      </c>
      <c r="D344" t="s">
        <v>934</v>
      </c>
      <c r="E344" t="s">
        <v>859</v>
      </c>
      <c r="F344" s="58">
        <v>21438374154</v>
      </c>
      <c r="G344" s="59">
        <v>42286</v>
      </c>
      <c r="H344" s="60">
        <v>668033661</v>
      </c>
      <c r="I344" s="60">
        <v>157727241</v>
      </c>
      <c r="J344" s="60">
        <v>825760902</v>
      </c>
      <c r="K344" t="s">
        <v>860</v>
      </c>
      <c r="L344">
        <v>0</v>
      </c>
      <c r="M344" t="s">
        <v>860</v>
      </c>
      <c r="N344">
        <v>0</v>
      </c>
      <c r="O344" t="s">
        <v>860</v>
      </c>
      <c r="P344">
        <v>0</v>
      </c>
      <c r="Q344" t="s">
        <v>860</v>
      </c>
      <c r="R344">
        <v>0</v>
      </c>
      <c r="S344" t="s">
        <v>860</v>
      </c>
      <c r="T344">
        <v>0</v>
      </c>
      <c r="U344" t="s">
        <v>860</v>
      </c>
      <c r="V344">
        <v>0</v>
      </c>
    </row>
    <row r="345" spans="1:22" ht="15">
      <c r="A345" t="s">
        <v>1792</v>
      </c>
      <c r="B345" t="s">
        <v>1793</v>
      </c>
      <c r="C345" t="s">
        <v>1794</v>
      </c>
      <c r="D345" t="s">
        <v>858</v>
      </c>
      <c r="E345" t="s">
        <v>859</v>
      </c>
      <c r="F345" s="58">
        <v>3460875.96</v>
      </c>
      <c r="G345" s="59">
        <v>42072</v>
      </c>
      <c r="H345" s="60">
        <v>1206703827</v>
      </c>
      <c r="I345">
        <v>0</v>
      </c>
      <c r="J345" s="60">
        <v>1206703827</v>
      </c>
      <c r="K345" t="s">
        <v>860</v>
      </c>
      <c r="L345">
        <v>0</v>
      </c>
      <c r="M345" t="s">
        <v>860</v>
      </c>
      <c r="N345">
        <v>0</v>
      </c>
      <c r="O345" t="s">
        <v>860</v>
      </c>
      <c r="P345">
        <v>0</v>
      </c>
      <c r="Q345" t="s">
        <v>860</v>
      </c>
      <c r="R345">
        <v>0</v>
      </c>
      <c r="S345" t="s">
        <v>860</v>
      </c>
      <c r="T345">
        <v>0</v>
      </c>
      <c r="U345" t="s">
        <v>860</v>
      </c>
      <c r="V345">
        <v>0</v>
      </c>
    </row>
    <row r="346" spans="1:22" ht="15">
      <c r="A346" t="s">
        <v>1795</v>
      </c>
      <c r="B346" t="s">
        <v>1796</v>
      </c>
      <c r="C346" t="s">
        <v>1797</v>
      </c>
      <c r="D346" t="s">
        <v>919</v>
      </c>
      <c r="E346" t="s">
        <v>859</v>
      </c>
      <c r="F346" s="58">
        <v>3886187405.46</v>
      </c>
      <c r="G346" s="59">
        <v>42499</v>
      </c>
      <c r="H346" s="60">
        <v>3148038</v>
      </c>
      <c r="I346">
        <v>0</v>
      </c>
      <c r="J346" s="60">
        <v>3148038</v>
      </c>
      <c r="K346" t="s">
        <v>860</v>
      </c>
      <c r="L346">
        <v>0</v>
      </c>
      <c r="M346" t="s">
        <v>860</v>
      </c>
      <c r="N346">
        <v>0</v>
      </c>
      <c r="O346" t="s">
        <v>860</v>
      </c>
      <c r="P346">
        <v>0</v>
      </c>
      <c r="Q346" t="s">
        <v>860</v>
      </c>
      <c r="R346">
        <v>0</v>
      </c>
      <c r="S346" t="s">
        <v>860</v>
      </c>
      <c r="T346">
        <v>0</v>
      </c>
      <c r="U346" t="s">
        <v>860</v>
      </c>
      <c r="V346">
        <v>0</v>
      </c>
    </row>
    <row r="347" spans="1:22" ht="15">
      <c r="A347" t="s">
        <v>2843</v>
      </c>
      <c r="B347" t="s">
        <v>2844</v>
      </c>
      <c r="C347" t="s">
        <v>2845</v>
      </c>
      <c r="D347" t="s">
        <v>876</v>
      </c>
      <c r="E347" t="s">
        <v>859</v>
      </c>
      <c r="F347" s="58">
        <v>7218871</v>
      </c>
      <c r="G347" s="59">
        <v>42375</v>
      </c>
      <c r="H347" s="60">
        <v>12601657</v>
      </c>
      <c r="I347">
        <v>0</v>
      </c>
      <c r="J347" s="60">
        <v>12601657</v>
      </c>
      <c r="K347" t="s">
        <v>860</v>
      </c>
      <c r="L347">
        <v>0</v>
      </c>
      <c r="M347" t="s">
        <v>860</v>
      </c>
      <c r="N347">
        <v>0</v>
      </c>
      <c r="O347" t="s">
        <v>860</v>
      </c>
      <c r="P347">
        <v>0</v>
      </c>
      <c r="Q347" t="s">
        <v>860</v>
      </c>
      <c r="R347">
        <v>0</v>
      </c>
      <c r="S347" t="s">
        <v>860</v>
      </c>
      <c r="T347">
        <v>0</v>
      </c>
      <c r="U347" t="s">
        <v>860</v>
      </c>
      <c r="V347">
        <v>0</v>
      </c>
    </row>
    <row r="348" spans="1:22" ht="15">
      <c r="A348" t="s">
        <v>1798</v>
      </c>
      <c r="B348" t="s">
        <v>1799</v>
      </c>
      <c r="C348" t="s">
        <v>1800</v>
      </c>
      <c r="D348" t="s">
        <v>876</v>
      </c>
      <c r="E348" t="s">
        <v>859</v>
      </c>
      <c r="F348" s="58">
        <v>102723163.40000001</v>
      </c>
      <c r="G348" s="59">
        <v>41661</v>
      </c>
      <c r="H348" s="60">
        <v>87163450</v>
      </c>
      <c r="I348">
        <v>0</v>
      </c>
      <c r="J348" s="60">
        <v>87163450</v>
      </c>
      <c r="K348" t="s">
        <v>860</v>
      </c>
      <c r="L348">
        <v>0</v>
      </c>
      <c r="M348" t="s">
        <v>860</v>
      </c>
      <c r="N348">
        <v>0</v>
      </c>
      <c r="O348" t="s">
        <v>860</v>
      </c>
      <c r="P348">
        <v>0</v>
      </c>
      <c r="Q348" t="s">
        <v>860</v>
      </c>
      <c r="R348">
        <v>0</v>
      </c>
      <c r="S348" t="s">
        <v>860</v>
      </c>
      <c r="T348">
        <v>0</v>
      </c>
      <c r="U348" t="s">
        <v>860</v>
      </c>
      <c r="V348">
        <v>0</v>
      </c>
    </row>
    <row r="349" spans="1:22" ht="15">
      <c r="A349" t="s">
        <v>2222</v>
      </c>
      <c r="B349" t="s">
        <v>2223</v>
      </c>
      <c r="C349" t="s">
        <v>2224</v>
      </c>
      <c r="D349" t="s">
        <v>919</v>
      </c>
      <c r="E349" t="s">
        <v>859</v>
      </c>
      <c r="F349" s="58">
        <v>298888912.51999998</v>
      </c>
      <c r="G349" s="59">
        <v>41956</v>
      </c>
      <c r="H349" s="60">
        <v>53942307</v>
      </c>
      <c r="I349">
        <v>0</v>
      </c>
      <c r="J349" s="60">
        <v>53942307</v>
      </c>
      <c r="K349" t="s">
        <v>860</v>
      </c>
      <c r="L349">
        <v>0</v>
      </c>
      <c r="M349" t="s">
        <v>860</v>
      </c>
      <c r="N349">
        <v>0</v>
      </c>
      <c r="O349" t="s">
        <v>860</v>
      </c>
      <c r="P349">
        <v>0</v>
      </c>
      <c r="Q349" t="s">
        <v>860</v>
      </c>
      <c r="R349">
        <v>0</v>
      </c>
      <c r="S349" t="s">
        <v>860</v>
      </c>
      <c r="T349">
        <v>0</v>
      </c>
      <c r="U349" t="s">
        <v>860</v>
      </c>
      <c r="V349">
        <v>0</v>
      </c>
    </row>
    <row r="350" spans="1:22" ht="15">
      <c r="A350" t="s">
        <v>755</v>
      </c>
      <c r="B350" t="s">
        <v>1801</v>
      </c>
      <c r="C350" t="s">
        <v>1802</v>
      </c>
      <c r="D350" t="s">
        <v>934</v>
      </c>
      <c r="E350" t="s">
        <v>859</v>
      </c>
      <c r="F350" s="58">
        <v>6806934033.0900002</v>
      </c>
      <c r="G350" s="59">
        <v>42499</v>
      </c>
      <c r="H350" s="60">
        <v>99679851</v>
      </c>
      <c r="I350" s="60">
        <v>166044341</v>
      </c>
      <c r="J350" s="60">
        <v>265724192</v>
      </c>
      <c r="K350" t="s">
        <v>860</v>
      </c>
      <c r="L350">
        <v>0</v>
      </c>
      <c r="M350" t="s">
        <v>860</v>
      </c>
      <c r="N350">
        <v>0</v>
      </c>
      <c r="O350" t="s">
        <v>860</v>
      </c>
      <c r="P350">
        <v>0</v>
      </c>
      <c r="Q350" t="s">
        <v>860</v>
      </c>
      <c r="R350">
        <v>0</v>
      </c>
      <c r="S350" t="s">
        <v>860</v>
      </c>
      <c r="T350">
        <v>0</v>
      </c>
      <c r="U350" t="s">
        <v>860</v>
      </c>
      <c r="V350">
        <v>0</v>
      </c>
    </row>
    <row r="351" spans="1:22" ht="15">
      <c r="A351" t="s">
        <v>757</v>
      </c>
      <c r="B351" t="s">
        <v>1803</v>
      </c>
      <c r="C351" t="s">
        <v>1804</v>
      </c>
      <c r="D351" t="s">
        <v>876</v>
      </c>
      <c r="E351" t="s">
        <v>859</v>
      </c>
      <c r="F351" s="58">
        <v>226992000</v>
      </c>
      <c r="G351" s="59">
        <v>42326</v>
      </c>
      <c r="H351" s="60">
        <v>15802606</v>
      </c>
      <c r="I351" s="60">
        <v>707300</v>
      </c>
      <c r="J351" s="60">
        <v>16509906</v>
      </c>
      <c r="K351" t="s">
        <v>860</v>
      </c>
      <c r="L351">
        <v>0</v>
      </c>
      <c r="M351" t="s">
        <v>860</v>
      </c>
      <c r="N351">
        <v>0</v>
      </c>
      <c r="O351" t="s">
        <v>860</v>
      </c>
      <c r="P351">
        <v>0</v>
      </c>
      <c r="Q351" t="s">
        <v>860</v>
      </c>
      <c r="R351">
        <v>0</v>
      </c>
      <c r="S351" t="s">
        <v>860</v>
      </c>
      <c r="T351">
        <v>0</v>
      </c>
      <c r="U351" t="s">
        <v>860</v>
      </c>
      <c r="V351">
        <v>0</v>
      </c>
    </row>
    <row r="352" spans="1:22" ht="15">
      <c r="A352" t="s">
        <v>758</v>
      </c>
      <c r="B352" t="s">
        <v>1805</v>
      </c>
      <c r="C352" t="s">
        <v>1806</v>
      </c>
      <c r="D352" t="s">
        <v>876</v>
      </c>
      <c r="E352" t="s">
        <v>859</v>
      </c>
      <c r="F352" s="58">
        <v>410358800</v>
      </c>
      <c r="G352" s="59">
        <v>42489</v>
      </c>
      <c r="H352" s="60">
        <v>6425139</v>
      </c>
      <c r="I352" s="60">
        <v>6425139</v>
      </c>
      <c r="J352" s="60">
        <v>12850278</v>
      </c>
      <c r="K352" t="s">
        <v>860</v>
      </c>
      <c r="L352">
        <v>0</v>
      </c>
      <c r="M352" t="s">
        <v>860</v>
      </c>
      <c r="N352">
        <v>0</v>
      </c>
      <c r="O352" t="s">
        <v>860</v>
      </c>
      <c r="P352">
        <v>0</v>
      </c>
      <c r="Q352" t="s">
        <v>860</v>
      </c>
      <c r="R352">
        <v>0</v>
      </c>
      <c r="S352" t="s">
        <v>860</v>
      </c>
      <c r="T352">
        <v>0</v>
      </c>
      <c r="U352" t="s">
        <v>860</v>
      </c>
      <c r="V352">
        <v>0</v>
      </c>
    </row>
    <row r="353" spans="1:22" ht="15">
      <c r="A353" t="s">
        <v>1807</v>
      </c>
      <c r="B353" t="s">
        <v>1808</v>
      </c>
      <c r="C353" t="s">
        <v>1809</v>
      </c>
      <c r="D353" t="s">
        <v>934</v>
      </c>
      <c r="E353" t="s">
        <v>859</v>
      </c>
      <c r="F353" s="58">
        <v>768359358.23000002</v>
      </c>
      <c r="G353" s="59">
        <v>42291</v>
      </c>
      <c r="H353" s="60">
        <v>56724976</v>
      </c>
      <c r="I353" s="60">
        <v>27388030</v>
      </c>
      <c r="J353" s="60">
        <v>84113006</v>
      </c>
      <c r="K353" t="s">
        <v>860</v>
      </c>
      <c r="L353">
        <v>0</v>
      </c>
      <c r="M353" t="s">
        <v>860</v>
      </c>
      <c r="N353">
        <v>0</v>
      </c>
      <c r="O353" t="s">
        <v>860</v>
      </c>
      <c r="P353">
        <v>0</v>
      </c>
      <c r="Q353" t="s">
        <v>860</v>
      </c>
      <c r="R353">
        <v>0</v>
      </c>
      <c r="S353" t="s">
        <v>860</v>
      </c>
      <c r="T353">
        <v>0</v>
      </c>
      <c r="U353" t="s">
        <v>860</v>
      </c>
      <c r="V353">
        <v>0</v>
      </c>
    </row>
    <row r="354" spans="1:22" ht="15">
      <c r="A354" t="s">
        <v>760</v>
      </c>
      <c r="B354" t="s">
        <v>1810</v>
      </c>
      <c r="C354" t="s">
        <v>1811</v>
      </c>
      <c r="D354" t="s">
        <v>919</v>
      </c>
      <c r="E354" t="s">
        <v>859</v>
      </c>
      <c r="F354" s="58">
        <v>1382990468.48</v>
      </c>
      <c r="G354" s="59">
        <v>40298</v>
      </c>
      <c r="H354" s="60">
        <v>319176942</v>
      </c>
      <c r="I354">
        <v>0</v>
      </c>
      <c r="J354" s="60">
        <v>319176942</v>
      </c>
      <c r="K354" t="s">
        <v>860</v>
      </c>
      <c r="L354">
        <v>0</v>
      </c>
      <c r="M354" t="s">
        <v>860</v>
      </c>
      <c r="N354">
        <v>0</v>
      </c>
      <c r="O354" t="s">
        <v>860</v>
      </c>
      <c r="P354">
        <v>0</v>
      </c>
      <c r="Q354" t="s">
        <v>860</v>
      </c>
      <c r="R354">
        <v>0</v>
      </c>
      <c r="S354" t="s">
        <v>860</v>
      </c>
      <c r="T354">
        <v>0</v>
      </c>
      <c r="U354" t="s">
        <v>860</v>
      </c>
      <c r="V354">
        <v>0</v>
      </c>
    </row>
    <row r="355" spans="1:22" ht="15">
      <c r="A355" t="s">
        <v>1812</v>
      </c>
      <c r="B355" t="s">
        <v>1813</v>
      </c>
      <c r="C355" t="s">
        <v>1814</v>
      </c>
      <c r="D355" t="s">
        <v>858</v>
      </c>
      <c r="E355" t="s">
        <v>859</v>
      </c>
      <c r="F355" s="58">
        <v>5269408.99</v>
      </c>
      <c r="G355" s="59">
        <v>42278</v>
      </c>
      <c r="H355" s="60">
        <v>9439962</v>
      </c>
      <c r="I355" s="60">
        <v>8517664</v>
      </c>
      <c r="J355" s="60">
        <v>17957626</v>
      </c>
      <c r="K355" t="s">
        <v>860</v>
      </c>
      <c r="L355">
        <v>0</v>
      </c>
      <c r="M355" t="s">
        <v>860</v>
      </c>
      <c r="N355">
        <v>0</v>
      </c>
      <c r="O355" t="s">
        <v>860</v>
      </c>
      <c r="P355">
        <v>0</v>
      </c>
      <c r="Q355" t="s">
        <v>860</v>
      </c>
      <c r="R355">
        <v>0</v>
      </c>
      <c r="S355" t="s">
        <v>860</v>
      </c>
      <c r="T355">
        <v>0</v>
      </c>
      <c r="U355" t="s">
        <v>860</v>
      </c>
      <c r="V355">
        <v>0</v>
      </c>
    </row>
    <row r="356" spans="1:22" ht="15">
      <c r="A356" t="s">
        <v>2846</v>
      </c>
      <c r="B356" t="s">
        <v>2847</v>
      </c>
      <c r="C356" t="s">
        <v>2848</v>
      </c>
      <c r="D356" t="s">
        <v>919</v>
      </c>
      <c r="E356" t="s">
        <v>859</v>
      </c>
      <c r="F356" s="58">
        <v>40000000</v>
      </c>
      <c r="G356" s="59">
        <v>41983</v>
      </c>
      <c r="H356" s="60">
        <v>159907282</v>
      </c>
      <c r="I356">
        <v>0</v>
      </c>
      <c r="J356" s="60">
        <v>159907282</v>
      </c>
      <c r="K356" t="s">
        <v>860</v>
      </c>
      <c r="L356">
        <v>0</v>
      </c>
      <c r="M356" t="s">
        <v>860</v>
      </c>
      <c r="N356">
        <v>0</v>
      </c>
      <c r="O356" t="s">
        <v>860</v>
      </c>
      <c r="P356">
        <v>0</v>
      </c>
      <c r="Q356" t="s">
        <v>860</v>
      </c>
      <c r="R356">
        <v>0</v>
      </c>
      <c r="S356" t="s">
        <v>860</v>
      </c>
      <c r="T356">
        <v>0</v>
      </c>
      <c r="U356" t="s">
        <v>860</v>
      </c>
      <c r="V356">
        <v>0</v>
      </c>
    </row>
    <row r="357" spans="1:22" ht="15">
      <c r="A357" t="s">
        <v>1815</v>
      </c>
      <c r="B357" t="s">
        <v>1816</v>
      </c>
      <c r="C357" t="s">
        <v>1817</v>
      </c>
      <c r="D357" t="s">
        <v>876</v>
      </c>
      <c r="E357" t="s">
        <v>859</v>
      </c>
      <c r="F357" s="58">
        <v>589547</v>
      </c>
      <c r="G357" s="59">
        <v>42137</v>
      </c>
      <c r="H357" s="60">
        <v>589547</v>
      </c>
      <c r="I357">
        <v>0</v>
      </c>
      <c r="J357" s="60">
        <v>589547</v>
      </c>
      <c r="K357" t="s">
        <v>860</v>
      </c>
      <c r="L357">
        <v>0</v>
      </c>
      <c r="M357" t="s">
        <v>860</v>
      </c>
      <c r="N357">
        <v>0</v>
      </c>
      <c r="O357" t="s">
        <v>860</v>
      </c>
      <c r="P357">
        <v>0</v>
      </c>
      <c r="Q357" t="s">
        <v>860</v>
      </c>
      <c r="R357">
        <v>0</v>
      </c>
      <c r="S357" t="s">
        <v>860</v>
      </c>
      <c r="T357">
        <v>0</v>
      </c>
      <c r="U357" t="s">
        <v>860</v>
      </c>
      <c r="V357">
        <v>0</v>
      </c>
    </row>
    <row r="358" spans="1:22" ht="15">
      <c r="A358" t="s">
        <v>1818</v>
      </c>
      <c r="B358" t="s">
        <v>1819</v>
      </c>
      <c r="C358" t="s">
        <v>1820</v>
      </c>
      <c r="D358" t="s">
        <v>876</v>
      </c>
      <c r="E358" t="s">
        <v>859</v>
      </c>
      <c r="F358" s="58">
        <v>880653031.74000001</v>
      </c>
      <c r="G358" s="59">
        <v>42356</v>
      </c>
      <c r="H358" s="60">
        <v>728890475</v>
      </c>
      <c r="I358" s="60">
        <v>151762556</v>
      </c>
      <c r="J358" s="60">
        <v>880653031</v>
      </c>
      <c r="K358" t="s">
        <v>888</v>
      </c>
      <c r="L358" s="60">
        <v>7515616</v>
      </c>
      <c r="M358" t="s">
        <v>889</v>
      </c>
      <c r="N358" s="60">
        <v>56901884</v>
      </c>
      <c r="O358" t="s">
        <v>904</v>
      </c>
      <c r="P358" s="60">
        <v>87345056</v>
      </c>
      <c r="Q358" t="s">
        <v>860</v>
      </c>
      <c r="R358">
        <v>0</v>
      </c>
      <c r="S358" t="s">
        <v>860</v>
      </c>
      <c r="T358">
        <v>0</v>
      </c>
      <c r="U358" t="s">
        <v>860</v>
      </c>
      <c r="V358">
        <v>0</v>
      </c>
    </row>
    <row r="359" spans="1:22" ht="15">
      <c r="A359" t="s">
        <v>2187</v>
      </c>
      <c r="B359" t="s">
        <v>2188</v>
      </c>
      <c r="C359" t="s">
        <v>2189</v>
      </c>
      <c r="D359" t="s">
        <v>858</v>
      </c>
      <c r="E359" t="s">
        <v>859</v>
      </c>
      <c r="F359" s="58">
        <v>254974385.83000001</v>
      </c>
      <c r="G359" s="59">
        <v>41597</v>
      </c>
      <c r="H359" s="60">
        <v>25497386</v>
      </c>
      <c r="I359">
        <v>0</v>
      </c>
      <c r="J359" s="60">
        <v>25497386</v>
      </c>
      <c r="K359" t="s">
        <v>860</v>
      </c>
      <c r="L359">
        <v>0</v>
      </c>
      <c r="M359" t="s">
        <v>860</v>
      </c>
      <c r="N359">
        <v>0</v>
      </c>
      <c r="O359" t="s">
        <v>860</v>
      </c>
      <c r="P359">
        <v>0</v>
      </c>
      <c r="Q359" t="s">
        <v>860</v>
      </c>
      <c r="R359">
        <v>0</v>
      </c>
      <c r="S359" t="s">
        <v>860</v>
      </c>
      <c r="T359">
        <v>0</v>
      </c>
      <c r="U359" t="s">
        <v>860</v>
      </c>
      <c r="V359">
        <v>0</v>
      </c>
    </row>
    <row r="360" spans="1:22" ht="15">
      <c r="A360" t="s">
        <v>1821</v>
      </c>
      <c r="B360" t="s">
        <v>1822</v>
      </c>
      <c r="C360" t="s">
        <v>1823</v>
      </c>
      <c r="D360" t="s">
        <v>919</v>
      </c>
      <c r="E360" t="s">
        <v>859</v>
      </c>
      <c r="F360" s="58">
        <v>4970079848.04</v>
      </c>
      <c r="G360" s="59">
        <v>42285</v>
      </c>
      <c r="H360" s="60">
        <v>49192557</v>
      </c>
      <c r="I360">
        <v>0</v>
      </c>
      <c r="J360" s="60">
        <v>49192557</v>
      </c>
      <c r="K360" t="s">
        <v>860</v>
      </c>
      <c r="L360">
        <v>0</v>
      </c>
      <c r="M360" t="s">
        <v>860</v>
      </c>
      <c r="N360">
        <v>0</v>
      </c>
      <c r="O360" t="s">
        <v>860</v>
      </c>
      <c r="P360">
        <v>0</v>
      </c>
      <c r="Q360" t="s">
        <v>860</v>
      </c>
      <c r="R360">
        <v>0</v>
      </c>
      <c r="S360" t="s">
        <v>860</v>
      </c>
      <c r="T360">
        <v>0</v>
      </c>
      <c r="U360" t="s">
        <v>860</v>
      </c>
      <c r="V360">
        <v>0</v>
      </c>
    </row>
    <row r="361" spans="1:22" ht="15">
      <c r="A361" t="s">
        <v>1824</v>
      </c>
      <c r="B361" t="s">
        <v>1825</v>
      </c>
      <c r="C361" t="s">
        <v>1826</v>
      </c>
      <c r="D361" t="s">
        <v>876</v>
      </c>
      <c r="E361" t="s">
        <v>859</v>
      </c>
      <c r="F361" s="58">
        <v>24383678</v>
      </c>
      <c r="G361" s="59">
        <v>42312</v>
      </c>
      <c r="H361" s="60">
        <v>23295669</v>
      </c>
      <c r="I361">
        <v>0</v>
      </c>
      <c r="J361" s="60">
        <v>23295669</v>
      </c>
      <c r="K361" t="s">
        <v>860</v>
      </c>
      <c r="L361">
        <v>0</v>
      </c>
      <c r="M361" t="s">
        <v>860</v>
      </c>
      <c r="N361">
        <v>0</v>
      </c>
      <c r="O361" t="s">
        <v>860</v>
      </c>
      <c r="P361">
        <v>0</v>
      </c>
      <c r="Q361" t="s">
        <v>860</v>
      </c>
      <c r="R361">
        <v>0</v>
      </c>
      <c r="S361" t="s">
        <v>860</v>
      </c>
      <c r="T361">
        <v>0</v>
      </c>
      <c r="U361" t="s">
        <v>860</v>
      </c>
      <c r="V361">
        <v>0</v>
      </c>
    </row>
    <row r="362" spans="1:22" ht="15">
      <c r="A362" t="s">
        <v>762</v>
      </c>
      <c r="B362" t="s">
        <v>1827</v>
      </c>
      <c r="C362" t="s">
        <v>1828</v>
      </c>
      <c r="D362" t="s">
        <v>876</v>
      </c>
      <c r="E362" t="s">
        <v>859</v>
      </c>
      <c r="F362" s="58">
        <v>208713674.84999999</v>
      </c>
      <c r="G362" s="59">
        <v>42398</v>
      </c>
      <c r="H362" s="60">
        <v>67691629</v>
      </c>
      <c r="I362">
        <v>0</v>
      </c>
      <c r="J362" s="60">
        <v>67691629</v>
      </c>
      <c r="K362" t="s">
        <v>860</v>
      </c>
      <c r="L362">
        <v>0</v>
      </c>
      <c r="M362" t="s">
        <v>860</v>
      </c>
      <c r="N362">
        <v>0</v>
      </c>
      <c r="O362" t="s">
        <v>860</v>
      </c>
      <c r="P362">
        <v>0</v>
      </c>
      <c r="Q362" t="s">
        <v>860</v>
      </c>
      <c r="R362">
        <v>0</v>
      </c>
      <c r="S362" t="s">
        <v>860</v>
      </c>
      <c r="T362">
        <v>0</v>
      </c>
      <c r="U362" t="s">
        <v>860</v>
      </c>
      <c r="V362">
        <v>0</v>
      </c>
    </row>
    <row r="363" spans="1:22" ht="15">
      <c r="A363" t="s">
        <v>1829</v>
      </c>
      <c r="B363" t="s">
        <v>1830</v>
      </c>
      <c r="C363" t="s">
        <v>1831</v>
      </c>
      <c r="D363" t="s">
        <v>876</v>
      </c>
      <c r="E363" t="s">
        <v>859</v>
      </c>
      <c r="F363" s="58">
        <v>205431960490.51999</v>
      </c>
      <c r="G363" s="59">
        <v>41731</v>
      </c>
      <c r="H363" s="60">
        <v>7442454142</v>
      </c>
      <c r="I363" s="60">
        <v>5602042788</v>
      </c>
      <c r="J363" s="60">
        <v>13044496930</v>
      </c>
      <c r="K363" t="s">
        <v>860</v>
      </c>
      <c r="L363">
        <v>0</v>
      </c>
      <c r="M363" t="s">
        <v>860</v>
      </c>
      <c r="N363">
        <v>0</v>
      </c>
      <c r="O363" t="s">
        <v>860</v>
      </c>
      <c r="P363">
        <v>0</v>
      </c>
      <c r="Q363" t="s">
        <v>860</v>
      </c>
      <c r="R363">
        <v>0</v>
      </c>
      <c r="S363" t="s">
        <v>860</v>
      </c>
      <c r="T363">
        <v>0</v>
      </c>
      <c r="U363" t="s">
        <v>860</v>
      </c>
      <c r="V363">
        <v>0</v>
      </c>
    </row>
    <row r="364" spans="1:22" ht="15">
      <c r="A364" t="s">
        <v>2849</v>
      </c>
      <c r="B364" t="s">
        <v>2850</v>
      </c>
      <c r="C364" t="s">
        <v>2851</v>
      </c>
      <c r="D364" t="s">
        <v>919</v>
      </c>
      <c r="E364" t="s">
        <v>859</v>
      </c>
      <c r="F364" s="58">
        <v>3401910565.1799998</v>
      </c>
      <c r="G364" s="59">
        <v>42502</v>
      </c>
      <c r="H364" s="60">
        <v>65953739</v>
      </c>
      <c r="I364">
        <v>0</v>
      </c>
      <c r="J364" s="60">
        <v>65953739</v>
      </c>
      <c r="K364" t="s">
        <v>860</v>
      </c>
      <c r="L364">
        <v>0</v>
      </c>
      <c r="M364" t="s">
        <v>860</v>
      </c>
      <c r="N364">
        <v>0</v>
      </c>
      <c r="O364" t="s">
        <v>860</v>
      </c>
      <c r="P364">
        <v>0</v>
      </c>
      <c r="Q364" t="s">
        <v>860</v>
      </c>
      <c r="R364">
        <v>0</v>
      </c>
      <c r="S364" t="s">
        <v>860</v>
      </c>
      <c r="T364">
        <v>0</v>
      </c>
      <c r="U364" t="s">
        <v>860</v>
      </c>
      <c r="V364">
        <v>0</v>
      </c>
    </row>
    <row r="365" spans="1:22" ht="15">
      <c r="A365" t="s">
        <v>1832</v>
      </c>
      <c r="B365" t="s">
        <v>1833</v>
      </c>
      <c r="C365" t="s">
        <v>1834</v>
      </c>
      <c r="D365" t="s">
        <v>876</v>
      </c>
      <c r="E365" t="s">
        <v>859</v>
      </c>
      <c r="F365" s="58">
        <v>50000000</v>
      </c>
      <c r="G365" s="59">
        <v>40556</v>
      </c>
      <c r="H365" s="60">
        <v>16016924</v>
      </c>
      <c r="I365" s="60">
        <v>32029564</v>
      </c>
      <c r="J365" s="60">
        <v>48046488</v>
      </c>
      <c r="K365" t="s">
        <v>860</v>
      </c>
      <c r="L365">
        <v>0</v>
      </c>
      <c r="M365" t="s">
        <v>860</v>
      </c>
      <c r="N365">
        <v>0</v>
      </c>
      <c r="O365" t="s">
        <v>860</v>
      </c>
      <c r="P365">
        <v>0</v>
      </c>
      <c r="Q365" t="s">
        <v>860</v>
      </c>
      <c r="R365">
        <v>0</v>
      </c>
      <c r="S365" t="s">
        <v>860</v>
      </c>
      <c r="T365">
        <v>0</v>
      </c>
      <c r="U365" t="s">
        <v>860</v>
      </c>
      <c r="V365">
        <v>0</v>
      </c>
    </row>
    <row r="366" spans="1:22" ht="15">
      <c r="A366" t="s">
        <v>1835</v>
      </c>
      <c r="B366" t="s">
        <v>765</v>
      </c>
      <c r="C366" t="s">
        <v>1836</v>
      </c>
      <c r="D366" t="s">
        <v>872</v>
      </c>
      <c r="E366" t="s">
        <v>859</v>
      </c>
      <c r="F366" s="58">
        <v>1112258700.96</v>
      </c>
      <c r="G366" s="59">
        <v>41725</v>
      </c>
      <c r="H366" s="60">
        <v>65178483</v>
      </c>
      <c r="I366" s="60">
        <v>55993541</v>
      </c>
      <c r="J366" s="60">
        <v>121172024</v>
      </c>
      <c r="K366" t="s">
        <v>860</v>
      </c>
      <c r="L366">
        <v>0</v>
      </c>
      <c r="M366" t="s">
        <v>860</v>
      </c>
      <c r="N366">
        <v>0</v>
      </c>
      <c r="O366" t="s">
        <v>860</v>
      </c>
      <c r="P366">
        <v>0</v>
      </c>
      <c r="Q366" t="s">
        <v>860</v>
      </c>
      <c r="R366">
        <v>0</v>
      </c>
      <c r="S366" t="s">
        <v>860</v>
      </c>
      <c r="T366">
        <v>0</v>
      </c>
      <c r="U366" t="s">
        <v>860</v>
      </c>
      <c r="V366">
        <v>0</v>
      </c>
    </row>
    <row r="367" spans="1:22" ht="15">
      <c r="A367" t="s">
        <v>766</v>
      </c>
      <c r="B367" t="s">
        <v>1837</v>
      </c>
      <c r="C367" t="s">
        <v>1838</v>
      </c>
      <c r="D367" t="s">
        <v>876</v>
      </c>
      <c r="E367" t="s">
        <v>859</v>
      </c>
      <c r="F367" s="58">
        <v>481971954.88</v>
      </c>
      <c r="G367" s="59">
        <v>42262</v>
      </c>
      <c r="H367" s="60">
        <v>4970167</v>
      </c>
      <c r="I367">
        <v>0</v>
      </c>
      <c r="J367" s="60">
        <v>4970167</v>
      </c>
      <c r="K367" t="s">
        <v>860</v>
      </c>
      <c r="L367">
        <v>0</v>
      </c>
      <c r="M367" t="s">
        <v>860</v>
      </c>
      <c r="N367">
        <v>0</v>
      </c>
      <c r="O367" t="s">
        <v>860</v>
      </c>
      <c r="P367">
        <v>0</v>
      </c>
      <c r="Q367" t="s">
        <v>860</v>
      </c>
      <c r="R367">
        <v>0</v>
      </c>
      <c r="S367" t="s">
        <v>860</v>
      </c>
      <c r="T367">
        <v>0</v>
      </c>
      <c r="U367" t="s">
        <v>860</v>
      </c>
      <c r="V367">
        <v>0</v>
      </c>
    </row>
    <row r="368" spans="1:22" ht="15">
      <c r="A368" t="s">
        <v>1839</v>
      </c>
      <c r="B368" t="s">
        <v>1840</v>
      </c>
      <c r="C368" t="s">
        <v>1841</v>
      </c>
      <c r="D368" t="s">
        <v>876</v>
      </c>
      <c r="E368" t="s">
        <v>859</v>
      </c>
      <c r="F368" s="58">
        <v>500000</v>
      </c>
      <c r="G368" s="59">
        <v>41324</v>
      </c>
      <c r="H368" s="60">
        <v>500000</v>
      </c>
      <c r="I368">
        <v>0</v>
      </c>
      <c r="J368" s="60">
        <v>500000</v>
      </c>
      <c r="K368" t="s">
        <v>860</v>
      </c>
      <c r="L368">
        <v>0</v>
      </c>
      <c r="M368" t="s">
        <v>860</v>
      </c>
      <c r="N368">
        <v>0</v>
      </c>
      <c r="O368" t="s">
        <v>860</v>
      </c>
      <c r="P368">
        <v>0</v>
      </c>
      <c r="Q368" t="s">
        <v>860</v>
      </c>
      <c r="R368">
        <v>0</v>
      </c>
      <c r="S368" t="s">
        <v>860</v>
      </c>
      <c r="T368">
        <v>0</v>
      </c>
      <c r="U368" t="s">
        <v>860</v>
      </c>
      <c r="V368">
        <v>0</v>
      </c>
    </row>
    <row r="369" spans="1:22" ht="15">
      <c r="A369" t="s">
        <v>1842</v>
      </c>
      <c r="B369" t="s">
        <v>1843</v>
      </c>
      <c r="C369" t="s">
        <v>1844</v>
      </c>
      <c r="D369" t="s">
        <v>876</v>
      </c>
      <c r="E369" t="s">
        <v>859</v>
      </c>
      <c r="F369" s="58">
        <v>3000000</v>
      </c>
      <c r="G369" s="59">
        <v>40662</v>
      </c>
      <c r="H369" s="60">
        <v>74000</v>
      </c>
      <c r="I369">
        <v>0</v>
      </c>
      <c r="J369" s="60">
        <v>74000</v>
      </c>
      <c r="K369" t="s">
        <v>860</v>
      </c>
      <c r="L369">
        <v>0</v>
      </c>
      <c r="M369" t="s">
        <v>860</v>
      </c>
      <c r="N369">
        <v>0</v>
      </c>
      <c r="O369" t="s">
        <v>860</v>
      </c>
      <c r="P369">
        <v>0</v>
      </c>
      <c r="Q369" t="s">
        <v>860</v>
      </c>
      <c r="R369">
        <v>0</v>
      </c>
      <c r="S369" t="s">
        <v>860</v>
      </c>
      <c r="T369">
        <v>0</v>
      </c>
      <c r="U369" t="s">
        <v>860</v>
      </c>
      <c r="V369">
        <v>0</v>
      </c>
    </row>
    <row r="370" spans="1:22" ht="15">
      <c r="A370" t="s">
        <v>2852</v>
      </c>
      <c r="B370" t="s">
        <v>2853</v>
      </c>
      <c r="C370" t="s">
        <v>2854</v>
      </c>
      <c r="D370" t="s">
        <v>919</v>
      </c>
      <c r="E370" t="s">
        <v>859</v>
      </c>
      <c r="F370" s="58">
        <v>142716745.59999999</v>
      </c>
      <c r="G370" s="59">
        <v>42508</v>
      </c>
      <c r="H370" s="60">
        <v>11942481</v>
      </c>
      <c r="I370">
        <v>0</v>
      </c>
      <c r="J370" s="60">
        <v>11942481</v>
      </c>
      <c r="K370" t="s">
        <v>860</v>
      </c>
      <c r="L370">
        <v>0</v>
      </c>
      <c r="M370" t="s">
        <v>860</v>
      </c>
      <c r="N370">
        <v>0</v>
      </c>
      <c r="O370" t="s">
        <v>860</v>
      </c>
      <c r="P370">
        <v>0</v>
      </c>
      <c r="Q370" t="s">
        <v>860</v>
      </c>
      <c r="R370">
        <v>0</v>
      </c>
      <c r="S370" t="s">
        <v>860</v>
      </c>
      <c r="T370">
        <v>0</v>
      </c>
      <c r="U370" t="s">
        <v>860</v>
      </c>
      <c r="V370">
        <v>0</v>
      </c>
    </row>
    <row r="371" spans="1:22" ht="15">
      <c r="A371" t="s">
        <v>1845</v>
      </c>
      <c r="B371" t="s">
        <v>1846</v>
      </c>
      <c r="C371" t="s">
        <v>2855</v>
      </c>
      <c r="D371" t="s">
        <v>876</v>
      </c>
      <c r="E371" t="s">
        <v>859</v>
      </c>
      <c r="F371" s="58">
        <v>803584572.71000004</v>
      </c>
      <c r="G371" s="59">
        <v>42187</v>
      </c>
      <c r="H371" s="60">
        <v>18439916</v>
      </c>
      <c r="I371" s="60">
        <v>18438150</v>
      </c>
      <c r="J371" s="60">
        <v>36878066</v>
      </c>
      <c r="K371" t="s">
        <v>860</v>
      </c>
      <c r="L371">
        <v>0</v>
      </c>
      <c r="M371" t="s">
        <v>860</v>
      </c>
      <c r="N371">
        <v>0</v>
      </c>
      <c r="O371" t="s">
        <v>860</v>
      </c>
      <c r="P371">
        <v>0</v>
      </c>
      <c r="Q371" t="s">
        <v>860</v>
      </c>
      <c r="R371">
        <v>0</v>
      </c>
      <c r="S371" t="s">
        <v>860</v>
      </c>
      <c r="T371">
        <v>0</v>
      </c>
      <c r="U371" t="s">
        <v>860</v>
      </c>
      <c r="V371">
        <v>0</v>
      </c>
    </row>
    <row r="372" spans="1:22" ht="15">
      <c r="A372" t="s">
        <v>767</v>
      </c>
      <c r="B372" t="s">
        <v>1847</v>
      </c>
      <c r="C372" t="s">
        <v>1848</v>
      </c>
      <c r="D372" t="s">
        <v>919</v>
      </c>
      <c r="E372" t="s">
        <v>859</v>
      </c>
      <c r="F372" s="58">
        <v>3170000000</v>
      </c>
      <c r="G372" s="59">
        <v>42458</v>
      </c>
      <c r="H372" s="60">
        <v>323293030</v>
      </c>
      <c r="I372">
        <v>0</v>
      </c>
      <c r="J372" s="60">
        <v>323293030</v>
      </c>
      <c r="K372" t="s">
        <v>860</v>
      </c>
      <c r="L372">
        <v>0</v>
      </c>
      <c r="M372" t="s">
        <v>860</v>
      </c>
      <c r="N372">
        <v>0</v>
      </c>
      <c r="O372" t="s">
        <v>860</v>
      </c>
      <c r="P372">
        <v>0</v>
      </c>
      <c r="Q372" t="s">
        <v>860</v>
      </c>
      <c r="R372">
        <v>0</v>
      </c>
      <c r="S372" t="s">
        <v>860</v>
      </c>
      <c r="T372">
        <v>0</v>
      </c>
      <c r="U372" t="s">
        <v>860</v>
      </c>
      <c r="V372">
        <v>0</v>
      </c>
    </row>
    <row r="373" spans="1:22" ht="15">
      <c r="A373" t="s">
        <v>2856</v>
      </c>
      <c r="B373" t="s">
        <v>2857</v>
      </c>
      <c r="C373" t="s">
        <v>2858</v>
      </c>
      <c r="D373" t="s">
        <v>876</v>
      </c>
      <c r="E373" t="s">
        <v>859</v>
      </c>
      <c r="F373" s="58">
        <v>1000</v>
      </c>
      <c r="G373" s="59">
        <v>42006</v>
      </c>
      <c r="H373" s="60">
        <v>1000</v>
      </c>
      <c r="I373">
        <v>0</v>
      </c>
      <c r="J373" s="60">
        <v>1000</v>
      </c>
      <c r="K373" t="s">
        <v>860</v>
      </c>
      <c r="L373">
        <v>0</v>
      </c>
      <c r="M373" t="s">
        <v>860</v>
      </c>
      <c r="N373">
        <v>0</v>
      </c>
      <c r="O373" t="s">
        <v>860</v>
      </c>
      <c r="P373">
        <v>0</v>
      </c>
      <c r="Q373" t="s">
        <v>860</v>
      </c>
      <c r="R373">
        <v>0</v>
      </c>
      <c r="S373" t="s">
        <v>860</v>
      </c>
      <c r="T373">
        <v>0</v>
      </c>
      <c r="U373" t="s">
        <v>860</v>
      </c>
      <c r="V373">
        <v>0</v>
      </c>
    </row>
    <row r="374" spans="1:22" ht="15">
      <c r="A374" t="s">
        <v>1849</v>
      </c>
      <c r="B374" t="s">
        <v>1850</v>
      </c>
      <c r="C374" t="s">
        <v>2859</v>
      </c>
      <c r="D374" t="s">
        <v>919</v>
      </c>
      <c r="E374" t="s">
        <v>859</v>
      </c>
      <c r="F374" s="58">
        <v>119565164.31</v>
      </c>
      <c r="G374" s="59">
        <v>42489</v>
      </c>
      <c r="H374" s="60">
        <v>158488517</v>
      </c>
      <c r="I374">
        <v>0</v>
      </c>
      <c r="J374" s="60">
        <v>158488517</v>
      </c>
      <c r="K374" t="s">
        <v>860</v>
      </c>
      <c r="L374">
        <v>0</v>
      </c>
      <c r="M374" t="s">
        <v>860</v>
      </c>
      <c r="N374">
        <v>0</v>
      </c>
      <c r="O374" t="s">
        <v>860</v>
      </c>
      <c r="P374">
        <v>0</v>
      </c>
      <c r="Q374" t="s">
        <v>860</v>
      </c>
      <c r="R374">
        <v>0</v>
      </c>
      <c r="S374" t="s">
        <v>860</v>
      </c>
      <c r="T374">
        <v>0</v>
      </c>
      <c r="U374" t="s">
        <v>860</v>
      </c>
      <c r="V374">
        <v>0</v>
      </c>
    </row>
    <row r="375" spans="1:22" ht="15">
      <c r="A375" t="s">
        <v>769</v>
      </c>
      <c r="B375" t="s">
        <v>1851</v>
      </c>
      <c r="C375" t="s">
        <v>1852</v>
      </c>
      <c r="D375" t="s">
        <v>919</v>
      </c>
      <c r="E375" t="s">
        <v>859</v>
      </c>
      <c r="F375" s="58">
        <v>389000000</v>
      </c>
      <c r="G375" s="59">
        <v>39532</v>
      </c>
      <c r="H375" s="60">
        <v>87800000</v>
      </c>
      <c r="I375">
        <v>0</v>
      </c>
      <c r="J375" s="60">
        <v>87800000</v>
      </c>
      <c r="K375" t="s">
        <v>860</v>
      </c>
      <c r="L375">
        <v>0</v>
      </c>
      <c r="M375" t="s">
        <v>860</v>
      </c>
      <c r="N375">
        <v>0</v>
      </c>
      <c r="O375" t="s">
        <v>860</v>
      </c>
      <c r="P375">
        <v>0</v>
      </c>
      <c r="Q375" t="s">
        <v>860</v>
      </c>
      <c r="R375">
        <v>0</v>
      </c>
      <c r="S375" t="s">
        <v>860</v>
      </c>
      <c r="T375">
        <v>0</v>
      </c>
      <c r="U375" t="s">
        <v>860</v>
      </c>
      <c r="V375">
        <v>0</v>
      </c>
    </row>
    <row r="376" spans="1:22" ht="15">
      <c r="A376" t="s">
        <v>1853</v>
      </c>
      <c r="B376" t="s">
        <v>1854</v>
      </c>
      <c r="C376" t="s">
        <v>1855</v>
      </c>
      <c r="D376" t="s">
        <v>876</v>
      </c>
      <c r="E376" t="s">
        <v>859</v>
      </c>
      <c r="F376" s="58">
        <v>275104984.08999997</v>
      </c>
      <c r="G376" s="59">
        <v>39982</v>
      </c>
      <c r="H376" s="60">
        <v>6182736196</v>
      </c>
      <c r="I376" s="60">
        <v>281518889</v>
      </c>
      <c r="J376" s="60">
        <v>6464255085</v>
      </c>
      <c r="K376" t="s">
        <v>860</v>
      </c>
      <c r="L376">
        <v>0</v>
      </c>
      <c r="M376" t="s">
        <v>860</v>
      </c>
      <c r="N376">
        <v>0</v>
      </c>
      <c r="O376" t="s">
        <v>860</v>
      </c>
      <c r="P376">
        <v>0</v>
      </c>
      <c r="Q376" t="s">
        <v>860</v>
      </c>
      <c r="R376">
        <v>0</v>
      </c>
      <c r="S376" t="s">
        <v>860</v>
      </c>
      <c r="T376">
        <v>0</v>
      </c>
      <c r="U376" t="s">
        <v>860</v>
      </c>
      <c r="V376">
        <v>0</v>
      </c>
    </row>
    <row r="377" spans="1:22" ht="15">
      <c r="A377" t="s">
        <v>2860</v>
      </c>
      <c r="B377" t="s">
        <v>2861</v>
      </c>
      <c r="C377" t="s">
        <v>2862</v>
      </c>
      <c r="D377" t="s">
        <v>2813</v>
      </c>
      <c r="E377" t="s">
        <v>859</v>
      </c>
      <c r="F377" s="58">
        <v>30277808.920000002</v>
      </c>
      <c r="G377" s="59">
        <v>42265</v>
      </c>
      <c r="H377" s="60">
        <v>11606288</v>
      </c>
      <c r="I377" s="60">
        <v>2724655</v>
      </c>
      <c r="J377" s="60">
        <v>14330943</v>
      </c>
      <c r="K377" t="s">
        <v>888</v>
      </c>
      <c r="L377" s="60">
        <v>1291561</v>
      </c>
      <c r="M377" t="s">
        <v>889</v>
      </c>
      <c r="N377" s="60">
        <v>1433094</v>
      </c>
      <c r="O377" t="s">
        <v>860</v>
      </c>
      <c r="P377">
        <v>0</v>
      </c>
      <c r="Q377" t="s">
        <v>860</v>
      </c>
      <c r="R377">
        <v>0</v>
      </c>
      <c r="S377" t="s">
        <v>860</v>
      </c>
      <c r="T377">
        <v>0</v>
      </c>
      <c r="U377" t="s">
        <v>860</v>
      </c>
      <c r="V377">
        <v>0</v>
      </c>
    </row>
    <row r="378" spans="1:22" ht="15">
      <c r="A378" t="s">
        <v>1856</v>
      </c>
      <c r="B378" t="s">
        <v>1857</v>
      </c>
      <c r="C378" t="s">
        <v>1858</v>
      </c>
      <c r="D378" t="s">
        <v>919</v>
      </c>
      <c r="E378" t="s">
        <v>859</v>
      </c>
      <c r="F378" s="58">
        <v>586879304.25</v>
      </c>
      <c r="G378" s="59">
        <v>41816</v>
      </c>
      <c r="H378" s="60">
        <v>41509103</v>
      </c>
      <c r="I378">
        <v>0</v>
      </c>
      <c r="J378" s="60">
        <v>41509103</v>
      </c>
      <c r="K378" t="s">
        <v>860</v>
      </c>
      <c r="L378">
        <v>0</v>
      </c>
      <c r="M378" t="s">
        <v>860</v>
      </c>
      <c r="N378">
        <v>0</v>
      </c>
      <c r="O378" t="s">
        <v>860</v>
      </c>
      <c r="P378">
        <v>0</v>
      </c>
      <c r="Q378" t="s">
        <v>860</v>
      </c>
      <c r="R378">
        <v>0</v>
      </c>
      <c r="S378" t="s">
        <v>860</v>
      </c>
      <c r="T378">
        <v>0</v>
      </c>
      <c r="U378" t="s">
        <v>860</v>
      </c>
      <c r="V378">
        <v>0</v>
      </c>
    </row>
    <row r="379" spans="1:22" ht="15">
      <c r="A379" t="s">
        <v>864</v>
      </c>
      <c r="B379" t="s">
        <v>865</v>
      </c>
      <c r="C379" t="s">
        <v>866</v>
      </c>
      <c r="D379" t="s">
        <v>867</v>
      </c>
      <c r="E379" t="s">
        <v>868</v>
      </c>
      <c r="F379" s="58">
        <v>140000004</v>
      </c>
      <c r="G379" s="59">
        <v>42453</v>
      </c>
      <c r="H379" s="60">
        <v>23333334</v>
      </c>
      <c r="I379">
        <v>0</v>
      </c>
      <c r="J379" s="60">
        <v>23333334</v>
      </c>
      <c r="K379" t="s">
        <v>860</v>
      </c>
      <c r="L379">
        <v>0</v>
      </c>
      <c r="M379" t="s">
        <v>860</v>
      </c>
      <c r="N379">
        <v>0</v>
      </c>
      <c r="O379" t="s">
        <v>860</v>
      </c>
      <c r="P379">
        <v>0</v>
      </c>
      <c r="Q379" t="s">
        <v>860</v>
      </c>
      <c r="R379">
        <v>0</v>
      </c>
      <c r="S379" t="s">
        <v>860</v>
      </c>
      <c r="T379">
        <v>0</v>
      </c>
      <c r="U379" t="s">
        <v>860</v>
      </c>
      <c r="V379">
        <v>0</v>
      </c>
    </row>
    <row r="380" spans="1:22" ht="15">
      <c r="A380" t="s">
        <v>1859</v>
      </c>
      <c r="B380" t="s">
        <v>1860</v>
      </c>
      <c r="C380" t="s">
        <v>1861</v>
      </c>
      <c r="D380" t="s">
        <v>858</v>
      </c>
      <c r="E380" t="s">
        <v>859</v>
      </c>
      <c r="F380" s="58">
        <v>1100000</v>
      </c>
      <c r="G380" s="59">
        <v>37183</v>
      </c>
      <c r="H380" s="60">
        <v>100000</v>
      </c>
      <c r="I380">
        <v>0</v>
      </c>
      <c r="J380" s="60">
        <v>100000</v>
      </c>
      <c r="K380" t="s">
        <v>860</v>
      </c>
      <c r="L380">
        <v>0</v>
      </c>
      <c r="M380" t="s">
        <v>860</v>
      </c>
      <c r="N380">
        <v>0</v>
      </c>
      <c r="O380" t="s">
        <v>860</v>
      </c>
      <c r="P380">
        <v>0</v>
      </c>
      <c r="Q380" t="s">
        <v>860</v>
      </c>
      <c r="R380">
        <v>0</v>
      </c>
      <c r="S380" t="s">
        <v>860</v>
      </c>
      <c r="T380">
        <v>0</v>
      </c>
      <c r="U380" t="s">
        <v>860</v>
      </c>
      <c r="V380">
        <v>0</v>
      </c>
    </row>
    <row r="381" spans="1:22" ht="15">
      <c r="A381" t="s">
        <v>1862</v>
      </c>
      <c r="B381" t="s">
        <v>1863</v>
      </c>
      <c r="C381" t="s">
        <v>1864</v>
      </c>
      <c r="D381" t="s">
        <v>858</v>
      </c>
      <c r="E381" t="s">
        <v>859</v>
      </c>
      <c r="F381" s="58">
        <v>4928213.93</v>
      </c>
      <c r="G381" s="59">
        <v>42492</v>
      </c>
      <c r="H381" s="60">
        <v>51815796</v>
      </c>
      <c r="I381">
        <v>0</v>
      </c>
      <c r="J381" s="60">
        <v>51815796</v>
      </c>
      <c r="K381" t="s">
        <v>860</v>
      </c>
      <c r="L381">
        <v>0</v>
      </c>
      <c r="M381" t="s">
        <v>860</v>
      </c>
      <c r="N381">
        <v>0</v>
      </c>
      <c r="O381" t="s">
        <v>860</v>
      </c>
      <c r="P381">
        <v>0</v>
      </c>
      <c r="Q381" t="s">
        <v>860</v>
      </c>
      <c r="R381">
        <v>0</v>
      </c>
      <c r="S381" t="s">
        <v>860</v>
      </c>
      <c r="T381">
        <v>0</v>
      </c>
      <c r="U381" t="s">
        <v>860</v>
      </c>
      <c r="V381">
        <v>0</v>
      </c>
    </row>
    <row r="382" spans="1:22" ht="15">
      <c r="A382" t="s">
        <v>2183</v>
      </c>
      <c r="B382" t="s">
        <v>2184</v>
      </c>
      <c r="C382" t="s">
        <v>1626</v>
      </c>
      <c r="D382" t="s">
        <v>919</v>
      </c>
      <c r="E382" t="s">
        <v>859</v>
      </c>
      <c r="F382" s="58">
        <v>2574612907.8400002</v>
      </c>
      <c r="G382" s="59">
        <v>42320</v>
      </c>
      <c r="H382" s="60">
        <v>277747471</v>
      </c>
      <c r="I382">
        <v>0</v>
      </c>
      <c r="J382" s="60">
        <v>277747471</v>
      </c>
      <c r="K382" t="s">
        <v>860</v>
      </c>
      <c r="L382">
        <v>0</v>
      </c>
      <c r="M382" t="s">
        <v>860</v>
      </c>
      <c r="N382">
        <v>0</v>
      </c>
      <c r="O382" t="s">
        <v>860</v>
      </c>
      <c r="P382">
        <v>0</v>
      </c>
      <c r="Q382" t="s">
        <v>860</v>
      </c>
      <c r="R382">
        <v>0</v>
      </c>
      <c r="S382" t="s">
        <v>860</v>
      </c>
      <c r="T382">
        <v>0</v>
      </c>
      <c r="U382" t="s">
        <v>860</v>
      </c>
      <c r="V382">
        <v>0</v>
      </c>
    </row>
    <row r="383" spans="1:22" ht="15">
      <c r="A383" t="s">
        <v>1865</v>
      </c>
      <c r="B383" t="s">
        <v>1866</v>
      </c>
      <c r="C383" t="s">
        <v>1867</v>
      </c>
      <c r="D383" t="s">
        <v>919</v>
      </c>
      <c r="E383" t="s">
        <v>859</v>
      </c>
      <c r="F383" s="58">
        <v>2135496103.8199999</v>
      </c>
      <c r="G383" s="59">
        <v>40604</v>
      </c>
      <c r="H383" s="60">
        <v>265806905</v>
      </c>
      <c r="I383">
        <v>0</v>
      </c>
      <c r="J383" s="60">
        <v>265806905</v>
      </c>
      <c r="K383" t="s">
        <v>860</v>
      </c>
      <c r="L383">
        <v>0</v>
      </c>
      <c r="M383" t="s">
        <v>860</v>
      </c>
      <c r="N383">
        <v>0</v>
      </c>
      <c r="O383" t="s">
        <v>860</v>
      </c>
      <c r="P383">
        <v>0</v>
      </c>
      <c r="Q383" t="s">
        <v>860</v>
      </c>
      <c r="R383">
        <v>0</v>
      </c>
      <c r="S383" t="s">
        <v>860</v>
      </c>
      <c r="T383">
        <v>0</v>
      </c>
      <c r="U383" t="s">
        <v>860</v>
      </c>
      <c r="V383">
        <v>0</v>
      </c>
    </row>
    <row r="384" spans="1:22" ht="15">
      <c r="A384" t="s">
        <v>1868</v>
      </c>
      <c r="B384" t="s">
        <v>1869</v>
      </c>
      <c r="C384" t="s">
        <v>1870</v>
      </c>
      <c r="D384" t="s">
        <v>919</v>
      </c>
      <c r="E384" t="s">
        <v>859</v>
      </c>
      <c r="F384" s="58">
        <v>1605453703.73</v>
      </c>
      <c r="G384" s="59">
        <v>42296</v>
      </c>
      <c r="H384" s="60">
        <v>274325088</v>
      </c>
      <c r="I384">
        <v>0</v>
      </c>
      <c r="J384" s="60">
        <v>274325088</v>
      </c>
      <c r="K384" t="s">
        <v>860</v>
      </c>
      <c r="L384">
        <v>0</v>
      </c>
      <c r="M384" t="s">
        <v>860</v>
      </c>
      <c r="N384">
        <v>0</v>
      </c>
      <c r="O384" t="s">
        <v>860</v>
      </c>
      <c r="P384">
        <v>0</v>
      </c>
      <c r="Q384" t="s">
        <v>860</v>
      </c>
      <c r="R384">
        <v>0</v>
      </c>
      <c r="S384" t="s">
        <v>860</v>
      </c>
      <c r="T384">
        <v>0</v>
      </c>
      <c r="U384" t="s">
        <v>860</v>
      </c>
      <c r="V384">
        <v>0</v>
      </c>
    </row>
    <row r="385" spans="1:22" ht="15">
      <c r="A385" t="s">
        <v>1871</v>
      </c>
      <c r="B385" t="s">
        <v>1872</v>
      </c>
      <c r="C385" t="s">
        <v>1873</v>
      </c>
      <c r="D385" t="s">
        <v>941</v>
      </c>
      <c r="E385" t="s">
        <v>859</v>
      </c>
      <c r="F385" s="58">
        <v>17893281.469999999</v>
      </c>
      <c r="G385" s="59">
        <v>42438</v>
      </c>
      <c r="H385" s="60">
        <v>663218</v>
      </c>
      <c r="I385">
        <v>0</v>
      </c>
      <c r="J385" s="60">
        <v>663218</v>
      </c>
      <c r="K385" t="s">
        <v>860</v>
      </c>
      <c r="L385">
        <v>0</v>
      </c>
      <c r="M385" t="s">
        <v>860</v>
      </c>
      <c r="N385">
        <v>0</v>
      </c>
      <c r="O385" t="s">
        <v>860</v>
      </c>
      <c r="P385">
        <v>0</v>
      </c>
      <c r="Q385" t="s">
        <v>860</v>
      </c>
      <c r="R385">
        <v>0</v>
      </c>
      <c r="S385" t="s">
        <v>860</v>
      </c>
      <c r="T385">
        <v>0</v>
      </c>
      <c r="U385" t="s">
        <v>860</v>
      </c>
      <c r="V385">
        <v>0</v>
      </c>
    </row>
    <row r="386" spans="1:22" ht="15">
      <c r="A386" t="s">
        <v>773</v>
      </c>
      <c r="B386" t="s">
        <v>1874</v>
      </c>
      <c r="C386" t="s">
        <v>1875</v>
      </c>
      <c r="D386" t="s">
        <v>919</v>
      </c>
      <c r="E386" t="s">
        <v>859</v>
      </c>
      <c r="F386" s="58">
        <v>1808639254.5699999</v>
      </c>
      <c r="G386" s="59">
        <v>42334</v>
      </c>
      <c r="H386" s="60">
        <v>330386000</v>
      </c>
      <c r="I386">
        <v>0</v>
      </c>
      <c r="J386" s="60">
        <v>330386000</v>
      </c>
      <c r="K386" t="s">
        <v>860</v>
      </c>
      <c r="L386">
        <v>0</v>
      </c>
      <c r="M386" t="s">
        <v>860</v>
      </c>
      <c r="N386">
        <v>0</v>
      </c>
      <c r="O386" t="s">
        <v>860</v>
      </c>
      <c r="P386">
        <v>0</v>
      </c>
      <c r="Q386" t="s">
        <v>860</v>
      </c>
      <c r="R386">
        <v>0</v>
      </c>
      <c r="S386" t="s">
        <v>860</v>
      </c>
      <c r="T386">
        <v>0</v>
      </c>
      <c r="U386" t="s">
        <v>860</v>
      </c>
      <c r="V386">
        <v>0</v>
      </c>
    </row>
    <row r="387" spans="1:22" ht="15">
      <c r="A387" t="s">
        <v>1876</v>
      </c>
      <c r="B387" t="s">
        <v>1877</v>
      </c>
      <c r="C387" t="s">
        <v>1878</v>
      </c>
      <c r="D387" t="s">
        <v>876</v>
      </c>
      <c r="E387" t="s">
        <v>859</v>
      </c>
      <c r="F387" s="58">
        <v>6516353969.5799999</v>
      </c>
      <c r="G387" s="59">
        <v>42250</v>
      </c>
      <c r="H387" s="60">
        <v>7243283198</v>
      </c>
      <c r="I387" s="60">
        <v>134005934</v>
      </c>
      <c r="J387" s="60">
        <v>7377289132</v>
      </c>
      <c r="K387" t="s">
        <v>888</v>
      </c>
      <c r="L387">
        <v>1</v>
      </c>
      <c r="M387" t="s">
        <v>889</v>
      </c>
      <c r="N387" s="60">
        <v>133242457</v>
      </c>
      <c r="O387" t="s">
        <v>904</v>
      </c>
      <c r="P387" s="60">
        <v>663476</v>
      </c>
      <c r="Q387" t="s">
        <v>905</v>
      </c>
      <c r="R387" s="60">
        <v>100000</v>
      </c>
      <c r="S387" t="s">
        <v>860</v>
      </c>
      <c r="T387">
        <v>0</v>
      </c>
      <c r="U387" t="s">
        <v>860</v>
      </c>
      <c r="V387">
        <v>0</v>
      </c>
    </row>
    <row r="388" spans="1:22" ht="15">
      <c r="A388" t="s">
        <v>1879</v>
      </c>
      <c r="B388" t="s">
        <v>1880</v>
      </c>
      <c r="C388" t="s">
        <v>1881</v>
      </c>
      <c r="D388" t="s">
        <v>934</v>
      </c>
      <c r="E388" t="s">
        <v>859</v>
      </c>
      <c r="F388" s="58">
        <v>1200000000</v>
      </c>
      <c r="G388" s="59">
        <v>41743</v>
      </c>
      <c r="H388" s="60">
        <v>102360368</v>
      </c>
      <c r="I388" s="60">
        <v>202371448</v>
      </c>
      <c r="J388" s="60">
        <v>304731816</v>
      </c>
      <c r="K388" t="s">
        <v>860</v>
      </c>
      <c r="L388">
        <v>0</v>
      </c>
      <c r="M388" t="s">
        <v>860</v>
      </c>
      <c r="N388">
        <v>0</v>
      </c>
      <c r="O388" t="s">
        <v>860</v>
      </c>
      <c r="P388">
        <v>0</v>
      </c>
      <c r="Q388" t="s">
        <v>860</v>
      </c>
      <c r="R388">
        <v>0</v>
      </c>
      <c r="S388" t="s">
        <v>860</v>
      </c>
      <c r="T388">
        <v>0</v>
      </c>
      <c r="U388" t="s">
        <v>860</v>
      </c>
      <c r="V388">
        <v>0</v>
      </c>
    </row>
    <row r="389" spans="1:22" ht="15">
      <c r="A389" t="s">
        <v>864</v>
      </c>
      <c r="B389" t="s">
        <v>865</v>
      </c>
      <c r="C389" t="s">
        <v>866</v>
      </c>
      <c r="D389" t="s">
        <v>867</v>
      </c>
      <c r="E389" t="s">
        <v>868</v>
      </c>
      <c r="F389" s="58">
        <v>99990000</v>
      </c>
      <c r="G389" s="59">
        <v>42468</v>
      </c>
      <c r="H389" s="60">
        <v>14682819</v>
      </c>
      <c r="I389" s="60">
        <v>29365639</v>
      </c>
      <c r="J389" s="60">
        <v>44048458</v>
      </c>
      <c r="K389" t="s">
        <v>860</v>
      </c>
      <c r="L389">
        <v>0</v>
      </c>
      <c r="M389" t="s">
        <v>860</v>
      </c>
      <c r="N389">
        <v>0</v>
      </c>
      <c r="O389" t="s">
        <v>860</v>
      </c>
      <c r="P389">
        <v>0</v>
      </c>
      <c r="Q389" t="s">
        <v>860</v>
      </c>
      <c r="R389">
        <v>0</v>
      </c>
      <c r="S389" t="s">
        <v>860</v>
      </c>
      <c r="T389">
        <v>0</v>
      </c>
      <c r="U389" t="s">
        <v>860</v>
      </c>
      <c r="V389">
        <v>0</v>
      </c>
    </row>
    <row r="390" spans="1:22" ht="15">
      <c r="A390" t="s">
        <v>1882</v>
      </c>
      <c r="B390" t="s">
        <v>1883</v>
      </c>
      <c r="C390" t="s">
        <v>1884</v>
      </c>
      <c r="D390" t="s">
        <v>858</v>
      </c>
      <c r="E390" t="s">
        <v>859</v>
      </c>
      <c r="F390" s="58">
        <v>12482912.050000001</v>
      </c>
      <c r="G390" s="59">
        <v>41823</v>
      </c>
      <c r="H390" s="60">
        <v>5996865</v>
      </c>
      <c r="I390">
        <v>0</v>
      </c>
      <c r="J390" s="60">
        <v>5996865</v>
      </c>
      <c r="K390" t="s">
        <v>860</v>
      </c>
      <c r="L390">
        <v>0</v>
      </c>
      <c r="M390" t="s">
        <v>860</v>
      </c>
      <c r="N390">
        <v>0</v>
      </c>
      <c r="O390" t="s">
        <v>860</v>
      </c>
      <c r="P390">
        <v>0</v>
      </c>
      <c r="Q390" t="s">
        <v>860</v>
      </c>
      <c r="R390">
        <v>0</v>
      </c>
      <c r="S390" t="s">
        <v>860</v>
      </c>
      <c r="T390">
        <v>0</v>
      </c>
      <c r="U390" t="s">
        <v>860</v>
      </c>
      <c r="V390">
        <v>0</v>
      </c>
    </row>
    <row r="391" spans="1:22" ht="15">
      <c r="A391" t="s">
        <v>1885</v>
      </c>
      <c r="B391" t="s">
        <v>1886</v>
      </c>
      <c r="C391" t="s">
        <v>1887</v>
      </c>
      <c r="D391" t="s">
        <v>858</v>
      </c>
      <c r="E391" t="s">
        <v>859</v>
      </c>
      <c r="F391" s="58">
        <v>5690422.79</v>
      </c>
      <c r="G391" s="59">
        <v>42279</v>
      </c>
      <c r="H391" s="60">
        <v>11187534</v>
      </c>
      <c r="I391">
        <v>0</v>
      </c>
      <c r="J391" s="60">
        <v>11187534</v>
      </c>
      <c r="K391" t="s">
        <v>860</v>
      </c>
      <c r="L391">
        <v>0</v>
      </c>
      <c r="M391" t="s">
        <v>860</v>
      </c>
      <c r="N391">
        <v>0</v>
      </c>
      <c r="O391" t="s">
        <v>860</v>
      </c>
      <c r="P391">
        <v>0</v>
      </c>
      <c r="Q391" t="s">
        <v>860</v>
      </c>
      <c r="R391">
        <v>0</v>
      </c>
      <c r="S391" t="s">
        <v>860</v>
      </c>
      <c r="T391">
        <v>0</v>
      </c>
      <c r="U391" t="s">
        <v>860</v>
      </c>
      <c r="V391">
        <v>0</v>
      </c>
    </row>
    <row r="392" spans="1:22" ht="15">
      <c r="A392" t="s">
        <v>1888</v>
      </c>
      <c r="B392" t="s">
        <v>1889</v>
      </c>
      <c r="C392" t="s">
        <v>1890</v>
      </c>
      <c r="D392" t="s">
        <v>876</v>
      </c>
      <c r="E392" t="s">
        <v>859</v>
      </c>
      <c r="F392" s="58">
        <v>72000000</v>
      </c>
      <c r="G392" s="59">
        <v>42215</v>
      </c>
      <c r="H392" s="60">
        <v>1042390</v>
      </c>
      <c r="I392" s="60">
        <v>2068328</v>
      </c>
      <c r="J392" s="60">
        <v>3110718</v>
      </c>
      <c r="K392" t="s">
        <v>860</v>
      </c>
      <c r="L392">
        <v>0</v>
      </c>
      <c r="M392" t="s">
        <v>860</v>
      </c>
      <c r="N392">
        <v>0</v>
      </c>
      <c r="O392" t="s">
        <v>860</v>
      </c>
      <c r="P392">
        <v>0</v>
      </c>
      <c r="Q392" t="s">
        <v>860</v>
      </c>
      <c r="R392">
        <v>0</v>
      </c>
      <c r="S392" t="s">
        <v>860</v>
      </c>
      <c r="T392">
        <v>0</v>
      </c>
      <c r="U392" t="s">
        <v>860</v>
      </c>
      <c r="V392">
        <v>0</v>
      </c>
    </row>
    <row r="393" spans="1:22" ht="15">
      <c r="A393" t="s">
        <v>864</v>
      </c>
      <c r="B393" t="s">
        <v>865</v>
      </c>
      <c r="C393" t="s">
        <v>866</v>
      </c>
      <c r="D393" t="s">
        <v>867</v>
      </c>
      <c r="E393" t="s">
        <v>868</v>
      </c>
      <c r="F393" s="58">
        <v>52500000</v>
      </c>
      <c r="G393" s="59">
        <v>42436</v>
      </c>
      <c r="H393" s="60">
        <v>11728369</v>
      </c>
      <c r="I393" s="60">
        <v>23271631</v>
      </c>
      <c r="J393" s="60">
        <v>35000000</v>
      </c>
      <c r="K393" t="s">
        <v>860</v>
      </c>
      <c r="L393">
        <v>0</v>
      </c>
      <c r="M393" t="s">
        <v>860</v>
      </c>
      <c r="N393">
        <v>0</v>
      </c>
      <c r="O393" t="s">
        <v>860</v>
      </c>
      <c r="P393">
        <v>0</v>
      </c>
      <c r="Q393" t="s">
        <v>860</v>
      </c>
      <c r="R393">
        <v>0</v>
      </c>
      <c r="S393" t="s">
        <v>860</v>
      </c>
      <c r="T393">
        <v>0</v>
      </c>
      <c r="U393" t="s">
        <v>860</v>
      </c>
      <c r="V393">
        <v>0</v>
      </c>
    </row>
    <row r="394" spans="1:22" ht="15">
      <c r="A394" t="s">
        <v>1891</v>
      </c>
      <c r="B394" t="s">
        <v>1892</v>
      </c>
      <c r="C394" t="s">
        <v>1893</v>
      </c>
      <c r="D394" t="s">
        <v>876</v>
      </c>
      <c r="E394" t="s">
        <v>859</v>
      </c>
      <c r="F394" s="58">
        <v>2245786630.7399998</v>
      </c>
      <c r="G394" s="59">
        <v>41807</v>
      </c>
      <c r="H394" s="60">
        <v>1182320203</v>
      </c>
      <c r="I394" s="60">
        <v>532575323</v>
      </c>
      <c r="J394" s="60">
        <v>1714895526</v>
      </c>
      <c r="K394" t="s">
        <v>860</v>
      </c>
      <c r="L394">
        <v>0</v>
      </c>
      <c r="M394" t="s">
        <v>860</v>
      </c>
      <c r="N394">
        <v>0</v>
      </c>
      <c r="O394" t="s">
        <v>860</v>
      </c>
      <c r="P394">
        <v>0</v>
      </c>
      <c r="Q394" t="s">
        <v>860</v>
      </c>
      <c r="R394">
        <v>0</v>
      </c>
      <c r="S394" t="s">
        <v>860</v>
      </c>
      <c r="T394">
        <v>0</v>
      </c>
      <c r="U394" t="s">
        <v>860</v>
      </c>
      <c r="V394">
        <v>0</v>
      </c>
    </row>
    <row r="395" spans="1:22" ht="15">
      <c r="A395" t="s">
        <v>1894</v>
      </c>
      <c r="B395" t="s">
        <v>1895</v>
      </c>
      <c r="C395" t="s">
        <v>1896</v>
      </c>
      <c r="D395" t="s">
        <v>872</v>
      </c>
      <c r="E395" t="s">
        <v>859</v>
      </c>
      <c r="F395" s="58">
        <v>2568009837.54</v>
      </c>
      <c r="G395" s="59">
        <v>42359</v>
      </c>
      <c r="H395" s="60">
        <v>236874031</v>
      </c>
      <c r="I395" s="60">
        <v>81898898</v>
      </c>
      <c r="J395" s="60">
        <v>318772929</v>
      </c>
      <c r="K395" t="s">
        <v>860</v>
      </c>
      <c r="L395">
        <v>0</v>
      </c>
      <c r="M395" t="s">
        <v>860</v>
      </c>
      <c r="N395">
        <v>0</v>
      </c>
      <c r="O395" t="s">
        <v>860</v>
      </c>
      <c r="P395">
        <v>0</v>
      </c>
      <c r="Q395" t="s">
        <v>860</v>
      </c>
      <c r="R395">
        <v>0</v>
      </c>
      <c r="S395" t="s">
        <v>860</v>
      </c>
      <c r="T395">
        <v>0</v>
      </c>
      <c r="U395" t="s">
        <v>860</v>
      </c>
      <c r="V395">
        <v>0</v>
      </c>
    </row>
    <row r="396" spans="1:22" ht="15">
      <c r="A396" t="s">
        <v>864</v>
      </c>
      <c r="B396" t="s">
        <v>865</v>
      </c>
      <c r="C396" t="s">
        <v>866</v>
      </c>
      <c r="D396" t="s">
        <v>867</v>
      </c>
      <c r="E396" t="s">
        <v>868</v>
      </c>
      <c r="F396" s="58">
        <v>731247640.38</v>
      </c>
      <c r="G396" s="59">
        <v>42402</v>
      </c>
      <c r="H396" s="60">
        <v>81587997</v>
      </c>
      <c r="I396" s="60">
        <v>28208946</v>
      </c>
      <c r="J396" s="60">
        <v>109796943</v>
      </c>
      <c r="K396" t="s">
        <v>860</v>
      </c>
      <c r="L396">
        <v>0</v>
      </c>
      <c r="M396" t="s">
        <v>860</v>
      </c>
      <c r="N396">
        <v>0</v>
      </c>
      <c r="O396" t="s">
        <v>860</v>
      </c>
      <c r="P396">
        <v>0</v>
      </c>
      <c r="Q396" t="s">
        <v>860</v>
      </c>
      <c r="R396">
        <v>0</v>
      </c>
      <c r="S396" t="s">
        <v>860</v>
      </c>
      <c r="T396">
        <v>0</v>
      </c>
      <c r="U396" t="s">
        <v>860</v>
      </c>
      <c r="V396">
        <v>0</v>
      </c>
    </row>
    <row r="397" spans="1:22" ht="15">
      <c r="A397" t="s">
        <v>1897</v>
      </c>
      <c r="B397" t="s">
        <v>1898</v>
      </c>
      <c r="C397" t="s">
        <v>1899</v>
      </c>
      <c r="D397" t="s">
        <v>858</v>
      </c>
      <c r="E397" t="s">
        <v>859</v>
      </c>
      <c r="F397" s="58">
        <v>9829145.7200000007</v>
      </c>
      <c r="G397" s="59">
        <v>42395</v>
      </c>
      <c r="H397" s="60">
        <v>41069983</v>
      </c>
      <c r="I397">
        <v>0</v>
      </c>
      <c r="J397" s="60">
        <v>41069983</v>
      </c>
      <c r="K397" t="s">
        <v>860</v>
      </c>
      <c r="L397">
        <v>0</v>
      </c>
      <c r="M397" t="s">
        <v>860</v>
      </c>
      <c r="N397">
        <v>0</v>
      </c>
      <c r="O397" t="s">
        <v>860</v>
      </c>
      <c r="P397">
        <v>0</v>
      </c>
      <c r="Q397" t="s">
        <v>860</v>
      </c>
      <c r="R397">
        <v>0</v>
      </c>
      <c r="S397" t="s">
        <v>860</v>
      </c>
      <c r="T397">
        <v>0</v>
      </c>
      <c r="U397" t="s">
        <v>860</v>
      </c>
      <c r="V397">
        <v>0</v>
      </c>
    </row>
    <row r="398" spans="1:22" ht="15">
      <c r="A398" t="s">
        <v>776</v>
      </c>
      <c r="B398" t="s">
        <v>1900</v>
      </c>
      <c r="C398" t="s">
        <v>1901</v>
      </c>
      <c r="D398" t="s">
        <v>876</v>
      </c>
      <c r="E398" t="s">
        <v>859</v>
      </c>
      <c r="F398" s="58">
        <v>1213180350.02</v>
      </c>
      <c r="G398" s="59">
        <v>42488</v>
      </c>
      <c r="H398" s="60">
        <v>869123914</v>
      </c>
      <c r="I398" s="60">
        <v>150665862</v>
      </c>
      <c r="J398" s="60">
        <v>1019789776</v>
      </c>
      <c r="K398" t="s">
        <v>860</v>
      </c>
      <c r="L398">
        <v>0</v>
      </c>
      <c r="M398" t="s">
        <v>860</v>
      </c>
      <c r="N398">
        <v>0</v>
      </c>
      <c r="O398" t="s">
        <v>860</v>
      </c>
      <c r="P398">
        <v>0</v>
      </c>
      <c r="Q398" t="s">
        <v>860</v>
      </c>
      <c r="R398">
        <v>0</v>
      </c>
      <c r="S398" t="s">
        <v>860</v>
      </c>
      <c r="T398">
        <v>0</v>
      </c>
      <c r="U398" t="s">
        <v>860</v>
      </c>
      <c r="V398">
        <v>0</v>
      </c>
    </row>
    <row r="399" spans="1:22" ht="15">
      <c r="A399" t="s">
        <v>1902</v>
      </c>
      <c r="B399" t="s">
        <v>1903</v>
      </c>
      <c r="C399" t="s">
        <v>1904</v>
      </c>
      <c r="D399" t="s">
        <v>876</v>
      </c>
      <c r="E399" t="s">
        <v>859</v>
      </c>
      <c r="F399" s="58">
        <v>9213921.8000000007</v>
      </c>
      <c r="G399" s="59">
        <v>39573</v>
      </c>
      <c r="H399" s="60">
        <v>343000</v>
      </c>
      <c r="I399" s="60">
        <v>240000</v>
      </c>
      <c r="J399" s="60">
        <v>583000</v>
      </c>
      <c r="K399" t="s">
        <v>860</v>
      </c>
      <c r="L399">
        <v>0</v>
      </c>
      <c r="M399" t="s">
        <v>860</v>
      </c>
      <c r="N399">
        <v>0</v>
      </c>
      <c r="O399" t="s">
        <v>860</v>
      </c>
      <c r="P399">
        <v>0</v>
      </c>
      <c r="Q399" t="s">
        <v>860</v>
      </c>
      <c r="R399">
        <v>0</v>
      </c>
      <c r="S399" t="s">
        <v>860</v>
      </c>
      <c r="T399">
        <v>0</v>
      </c>
      <c r="U399" t="s">
        <v>860</v>
      </c>
      <c r="V399">
        <v>0</v>
      </c>
    </row>
    <row r="400" spans="1:22" ht="15">
      <c r="A400" t="s">
        <v>2234</v>
      </c>
      <c r="B400" t="s">
        <v>1905</v>
      </c>
      <c r="C400" t="s">
        <v>2235</v>
      </c>
      <c r="D400" t="s">
        <v>876</v>
      </c>
      <c r="E400" t="s">
        <v>859</v>
      </c>
      <c r="F400" s="58">
        <v>28933201.920000002</v>
      </c>
      <c r="G400" s="59">
        <v>42228</v>
      </c>
      <c r="H400" s="60">
        <v>1121073896</v>
      </c>
      <c r="I400">
        <v>0</v>
      </c>
      <c r="J400" s="60">
        <v>1121073896</v>
      </c>
      <c r="K400" t="s">
        <v>860</v>
      </c>
      <c r="L400">
        <v>0</v>
      </c>
      <c r="M400" t="s">
        <v>860</v>
      </c>
      <c r="N400">
        <v>0</v>
      </c>
      <c r="O400" t="s">
        <v>860</v>
      </c>
      <c r="P400">
        <v>0</v>
      </c>
      <c r="Q400" t="s">
        <v>860</v>
      </c>
      <c r="R400">
        <v>0</v>
      </c>
      <c r="S400" t="s">
        <v>860</v>
      </c>
      <c r="T400">
        <v>0</v>
      </c>
      <c r="U400" t="s">
        <v>860</v>
      </c>
      <c r="V400">
        <v>0</v>
      </c>
    </row>
    <row r="401" spans="1:22" ht="15">
      <c r="A401" t="s">
        <v>1906</v>
      </c>
      <c r="B401" t="s">
        <v>1907</v>
      </c>
      <c r="C401" t="s">
        <v>1908</v>
      </c>
      <c r="D401" t="s">
        <v>876</v>
      </c>
      <c r="E401" t="s">
        <v>859</v>
      </c>
      <c r="F401" s="58">
        <v>226145401</v>
      </c>
      <c r="G401" s="59">
        <v>41344</v>
      </c>
      <c r="H401" s="60">
        <v>74220000</v>
      </c>
      <c r="I401">
        <v>0</v>
      </c>
      <c r="J401" s="60">
        <v>74220000</v>
      </c>
      <c r="K401" t="s">
        <v>860</v>
      </c>
      <c r="L401">
        <v>0</v>
      </c>
      <c r="M401" t="s">
        <v>860</v>
      </c>
      <c r="N401">
        <v>0</v>
      </c>
      <c r="O401" t="s">
        <v>860</v>
      </c>
      <c r="P401">
        <v>0</v>
      </c>
      <c r="Q401" t="s">
        <v>860</v>
      </c>
      <c r="R401">
        <v>0</v>
      </c>
      <c r="S401" t="s">
        <v>860</v>
      </c>
      <c r="T401">
        <v>0</v>
      </c>
      <c r="U401" t="s">
        <v>860</v>
      </c>
      <c r="V401">
        <v>0</v>
      </c>
    </row>
    <row r="402" spans="1:22" ht="15">
      <c r="A402" t="s">
        <v>1909</v>
      </c>
      <c r="B402" t="s">
        <v>1910</v>
      </c>
      <c r="C402" t="s">
        <v>1911</v>
      </c>
      <c r="D402" t="s">
        <v>876</v>
      </c>
      <c r="E402" t="s">
        <v>859</v>
      </c>
      <c r="F402" s="58">
        <v>303578475.95999998</v>
      </c>
      <c r="G402" s="59">
        <v>42185</v>
      </c>
      <c r="H402" s="60">
        <v>30357847596</v>
      </c>
      <c r="I402">
        <v>0</v>
      </c>
      <c r="J402" s="60">
        <v>30357847596</v>
      </c>
      <c r="K402" t="s">
        <v>860</v>
      </c>
      <c r="L402">
        <v>0</v>
      </c>
      <c r="M402" t="s">
        <v>860</v>
      </c>
      <c r="N402">
        <v>0</v>
      </c>
      <c r="O402" t="s">
        <v>860</v>
      </c>
      <c r="P402">
        <v>0</v>
      </c>
      <c r="Q402" t="s">
        <v>860</v>
      </c>
      <c r="R402">
        <v>0</v>
      </c>
      <c r="S402" t="s">
        <v>860</v>
      </c>
      <c r="T402">
        <v>0</v>
      </c>
      <c r="U402" t="s">
        <v>860</v>
      </c>
      <c r="V402">
        <v>0</v>
      </c>
    </row>
    <row r="403" spans="1:22" ht="15">
      <c r="A403" t="s">
        <v>778</v>
      </c>
      <c r="B403" t="s">
        <v>1912</v>
      </c>
      <c r="C403" t="s">
        <v>1913</v>
      </c>
      <c r="D403" t="s">
        <v>919</v>
      </c>
      <c r="E403" t="s">
        <v>859</v>
      </c>
      <c r="F403" s="58">
        <v>512438000</v>
      </c>
      <c r="G403" s="59">
        <v>42318</v>
      </c>
      <c r="H403" s="60">
        <v>43769808</v>
      </c>
      <c r="I403">
        <v>0</v>
      </c>
      <c r="J403" s="60">
        <v>43769808</v>
      </c>
      <c r="K403" t="s">
        <v>860</v>
      </c>
      <c r="L403">
        <v>0</v>
      </c>
      <c r="M403" t="s">
        <v>860</v>
      </c>
      <c r="N403">
        <v>0</v>
      </c>
      <c r="O403" t="s">
        <v>860</v>
      </c>
      <c r="P403">
        <v>0</v>
      </c>
      <c r="Q403" t="s">
        <v>860</v>
      </c>
      <c r="R403">
        <v>0</v>
      </c>
      <c r="S403" t="s">
        <v>860</v>
      </c>
      <c r="T403">
        <v>0</v>
      </c>
      <c r="U403" t="s">
        <v>860</v>
      </c>
      <c r="V403">
        <v>0</v>
      </c>
    </row>
    <row r="404" spans="1:22" ht="15">
      <c r="A404" t="s">
        <v>1914</v>
      </c>
      <c r="B404" t="s">
        <v>1915</v>
      </c>
      <c r="C404" t="s">
        <v>1916</v>
      </c>
      <c r="D404" t="s">
        <v>919</v>
      </c>
      <c r="E404" t="s">
        <v>859</v>
      </c>
      <c r="F404" s="58">
        <v>2635639575</v>
      </c>
      <c r="G404" s="59">
        <v>42387</v>
      </c>
      <c r="H404" s="60">
        <v>17153337</v>
      </c>
      <c r="I404">
        <v>0</v>
      </c>
      <c r="J404" s="60">
        <v>17153337</v>
      </c>
      <c r="K404" t="s">
        <v>860</v>
      </c>
      <c r="L404">
        <v>0</v>
      </c>
      <c r="M404" t="s">
        <v>860</v>
      </c>
      <c r="N404">
        <v>0</v>
      </c>
      <c r="O404" t="s">
        <v>860</v>
      </c>
      <c r="P404">
        <v>0</v>
      </c>
      <c r="Q404" t="s">
        <v>860</v>
      </c>
      <c r="R404">
        <v>0</v>
      </c>
      <c r="S404" t="s">
        <v>860</v>
      </c>
      <c r="T404">
        <v>0</v>
      </c>
      <c r="U404" t="s">
        <v>860</v>
      </c>
      <c r="V404">
        <v>0</v>
      </c>
    </row>
    <row r="405" spans="1:22" ht="15">
      <c r="A405" t="s">
        <v>1917</v>
      </c>
      <c r="B405" t="s">
        <v>1918</v>
      </c>
      <c r="C405" t="s">
        <v>1919</v>
      </c>
      <c r="D405" t="s">
        <v>876</v>
      </c>
      <c r="E405" t="s">
        <v>859</v>
      </c>
      <c r="F405" s="58">
        <v>556799050</v>
      </c>
      <c r="G405" s="59">
        <v>40478</v>
      </c>
      <c r="H405" s="60">
        <v>278399525</v>
      </c>
      <c r="I405" s="60">
        <v>278399525</v>
      </c>
      <c r="J405" s="60">
        <v>556799050</v>
      </c>
      <c r="K405" t="s">
        <v>860</v>
      </c>
      <c r="L405">
        <v>0</v>
      </c>
      <c r="M405" t="s">
        <v>860</v>
      </c>
      <c r="N405">
        <v>0</v>
      </c>
      <c r="O405" t="s">
        <v>860</v>
      </c>
      <c r="P405">
        <v>0</v>
      </c>
      <c r="Q405" t="s">
        <v>860</v>
      </c>
      <c r="R405">
        <v>0</v>
      </c>
      <c r="S405" t="s">
        <v>860</v>
      </c>
      <c r="T405">
        <v>0</v>
      </c>
      <c r="U405" t="s">
        <v>860</v>
      </c>
      <c r="V405">
        <v>0</v>
      </c>
    </row>
    <row r="406" spans="1:22" ht="15">
      <c r="A406" t="s">
        <v>2863</v>
      </c>
      <c r="B406" t="s">
        <v>2864</v>
      </c>
      <c r="C406" t="s">
        <v>2865</v>
      </c>
      <c r="D406" t="s">
        <v>919</v>
      </c>
      <c r="E406" t="s">
        <v>859</v>
      </c>
      <c r="F406" s="58">
        <v>8051490166.79</v>
      </c>
      <c r="G406" s="59">
        <v>42467</v>
      </c>
      <c r="H406" s="60">
        <v>1339015898</v>
      </c>
      <c r="I406">
        <v>0</v>
      </c>
      <c r="J406" s="60">
        <v>1339015898</v>
      </c>
      <c r="K406" t="s">
        <v>860</v>
      </c>
      <c r="L406">
        <v>0</v>
      </c>
      <c r="M406" t="s">
        <v>860</v>
      </c>
      <c r="N406">
        <v>0</v>
      </c>
      <c r="O406" t="s">
        <v>860</v>
      </c>
      <c r="P406">
        <v>0</v>
      </c>
      <c r="Q406" t="s">
        <v>860</v>
      </c>
      <c r="R406">
        <v>0</v>
      </c>
      <c r="S406" t="s">
        <v>860</v>
      </c>
      <c r="T406">
        <v>0</v>
      </c>
      <c r="U406" t="s">
        <v>860</v>
      </c>
      <c r="V406">
        <v>0</v>
      </c>
    </row>
    <row r="407" spans="1:22" ht="15">
      <c r="A407" t="s">
        <v>1920</v>
      </c>
      <c r="B407" t="s">
        <v>1921</v>
      </c>
      <c r="C407" t="s">
        <v>1922</v>
      </c>
      <c r="D407" t="s">
        <v>919</v>
      </c>
      <c r="E407" t="s">
        <v>859</v>
      </c>
      <c r="F407" s="58">
        <v>10000000000</v>
      </c>
      <c r="G407" s="59">
        <v>41759</v>
      </c>
      <c r="H407" s="60">
        <v>683509869</v>
      </c>
      <c r="I407">
        <v>0</v>
      </c>
      <c r="J407" s="60">
        <v>683509869</v>
      </c>
      <c r="K407" t="s">
        <v>860</v>
      </c>
      <c r="L407">
        <v>0</v>
      </c>
      <c r="M407" t="s">
        <v>860</v>
      </c>
      <c r="N407">
        <v>0</v>
      </c>
      <c r="O407" t="s">
        <v>860</v>
      </c>
      <c r="P407">
        <v>0</v>
      </c>
      <c r="Q407" t="s">
        <v>860</v>
      </c>
      <c r="R407">
        <v>0</v>
      </c>
      <c r="S407" t="s">
        <v>860</v>
      </c>
      <c r="T407">
        <v>0</v>
      </c>
      <c r="U407" t="s">
        <v>860</v>
      </c>
      <c r="V407">
        <v>0</v>
      </c>
    </row>
    <row r="408" spans="1:22" ht="15">
      <c r="A408" t="s">
        <v>2245</v>
      </c>
      <c r="B408" t="s">
        <v>2246</v>
      </c>
      <c r="C408" t="s">
        <v>2247</v>
      </c>
      <c r="D408" t="s">
        <v>876</v>
      </c>
      <c r="E408" t="s">
        <v>859</v>
      </c>
      <c r="F408" s="58">
        <v>420000</v>
      </c>
      <c r="G408" s="59">
        <v>41948</v>
      </c>
      <c r="H408" s="60">
        <v>420000</v>
      </c>
      <c r="I408">
        <v>0</v>
      </c>
      <c r="J408" s="60">
        <v>420000</v>
      </c>
      <c r="K408" t="s">
        <v>860</v>
      </c>
      <c r="L408">
        <v>0</v>
      </c>
      <c r="M408" t="s">
        <v>860</v>
      </c>
      <c r="N408">
        <v>0</v>
      </c>
      <c r="O408" t="s">
        <v>860</v>
      </c>
      <c r="P408">
        <v>0</v>
      </c>
      <c r="Q408" t="s">
        <v>860</v>
      </c>
      <c r="R408">
        <v>0</v>
      </c>
      <c r="S408" t="s">
        <v>860</v>
      </c>
      <c r="T408">
        <v>0</v>
      </c>
      <c r="U408" t="s">
        <v>860</v>
      </c>
      <c r="V408">
        <v>0</v>
      </c>
    </row>
    <row r="409" spans="1:22" ht="15">
      <c r="A409" t="s">
        <v>1923</v>
      </c>
      <c r="B409" t="s">
        <v>1924</v>
      </c>
      <c r="C409" t="s">
        <v>1925</v>
      </c>
      <c r="D409" t="s">
        <v>876</v>
      </c>
      <c r="E409" t="s">
        <v>859</v>
      </c>
      <c r="F409" s="58">
        <v>2597359806</v>
      </c>
      <c r="G409" s="59">
        <v>41732</v>
      </c>
      <c r="H409" s="60">
        <v>231967956</v>
      </c>
      <c r="I409" s="60">
        <v>244652250</v>
      </c>
      <c r="J409" s="60">
        <v>476620206</v>
      </c>
      <c r="K409" t="s">
        <v>860</v>
      </c>
      <c r="L409">
        <v>0</v>
      </c>
      <c r="M409" t="s">
        <v>860</v>
      </c>
      <c r="N409">
        <v>0</v>
      </c>
      <c r="O409" t="s">
        <v>860</v>
      </c>
      <c r="P409">
        <v>0</v>
      </c>
      <c r="Q409" t="s">
        <v>860</v>
      </c>
      <c r="R409">
        <v>0</v>
      </c>
      <c r="S409" t="s">
        <v>860</v>
      </c>
      <c r="T409">
        <v>0</v>
      </c>
      <c r="U409" t="s">
        <v>860</v>
      </c>
      <c r="V409">
        <v>0</v>
      </c>
    </row>
    <row r="410" spans="1:22" ht="15">
      <c r="A410" t="s">
        <v>1926</v>
      </c>
      <c r="B410" t="s">
        <v>1927</v>
      </c>
      <c r="C410" t="s">
        <v>1928</v>
      </c>
      <c r="D410" t="s">
        <v>876</v>
      </c>
      <c r="E410" t="s">
        <v>859</v>
      </c>
      <c r="F410" s="58">
        <v>2000000</v>
      </c>
      <c r="G410" s="59">
        <v>39070</v>
      </c>
      <c r="H410" s="60">
        <v>2000000</v>
      </c>
      <c r="I410">
        <v>0</v>
      </c>
      <c r="J410" s="60">
        <v>2000000</v>
      </c>
      <c r="K410" t="s">
        <v>860</v>
      </c>
      <c r="L410">
        <v>0</v>
      </c>
      <c r="M410" t="s">
        <v>860</v>
      </c>
      <c r="N410">
        <v>0</v>
      </c>
      <c r="O410" t="s">
        <v>860</v>
      </c>
      <c r="P410">
        <v>0</v>
      </c>
      <c r="Q410" t="s">
        <v>860</v>
      </c>
      <c r="R410">
        <v>0</v>
      </c>
      <c r="S410" t="s">
        <v>860</v>
      </c>
      <c r="T410">
        <v>0</v>
      </c>
      <c r="U410" t="s">
        <v>860</v>
      </c>
      <c r="V410">
        <v>0</v>
      </c>
    </row>
    <row r="411" spans="1:22" ht="15">
      <c r="A411" t="s">
        <v>1929</v>
      </c>
      <c r="B411" t="s">
        <v>1930</v>
      </c>
      <c r="C411" t="s">
        <v>1931</v>
      </c>
      <c r="D411" t="s">
        <v>876</v>
      </c>
      <c r="E411" t="s">
        <v>859</v>
      </c>
      <c r="F411" s="58">
        <v>54625000</v>
      </c>
      <c r="G411" s="59">
        <v>42457</v>
      </c>
      <c r="H411" s="60">
        <v>66448</v>
      </c>
      <c r="I411" s="60">
        <v>126463</v>
      </c>
      <c r="J411" s="60">
        <v>192911</v>
      </c>
      <c r="K411" t="s">
        <v>888</v>
      </c>
      <c r="L411" s="60">
        <v>126307</v>
      </c>
      <c r="M411" t="s">
        <v>889</v>
      </c>
      <c r="N411">
        <v>156</v>
      </c>
      <c r="O411" t="s">
        <v>860</v>
      </c>
      <c r="P411">
        <v>0</v>
      </c>
      <c r="Q411" t="s">
        <v>860</v>
      </c>
      <c r="R411">
        <v>0</v>
      </c>
      <c r="S411" t="s">
        <v>860</v>
      </c>
      <c r="T411">
        <v>0</v>
      </c>
      <c r="U411" t="s">
        <v>860</v>
      </c>
      <c r="V411">
        <v>0</v>
      </c>
    </row>
    <row r="412" spans="1:22" ht="15">
      <c r="A412" t="s">
        <v>782</v>
      </c>
      <c r="B412" t="s">
        <v>1932</v>
      </c>
      <c r="C412" t="s">
        <v>1933</v>
      </c>
      <c r="D412" t="s">
        <v>876</v>
      </c>
      <c r="E412" t="s">
        <v>859</v>
      </c>
      <c r="F412" s="58">
        <v>57000000000</v>
      </c>
      <c r="G412" s="59">
        <v>41716</v>
      </c>
      <c r="H412" s="60">
        <v>3850970714</v>
      </c>
      <c r="I412" s="60">
        <v>3712111703</v>
      </c>
      <c r="J412" s="60">
        <v>7563082417</v>
      </c>
      <c r="K412" t="s">
        <v>860</v>
      </c>
      <c r="L412">
        <v>0</v>
      </c>
      <c r="M412" t="s">
        <v>860</v>
      </c>
      <c r="N412">
        <v>0</v>
      </c>
      <c r="O412" t="s">
        <v>860</v>
      </c>
      <c r="P412">
        <v>0</v>
      </c>
      <c r="Q412" t="s">
        <v>860</v>
      </c>
      <c r="R412">
        <v>0</v>
      </c>
      <c r="S412" t="s">
        <v>860</v>
      </c>
      <c r="T412">
        <v>0</v>
      </c>
      <c r="U412" t="s">
        <v>860</v>
      </c>
      <c r="V412">
        <v>0</v>
      </c>
    </row>
    <row r="413" spans="1:22" ht="15">
      <c r="A413" t="s">
        <v>1934</v>
      </c>
      <c r="B413" t="s">
        <v>1935</v>
      </c>
      <c r="C413" t="s">
        <v>1936</v>
      </c>
      <c r="D413" t="s">
        <v>876</v>
      </c>
      <c r="E413" t="s">
        <v>859</v>
      </c>
      <c r="F413" s="58">
        <v>150000000</v>
      </c>
      <c r="G413" s="59">
        <v>41759</v>
      </c>
      <c r="H413" s="60">
        <v>38041111</v>
      </c>
      <c r="I413" s="60">
        <v>1258019</v>
      </c>
      <c r="J413" s="60">
        <v>39299130</v>
      </c>
      <c r="K413" t="s">
        <v>905</v>
      </c>
      <c r="L413" s="60">
        <v>1227</v>
      </c>
      <c r="M413" t="s">
        <v>860</v>
      </c>
      <c r="N413">
        <v>0</v>
      </c>
      <c r="O413" t="s">
        <v>860</v>
      </c>
      <c r="P413">
        <v>0</v>
      </c>
      <c r="Q413" t="s">
        <v>860</v>
      </c>
      <c r="R413">
        <v>0</v>
      </c>
      <c r="S413" t="s">
        <v>860</v>
      </c>
      <c r="T413">
        <v>0</v>
      </c>
      <c r="U413" t="s">
        <v>860</v>
      </c>
      <c r="V413">
        <v>0</v>
      </c>
    </row>
    <row r="414" spans="1:22" ht="15">
      <c r="A414" t="s">
        <v>1937</v>
      </c>
      <c r="B414" t="s">
        <v>1938</v>
      </c>
      <c r="C414" t="s">
        <v>1939</v>
      </c>
      <c r="D414" t="s">
        <v>876</v>
      </c>
      <c r="E414" t="s">
        <v>859</v>
      </c>
      <c r="F414" s="58">
        <v>52658360.329999998</v>
      </c>
      <c r="G414" s="59">
        <v>40724</v>
      </c>
      <c r="H414" s="60">
        <v>16918</v>
      </c>
      <c r="I414">
        <v>0</v>
      </c>
      <c r="J414" s="60">
        <v>16918</v>
      </c>
      <c r="K414" t="s">
        <v>860</v>
      </c>
      <c r="L414">
        <v>0</v>
      </c>
      <c r="M414" t="s">
        <v>860</v>
      </c>
      <c r="N414">
        <v>0</v>
      </c>
      <c r="O414" t="s">
        <v>860</v>
      </c>
      <c r="P414">
        <v>0</v>
      </c>
      <c r="Q414" t="s">
        <v>860</v>
      </c>
      <c r="R414">
        <v>0</v>
      </c>
      <c r="S414" t="s">
        <v>860</v>
      </c>
      <c r="T414">
        <v>0</v>
      </c>
      <c r="U414" t="s">
        <v>860</v>
      </c>
      <c r="V414">
        <v>0</v>
      </c>
    </row>
    <row r="415" spans="1:22" ht="15">
      <c r="A415" t="s">
        <v>1940</v>
      </c>
      <c r="B415" t="s">
        <v>1941</v>
      </c>
      <c r="C415" t="s">
        <v>1942</v>
      </c>
      <c r="D415" t="s">
        <v>876</v>
      </c>
      <c r="E415" t="s">
        <v>859</v>
      </c>
      <c r="F415" s="58">
        <v>530000</v>
      </c>
      <c r="G415" s="59">
        <v>42096</v>
      </c>
      <c r="H415" s="60">
        <v>365806</v>
      </c>
      <c r="I415" s="60">
        <v>164194</v>
      </c>
      <c r="J415" s="60">
        <v>530000</v>
      </c>
      <c r="K415" t="s">
        <v>860</v>
      </c>
      <c r="L415">
        <v>0</v>
      </c>
      <c r="M415" t="s">
        <v>860</v>
      </c>
      <c r="N415">
        <v>0</v>
      </c>
      <c r="O415" t="s">
        <v>860</v>
      </c>
      <c r="P415">
        <v>0</v>
      </c>
      <c r="Q415" t="s">
        <v>860</v>
      </c>
      <c r="R415">
        <v>0</v>
      </c>
      <c r="S415" t="s">
        <v>860</v>
      </c>
      <c r="T415">
        <v>0</v>
      </c>
      <c r="U415" t="s">
        <v>860</v>
      </c>
      <c r="V415">
        <v>0</v>
      </c>
    </row>
    <row r="416" spans="1:22" ht="15">
      <c r="A416" t="s">
        <v>1943</v>
      </c>
      <c r="B416" t="s">
        <v>1944</v>
      </c>
      <c r="C416" t="s">
        <v>1945</v>
      </c>
      <c r="D416" t="s">
        <v>872</v>
      </c>
      <c r="E416" t="s">
        <v>859</v>
      </c>
      <c r="F416" s="58">
        <v>1071077315.22</v>
      </c>
      <c r="G416" s="59">
        <v>41508</v>
      </c>
      <c r="H416" s="60">
        <v>454629482</v>
      </c>
      <c r="I416" s="60">
        <v>211457072</v>
      </c>
      <c r="J416" s="60">
        <v>666086554</v>
      </c>
      <c r="K416" t="s">
        <v>860</v>
      </c>
      <c r="L416">
        <v>0</v>
      </c>
      <c r="M416" t="s">
        <v>860</v>
      </c>
      <c r="N416">
        <v>0</v>
      </c>
      <c r="O416" t="s">
        <v>860</v>
      </c>
      <c r="P416">
        <v>0</v>
      </c>
      <c r="Q416" t="s">
        <v>860</v>
      </c>
      <c r="R416">
        <v>0</v>
      </c>
      <c r="S416" t="s">
        <v>860</v>
      </c>
      <c r="T416">
        <v>0</v>
      </c>
      <c r="U416" t="s">
        <v>860</v>
      </c>
      <c r="V416">
        <v>0</v>
      </c>
    </row>
    <row r="417" spans="1:22" ht="15">
      <c r="A417" t="s">
        <v>1946</v>
      </c>
      <c r="B417" t="s">
        <v>1947</v>
      </c>
      <c r="C417" t="s">
        <v>1948</v>
      </c>
      <c r="D417" t="s">
        <v>919</v>
      </c>
      <c r="E417" t="s">
        <v>859</v>
      </c>
      <c r="F417" s="58">
        <v>673911676.48000002</v>
      </c>
      <c r="G417" s="59">
        <v>41759</v>
      </c>
      <c r="H417" s="60">
        <v>57737317</v>
      </c>
      <c r="I417">
        <v>0</v>
      </c>
      <c r="J417" s="60">
        <v>57737317</v>
      </c>
      <c r="K417" t="s">
        <v>860</v>
      </c>
      <c r="L417">
        <v>0</v>
      </c>
      <c r="M417" t="s">
        <v>860</v>
      </c>
      <c r="N417">
        <v>0</v>
      </c>
      <c r="O417" t="s">
        <v>860</v>
      </c>
      <c r="P417">
        <v>0</v>
      </c>
      <c r="Q417" t="s">
        <v>860</v>
      </c>
      <c r="R417">
        <v>0</v>
      </c>
      <c r="S417" t="s">
        <v>860</v>
      </c>
      <c r="T417">
        <v>0</v>
      </c>
      <c r="U417" t="s">
        <v>860</v>
      </c>
      <c r="V417">
        <v>0</v>
      </c>
    </row>
    <row r="418" spans="1:22" ht="15">
      <c r="A418" t="s">
        <v>786</v>
      </c>
      <c r="B418" t="s">
        <v>1949</v>
      </c>
      <c r="C418" t="s">
        <v>1950</v>
      </c>
      <c r="D418" t="s">
        <v>919</v>
      </c>
      <c r="E418" t="s">
        <v>859</v>
      </c>
      <c r="F418" s="58">
        <v>931340000</v>
      </c>
      <c r="G418" s="59">
        <v>42216</v>
      </c>
      <c r="H418" s="60">
        <v>113329207</v>
      </c>
      <c r="I418">
        <v>0</v>
      </c>
      <c r="J418" s="60">
        <v>113329207</v>
      </c>
      <c r="K418" t="s">
        <v>860</v>
      </c>
      <c r="L418">
        <v>0</v>
      </c>
      <c r="M418" t="s">
        <v>860</v>
      </c>
      <c r="N418">
        <v>0</v>
      </c>
      <c r="O418" t="s">
        <v>860</v>
      </c>
      <c r="P418">
        <v>0</v>
      </c>
      <c r="Q418" t="s">
        <v>860</v>
      </c>
      <c r="R418">
        <v>0</v>
      </c>
      <c r="S418" t="s">
        <v>860</v>
      </c>
      <c r="T418">
        <v>0</v>
      </c>
      <c r="U418" t="s">
        <v>860</v>
      </c>
      <c r="V418">
        <v>0</v>
      </c>
    </row>
    <row r="419" spans="1:22" ht="15">
      <c r="A419" t="s">
        <v>787</v>
      </c>
      <c r="B419" t="s">
        <v>1951</v>
      </c>
      <c r="C419" t="s">
        <v>1952</v>
      </c>
      <c r="D419" t="s">
        <v>872</v>
      </c>
      <c r="E419" t="s">
        <v>859</v>
      </c>
      <c r="F419" s="58">
        <v>282998580.98000002</v>
      </c>
      <c r="G419" s="59">
        <v>42502</v>
      </c>
      <c r="H419" s="60">
        <v>9622313</v>
      </c>
      <c r="I419" s="60">
        <v>17079432</v>
      </c>
      <c r="J419" s="60">
        <v>26701745</v>
      </c>
      <c r="K419" t="s">
        <v>860</v>
      </c>
      <c r="L419">
        <v>0</v>
      </c>
      <c r="M419" t="s">
        <v>860</v>
      </c>
      <c r="N419">
        <v>0</v>
      </c>
      <c r="O419" t="s">
        <v>860</v>
      </c>
      <c r="P419">
        <v>0</v>
      </c>
      <c r="Q419" t="s">
        <v>860</v>
      </c>
      <c r="R419">
        <v>0</v>
      </c>
      <c r="S419" t="s">
        <v>860</v>
      </c>
      <c r="T419">
        <v>0</v>
      </c>
      <c r="U419" t="s">
        <v>860</v>
      </c>
      <c r="V419">
        <v>0</v>
      </c>
    </row>
    <row r="420" spans="1:22" ht="15">
      <c r="A420" t="s">
        <v>1953</v>
      </c>
      <c r="B420" t="s">
        <v>1954</v>
      </c>
      <c r="C420" t="s">
        <v>1955</v>
      </c>
      <c r="D420" t="s">
        <v>876</v>
      </c>
      <c r="E420" t="s">
        <v>859</v>
      </c>
      <c r="F420" s="58">
        <v>443680654.75999999</v>
      </c>
      <c r="G420" s="59">
        <v>42040</v>
      </c>
      <c r="H420" s="60">
        <v>10995474</v>
      </c>
      <c r="I420" s="60">
        <v>21990939</v>
      </c>
      <c r="J420" s="60">
        <v>32986413</v>
      </c>
      <c r="K420" t="s">
        <v>860</v>
      </c>
      <c r="L420">
        <v>0</v>
      </c>
      <c r="M420" t="s">
        <v>860</v>
      </c>
      <c r="N420">
        <v>0</v>
      </c>
      <c r="O420" t="s">
        <v>860</v>
      </c>
      <c r="P420">
        <v>0</v>
      </c>
      <c r="Q420" t="s">
        <v>860</v>
      </c>
      <c r="R420">
        <v>0</v>
      </c>
      <c r="S420" t="s">
        <v>860</v>
      </c>
      <c r="T420">
        <v>0</v>
      </c>
      <c r="U420" t="s">
        <v>860</v>
      </c>
      <c r="V420">
        <v>0</v>
      </c>
    </row>
    <row r="421" spans="1:22" ht="15">
      <c r="A421" t="s">
        <v>1956</v>
      </c>
      <c r="B421" t="s">
        <v>1957</v>
      </c>
      <c r="C421" t="s">
        <v>1958</v>
      </c>
      <c r="D421" t="s">
        <v>876</v>
      </c>
      <c r="E421" t="s">
        <v>859</v>
      </c>
      <c r="F421" s="58">
        <v>20388939.289999999</v>
      </c>
      <c r="G421" s="59">
        <v>38833</v>
      </c>
      <c r="H421" s="60">
        <v>480000</v>
      </c>
      <c r="I421" s="60">
        <v>480000</v>
      </c>
      <c r="J421" s="60">
        <v>960000</v>
      </c>
      <c r="K421" t="s">
        <v>860</v>
      </c>
      <c r="L421">
        <v>0</v>
      </c>
      <c r="M421" t="s">
        <v>860</v>
      </c>
      <c r="N421">
        <v>0</v>
      </c>
      <c r="O421" t="s">
        <v>860</v>
      </c>
      <c r="P421">
        <v>0</v>
      </c>
      <c r="Q421" t="s">
        <v>860</v>
      </c>
      <c r="R421">
        <v>0</v>
      </c>
      <c r="S421" t="s">
        <v>860</v>
      </c>
      <c r="T421">
        <v>0</v>
      </c>
      <c r="U421" t="s">
        <v>860</v>
      </c>
      <c r="V421">
        <v>0</v>
      </c>
    </row>
    <row r="422" spans="1:22" ht="15">
      <c r="A422" t="s">
        <v>1959</v>
      </c>
      <c r="B422" t="s">
        <v>1960</v>
      </c>
      <c r="C422" t="s">
        <v>1961</v>
      </c>
      <c r="D422" t="s">
        <v>876</v>
      </c>
      <c r="E422" t="s">
        <v>859</v>
      </c>
      <c r="F422" s="58">
        <v>252000000</v>
      </c>
      <c r="G422" s="59">
        <v>42117</v>
      </c>
      <c r="H422" s="60">
        <v>27266565</v>
      </c>
      <c r="I422" s="60">
        <v>36550360</v>
      </c>
      <c r="J422" s="60">
        <v>63816925</v>
      </c>
      <c r="K422" t="s">
        <v>860</v>
      </c>
      <c r="L422">
        <v>0</v>
      </c>
      <c r="M422" t="s">
        <v>860</v>
      </c>
      <c r="N422">
        <v>0</v>
      </c>
      <c r="O422" t="s">
        <v>860</v>
      </c>
      <c r="P422">
        <v>0</v>
      </c>
      <c r="Q422" t="s">
        <v>860</v>
      </c>
      <c r="R422">
        <v>0</v>
      </c>
      <c r="S422" t="s">
        <v>860</v>
      </c>
      <c r="T422">
        <v>0</v>
      </c>
      <c r="U422" t="s">
        <v>860</v>
      </c>
      <c r="V422">
        <v>0</v>
      </c>
    </row>
    <row r="423" spans="1:22" ht="15">
      <c r="A423" t="s">
        <v>789</v>
      </c>
      <c r="B423" t="s">
        <v>1962</v>
      </c>
      <c r="C423" t="s">
        <v>1963</v>
      </c>
      <c r="D423" t="s">
        <v>876</v>
      </c>
      <c r="E423" t="s">
        <v>859</v>
      </c>
      <c r="F423" s="58">
        <v>100000000</v>
      </c>
      <c r="G423" s="59">
        <v>39902</v>
      </c>
      <c r="H423" s="60">
        <v>3840000</v>
      </c>
      <c r="I423" s="60">
        <v>3840000</v>
      </c>
      <c r="J423" s="60">
        <v>7680000</v>
      </c>
      <c r="K423" t="s">
        <v>860</v>
      </c>
      <c r="L423">
        <v>0</v>
      </c>
      <c r="M423" t="s">
        <v>860</v>
      </c>
      <c r="N423">
        <v>0</v>
      </c>
      <c r="O423" t="s">
        <v>860</v>
      </c>
      <c r="P423">
        <v>0</v>
      </c>
      <c r="Q423" t="s">
        <v>860</v>
      </c>
      <c r="R423">
        <v>0</v>
      </c>
      <c r="S423" t="s">
        <v>860</v>
      </c>
      <c r="T423">
        <v>0</v>
      </c>
      <c r="U423" t="s">
        <v>860</v>
      </c>
      <c r="V423">
        <v>0</v>
      </c>
    </row>
    <row r="424" spans="1:22" ht="15">
      <c r="A424" t="s">
        <v>1964</v>
      </c>
      <c r="B424" t="s">
        <v>1965</v>
      </c>
      <c r="C424" t="s">
        <v>1966</v>
      </c>
      <c r="D424" t="s">
        <v>858</v>
      </c>
      <c r="E424" t="s">
        <v>859</v>
      </c>
      <c r="F424" s="58">
        <v>3477863.37</v>
      </c>
      <c r="G424" s="59">
        <v>42489</v>
      </c>
      <c r="H424" s="60">
        <v>50612981</v>
      </c>
      <c r="I424">
        <v>0</v>
      </c>
      <c r="J424" s="60">
        <v>50612981</v>
      </c>
      <c r="K424" t="s">
        <v>860</v>
      </c>
      <c r="L424">
        <v>0</v>
      </c>
      <c r="M424" t="s">
        <v>860</v>
      </c>
      <c r="N424">
        <v>0</v>
      </c>
      <c r="O424" t="s">
        <v>860</v>
      </c>
      <c r="P424">
        <v>0</v>
      </c>
      <c r="Q424" t="s">
        <v>860</v>
      </c>
      <c r="R424">
        <v>0</v>
      </c>
      <c r="S424" t="s">
        <v>860</v>
      </c>
      <c r="T424">
        <v>0</v>
      </c>
      <c r="U424" t="s">
        <v>860</v>
      </c>
      <c r="V424">
        <v>0</v>
      </c>
    </row>
    <row r="425" spans="1:22" ht="15">
      <c r="A425" t="s">
        <v>1967</v>
      </c>
      <c r="B425" t="s">
        <v>1968</v>
      </c>
      <c r="C425" t="s">
        <v>1969</v>
      </c>
      <c r="D425" t="s">
        <v>941</v>
      </c>
      <c r="E425" t="s">
        <v>859</v>
      </c>
      <c r="F425" s="58">
        <v>50560593.840000004</v>
      </c>
      <c r="G425" s="59">
        <v>41516</v>
      </c>
      <c r="H425" s="60">
        <v>11787203</v>
      </c>
      <c r="I425">
        <v>0</v>
      </c>
      <c r="J425" s="60">
        <v>11787203</v>
      </c>
      <c r="K425" t="s">
        <v>860</v>
      </c>
      <c r="L425">
        <v>0</v>
      </c>
      <c r="M425" t="s">
        <v>860</v>
      </c>
      <c r="N425">
        <v>0</v>
      </c>
      <c r="O425" t="s">
        <v>860</v>
      </c>
      <c r="P425">
        <v>0</v>
      </c>
      <c r="Q425" t="s">
        <v>860</v>
      </c>
      <c r="R425">
        <v>0</v>
      </c>
      <c r="S425" t="s">
        <v>860</v>
      </c>
      <c r="T425">
        <v>0</v>
      </c>
      <c r="U425" t="s">
        <v>860</v>
      </c>
      <c r="V425">
        <v>0</v>
      </c>
    </row>
    <row r="426" spans="1:22" ht="15">
      <c r="A426" t="s">
        <v>1970</v>
      </c>
      <c r="B426" t="s">
        <v>1971</v>
      </c>
      <c r="C426" t="s">
        <v>1972</v>
      </c>
      <c r="D426" t="s">
        <v>919</v>
      </c>
      <c r="E426" t="s">
        <v>859</v>
      </c>
      <c r="F426" s="58">
        <v>377048558.24000001</v>
      </c>
      <c r="G426" s="59">
        <v>41991</v>
      </c>
      <c r="H426" s="60">
        <v>125213244</v>
      </c>
      <c r="I426">
        <v>0</v>
      </c>
      <c r="J426" s="60">
        <v>125213244</v>
      </c>
      <c r="K426" t="s">
        <v>860</v>
      </c>
      <c r="L426">
        <v>0</v>
      </c>
      <c r="M426" t="s">
        <v>860</v>
      </c>
      <c r="N426">
        <v>0</v>
      </c>
      <c r="O426" t="s">
        <v>860</v>
      </c>
      <c r="P426">
        <v>0</v>
      </c>
      <c r="Q426" t="s">
        <v>860</v>
      </c>
      <c r="R426">
        <v>0</v>
      </c>
      <c r="S426" t="s">
        <v>860</v>
      </c>
      <c r="T426">
        <v>0</v>
      </c>
      <c r="U426" t="s">
        <v>860</v>
      </c>
      <c r="V426">
        <v>0</v>
      </c>
    </row>
    <row r="427" spans="1:22" ht="15">
      <c r="A427" t="s">
        <v>791</v>
      </c>
      <c r="B427" t="s">
        <v>1973</v>
      </c>
      <c r="C427" t="s">
        <v>1974</v>
      </c>
      <c r="D427" t="s">
        <v>876</v>
      </c>
      <c r="E427" t="s">
        <v>859</v>
      </c>
      <c r="F427" s="58">
        <v>4540000000</v>
      </c>
      <c r="G427" s="59">
        <v>41870</v>
      </c>
      <c r="H427" s="60">
        <v>1387524047</v>
      </c>
      <c r="I427">
        <v>0</v>
      </c>
      <c r="J427" s="60">
        <v>1387524047</v>
      </c>
      <c r="K427" t="s">
        <v>860</v>
      </c>
      <c r="L427">
        <v>0</v>
      </c>
      <c r="M427" t="s">
        <v>860</v>
      </c>
      <c r="N427">
        <v>0</v>
      </c>
      <c r="O427" t="s">
        <v>860</v>
      </c>
      <c r="P427">
        <v>0</v>
      </c>
      <c r="Q427" t="s">
        <v>860</v>
      </c>
      <c r="R427">
        <v>0</v>
      </c>
      <c r="S427" t="s">
        <v>860</v>
      </c>
      <c r="T427">
        <v>0</v>
      </c>
      <c r="U427" t="s">
        <v>860</v>
      </c>
      <c r="V427">
        <v>0</v>
      </c>
    </row>
    <row r="428" spans="1:22" ht="15">
      <c r="A428" t="s">
        <v>792</v>
      </c>
      <c r="B428" t="s">
        <v>1975</v>
      </c>
      <c r="C428" t="s">
        <v>1976</v>
      </c>
      <c r="D428" t="s">
        <v>919</v>
      </c>
      <c r="E428" t="s">
        <v>859</v>
      </c>
      <c r="F428" s="58">
        <v>1397865823</v>
      </c>
      <c r="G428" s="59">
        <v>41794</v>
      </c>
      <c r="H428" s="60">
        <v>76423831</v>
      </c>
      <c r="I428">
        <v>0</v>
      </c>
      <c r="J428" s="60">
        <v>76423831</v>
      </c>
      <c r="K428" t="s">
        <v>860</v>
      </c>
      <c r="L428">
        <v>0</v>
      </c>
      <c r="M428" t="s">
        <v>860</v>
      </c>
      <c r="N428">
        <v>0</v>
      </c>
      <c r="O428" t="s">
        <v>860</v>
      </c>
      <c r="P428">
        <v>0</v>
      </c>
      <c r="Q428" t="s">
        <v>860</v>
      </c>
      <c r="R428">
        <v>0</v>
      </c>
      <c r="S428" t="s">
        <v>860</v>
      </c>
      <c r="T428">
        <v>0</v>
      </c>
      <c r="U428" t="s">
        <v>860</v>
      </c>
      <c r="V428">
        <v>0</v>
      </c>
    </row>
    <row r="429" spans="1:22" ht="15">
      <c r="A429" t="s">
        <v>793</v>
      </c>
      <c r="B429" t="s">
        <v>1977</v>
      </c>
      <c r="C429" t="s">
        <v>1978</v>
      </c>
      <c r="D429" t="s">
        <v>919</v>
      </c>
      <c r="E429" t="s">
        <v>859</v>
      </c>
      <c r="F429" s="58">
        <v>947521509.85000002</v>
      </c>
      <c r="G429" s="59">
        <v>42247</v>
      </c>
      <c r="H429" s="60">
        <v>98897500</v>
      </c>
      <c r="I429">
        <v>0</v>
      </c>
      <c r="J429" s="60">
        <v>98897500</v>
      </c>
      <c r="K429" t="s">
        <v>860</v>
      </c>
      <c r="L429">
        <v>0</v>
      </c>
      <c r="M429" t="s">
        <v>860</v>
      </c>
      <c r="N429">
        <v>0</v>
      </c>
      <c r="O429" t="s">
        <v>860</v>
      </c>
      <c r="P429">
        <v>0</v>
      </c>
      <c r="Q429" t="s">
        <v>860</v>
      </c>
      <c r="R429">
        <v>0</v>
      </c>
      <c r="S429" t="s">
        <v>860</v>
      </c>
      <c r="T429">
        <v>0</v>
      </c>
      <c r="U429" t="s">
        <v>860</v>
      </c>
      <c r="V429">
        <v>0</v>
      </c>
    </row>
    <row r="430" spans="1:22" ht="15">
      <c r="A430" t="s">
        <v>1979</v>
      </c>
      <c r="B430" t="s">
        <v>1980</v>
      </c>
      <c r="C430" t="s">
        <v>1981</v>
      </c>
      <c r="D430" t="s">
        <v>919</v>
      </c>
      <c r="E430" t="s">
        <v>859</v>
      </c>
      <c r="F430" s="58">
        <v>178554046.68000001</v>
      </c>
      <c r="G430" s="59">
        <v>42489</v>
      </c>
      <c r="H430" s="60">
        <v>123236277</v>
      </c>
      <c r="I430">
        <v>0</v>
      </c>
      <c r="J430" s="60">
        <v>123236277</v>
      </c>
      <c r="K430" t="s">
        <v>860</v>
      </c>
      <c r="L430">
        <v>0</v>
      </c>
      <c r="M430" t="s">
        <v>860</v>
      </c>
      <c r="N430">
        <v>0</v>
      </c>
      <c r="O430" t="s">
        <v>860</v>
      </c>
      <c r="P430">
        <v>0</v>
      </c>
      <c r="Q430" t="s">
        <v>860</v>
      </c>
      <c r="R430">
        <v>0</v>
      </c>
      <c r="S430" t="s">
        <v>860</v>
      </c>
      <c r="T430">
        <v>0</v>
      </c>
      <c r="U430" t="s">
        <v>860</v>
      </c>
      <c r="V430">
        <v>0</v>
      </c>
    </row>
    <row r="431" spans="1:22" ht="15">
      <c r="A431" t="s">
        <v>1982</v>
      </c>
      <c r="B431" t="s">
        <v>1983</v>
      </c>
      <c r="C431" t="s">
        <v>1984</v>
      </c>
      <c r="D431" t="s">
        <v>872</v>
      </c>
      <c r="E431" t="s">
        <v>859</v>
      </c>
      <c r="F431" s="58">
        <v>635700092.85000002</v>
      </c>
      <c r="G431" s="59">
        <v>41669</v>
      </c>
      <c r="H431" s="60">
        <v>97140150</v>
      </c>
      <c r="I431" s="60">
        <v>40607271</v>
      </c>
      <c r="J431" s="60">
        <v>137747421</v>
      </c>
      <c r="K431" t="s">
        <v>860</v>
      </c>
      <c r="L431">
        <v>0</v>
      </c>
      <c r="M431" t="s">
        <v>860</v>
      </c>
      <c r="N431">
        <v>0</v>
      </c>
      <c r="O431" t="s">
        <v>860</v>
      </c>
      <c r="P431">
        <v>0</v>
      </c>
      <c r="Q431" t="s">
        <v>860</v>
      </c>
      <c r="R431">
        <v>0</v>
      </c>
      <c r="S431" t="s">
        <v>860</v>
      </c>
      <c r="T431">
        <v>0</v>
      </c>
      <c r="U431" t="s">
        <v>860</v>
      </c>
      <c r="V431">
        <v>0</v>
      </c>
    </row>
    <row r="432" spans="1:22" ht="15">
      <c r="A432" t="s">
        <v>2866</v>
      </c>
      <c r="B432" t="s">
        <v>2867</v>
      </c>
      <c r="C432" t="s">
        <v>2868</v>
      </c>
      <c r="D432" t="s">
        <v>919</v>
      </c>
      <c r="E432" t="s">
        <v>859</v>
      </c>
      <c r="F432" s="58">
        <v>852867969.67999995</v>
      </c>
      <c r="G432" s="59">
        <v>41907</v>
      </c>
      <c r="H432" s="60">
        <v>261257651</v>
      </c>
      <c r="I432">
        <v>0</v>
      </c>
      <c r="J432" s="60">
        <v>261257651</v>
      </c>
      <c r="K432" t="s">
        <v>860</v>
      </c>
      <c r="L432">
        <v>0</v>
      </c>
      <c r="M432" t="s">
        <v>860</v>
      </c>
      <c r="N432">
        <v>0</v>
      </c>
      <c r="O432" t="s">
        <v>860</v>
      </c>
      <c r="P432">
        <v>0</v>
      </c>
      <c r="Q432" t="s">
        <v>860</v>
      </c>
      <c r="R432">
        <v>0</v>
      </c>
      <c r="S432" t="s">
        <v>860</v>
      </c>
      <c r="T432">
        <v>0</v>
      </c>
      <c r="U432" t="s">
        <v>860</v>
      </c>
      <c r="V432">
        <v>0</v>
      </c>
    </row>
    <row r="433" spans="1:22" ht="15">
      <c r="A433" t="s">
        <v>795</v>
      </c>
      <c r="B433" t="s">
        <v>1985</v>
      </c>
      <c r="C433" t="s">
        <v>1986</v>
      </c>
      <c r="D433" t="s">
        <v>876</v>
      </c>
      <c r="E433" t="s">
        <v>859</v>
      </c>
      <c r="F433" s="58">
        <v>34200000</v>
      </c>
      <c r="G433" s="59">
        <v>41435</v>
      </c>
      <c r="H433" s="60">
        <v>856000</v>
      </c>
      <c r="I433" s="60">
        <v>1601900</v>
      </c>
      <c r="J433" s="60">
        <v>2457900</v>
      </c>
      <c r="K433" t="s">
        <v>888</v>
      </c>
      <c r="L433" s="60">
        <v>784600</v>
      </c>
      <c r="M433" t="s">
        <v>889</v>
      </c>
      <c r="N433" s="60">
        <v>817300</v>
      </c>
      <c r="O433" t="s">
        <v>860</v>
      </c>
      <c r="P433">
        <v>0</v>
      </c>
      <c r="Q433" t="s">
        <v>860</v>
      </c>
      <c r="R433">
        <v>0</v>
      </c>
      <c r="S433" t="s">
        <v>860</v>
      </c>
      <c r="T433">
        <v>0</v>
      </c>
      <c r="U433" t="s">
        <v>860</v>
      </c>
      <c r="V433">
        <v>0</v>
      </c>
    </row>
    <row r="434" spans="1:22" ht="15">
      <c r="A434" t="s">
        <v>1987</v>
      </c>
      <c r="B434" t="s">
        <v>1988</v>
      </c>
      <c r="C434" t="s">
        <v>1989</v>
      </c>
      <c r="D434" t="s">
        <v>876</v>
      </c>
      <c r="E434" t="s">
        <v>859</v>
      </c>
      <c r="F434" s="58">
        <v>78245643.75</v>
      </c>
      <c r="G434" s="59">
        <v>40662</v>
      </c>
      <c r="H434" s="60">
        <v>94450230</v>
      </c>
      <c r="I434" s="60">
        <v>32020800</v>
      </c>
      <c r="J434" s="60">
        <v>126471030</v>
      </c>
      <c r="K434" t="s">
        <v>888</v>
      </c>
      <c r="L434" s="60">
        <v>25616640</v>
      </c>
      <c r="M434" t="s">
        <v>889</v>
      </c>
      <c r="N434" s="60">
        <v>6404160</v>
      </c>
      <c r="O434" t="s">
        <v>860</v>
      </c>
      <c r="P434">
        <v>0</v>
      </c>
      <c r="Q434" t="s">
        <v>860</v>
      </c>
      <c r="R434">
        <v>0</v>
      </c>
      <c r="S434" t="s">
        <v>860</v>
      </c>
      <c r="T434">
        <v>0</v>
      </c>
      <c r="U434" t="s">
        <v>860</v>
      </c>
      <c r="V434">
        <v>0</v>
      </c>
    </row>
    <row r="435" spans="1:22" ht="15">
      <c r="A435" t="s">
        <v>1990</v>
      </c>
      <c r="B435" t="s">
        <v>1991</v>
      </c>
      <c r="C435" t="s">
        <v>1992</v>
      </c>
      <c r="D435" t="s">
        <v>919</v>
      </c>
      <c r="E435" t="s">
        <v>859</v>
      </c>
      <c r="F435" s="58">
        <v>1860263807.6800001</v>
      </c>
      <c r="G435" s="59">
        <v>42298</v>
      </c>
      <c r="H435" s="60">
        <v>50000000</v>
      </c>
      <c r="I435">
        <v>0</v>
      </c>
      <c r="J435" s="60">
        <v>50000000</v>
      </c>
      <c r="K435" t="s">
        <v>860</v>
      </c>
      <c r="L435">
        <v>0</v>
      </c>
      <c r="M435" t="s">
        <v>860</v>
      </c>
      <c r="N435">
        <v>0</v>
      </c>
      <c r="O435" t="s">
        <v>860</v>
      </c>
      <c r="P435">
        <v>0</v>
      </c>
      <c r="Q435" t="s">
        <v>860</v>
      </c>
      <c r="R435">
        <v>0</v>
      </c>
      <c r="S435" t="s">
        <v>860</v>
      </c>
      <c r="T435">
        <v>0</v>
      </c>
      <c r="U435" t="s">
        <v>860</v>
      </c>
      <c r="V435">
        <v>0</v>
      </c>
    </row>
    <row r="436" spans="1:22" ht="15">
      <c r="A436" t="s">
        <v>1993</v>
      </c>
      <c r="B436" t="s">
        <v>1994</v>
      </c>
      <c r="C436" t="s">
        <v>1995</v>
      </c>
      <c r="D436" t="s">
        <v>876</v>
      </c>
      <c r="E436" t="s">
        <v>859</v>
      </c>
      <c r="F436" s="58">
        <v>149198894.38999999</v>
      </c>
      <c r="G436" s="59">
        <v>41759</v>
      </c>
      <c r="H436" s="60">
        <v>5064624</v>
      </c>
      <c r="I436" s="60">
        <v>114095</v>
      </c>
      <c r="J436" s="60">
        <v>5178719</v>
      </c>
      <c r="K436" t="s">
        <v>888</v>
      </c>
      <c r="L436" s="60">
        <v>38350</v>
      </c>
      <c r="M436" t="s">
        <v>889</v>
      </c>
      <c r="N436" s="60">
        <v>75745</v>
      </c>
      <c r="O436" t="s">
        <v>860</v>
      </c>
      <c r="P436">
        <v>0</v>
      </c>
      <c r="Q436" t="s">
        <v>860</v>
      </c>
      <c r="R436">
        <v>0</v>
      </c>
      <c r="S436" t="s">
        <v>860</v>
      </c>
      <c r="T436">
        <v>0</v>
      </c>
      <c r="U436" t="s">
        <v>860</v>
      </c>
      <c r="V436">
        <v>0</v>
      </c>
    </row>
    <row r="437" spans="1:22" ht="15">
      <c r="A437" t="s">
        <v>2869</v>
      </c>
      <c r="B437" t="s">
        <v>2870</v>
      </c>
      <c r="C437" t="s">
        <v>2871</v>
      </c>
      <c r="D437" t="s">
        <v>941</v>
      </c>
      <c r="E437" t="s">
        <v>859</v>
      </c>
      <c r="F437" s="58">
        <v>881786996.77999997</v>
      </c>
      <c r="G437" s="59">
        <v>42198</v>
      </c>
      <c r="H437" s="60">
        <v>143347224</v>
      </c>
      <c r="I437">
        <v>0</v>
      </c>
      <c r="J437" s="60">
        <v>143347224</v>
      </c>
      <c r="K437" t="s">
        <v>860</v>
      </c>
      <c r="L437">
        <v>0</v>
      </c>
      <c r="M437" t="s">
        <v>860</v>
      </c>
      <c r="N437">
        <v>0</v>
      </c>
      <c r="O437" t="s">
        <v>860</v>
      </c>
      <c r="P437">
        <v>0</v>
      </c>
      <c r="Q437" t="s">
        <v>860</v>
      </c>
      <c r="R437">
        <v>0</v>
      </c>
      <c r="S437" t="s">
        <v>860</v>
      </c>
      <c r="T437">
        <v>0</v>
      </c>
      <c r="U437" t="s">
        <v>860</v>
      </c>
      <c r="V437">
        <v>0</v>
      </c>
    </row>
    <row r="438" spans="1:22" ht="15">
      <c r="A438" t="s">
        <v>2190</v>
      </c>
      <c r="B438" t="s">
        <v>2191</v>
      </c>
      <c r="C438" t="s">
        <v>2192</v>
      </c>
      <c r="D438" t="s">
        <v>876</v>
      </c>
      <c r="E438" t="s">
        <v>859</v>
      </c>
      <c r="F438" s="58">
        <v>9522870456</v>
      </c>
      <c r="G438" s="59">
        <v>42437</v>
      </c>
      <c r="H438" s="60">
        <v>9711399868</v>
      </c>
      <c r="I438">
        <v>0</v>
      </c>
      <c r="J438" s="60">
        <v>9711399868</v>
      </c>
      <c r="K438" t="s">
        <v>860</v>
      </c>
      <c r="L438">
        <v>0</v>
      </c>
      <c r="M438" t="s">
        <v>860</v>
      </c>
      <c r="N438">
        <v>0</v>
      </c>
      <c r="O438" t="s">
        <v>860</v>
      </c>
      <c r="P438">
        <v>0</v>
      </c>
      <c r="Q438" t="s">
        <v>860</v>
      </c>
      <c r="R438">
        <v>0</v>
      </c>
      <c r="S438" t="s">
        <v>860</v>
      </c>
      <c r="T438">
        <v>0</v>
      </c>
      <c r="U438" t="s">
        <v>860</v>
      </c>
      <c r="V438">
        <v>0</v>
      </c>
    </row>
    <row r="439" spans="1:22" ht="15">
      <c r="A439" t="s">
        <v>1996</v>
      </c>
      <c r="B439" t="s">
        <v>1997</v>
      </c>
      <c r="C439" t="s">
        <v>1998</v>
      </c>
      <c r="D439" t="s">
        <v>858</v>
      </c>
      <c r="E439" t="s">
        <v>859</v>
      </c>
      <c r="F439" s="58">
        <v>3539000</v>
      </c>
      <c r="G439" s="59">
        <v>42445</v>
      </c>
      <c r="H439" s="60">
        <v>70178324</v>
      </c>
      <c r="I439">
        <v>0</v>
      </c>
      <c r="J439" s="60">
        <v>70178324</v>
      </c>
      <c r="K439" t="s">
        <v>860</v>
      </c>
      <c r="L439">
        <v>0</v>
      </c>
      <c r="M439" t="s">
        <v>860</v>
      </c>
      <c r="N439">
        <v>0</v>
      </c>
      <c r="O439" t="s">
        <v>860</v>
      </c>
      <c r="P439">
        <v>0</v>
      </c>
      <c r="Q439" t="s">
        <v>860</v>
      </c>
      <c r="R439">
        <v>0</v>
      </c>
      <c r="S439" t="s">
        <v>860</v>
      </c>
      <c r="T439">
        <v>0</v>
      </c>
      <c r="U439" t="s">
        <v>860</v>
      </c>
      <c r="V439">
        <v>0</v>
      </c>
    </row>
    <row r="440" spans="1:22" ht="15">
      <c r="A440" t="s">
        <v>1999</v>
      </c>
      <c r="B440" t="s">
        <v>2000</v>
      </c>
      <c r="C440" t="s">
        <v>2001</v>
      </c>
      <c r="D440" t="s">
        <v>858</v>
      </c>
      <c r="E440" t="s">
        <v>859</v>
      </c>
      <c r="F440" s="58">
        <v>28385040.469999999</v>
      </c>
      <c r="G440" s="59">
        <v>41999</v>
      </c>
      <c r="H440" s="60">
        <v>83596902573</v>
      </c>
      <c r="I440">
        <v>0</v>
      </c>
      <c r="J440" s="60">
        <v>83596902573</v>
      </c>
      <c r="K440" t="s">
        <v>860</v>
      </c>
      <c r="L440">
        <v>0</v>
      </c>
      <c r="M440" t="s">
        <v>860</v>
      </c>
      <c r="N440">
        <v>0</v>
      </c>
      <c r="O440" t="s">
        <v>860</v>
      </c>
      <c r="P440">
        <v>0</v>
      </c>
      <c r="Q440" t="s">
        <v>860</v>
      </c>
      <c r="R440">
        <v>0</v>
      </c>
      <c r="S440" t="s">
        <v>860</v>
      </c>
      <c r="T440">
        <v>0</v>
      </c>
      <c r="U440" t="s">
        <v>860</v>
      </c>
      <c r="V440">
        <v>0</v>
      </c>
    </row>
    <row r="441" spans="1:22" ht="15">
      <c r="A441" t="s">
        <v>2002</v>
      </c>
      <c r="B441" t="s">
        <v>2003</v>
      </c>
      <c r="C441" t="s">
        <v>2004</v>
      </c>
      <c r="D441" t="s">
        <v>872</v>
      </c>
      <c r="E441" t="s">
        <v>859</v>
      </c>
      <c r="F441" s="58">
        <v>2319882346.8499999</v>
      </c>
      <c r="G441" s="59">
        <v>41603</v>
      </c>
      <c r="H441" s="60">
        <v>512362664</v>
      </c>
      <c r="I441" s="60">
        <v>509842829</v>
      </c>
      <c r="J441" s="60">
        <v>1022205493</v>
      </c>
      <c r="K441" t="s">
        <v>860</v>
      </c>
      <c r="L441">
        <v>0</v>
      </c>
      <c r="M441" t="s">
        <v>860</v>
      </c>
      <c r="N441">
        <v>0</v>
      </c>
      <c r="O441" t="s">
        <v>860</v>
      </c>
      <c r="P441">
        <v>0</v>
      </c>
      <c r="Q441" t="s">
        <v>860</v>
      </c>
      <c r="R441">
        <v>0</v>
      </c>
      <c r="S441" t="s">
        <v>860</v>
      </c>
      <c r="T441">
        <v>0</v>
      </c>
      <c r="U441" t="s">
        <v>860</v>
      </c>
      <c r="V441">
        <v>0</v>
      </c>
    </row>
    <row r="442" spans="1:22" ht="15">
      <c r="A442" t="s">
        <v>2005</v>
      </c>
      <c r="B442" t="s">
        <v>2006</v>
      </c>
      <c r="C442" t="s">
        <v>2007</v>
      </c>
      <c r="D442" t="s">
        <v>876</v>
      </c>
      <c r="E442" t="s">
        <v>859</v>
      </c>
      <c r="F442" s="58">
        <v>130000000</v>
      </c>
      <c r="G442" s="59">
        <v>39570</v>
      </c>
      <c r="H442" s="60">
        <v>7489720</v>
      </c>
      <c r="I442" s="60">
        <v>5110280</v>
      </c>
      <c r="J442" s="60">
        <v>12600000</v>
      </c>
      <c r="K442" t="s">
        <v>860</v>
      </c>
      <c r="L442">
        <v>0</v>
      </c>
      <c r="M442" t="s">
        <v>860</v>
      </c>
      <c r="N442">
        <v>0</v>
      </c>
      <c r="O442" t="s">
        <v>860</v>
      </c>
      <c r="P442">
        <v>0</v>
      </c>
      <c r="Q442" t="s">
        <v>860</v>
      </c>
      <c r="R442">
        <v>0</v>
      </c>
      <c r="S442" t="s">
        <v>860</v>
      </c>
      <c r="T442">
        <v>0</v>
      </c>
      <c r="U442" t="s">
        <v>860</v>
      </c>
      <c r="V442">
        <v>0</v>
      </c>
    </row>
    <row r="443" spans="1:22" ht="15">
      <c r="A443" t="s">
        <v>2008</v>
      </c>
      <c r="B443" t="s">
        <v>2009</v>
      </c>
      <c r="C443" t="s">
        <v>2010</v>
      </c>
      <c r="D443" t="s">
        <v>876</v>
      </c>
      <c r="E443" t="s">
        <v>859</v>
      </c>
      <c r="F443" s="58">
        <v>1953374350.97</v>
      </c>
      <c r="G443" s="59">
        <v>41394</v>
      </c>
      <c r="H443" s="60">
        <v>70805346</v>
      </c>
      <c r="I443" s="60">
        <v>97893107</v>
      </c>
      <c r="J443" s="60">
        <v>168698453</v>
      </c>
      <c r="K443" t="s">
        <v>888</v>
      </c>
      <c r="L443" s="60">
        <v>68572777</v>
      </c>
      <c r="M443" t="s">
        <v>889</v>
      </c>
      <c r="N443" s="60">
        <v>29320330</v>
      </c>
      <c r="O443" t="s">
        <v>860</v>
      </c>
      <c r="P443">
        <v>0</v>
      </c>
      <c r="Q443" t="s">
        <v>860</v>
      </c>
      <c r="R443">
        <v>0</v>
      </c>
      <c r="S443" t="s">
        <v>860</v>
      </c>
      <c r="T443">
        <v>0</v>
      </c>
      <c r="U443" t="s">
        <v>860</v>
      </c>
      <c r="V443">
        <v>0</v>
      </c>
    </row>
    <row r="444" spans="1:22" ht="15">
      <c r="A444" t="s">
        <v>801</v>
      </c>
      <c r="B444" t="s">
        <v>2011</v>
      </c>
      <c r="C444" t="s">
        <v>2012</v>
      </c>
      <c r="D444" t="s">
        <v>934</v>
      </c>
      <c r="E444" t="s">
        <v>859</v>
      </c>
      <c r="F444" s="58">
        <v>6241753032.1599998</v>
      </c>
      <c r="G444" s="59">
        <v>41634</v>
      </c>
      <c r="H444" s="60">
        <v>371148532</v>
      </c>
      <c r="I444" s="60">
        <v>736590145</v>
      </c>
      <c r="J444" s="60">
        <v>1107738677</v>
      </c>
      <c r="K444" t="s">
        <v>888</v>
      </c>
      <c r="L444" s="60">
        <v>734649326</v>
      </c>
      <c r="M444" t="s">
        <v>889</v>
      </c>
      <c r="N444" s="60">
        <v>1940819</v>
      </c>
      <c r="O444" t="s">
        <v>860</v>
      </c>
      <c r="P444">
        <v>0</v>
      </c>
      <c r="Q444" t="s">
        <v>860</v>
      </c>
      <c r="R444">
        <v>0</v>
      </c>
      <c r="S444" t="s">
        <v>860</v>
      </c>
      <c r="T444">
        <v>0</v>
      </c>
      <c r="U444" t="s">
        <v>860</v>
      </c>
      <c r="V444">
        <v>0</v>
      </c>
    </row>
    <row r="445" spans="1:22" ht="15">
      <c r="A445" t="s">
        <v>2013</v>
      </c>
      <c r="B445" t="s">
        <v>2014</v>
      </c>
      <c r="C445" t="s">
        <v>2015</v>
      </c>
      <c r="D445" t="s">
        <v>872</v>
      </c>
      <c r="E445" t="s">
        <v>859</v>
      </c>
      <c r="F445" s="58">
        <v>3067535193.2800002</v>
      </c>
      <c r="G445" s="59">
        <v>41942</v>
      </c>
      <c r="H445" s="60">
        <v>640714069</v>
      </c>
      <c r="I445" s="60">
        <v>392782652</v>
      </c>
      <c r="J445" s="60">
        <v>1033496721</v>
      </c>
      <c r="K445" t="s">
        <v>860</v>
      </c>
      <c r="L445">
        <v>0</v>
      </c>
      <c r="M445" t="s">
        <v>860</v>
      </c>
      <c r="N445">
        <v>0</v>
      </c>
      <c r="O445" t="s">
        <v>860</v>
      </c>
      <c r="P445">
        <v>0</v>
      </c>
      <c r="Q445" t="s">
        <v>860</v>
      </c>
      <c r="R445">
        <v>0</v>
      </c>
      <c r="S445" t="s">
        <v>860</v>
      </c>
      <c r="T445">
        <v>0</v>
      </c>
      <c r="U445" t="s">
        <v>860</v>
      </c>
      <c r="V445">
        <v>0</v>
      </c>
    </row>
    <row r="446" spans="1:22" ht="15">
      <c r="A446" t="s">
        <v>2016</v>
      </c>
      <c r="B446" t="s">
        <v>2017</v>
      </c>
      <c r="C446" t="s">
        <v>2018</v>
      </c>
      <c r="D446" t="s">
        <v>919</v>
      </c>
      <c r="E446" t="s">
        <v>859</v>
      </c>
      <c r="F446" s="58">
        <v>7084677.4500000002</v>
      </c>
      <c r="G446" s="59">
        <v>42461</v>
      </c>
      <c r="H446" s="60">
        <v>45497726</v>
      </c>
      <c r="I446">
        <v>0</v>
      </c>
      <c r="J446" s="60">
        <v>45497726</v>
      </c>
      <c r="K446" t="s">
        <v>860</v>
      </c>
      <c r="L446">
        <v>0</v>
      </c>
      <c r="M446" t="s">
        <v>860</v>
      </c>
      <c r="N446">
        <v>0</v>
      </c>
      <c r="O446" t="s">
        <v>860</v>
      </c>
      <c r="P446">
        <v>0</v>
      </c>
      <c r="Q446" t="s">
        <v>860</v>
      </c>
      <c r="R446">
        <v>0</v>
      </c>
      <c r="S446" t="s">
        <v>860</v>
      </c>
      <c r="T446">
        <v>0</v>
      </c>
      <c r="U446" t="s">
        <v>860</v>
      </c>
      <c r="V446">
        <v>0</v>
      </c>
    </row>
    <row r="447" spans="1:22" ht="15">
      <c r="A447" t="s">
        <v>2019</v>
      </c>
      <c r="B447" t="s">
        <v>2020</v>
      </c>
      <c r="C447" t="s">
        <v>2021</v>
      </c>
      <c r="D447" t="s">
        <v>876</v>
      </c>
      <c r="E447" t="s">
        <v>859</v>
      </c>
      <c r="F447" s="58">
        <v>500005</v>
      </c>
      <c r="G447" s="59">
        <v>41544</v>
      </c>
      <c r="H447" s="60">
        <v>500005</v>
      </c>
      <c r="I447">
        <v>0</v>
      </c>
      <c r="J447" s="60">
        <v>500005</v>
      </c>
      <c r="K447" t="s">
        <v>860</v>
      </c>
      <c r="L447">
        <v>0</v>
      </c>
      <c r="M447" t="s">
        <v>860</v>
      </c>
      <c r="N447">
        <v>0</v>
      </c>
      <c r="O447" t="s">
        <v>860</v>
      </c>
      <c r="P447">
        <v>0</v>
      </c>
      <c r="Q447" t="s">
        <v>860</v>
      </c>
      <c r="R447">
        <v>0</v>
      </c>
      <c r="S447" t="s">
        <v>860</v>
      </c>
      <c r="T447">
        <v>0</v>
      </c>
      <c r="U447" t="s">
        <v>860</v>
      </c>
      <c r="V447">
        <v>0</v>
      </c>
    </row>
    <row r="448" spans="1:22" ht="15">
      <c r="A448" t="s">
        <v>2022</v>
      </c>
      <c r="B448" t="s">
        <v>2023</v>
      </c>
      <c r="C448" t="s">
        <v>2024</v>
      </c>
      <c r="D448" t="s">
        <v>876</v>
      </c>
      <c r="E448" t="s">
        <v>859</v>
      </c>
      <c r="F448" s="58">
        <v>44070179.950000003</v>
      </c>
      <c r="G448" s="59">
        <v>39568</v>
      </c>
      <c r="H448" s="60">
        <v>180894</v>
      </c>
      <c r="I448" s="60">
        <v>1025895</v>
      </c>
      <c r="J448" s="60">
        <v>1206789</v>
      </c>
      <c r="K448" t="s">
        <v>888</v>
      </c>
      <c r="L448" s="60">
        <v>286074</v>
      </c>
      <c r="M448" t="s">
        <v>889</v>
      </c>
      <c r="N448">
        <v>136</v>
      </c>
      <c r="O448" t="s">
        <v>904</v>
      </c>
      <c r="P448" s="60">
        <v>739685</v>
      </c>
      <c r="Q448" t="s">
        <v>860</v>
      </c>
      <c r="R448">
        <v>0</v>
      </c>
      <c r="S448" t="s">
        <v>860</v>
      </c>
      <c r="T448">
        <v>0</v>
      </c>
      <c r="U448" t="s">
        <v>860</v>
      </c>
      <c r="V448">
        <v>0</v>
      </c>
    </row>
    <row r="449" spans="1:22" ht="15">
      <c r="A449" t="s">
        <v>804</v>
      </c>
      <c r="B449" t="s">
        <v>2025</v>
      </c>
      <c r="C449" t="s">
        <v>2026</v>
      </c>
      <c r="D449" t="s">
        <v>876</v>
      </c>
      <c r="E449" t="s">
        <v>859</v>
      </c>
      <c r="F449" s="58">
        <v>27037141</v>
      </c>
      <c r="G449" s="59">
        <v>37372</v>
      </c>
      <c r="H449" s="60">
        <v>4500000</v>
      </c>
      <c r="I449" s="60">
        <v>9000000</v>
      </c>
      <c r="J449" s="60">
        <v>13500000</v>
      </c>
      <c r="K449" t="s">
        <v>860</v>
      </c>
      <c r="L449">
        <v>0</v>
      </c>
      <c r="M449" t="s">
        <v>860</v>
      </c>
      <c r="N449">
        <v>0</v>
      </c>
      <c r="O449" t="s">
        <v>860</v>
      </c>
      <c r="P449">
        <v>0</v>
      </c>
      <c r="Q449" t="s">
        <v>860</v>
      </c>
      <c r="R449">
        <v>0</v>
      </c>
      <c r="S449" t="s">
        <v>860</v>
      </c>
      <c r="T449">
        <v>0</v>
      </c>
      <c r="U449" t="s">
        <v>860</v>
      </c>
      <c r="V449">
        <v>0</v>
      </c>
    </row>
    <row r="450" spans="1:22" ht="15">
      <c r="A450" t="s">
        <v>2027</v>
      </c>
      <c r="B450" t="s">
        <v>2028</v>
      </c>
      <c r="C450" t="s">
        <v>2029</v>
      </c>
      <c r="D450" t="s">
        <v>919</v>
      </c>
      <c r="E450" t="s">
        <v>859</v>
      </c>
      <c r="F450" s="58">
        <v>130586573.48999999</v>
      </c>
      <c r="G450" s="59">
        <v>41835</v>
      </c>
      <c r="H450" s="60">
        <v>78506215</v>
      </c>
      <c r="I450">
        <v>0</v>
      </c>
      <c r="J450" s="60">
        <v>78506215</v>
      </c>
      <c r="K450" t="s">
        <v>860</v>
      </c>
      <c r="L450">
        <v>0</v>
      </c>
      <c r="M450" t="s">
        <v>860</v>
      </c>
      <c r="N450">
        <v>0</v>
      </c>
      <c r="O450" t="s">
        <v>860</v>
      </c>
      <c r="P450">
        <v>0</v>
      </c>
      <c r="Q450" t="s">
        <v>860</v>
      </c>
      <c r="R450">
        <v>0</v>
      </c>
      <c r="S450" t="s">
        <v>860</v>
      </c>
      <c r="T450">
        <v>0</v>
      </c>
      <c r="U450" t="s">
        <v>860</v>
      </c>
      <c r="V450">
        <v>0</v>
      </c>
    </row>
    <row r="451" spans="1:22" ht="15">
      <c r="A451" t="s">
        <v>2030</v>
      </c>
      <c r="B451" t="s">
        <v>2031</v>
      </c>
      <c r="C451" t="s">
        <v>2032</v>
      </c>
      <c r="D451" t="s">
        <v>919</v>
      </c>
      <c r="E451" t="s">
        <v>859</v>
      </c>
      <c r="F451" s="58">
        <v>1072815631.8</v>
      </c>
      <c r="G451" s="59">
        <v>42418</v>
      </c>
      <c r="H451" s="60">
        <v>173500000</v>
      </c>
      <c r="I451">
        <v>0</v>
      </c>
      <c r="J451" s="60">
        <v>173500000</v>
      </c>
      <c r="K451" t="s">
        <v>860</v>
      </c>
      <c r="L451">
        <v>0</v>
      </c>
      <c r="M451" t="s">
        <v>860</v>
      </c>
      <c r="N451">
        <v>0</v>
      </c>
      <c r="O451" t="s">
        <v>860</v>
      </c>
      <c r="P451">
        <v>0</v>
      </c>
      <c r="Q451" t="s">
        <v>860</v>
      </c>
      <c r="R451">
        <v>0</v>
      </c>
      <c r="S451" t="s">
        <v>860</v>
      </c>
      <c r="T451">
        <v>0</v>
      </c>
      <c r="U451" t="s">
        <v>860</v>
      </c>
      <c r="V451">
        <v>0</v>
      </c>
    </row>
    <row r="452" spans="1:22" ht="15">
      <c r="A452" t="s">
        <v>2033</v>
      </c>
      <c r="B452" t="s">
        <v>2034</v>
      </c>
      <c r="C452" t="s">
        <v>2035</v>
      </c>
      <c r="D452" t="s">
        <v>876</v>
      </c>
      <c r="E452" t="s">
        <v>859</v>
      </c>
      <c r="F452" s="58">
        <v>14921838.99</v>
      </c>
      <c r="G452" s="59">
        <v>42480</v>
      </c>
      <c r="H452" s="60">
        <v>2353672</v>
      </c>
      <c r="I452" s="60">
        <v>4266666</v>
      </c>
      <c r="J452" s="60">
        <v>6620338</v>
      </c>
      <c r="K452" t="s">
        <v>860</v>
      </c>
      <c r="L452">
        <v>0</v>
      </c>
      <c r="M452" t="s">
        <v>860</v>
      </c>
      <c r="N452">
        <v>0</v>
      </c>
      <c r="O452" t="s">
        <v>860</v>
      </c>
      <c r="P452">
        <v>0</v>
      </c>
      <c r="Q452" t="s">
        <v>860</v>
      </c>
      <c r="R452">
        <v>0</v>
      </c>
      <c r="S452" t="s">
        <v>860</v>
      </c>
      <c r="T452">
        <v>0</v>
      </c>
      <c r="U452" t="s">
        <v>860</v>
      </c>
      <c r="V452">
        <v>0</v>
      </c>
    </row>
    <row r="453" spans="1:22" ht="15">
      <c r="A453" t="s">
        <v>2036</v>
      </c>
      <c r="B453" t="s">
        <v>2037</v>
      </c>
      <c r="C453" t="s">
        <v>2038</v>
      </c>
      <c r="D453" t="s">
        <v>876</v>
      </c>
      <c r="E453" t="s">
        <v>859</v>
      </c>
      <c r="F453" s="58">
        <v>165988340.53999999</v>
      </c>
      <c r="G453" s="59">
        <v>42172</v>
      </c>
      <c r="H453" s="60">
        <v>2738293</v>
      </c>
      <c r="I453" s="60">
        <v>2548997</v>
      </c>
      <c r="J453" s="60">
        <v>5287290</v>
      </c>
      <c r="K453" t="s">
        <v>860</v>
      </c>
      <c r="L453">
        <v>0</v>
      </c>
      <c r="M453" t="s">
        <v>860</v>
      </c>
      <c r="N453">
        <v>0</v>
      </c>
      <c r="O453" t="s">
        <v>860</v>
      </c>
      <c r="P453">
        <v>0</v>
      </c>
      <c r="Q453" t="s">
        <v>860</v>
      </c>
      <c r="R453">
        <v>0</v>
      </c>
      <c r="S453" t="s">
        <v>860</v>
      </c>
      <c r="T453">
        <v>0</v>
      </c>
      <c r="U453" t="s">
        <v>860</v>
      </c>
      <c r="V453">
        <v>0</v>
      </c>
    </row>
    <row r="454" spans="1:22" ht="15">
      <c r="A454" t="s">
        <v>2039</v>
      </c>
      <c r="B454" t="s">
        <v>2040</v>
      </c>
      <c r="C454" t="s">
        <v>2041</v>
      </c>
      <c r="D454" t="s">
        <v>919</v>
      </c>
      <c r="E454" t="s">
        <v>859</v>
      </c>
      <c r="F454" s="58">
        <v>144469396</v>
      </c>
      <c r="G454" s="59">
        <v>39798</v>
      </c>
      <c r="H454" s="60">
        <v>66002915</v>
      </c>
      <c r="I454">
        <v>0</v>
      </c>
      <c r="J454" s="60">
        <v>66002915</v>
      </c>
      <c r="K454" t="s">
        <v>860</v>
      </c>
      <c r="L454">
        <v>0</v>
      </c>
      <c r="M454" t="s">
        <v>860</v>
      </c>
      <c r="N454">
        <v>0</v>
      </c>
      <c r="O454" t="s">
        <v>860</v>
      </c>
      <c r="P454">
        <v>0</v>
      </c>
      <c r="Q454" t="s">
        <v>860</v>
      </c>
      <c r="R454">
        <v>0</v>
      </c>
      <c r="S454" t="s">
        <v>860</v>
      </c>
      <c r="T454">
        <v>0</v>
      </c>
      <c r="U454" t="s">
        <v>860</v>
      </c>
      <c r="V454">
        <v>0</v>
      </c>
    </row>
    <row r="455" spans="1:22" ht="15">
      <c r="A455" t="s">
        <v>2042</v>
      </c>
      <c r="B455" t="s">
        <v>808</v>
      </c>
      <c r="C455" t="s">
        <v>2043</v>
      </c>
      <c r="D455" t="s">
        <v>876</v>
      </c>
      <c r="E455" t="s">
        <v>859</v>
      </c>
      <c r="F455" s="58">
        <v>21944721.25</v>
      </c>
      <c r="G455" s="59">
        <v>42348</v>
      </c>
      <c r="H455" s="60">
        <v>167915</v>
      </c>
      <c r="I455" s="60">
        <v>335240</v>
      </c>
      <c r="J455" s="60">
        <v>503155</v>
      </c>
      <c r="K455" t="s">
        <v>860</v>
      </c>
      <c r="L455">
        <v>0</v>
      </c>
      <c r="M455" t="s">
        <v>860</v>
      </c>
      <c r="N455">
        <v>0</v>
      </c>
      <c r="O455" t="s">
        <v>860</v>
      </c>
      <c r="P455">
        <v>0</v>
      </c>
      <c r="Q455" t="s">
        <v>860</v>
      </c>
      <c r="R455">
        <v>0</v>
      </c>
      <c r="S455" t="s">
        <v>860</v>
      </c>
      <c r="T455">
        <v>0</v>
      </c>
      <c r="U455" t="s">
        <v>860</v>
      </c>
      <c r="V455">
        <v>0</v>
      </c>
    </row>
    <row r="456" spans="1:22" ht="15">
      <c r="A456" t="s">
        <v>2044</v>
      </c>
      <c r="B456" t="s">
        <v>2045</v>
      </c>
      <c r="C456" t="s">
        <v>2046</v>
      </c>
      <c r="D456" t="s">
        <v>876</v>
      </c>
      <c r="E456" t="s">
        <v>859</v>
      </c>
      <c r="F456" s="58">
        <v>177000000</v>
      </c>
      <c r="G456" s="59">
        <v>41758</v>
      </c>
      <c r="H456" s="60">
        <v>1587101</v>
      </c>
      <c r="I456" s="60">
        <v>1360709</v>
      </c>
      <c r="J456" s="60">
        <v>2947810</v>
      </c>
      <c r="K456" t="s">
        <v>860</v>
      </c>
      <c r="L456">
        <v>0</v>
      </c>
      <c r="M456" t="s">
        <v>860</v>
      </c>
      <c r="N456">
        <v>0</v>
      </c>
      <c r="O456" t="s">
        <v>860</v>
      </c>
      <c r="P456">
        <v>0</v>
      </c>
      <c r="Q456" t="s">
        <v>860</v>
      </c>
      <c r="R456">
        <v>0</v>
      </c>
      <c r="S456" t="s">
        <v>860</v>
      </c>
      <c r="T456">
        <v>0</v>
      </c>
      <c r="U456" t="s">
        <v>860</v>
      </c>
      <c r="V456">
        <v>0</v>
      </c>
    </row>
    <row r="457" spans="1:22" ht="15">
      <c r="A457" t="s">
        <v>2047</v>
      </c>
      <c r="B457" t="s">
        <v>2048</v>
      </c>
      <c r="C457" t="s">
        <v>2049</v>
      </c>
      <c r="D457" t="s">
        <v>876</v>
      </c>
      <c r="E457" t="s">
        <v>859</v>
      </c>
      <c r="F457" s="58">
        <v>263145011.81999999</v>
      </c>
      <c r="G457" s="59">
        <v>42431</v>
      </c>
      <c r="H457" s="60">
        <v>9743971</v>
      </c>
      <c r="I457" s="60">
        <v>2100299</v>
      </c>
      <c r="J457" s="60">
        <v>11844270</v>
      </c>
      <c r="K457" t="s">
        <v>860</v>
      </c>
      <c r="L457">
        <v>0</v>
      </c>
      <c r="M457" t="s">
        <v>860</v>
      </c>
      <c r="N457">
        <v>0</v>
      </c>
      <c r="O457" t="s">
        <v>860</v>
      </c>
      <c r="P457">
        <v>0</v>
      </c>
      <c r="Q457" t="s">
        <v>860</v>
      </c>
      <c r="R457">
        <v>0</v>
      </c>
      <c r="S457" t="s">
        <v>860</v>
      </c>
      <c r="T457">
        <v>0</v>
      </c>
      <c r="U457" t="s">
        <v>860</v>
      </c>
      <c r="V457">
        <v>0</v>
      </c>
    </row>
    <row r="458" spans="1:22" ht="15">
      <c r="A458" t="s">
        <v>811</v>
      </c>
      <c r="B458" t="s">
        <v>2050</v>
      </c>
      <c r="C458" t="s">
        <v>2051</v>
      </c>
      <c r="D458" t="s">
        <v>876</v>
      </c>
      <c r="E458" t="s">
        <v>859</v>
      </c>
      <c r="F458" s="58">
        <v>63571415865.089996</v>
      </c>
      <c r="G458" s="59">
        <v>42152</v>
      </c>
      <c r="H458" s="60">
        <v>571644217</v>
      </c>
      <c r="I458" s="60">
        <v>1119340706</v>
      </c>
      <c r="J458" s="60">
        <v>1690984923</v>
      </c>
      <c r="K458" t="s">
        <v>860</v>
      </c>
      <c r="L458">
        <v>0</v>
      </c>
      <c r="M458" t="s">
        <v>860</v>
      </c>
      <c r="N458">
        <v>0</v>
      </c>
      <c r="O458" t="s">
        <v>860</v>
      </c>
      <c r="P458">
        <v>0</v>
      </c>
      <c r="Q458" t="s">
        <v>860</v>
      </c>
      <c r="R458">
        <v>0</v>
      </c>
      <c r="S458" t="s">
        <v>860</v>
      </c>
      <c r="T458">
        <v>0</v>
      </c>
      <c r="U458" t="s">
        <v>860</v>
      </c>
      <c r="V458">
        <v>0</v>
      </c>
    </row>
    <row r="459" spans="1:22" ht="15">
      <c r="A459" t="s">
        <v>2052</v>
      </c>
      <c r="B459" t="s">
        <v>2053</v>
      </c>
      <c r="C459" t="s">
        <v>2054</v>
      </c>
      <c r="D459" t="s">
        <v>858</v>
      </c>
      <c r="E459" t="s">
        <v>859</v>
      </c>
      <c r="F459" s="58">
        <v>8680065.6600000001</v>
      </c>
      <c r="G459" s="59">
        <v>42489</v>
      </c>
      <c r="H459" s="60">
        <v>95789512</v>
      </c>
      <c r="I459">
        <v>0</v>
      </c>
      <c r="J459" s="60">
        <v>95789512</v>
      </c>
      <c r="K459" t="s">
        <v>860</v>
      </c>
      <c r="L459">
        <v>0</v>
      </c>
      <c r="M459" t="s">
        <v>860</v>
      </c>
      <c r="N459">
        <v>0</v>
      </c>
      <c r="O459" t="s">
        <v>860</v>
      </c>
      <c r="P459">
        <v>0</v>
      </c>
      <c r="Q459" t="s">
        <v>860</v>
      </c>
      <c r="R459">
        <v>0</v>
      </c>
      <c r="S459" t="s">
        <v>860</v>
      </c>
      <c r="T459">
        <v>0</v>
      </c>
      <c r="U459" t="s">
        <v>860</v>
      </c>
      <c r="V459">
        <v>0</v>
      </c>
    </row>
    <row r="460" spans="1:22" ht="15">
      <c r="A460" t="s">
        <v>2055</v>
      </c>
      <c r="B460" t="s">
        <v>2056</v>
      </c>
      <c r="C460" t="s">
        <v>2057</v>
      </c>
      <c r="D460" t="s">
        <v>919</v>
      </c>
      <c r="E460" t="s">
        <v>859</v>
      </c>
      <c r="F460" s="58">
        <v>2807005993.8800001</v>
      </c>
      <c r="G460" s="59">
        <v>42333</v>
      </c>
      <c r="H460" s="60">
        <v>16354401</v>
      </c>
      <c r="I460">
        <v>0</v>
      </c>
      <c r="J460" s="60">
        <v>16354401</v>
      </c>
      <c r="K460" t="s">
        <v>860</v>
      </c>
      <c r="L460">
        <v>0</v>
      </c>
      <c r="M460" t="s">
        <v>860</v>
      </c>
      <c r="N460">
        <v>0</v>
      </c>
      <c r="O460" t="s">
        <v>860</v>
      </c>
      <c r="P460">
        <v>0</v>
      </c>
      <c r="Q460" t="s">
        <v>860</v>
      </c>
      <c r="R460">
        <v>0</v>
      </c>
      <c r="S460" t="s">
        <v>860</v>
      </c>
      <c r="T460">
        <v>0</v>
      </c>
      <c r="U460" t="s">
        <v>860</v>
      </c>
      <c r="V460">
        <v>0</v>
      </c>
    </row>
    <row r="461" spans="1:22" ht="15">
      <c r="A461" t="s">
        <v>2058</v>
      </c>
      <c r="B461" t="s">
        <v>2059</v>
      </c>
      <c r="C461" t="s">
        <v>2060</v>
      </c>
      <c r="D461" t="s">
        <v>876</v>
      </c>
      <c r="E461" t="s">
        <v>859</v>
      </c>
      <c r="F461" s="58">
        <v>125939000</v>
      </c>
      <c r="G461" s="59">
        <v>41600</v>
      </c>
      <c r="H461" s="60">
        <v>26162996</v>
      </c>
      <c r="I461">
        <v>0</v>
      </c>
      <c r="J461" s="60">
        <v>26162996</v>
      </c>
      <c r="K461" t="s">
        <v>860</v>
      </c>
      <c r="L461">
        <v>0</v>
      </c>
      <c r="M461" t="s">
        <v>860</v>
      </c>
      <c r="N461">
        <v>0</v>
      </c>
      <c r="O461" t="s">
        <v>860</v>
      </c>
      <c r="P461">
        <v>0</v>
      </c>
      <c r="Q461" t="s">
        <v>860</v>
      </c>
      <c r="R461">
        <v>0</v>
      </c>
      <c r="S461" t="s">
        <v>860</v>
      </c>
      <c r="T461">
        <v>0</v>
      </c>
      <c r="U461" t="s">
        <v>860</v>
      </c>
      <c r="V461">
        <v>0</v>
      </c>
    </row>
    <row r="462" spans="1:22" ht="15">
      <c r="A462" t="s">
        <v>2061</v>
      </c>
      <c r="B462" t="s">
        <v>2062</v>
      </c>
      <c r="C462" t="s">
        <v>2063</v>
      </c>
      <c r="D462" t="s">
        <v>876</v>
      </c>
      <c r="E462" t="s">
        <v>859</v>
      </c>
      <c r="F462" s="58">
        <v>140012637.44</v>
      </c>
      <c r="G462" s="59">
        <v>41737</v>
      </c>
      <c r="H462" s="60">
        <v>85937255</v>
      </c>
      <c r="I462" s="60">
        <v>145449893</v>
      </c>
      <c r="J462" s="60">
        <v>231387148</v>
      </c>
      <c r="K462" t="s">
        <v>860</v>
      </c>
      <c r="L462">
        <v>0</v>
      </c>
      <c r="M462" t="s">
        <v>860</v>
      </c>
      <c r="N462">
        <v>0</v>
      </c>
      <c r="O462" t="s">
        <v>860</v>
      </c>
      <c r="P462">
        <v>0</v>
      </c>
      <c r="Q462" t="s">
        <v>860</v>
      </c>
      <c r="R462">
        <v>0</v>
      </c>
      <c r="S462" t="s">
        <v>860</v>
      </c>
      <c r="T462">
        <v>0</v>
      </c>
      <c r="U462" t="s">
        <v>860</v>
      </c>
      <c r="V462">
        <v>0</v>
      </c>
    </row>
    <row r="463" spans="1:22" ht="15">
      <c r="A463" t="s">
        <v>2064</v>
      </c>
      <c r="B463" t="s">
        <v>2065</v>
      </c>
      <c r="C463" t="s">
        <v>2066</v>
      </c>
      <c r="D463" t="s">
        <v>2838</v>
      </c>
      <c r="E463" t="s">
        <v>859</v>
      </c>
      <c r="F463" s="58">
        <v>571815320</v>
      </c>
      <c r="G463" s="59">
        <v>42123</v>
      </c>
      <c r="H463" s="60">
        <v>571815320</v>
      </c>
      <c r="I463">
        <v>0</v>
      </c>
      <c r="J463" s="60">
        <v>571815320</v>
      </c>
      <c r="K463" t="s">
        <v>860</v>
      </c>
      <c r="L463">
        <v>0</v>
      </c>
      <c r="M463" t="s">
        <v>860</v>
      </c>
      <c r="N463">
        <v>0</v>
      </c>
      <c r="O463" t="s">
        <v>860</v>
      </c>
      <c r="P463">
        <v>0</v>
      </c>
      <c r="Q463" t="s">
        <v>860</v>
      </c>
      <c r="R463">
        <v>0</v>
      </c>
      <c r="S463" t="s">
        <v>860</v>
      </c>
      <c r="T463">
        <v>0</v>
      </c>
      <c r="U463" t="s">
        <v>860</v>
      </c>
      <c r="V463">
        <v>0</v>
      </c>
    </row>
    <row r="464" spans="1:22" ht="15">
      <c r="A464" t="s">
        <v>2067</v>
      </c>
      <c r="B464" t="s">
        <v>2068</v>
      </c>
      <c r="C464" t="s">
        <v>2069</v>
      </c>
      <c r="D464" t="s">
        <v>876</v>
      </c>
      <c r="E464" t="s">
        <v>859</v>
      </c>
      <c r="F464" s="58">
        <v>8186220.6600000001</v>
      </c>
      <c r="G464" s="59">
        <v>42489</v>
      </c>
      <c r="H464" s="60">
        <v>1456603</v>
      </c>
      <c r="I464" s="60">
        <v>2802678</v>
      </c>
      <c r="J464" s="60">
        <v>4259281</v>
      </c>
      <c r="K464" t="s">
        <v>860</v>
      </c>
      <c r="L464">
        <v>0</v>
      </c>
      <c r="M464" t="s">
        <v>860</v>
      </c>
      <c r="N464">
        <v>0</v>
      </c>
      <c r="O464" t="s">
        <v>860</v>
      </c>
      <c r="P464">
        <v>0</v>
      </c>
      <c r="Q464" t="s">
        <v>860</v>
      </c>
      <c r="R464">
        <v>0</v>
      </c>
      <c r="S464" t="s">
        <v>860</v>
      </c>
      <c r="T464">
        <v>0</v>
      </c>
      <c r="U464" t="s">
        <v>860</v>
      </c>
      <c r="V464">
        <v>0</v>
      </c>
    </row>
    <row r="465" spans="1:22" ht="15">
      <c r="A465" t="s">
        <v>814</v>
      </c>
      <c r="B465" t="s">
        <v>2070</v>
      </c>
      <c r="C465" t="s">
        <v>2071</v>
      </c>
      <c r="D465" t="s">
        <v>919</v>
      </c>
      <c r="E465" t="s">
        <v>859</v>
      </c>
      <c r="F465" s="58">
        <v>9913414421.7399998</v>
      </c>
      <c r="G465" s="59">
        <v>41918</v>
      </c>
      <c r="H465" s="60">
        <v>2421032479</v>
      </c>
      <c r="I465">
        <v>0</v>
      </c>
      <c r="J465" s="60">
        <v>2421032479</v>
      </c>
      <c r="K465" t="s">
        <v>860</v>
      </c>
      <c r="L465">
        <v>0</v>
      </c>
      <c r="M465" t="s">
        <v>860</v>
      </c>
      <c r="N465">
        <v>0</v>
      </c>
      <c r="O465" t="s">
        <v>860</v>
      </c>
      <c r="P465">
        <v>0</v>
      </c>
      <c r="Q465" t="s">
        <v>860</v>
      </c>
      <c r="R465">
        <v>0</v>
      </c>
      <c r="S465" t="s">
        <v>860</v>
      </c>
      <c r="T465">
        <v>0</v>
      </c>
      <c r="U465" t="s">
        <v>860</v>
      </c>
      <c r="V465">
        <v>0</v>
      </c>
    </row>
    <row r="466" spans="1:22" ht="15">
      <c r="A466" t="s">
        <v>815</v>
      </c>
      <c r="B466" t="s">
        <v>2072</v>
      </c>
      <c r="C466" t="s">
        <v>2073</v>
      </c>
      <c r="D466" t="s">
        <v>919</v>
      </c>
      <c r="E466" t="s">
        <v>859</v>
      </c>
      <c r="F466" s="58">
        <v>243022170.40000001</v>
      </c>
      <c r="G466" s="59">
        <v>42181</v>
      </c>
      <c r="H466" s="60">
        <v>67500665</v>
      </c>
      <c r="I466">
        <v>0</v>
      </c>
      <c r="J466" s="60">
        <v>67500665</v>
      </c>
      <c r="K466" t="s">
        <v>860</v>
      </c>
      <c r="L466">
        <v>0</v>
      </c>
      <c r="M466" t="s">
        <v>860</v>
      </c>
      <c r="N466">
        <v>0</v>
      </c>
      <c r="O466" t="s">
        <v>860</v>
      </c>
      <c r="P466">
        <v>0</v>
      </c>
      <c r="Q466" t="s">
        <v>860</v>
      </c>
      <c r="R466">
        <v>0</v>
      </c>
      <c r="S466" t="s">
        <v>860</v>
      </c>
      <c r="T466">
        <v>0</v>
      </c>
      <c r="U466" t="s">
        <v>860</v>
      </c>
      <c r="V466">
        <v>0</v>
      </c>
    </row>
    <row r="467" spans="1:22" ht="15">
      <c r="A467" t="s">
        <v>2074</v>
      </c>
      <c r="B467" t="s">
        <v>2075</v>
      </c>
      <c r="C467" t="s">
        <v>2076</v>
      </c>
      <c r="D467" t="s">
        <v>919</v>
      </c>
      <c r="E467" t="s">
        <v>859</v>
      </c>
      <c r="F467" s="58">
        <v>541374269.58000004</v>
      </c>
      <c r="G467" s="59">
        <v>42304</v>
      </c>
      <c r="H467" s="60">
        <v>165637727</v>
      </c>
      <c r="I467">
        <v>0</v>
      </c>
      <c r="J467" s="60">
        <v>165637727</v>
      </c>
      <c r="K467" t="s">
        <v>860</v>
      </c>
      <c r="L467">
        <v>0</v>
      </c>
      <c r="M467" t="s">
        <v>860</v>
      </c>
      <c r="N467">
        <v>0</v>
      </c>
      <c r="O467" t="s">
        <v>860</v>
      </c>
      <c r="P467">
        <v>0</v>
      </c>
      <c r="Q467" t="s">
        <v>860</v>
      </c>
      <c r="R467">
        <v>0</v>
      </c>
      <c r="S467" t="s">
        <v>860</v>
      </c>
      <c r="T467">
        <v>0</v>
      </c>
      <c r="U467" t="s">
        <v>860</v>
      </c>
      <c r="V467">
        <v>0</v>
      </c>
    </row>
    <row r="468" spans="1:22" ht="15">
      <c r="A468" t="s">
        <v>2077</v>
      </c>
      <c r="B468" t="s">
        <v>2078</v>
      </c>
      <c r="C468" t="s">
        <v>2079</v>
      </c>
      <c r="D468" t="s">
        <v>919</v>
      </c>
      <c r="E468" t="s">
        <v>859</v>
      </c>
      <c r="F468" s="58">
        <v>2737360871.6999998</v>
      </c>
      <c r="G468" s="59">
        <v>42495</v>
      </c>
      <c r="H468" s="60">
        <v>652742192</v>
      </c>
      <c r="I468">
        <v>0</v>
      </c>
      <c r="J468" s="60">
        <v>652742192</v>
      </c>
      <c r="K468" t="s">
        <v>860</v>
      </c>
      <c r="L468">
        <v>0</v>
      </c>
      <c r="M468" t="s">
        <v>860</v>
      </c>
      <c r="N468">
        <v>0</v>
      </c>
      <c r="O468" t="s">
        <v>860</v>
      </c>
      <c r="P468">
        <v>0</v>
      </c>
      <c r="Q468" t="s">
        <v>860</v>
      </c>
      <c r="R468">
        <v>0</v>
      </c>
      <c r="S468" t="s">
        <v>860</v>
      </c>
      <c r="T468">
        <v>0</v>
      </c>
      <c r="U468" t="s">
        <v>860</v>
      </c>
      <c r="V468">
        <v>0</v>
      </c>
    </row>
    <row r="469" spans="1:22" ht="15">
      <c r="A469" t="s">
        <v>818</v>
      </c>
      <c r="B469" t="s">
        <v>2080</v>
      </c>
      <c r="C469" t="s">
        <v>2081</v>
      </c>
      <c r="D469" t="s">
        <v>934</v>
      </c>
      <c r="E469" t="s">
        <v>859</v>
      </c>
      <c r="F469" s="58">
        <v>2215291165.5999999</v>
      </c>
      <c r="G469" s="59">
        <v>41908</v>
      </c>
      <c r="H469" s="60">
        <v>64484433</v>
      </c>
      <c r="I469" s="60">
        <v>96775022</v>
      </c>
      <c r="J469" s="60">
        <v>161259455</v>
      </c>
      <c r="K469" t="s">
        <v>860</v>
      </c>
      <c r="L469">
        <v>0</v>
      </c>
      <c r="M469" t="s">
        <v>860</v>
      </c>
      <c r="N469">
        <v>0</v>
      </c>
      <c r="O469" t="s">
        <v>860</v>
      </c>
      <c r="P469">
        <v>0</v>
      </c>
      <c r="Q469" t="s">
        <v>860</v>
      </c>
      <c r="R469">
        <v>0</v>
      </c>
      <c r="S469" t="s">
        <v>860</v>
      </c>
      <c r="T469">
        <v>0</v>
      </c>
      <c r="U469" t="s">
        <v>860</v>
      </c>
      <c r="V469">
        <v>0</v>
      </c>
    </row>
    <row r="470" spans="1:22" ht="15">
      <c r="A470" t="s">
        <v>864</v>
      </c>
      <c r="B470" t="s">
        <v>865</v>
      </c>
      <c r="C470" t="s">
        <v>866</v>
      </c>
      <c r="D470" t="s">
        <v>867</v>
      </c>
      <c r="E470" t="s">
        <v>868</v>
      </c>
      <c r="F470" s="58">
        <v>160725352.40000001</v>
      </c>
      <c r="G470" s="59">
        <v>42465</v>
      </c>
      <c r="H470">
        <v>0</v>
      </c>
      <c r="I470" s="60">
        <v>3540206</v>
      </c>
      <c r="J470" s="60">
        <v>3540206</v>
      </c>
      <c r="K470" t="s">
        <v>860</v>
      </c>
      <c r="L470">
        <v>0</v>
      </c>
      <c r="M470" t="s">
        <v>860</v>
      </c>
      <c r="N470">
        <v>0</v>
      </c>
      <c r="O470" t="s">
        <v>860</v>
      </c>
      <c r="P470">
        <v>0</v>
      </c>
      <c r="Q470" t="s">
        <v>860</v>
      </c>
      <c r="R470">
        <v>0</v>
      </c>
      <c r="S470" t="s">
        <v>860</v>
      </c>
      <c r="T470">
        <v>0</v>
      </c>
      <c r="U470" t="s">
        <v>860</v>
      </c>
      <c r="V470">
        <v>0</v>
      </c>
    </row>
    <row r="471" spans="1:22" ht="15">
      <c r="A471" t="s">
        <v>2082</v>
      </c>
      <c r="B471" t="s">
        <v>2083</v>
      </c>
      <c r="C471" t="s">
        <v>2084</v>
      </c>
      <c r="D471" t="s">
        <v>876</v>
      </c>
      <c r="E471" t="s">
        <v>859</v>
      </c>
      <c r="F471" s="58">
        <v>30000000</v>
      </c>
      <c r="G471" s="59">
        <v>42122</v>
      </c>
      <c r="H471" s="60">
        <v>1532000</v>
      </c>
      <c r="I471" s="60">
        <v>1932000</v>
      </c>
      <c r="J471" s="60">
        <v>3464000</v>
      </c>
      <c r="K471" t="s">
        <v>860</v>
      </c>
      <c r="L471">
        <v>0</v>
      </c>
      <c r="M471" t="s">
        <v>860</v>
      </c>
      <c r="N471">
        <v>0</v>
      </c>
      <c r="O471" t="s">
        <v>860</v>
      </c>
      <c r="P471">
        <v>0</v>
      </c>
      <c r="Q471" t="s">
        <v>860</v>
      </c>
      <c r="R471">
        <v>0</v>
      </c>
      <c r="S471" t="s">
        <v>860</v>
      </c>
      <c r="T471">
        <v>0</v>
      </c>
      <c r="U471" t="s">
        <v>860</v>
      </c>
      <c r="V471">
        <v>0</v>
      </c>
    </row>
    <row r="472" spans="1:22" ht="15">
      <c r="A472" t="s">
        <v>2085</v>
      </c>
      <c r="B472" t="s">
        <v>2086</v>
      </c>
      <c r="C472" t="s">
        <v>2087</v>
      </c>
      <c r="D472" t="s">
        <v>876</v>
      </c>
      <c r="E472" t="s">
        <v>859</v>
      </c>
      <c r="F472" s="58">
        <v>71000000</v>
      </c>
      <c r="G472" s="59">
        <v>41290</v>
      </c>
      <c r="H472" s="60">
        <v>610000</v>
      </c>
      <c r="I472">
        <v>0</v>
      </c>
      <c r="J472" s="60">
        <v>610000</v>
      </c>
      <c r="K472" t="s">
        <v>860</v>
      </c>
      <c r="L472">
        <v>0</v>
      </c>
      <c r="M472" t="s">
        <v>860</v>
      </c>
      <c r="N472">
        <v>0</v>
      </c>
      <c r="O472" t="s">
        <v>860</v>
      </c>
      <c r="P472">
        <v>0</v>
      </c>
      <c r="Q472" t="s">
        <v>860</v>
      </c>
      <c r="R472">
        <v>0</v>
      </c>
      <c r="S472" t="s">
        <v>860</v>
      </c>
      <c r="T472">
        <v>0</v>
      </c>
      <c r="U472" t="s">
        <v>860</v>
      </c>
      <c r="V472">
        <v>0</v>
      </c>
    </row>
    <row r="473" spans="1:22" ht="15">
      <c r="A473" t="s">
        <v>2088</v>
      </c>
      <c r="B473" t="s">
        <v>2089</v>
      </c>
      <c r="C473" t="s">
        <v>2090</v>
      </c>
      <c r="D473" t="s">
        <v>919</v>
      </c>
      <c r="E473" t="s">
        <v>859</v>
      </c>
      <c r="F473" s="58">
        <v>461080000</v>
      </c>
      <c r="G473" s="59">
        <v>42502</v>
      </c>
      <c r="H473" s="60">
        <v>73058769</v>
      </c>
      <c r="I473">
        <v>0</v>
      </c>
      <c r="J473" s="60">
        <v>73058769</v>
      </c>
      <c r="K473" t="s">
        <v>860</v>
      </c>
      <c r="L473">
        <v>0</v>
      </c>
      <c r="M473" t="s">
        <v>860</v>
      </c>
      <c r="N473">
        <v>0</v>
      </c>
      <c r="O473" t="s">
        <v>860</v>
      </c>
      <c r="P473">
        <v>0</v>
      </c>
      <c r="Q473" t="s">
        <v>860</v>
      </c>
      <c r="R473">
        <v>0</v>
      </c>
      <c r="S473" t="s">
        <v>860</v>
      </c>
      <c r="T473">
        <v>0</v>
      </c>
      <c r="U473" t="s">
        <v>860</v>
      </c>
      <c r="V473">
        <v>0</v>
      </c>
    </row>
    <row r="474" spans="1:22" ht="15">
      <c r="A474" t="s">
        <v>821</v>
      </c>
      <c r="B474" t="s">
        <v>2091</v>
      </c>
      <c r="C474" t="s">
        <v>2092</v>
      </c>
      <c r="D474" t="s">
        <v>919</v>
      </c>
      <c r="E474" t="s">
        <v>859</v>
      </c>
      <c r="F474" s="58">
        <v>842979226.54999995</v>
      </c>
      <c r="G474" s="59">
        <v>41499</v>
      </c>
      <c r="H474" s="60">
        <v>176000000</v>
      </c>
      <c r="I474">
        <v>0</v>
      </c>
      <c r="J474" s="60">
        <v>176000000</v>
      </c>
      <c r="K474" t="s">
        <v>860</v>
      </c>
      <c r="L474">
        <v>0</v>
      </c>
      <c r="M474" t="s">
        <v>860</v>
      </c>
      <c r="N474">
        <v>0</v>
      </c>
      <c r="O474" t="s">
        <v>860</v>
      </c>
      <c r="P474">
        <v>0</v>
      </c>
      <c r="Q474" t="s">
        <v>860</v>
      </c>
      <c r="R474">
        <v>0</v>
      </c>
      <c r="S474" t="s">
        <v>860</v>
      </c>
      <c r="T474">
        <v>0</v>
      </c>
      <c r="U474" t="s">
        <v>860</v>
      </c>
      <c r="V474">
        <v>0</v>
      </c>
    </row>
    <row r="475" spans="1:22" ht="15">
      <c r="A475" t="s">
        <v>2093</v>
      </c>
      <c r="B475" t="s">
        <v>822</v>
      </c>
      <c r="C475" t="s">
        <v>2094</v>
      </c>
      <c r="D475" t="s">
        <v>919</v>
      </c>
      <c r="E475" t="s">
        <v>859</v>
      </c>
      <c r="F475" s="58">
        <v>1060300760.04</v>
      </c>
      <c r="G475" s="59">
        <v>41577</v>
      </c>
      <c r="H475" s="60">
        <v>144177500</v>
      </c>
      <c r="I475">
        <v>0</v>
      </c>
      <c r="J475" s="60">
        <v>144177500</v>
      </c>
      <c r="K475" t="s">
        <v>860</v>
      </c>
      <c r="L475">
        <v>0</v>
      </c>
      <c r="M475" t="s">
        <v>860</v>
      </c>
      <c r="N475">
        <v>0</v>
      </c>
      <c r="O475" t="s">
        <v>860</v>
      </c>
      <c r="P475">
        <v>0</v>
      </c>
      <c r="Q475" t="s">
        <v>860</v>
      </c>
      <c r="R475">
        <v>0</v>
      </c>
      <c r="S475" t="s">
        <v>860</v>
      </c>
      <c r="T475">
        <v>0</v>
      </c>
      <c r="U475" t="s">
        <v>860</v>
      </c>
      <c r="V475">
        <v>0</v>
      </c>
    </row>
    <row r="476" spans="1:22" ht="15">
      <c r="A476" t="s">
        <v>2095</v>
      </c>
      <c r="B476" t="s">
        <v>2096</v>
      </c>
      <c r="C476" t="s">
        <v>2097</v>
      </c>
      <c r="D476" t="s">
        <v>919</v>
      </c>
      <c r="E476" t="s">
        <v>859</v>
      </c>
      <c r="F476" s="58">
        <v>3838686104</v>
      </c>
      <c r="G476" s="59">
        <v>41670</v>
      </c>
      <c r="H476" s="60">
        <v>556405096</v>
      </c>
      <c r="I476">
        <v>0</v>
      </c>
      <c r="J476" s="60">
        <v>556405096</v>
      </c>
      <c r="K476" t="s">
        <v>860</v>
      </c>
      <c r="L476">
        <v>0</v>
      </c>
      <c r="M476" t="s">
        <v>860</v>
      </c>
      <c r="N476">
        <v>0</v>
      </c>
      <c r="O476" t="s">
        <v>860</v>
      </c>
      <c r="P476">
        <v>0</v>
      </c>
      <c r="Q476" t="s">
        <v>860</v>
      </c>
      <c r="R476">
        <v>0</v>
      </c>
      <c r="S476" t="s">
        <v>860</v>
      </c>
      <c r="T476">
        <v>0</v>
      </c>
      <c r="U476" t="s">
        <v>860</v>
      </c>
      <c r="V476">
        <v>0</v>
      </c>
    </row>
    <row r="477" spans="1:22" ht="15">
      <c r="A477" t="s">
        <v>2098</v>
      </c>
      <c r="B477" t="s">
        <v>2099</v>
      </c>
      <c r="C477" t="s">
        <v>2100</v>
      </c>
      <c r="D477" t="s">
        <v>919</v>
      </c>
      <c r="E477" t="s">
        <v>859</v>
      </c>
      <c r="F477" s="58">
        <v>187708920.96000001</v>
      </c>
      <c r="G477" s="59">
        <v>41025</v>
      </c>
      <c r="H477" s="60">
        <v>66086364</v>
      </c>
      <c r="I477">
        <v>0</v>
      </c>
      <c r="J477" s="60">
        <v>66086364</v>
      </c>
      <c r="K477" t="s">
        <v>860</v>
      </c>
      <c r="L477">
        <v>0</v>
      </c>
      <c r="M477" t="s">
        <v>860</v>
      </c>
      <c r="N477">
        <v>0</v>
      </c>
      <c r="O477" t="s">
        <v>860</v>
      </c>
      <c r="P477">
        <v>0</v>
      </c>
      <c r="Q477" t="s">
        <v>860</v>
      </c>
      <c r="R477">
        <v>0</v>
      </c>
      <c r="S477" t="s">
        <v>860</v>
      </c>
      <c r="T477">
        <v>0</v>
      </c>
      <c r="U477" t="s">
        <v>860</v>
      </c>
      <c r="V477">
        <v>0</v>
      </c>
    </row>
    <row r="478" spans="1:22" ht="15">
      <c r="A478" t="s">
        <v>2101</v>
      </c>
      <c r="B478" t="s">
        <v>2102</v>
      </c>
      <c r="C478" t="s">
        <v>2103</v>
      </c>
      <c r="D478" t="s">
        <v>876</v>
      </c>
      <c r="E478" t="s">
        <v>859</v>
      </c>
      <c r="F478" s="58">
        <v>745732912.17999995</v>
      </c>
      <c r="G478" s="59">
        <v>41477</v>
      </c>
      <c r="H478" s="60">
        <v>54076223</v>
      </c>
      <c r="I478">
        <v>0</v>
      </c>
      <c r="J478" s="60">
        <v>54076223</v>
      </c>
      <c r="K478" t="s">
        <v>860</v>
      </c>
      <c r="L478">
        <v>0</v>
      </c>
      <c r="M478" t="s">
        <v>860</v>
      </c>
      <c r="N478">
        <v>0</v>
      </c>
      <c r="O478" t="s">
        <v>860</v>
      </c>
      <c r="P478">
        <v>0</v>
      </c>
      <c r="Q478" t="s">
        <v>860</v>
      </c>
      <c r="R478">
        <v>0</v>
      </c>
      <c r="S478" t="s">
        <v>860</v>
      </c>
      <c r="T478">
        <v>0</v>
      </c>
      <c r="U478" t="s">
        <v>860</v>
      </c>
      <c r="V478">
        <v>0</v>
      </c>
    </row>
    <row r="479" spans="1:22" ht="15">
      <c r="A479" t="s">
        <v>2104</v>
      </c>
      <c r="B479" t="s">
        <v>2105</v>
      </c>
      <c r="C479" t="s">
        <v>2106</v>
      </c>
      <c r="D479" t="s">
        <v>876</v>
      </c>
      <c r="E479" t="s">
        <v>859</v>
      </c>
      <c r="F479" s="58">
        <v>384330953.12</v>
      </c>
      <c r="G479" s="59">
        <v>41970</v>
      </c>
      <c r="H479" s="60">
        <v>27850069</v>
      </c>
      <c r="I479" s="60">
        <v>55700137</v>
      </c>
      <c r="J479" s="60">
        <v>83550206</v>
      </c>
      <c r="K479" t="s">
        <v>888</v>
      </c>
      <c r="L479" s="60">
        <v>2590710</v>
      </c>
      <c r="M479" t="s">
        <v>889</v>
      </c>
      <c r="N479" s="60">
        <v>53109427</v>
      </c>
      <c r="O479" t="s">
        <v>860</v>
      </c>
      <c r="P479">
        <v>0</v>
      </c>
      <c r="Q479" t="s">
        <v>860</v>
      </c>
      <c r="R479">
        <v>0</v>
      </c>
      <c r="S479" t="s">
        <v>860</v>
      </c>
      <c r="T479">
        <v>0</v>
      </c>
      <c r="U479" t="s">
        <v>860</v>
      </c>
      <c r="V479">
        <v>0</v>
      </c>
    </row>
    <row r="480" spans="1:22" ht="15">
      <c r="A480" t="s">
        <v>2107</v>
      </c>
      <c r="B480" t="s">
        <v>2108</v>
      </c>
      <c r="C480" t="s">
        <v>2109</v>
      </c>
      <c r="D480" t="s">
        <v>858</v>
      </c>
      <c r="E480" t="s">
        <v>859</v>
      </c>
      <c r="F480" s="58">
        <v>49646147.700000003</v>
      </c>
      <c r="G480" s="59">
        <v>38075</v>
      </c>
      <c r="H480" s="60">
        <v>52437003</v>
      </c>
      <c r="I480">
        <v>0</v>
      </c>
      <c r="J480" s="60">
        <v>52437003</v>
      </c>
      <c r="K480" t="s">
        <v>860</v>
      </c>
      <c r="L480">
        <v>0</v>
      </c>
      <c r="M480" t="s">
        <v>860</v>
      </c>
      <c r="N480">
        <v>0</v>
      </c>
      <c r="O480" t="s">
        <v>860</v>
      </c>
      <c r="P480">
        <v>0</v>
      </c>
      <c r="Q480" t="s">
        <v>860</v>
      </c>
      <c r="R480">
        <v>0</v>
      </c>
      <c r="S480" t="s">
        <v>860</v>
      </c>
      <c r="T480">
        <v>0</v>
      </c>
      <c r="U480" t="s">
        <v>860</v>
      </c>
      <c r="V480">
        <v>0</v>
      </c>
    </row>
    <row r="481" spans="1:22" ht="15">
      <c r="A481" t="s">
        <v>2110</v>
      </c>
      <c r="B481" t="s">
        <v>2111</v>
      </c>
      <c r="C481" t="s">
        <v>2112</v>
      </c>
      <c r="D481" t="s">
        <v>934</v>
      </c>
      <c r="E481" t="s">
        <v>859</v>
      </c>
      <c r="F481" s="58">
        <v>12150000000</v>
      </c>
      <c r="G481" s="59">
        <v>40514</v>
      </c>
      <c r="H481" s="60">
        <v>505260684</v>
      </c>
      <c r="I481" s="60">
        <v>508525506</v>
      </c>
      <c r="J481" s="60">
        <v>1013786190</v>
      </c>
      <c r="K481" t="s">
        <v>888</v>
      </c>
      <c r="L481" s="60">
        <v>508438932</v>
      </c>
      <c r="M481" t="s">
        <v>889</v>
      </c>
      <c r="N481" s="60">
        <v>86574</v>
      </c>
      <c r="O481" t="s">
        <v>860</v>
      </c>
      <c r="P481">
        <v>0</v>
      </c>
      <c r="Q481" t="s">
        <v>860</v>
      </c>
      <c r="R481">
        <v>0</v>
      </c>
      <c r="S481" t="s">
        <v>860</v>
      </c>
      <c r="T481">
        <v>0</v>
      </c>
      <c r="U481" t="s">
        <v>860</v>
      </c>
      <c r="V481">
        <v>0</v>
      </c>
    </row>
    <row r="482" spans="1:22" ht="15">
      <c r="A482" t="s">
        <v>864</v>
      </c>
      <c r="B482" t="s">
        <v>865</v>
      </c>
      <c r="C482" t="s">
        <v>866</v>
      </c>
      <c r="D482" t="s">
        <v>867</v>
      </c>
      <c r="E482" t="s">
        <v>868</v>
      </c>
      <c r="F482" s="58">
        <v>1064882316.8</v>
      </c>
      <c r="G482" s="59">
        <v>42440</v>
      </c>
      <c r="H482" s="60">
        <v>200000000</v>
      </c>
      <c r="I482" s="60">
        <v>50689310</v>
      </c>
      <c r="J482" s="60">
        <v>250689310</v>
      </c>
      <c r="K482" t="s">
        <v>888</v>
      </c>
      <c r="L482" s="60">
        <v>50689310</v>
      </c>
      <c r="M482" t="s">
        <v>860</v>
      </c>
      <c r="N482">
        <v>0</v>
      </c>
      <c r="O482" t="s">
        <v>860</v>
      </c>
      <c r="P482">
        <v>0</v>
      </c>
      <c r="Q482" t="s">
        <v>860</v>
      </c>
      <c r="R482">
        <v>0</v>
      </c>
      <c r="S482" t="s">
        <v>860</v>
      </c>
      <c r="T482">
        <v>0</v>
      </c>
      <c r="U482" t="s">
        <v>860</v>
      </c>
      <c r="V482">
        <v>0</v>
      </c>
    </row>
    <row r="483" spans="1:22" ht="15">
      <c r="A483" t="s">
        <v>2113</v>
      </c>
      <c r="B483" t="s">
        <v>2114</v>
      </c>
      <c r="C483" t="s">
        <v>2115</v>
      </c>
      <c r="D483" t="s">
        <v>919</v>
      </c>
      <c r="E483" t="s">
        <v>859</v>
      </c>
      <c r="F483" s="58">
        <v>2728353582.6799998</v>
      </c>
      <c r="G483" s="59">
        <v>42265</v>
      </c>
      <c r="H483" s="60">
        <v>17914118</v>
      </c>
      <c r="I483">
        <v>0</v>
      </c>
      <c r="J483" s="60">
        <v>17914118</v>
      </c>
      <c r="K483" t="s">
        <v>860</v>
      </c>
      <c r="L483">
        <v>0</v>
      </c>
      <c r="M483" t="s">
        <v>860</v>
      </c>
      <c r="N483">
        <v>0</v>
      </c>
      <c r="O483" t="s">
        <v>860</v>
      </c>
      <c r="P483">
        <v>0</v>
      </c>
      <c r="Q483" t="s">
        <v>860</v>
      </c>
      <c r="R483">
        <v>0</v>
      </c>
      <c r="S483" t="s">
        <v>860</v>
      </c>
      <c r="T483">
        <v>0</v>
      </c>
      <c r="U483" t="s">
        <v>860</v>
      </c>
      <c r="V483">
        <v>0</v>
      </c>
    </row>
    <row r="484" spans="1:22" ht="15">
      <c r="A484" t="s">
        <v>2116</v>
      </c>
      <c r="B484" t="s">
        <v>827</v>
      </c>
      <c r="C484" t="s">
        <v>2117</v>
      </c>
      <c r="D484" t="s">
        <v>934</v>
      </c>
      <c r="E484" t="s">
        <v>859</v>
      </c>
      <c r="F484" s="58">
        <v>77300000000</v>
      </c>
      <c r="G484" s="59">
        <v>41768</v>
      </c>
      <c r="H484" s="60">
        <v>3217188402</v>
      </c>
      <c r="I484" s="60">
        <v>2027127718</v>
      </c>
      <c r="J484" s="60">
        <v>5244316120</v>
      </c>
      <c r="K484" t="s">
        <v>888</v>
      </c>
      <c r="L484" s="60">
        <v>2027127718</v>
      </c>
      <c r="M484" t="s">
        <v>860</v>
      </c>
      <c r="N484">
        <v>0</v>
      </c>
      <c r="O484" t="s">
        <v>860</v>
      </c>
      <c r="P484">
        <v>0</v>
      </c>
      <c r="Q484" t="s">
        <v>860</v>
      </c>
      <c r="R484">
        <v>0</v>
      </c>
      <c r="S484" t="s">
        <v>860</v>
      </c>
      <c r="T484">
        <v>0</v>
      </c>
      <c r="U484" t="s">
        <v>860</v>
      </c>
      <c r="V484">
        <v>0</v>
      </c>
    </row>
    <row r="485" spans="1:22" ht="15">
      <c r="A485" t="s">
        <v>2118</v>
      </c>
      <c r="B485" t="s">
        <v>2119</v>
      </c>
      <c r="C485" t="s">
        <v>2120</v>
      </c>
      <c r="D485" t="s">
        <v>919</v>
      </c>
      <c r="E485" t="s">
        <v>859</v>
      </c>
      <c r="F485" s="58">
        <v>756000000</v>
      </c>
      <c r="G485" s="59">
        <v>42269</v>
      </c>
      <c r="H485" s="60">
        <v>64750000</v>
      </c>
      <c r="I485">
        <v>0</v>
      </c>
      <c r="J485" s="60">
        <v>64750000</v>
      </c>
      <c r="K485" t="s">
        <v>860</v>
      </c>
      <c r="L485">
        <v>0</v>
      </c>
      <c r="M485" t="s">
        <v>860</v>
      </c>
      <c r="N485">
        <v>0</v>
      </c>
      <c r="O485" t="s">
        <v>860</v>
      </c>
      <c r="P485">
        <v>0</v>
      </c>
      <c r="Q485" t="s">
        <v>860</v>
      </c>
      <c r="R485">
        <v>0</v>
      </c>
      <c r="S485" t="s">
        <v>860</v>
      </c>
      <c r="T485">
        <v>0</v>
      </c>
      <c r="U485" t="s">
        <v>860</v>
      </c>
      <c r="V485">
        <v>0</v>
      </c>
    </row>
    <row r="486" spans="1:22" ht="15">
      <c r="A486" t="s">
        <v>2121</v>
      </c>
      <c r="B486" t="s">
        <v>2122</v>
      </c>
      <c r="C486" t="s">
        <v>2123</v>
      </c>
      <c r="D486" t="s">
        <v>876</v>
      </c>
      <c r="E486" t="s">
        <v>859</v>
      </c>
      <c r="F486" s="58">
        <v>139762922.41999999</v>
      </c>
      <c r="G486" s="59">
        <v>39233</v>
      </c>
      <c r="H486" s="60">
        <v>6988146121</v>
      </c>
      <c r="I486" s="60">
        <v>6988146121</v>
      </c>
      <c r="J486" s="60">
        <v>13976292242</v>
      </c>
      <c r="K486" t="s">
        <v>860</v>
      </c>
      <c r="L486">
        <v>0</v>
      </c>
      <c r="M486" t="s">
        <v>860</v>
      </c>
      <c r="N486">
        <v>0</v>
      </c>
      <c r="O486" t="s">
        <v>860</v>
      </c>
      <c r="P486">
        <v>0</v>
      </c>
      <c r="Q486" t="s">
        <v>860</v>
      </c>
      <c r="R486">
        <v>0</v>
      </c>
      <c r="S486" t="s">
        <v>860</v>
      </c>
      <c r="T486">
        <v>0</v>
      </c>
      <c r="U486" t="s">
        <v>860</v>
      </c>
      <c r="V486">
        <v>0</v>
      </c>
    </row>
    <row r="487" spans="1:22" ht="15">
      <c r="A487" t="s">
        <v>2124</v>
      </c>
      <c r="B487" t="s">
        <v>2125</v>
      </c>
      <c r="C487" t="s">
        <v>2126</v>
      </c>
      <c r="D487" t="s">
        <v>872</v>
      </c>
      <c r="E487" t="s">
        <v>859</v>
      </c>
      <c r="F487" s="58">
        <v>2895453458.2199998</v>
      </c>
      <c r="G487" s="59">
        <v>42496</v>
      </c>
      <c r="H487" s="60">
        <v>655881617</v>
      </c>
      <c r="I487" s="60">
        <v>635040080</v>
      </c>
      <c r="J487" s="60">
        <v>1290921697</v>
      </c>
      <c r="K487" t="s">
        <v>860</v>
      </c>
      <c r="L487">
        <v>0</v>
      </c>
      <c r="M487" t="s">
        <v>860</v>
      </c>
      <c r="N487">
        <v>0</v>
      </c>
      <c r="O487" t="s">
        <v>860</v>
      </c>
      <c r="P487">
        <v>0</v>
      </c>
      <c r="Q487" t="s">
        <v>860</v>
      </c>
      <c r="R487">
        <v>0</v>
      </c>
      <c r="S487" t="s">
        <v>860</v>
      </c>
      <c r="T487">
        <v>0</v>
      </c>
      <c r="U487" t="s">
        <v>860</v>
      </c>
      <c r="V487">
        <v>0</v>
      </c>
    </row>
    <row r="488" spans="1:22" ht="15">
      <c r="A488" t="s">
        <v>2127</v>
      </c>
      <c r="B488" t="s">
        <v>2128</v>
      </c>
      <c r="C488" t="s">
        <v>2129</v>
      </c>
      <c r="D488" t="s">
        <v>919</v>
      </c>
      <c r="E488" t="s">
        <v>859</v>
      </c>
      <c r="F488" s="58">
        <v>1348027779.71</v>
      </c>
      <c r="G488" s="59">
        <v>42055</v>
      </c>
      <c r="H488" s="60">
        <v>162768460</v>
      </c>
      <c r="I488">
        <v>0</v>
      </c>
      <c r="J488" s="60">
        <v>162768460</v>
      </c>
      <c r="K488" t="s">
        <v>860</v>
      </c>
      <c r="L488">
        <v>0</v>
      </c>
      <c r="M488" t="s">
        <v>860</v>
      </c>
      <c r="N488">
        <v>0</v>
      </c>
      <c r="O488" t="s">
        <v>860</v>
      </c>
      <c r="P488">
        <v>0</v>
      </c>
      <c r="Q488" t="s">
        <v>860</v>
      </c>
      <c r="R488">
        <v>0</v>
      </c>
      <c r="S488" t="s">
        <v>860</v>
      </c>
      <c r="T488">
        <v>0</v>
      </c>
      <c r="U488" t="s">
        <v>860</v>
      </c>
      <c r="V488">
        <v>0</v>
      </c>
    </row>
    <row r="489" spans="1:22" ht="15">
      <c r="A489" t="s">
        <v>2130</v>
      </c>
      <c r="B489" t="s">
        <v>2131</v>
      </c>
      <c r="C489" t="s">
        <v>2132</v>
      </c>
      <c r="D489" t="s">
        <v>876</v>
      </c>
      <c r="E489" t="s">
        <v>859</v>
      </c>
      <c r="F489" s="58">
        <v>1293000</v>
      </c>
      <c r="G489" s="59">
        <v>41982</v>
      </c>
      <c r="H489" s="60">
        <v>1293000</v>
      </c>
      <c r="I489">
        <v>0</v>
      </c>
      <c r="J489" s="60">
        <v>1293000</v>
      </c>
      <c r="K489" t="s">
        <v>860</v>
      </c>
      <c r="L489">
        <v>0</v>
      </c>
      <c r="M489" t="s">
        <v>860</v>
      </c>
      <c r="N489">
        <v>0</v>
      </c>
      <c r="O489" t="s">
        <v>860</v>
      </c>
      <c r="P489">
        <v>0</v>
      </c>
      <c r="Q489" t="s">
        <v>860</v>
      </c>
      <c r="R489">
        <v>0</v>
      </c>
      <c r="S489" t="s">
        <v>860</v>
      </c>
      <c r="T489">
        <v>0</v>
      </c>
      <c r="U489" t="s">
        <v>860</v>
      </c>
      <c r="V489">
        <v>0</v>
      </c>
    </row>
    <row r="490" spans="1:22" ht="15">
      <c r="A490" t="s">
        <v>2872</v>
      </c>
      <c r="B490" t="s">
        <v>2873</v>
      </c>
      <c r="C490" t="s">
        <v>2874</v>
      </c>
      <c r="D490" t="s">
        <v>876</v>
      </c>
      <c r="E490" t="s">
        <v>859</v>
      </c>
      <c r="F490" s="58">
        <v>688597.34</v>
      </c>
      <c r="G490" s="59">
        <v>41593</v>
      </c>
      <c r="H490" s="60">
        <v>81359734</v>
      </c>
      <c r="I490">
        <v>0</v>
      </c>
      <c r="J490" s="60">
        <v>81359734</v>
      </c>
      <c r="K490" t="s">
        <v>860</v>
      </c>
      <c r="L490">
        <v>0</v>
      </c>
      <c r="M490" t="s">
        <v>860</v>
      </c>
      <c r="N490">
        <v>0</v>
      </c>
      <c r="O490" t="s">
        <v>860</v>
      </c>
      <c r="P490">
        <v>0</v>
      </c>
      <c r="Q490" t="s">
        <v>860</v>
      </c>
      <c r="R490">
        <v>0</v>
      </c>
      <c r="S490" t="s">
        <v>860</v>
      </c>
      <c r="T490">
        <v>0</v>
      </c>
      <c r="U490" t="s">
        <v>860</v>
      </c>
      <c r="V490">
        <v>0</v>
      </c>
    </row>
    <row r="491" spans="1:22" ht="15">
      <c r="A491" t="s">
        <v>864</v>
      </c>
      <c r="B491" t="s">
        <v>865</v>
      </c>
      <c r="C491" t="s">
        <v>866</v>
      </c>
      <c r="D491" t="s">
        <v>867</v>
      </c>
      <c r="E491" t="s">
        <v>868</v>
      </c>
      <c r="F491" s="58">
        <v>35000000</v>
      </c>
      <c r="G491" s="59">
        <v>42472</v>
      </c>
      <c r="H491" s="60">
        <v>233333334</v>
      </c>
      <c r="I491">
        <v>0</v>
      </c>
      <c r="J491" s="60">
        <v>233333334</v>
      </c>
      <c r="K491" t="s">
        <v>860</v>
      </c>
      <c r="L491">
        <v>0</v>
      </c>
      <c r="M491" t="s">
        <v>860</v>
      </c>
      <c r="N491">
        <v>0</v>
      </c>
      <c r="O491" t="s">
        <v>860</v>
      </c>
      <c r="P491">
        <v>0</v>
      </c>
      <c r="Q491" t="s">
        <v>860</v>
      </c>
      <c r="R491">
        <v>0</v>
      </c>
      <c r="S491" t="s">
        <v>860</v>
      </c>
      <c r="T491">
        <v>0</v>
      </c>
      <c r="U491" t="s">
        <v>860</v>
      </c>
      <c r="V491">
        <v>0</v>
      </c>
    </row>
    <row r="492" spans="1:22" ht="15">
      <c r="A492" t="s">
        <v>2133</v>
      </c>
      <c r="B492" t="s">
        <v>2134</v>
      </c>
      <c r="C492" t="s">
        <v>2135</v>
      </c>
      <c r="D492" t="s">
        <v>919</v>
      </c>
      <c r="E492" t="s">
        <v>859</v>
      </c>
      <c r="F492" s="58">
        <v>1297442718.25</v>
      </c>
      <c r="G492" s="59">
        <v>42489</v>
      </c>
      <c r="H492" s="60">
        <v>3414193</v>
      </c>
      <c r="I492">
        <v>0</v>
      </c>
      <c r="J492" s="60">
        <v>3414193</v>
      </c>
      <c r="K492" t="s">
        <v>860</v>
      </c>
      <c r="L492">
        <v>0</v>
      </c>
      <c r="M492" t="s">
        <v>860</v>
      </c>
      <c r="N492">
        <v>0</v>
      </c>
      <c r="O492" t="s">
        <v>860</v>
      </c>
      <c r="P492">
        <v>0</v>
      </c>
      <c r="Q492" t="s">
        <v>860</v>
      </c>
      <c r="R492">
        <v>0</v>
      </c>
      <c r="S492" t="s">
        <v>860</v>
      </c>
      <c r="T492">
        <v>0</v>
      </c>
      <c r="U492" t="s">
        <v>860</v>
      </c>
      <c r="V492">
        <v>0</v>
      </c>
    </row>
    <row r="493" spans="1:22" ht="15">
      <c r="A493" t="s">
        <v>2136</v>
      </c>
      <c r="B493" t="s">
        <v>2137</v>
      </c>
      <c r="C493" t="s">
        <v>2138</v>
      </c>
      <c r="D493" t="s">
        <v>876</v>
      </c>
      <c r="E493" t="s">
        <v>859</v>
      </c>
      <c r="F493" s="58">
        <v>565913332.5</v>
      </c>
      <c r="G493" s="59">
        <v>42445</v>
      </c>
      <c r="H493" s="60">
        <v>185230346</v>
      </c>
      <c r="I493">
        <v>0</v>
      </c>
      <c r="J493" s="60">
        <v>185230346</v>
      </c>
      <c r="K493" t="s">
        <v>860</v>
      </c>
      <c r="L493">
        <v>0</v>
      </c>
      <c r="M493" t="s">
        <v>860</v>
      </c>
      <c r="N493">
        <v>0</v>
      </c>
      <c r="O493" t="s">
        <v>860</v>
      </c>
      <c r="P493">
        <v>0</v>
      </c>
      <c r="Q493" t="s">
        <v>860</v>
      </c>
      <c r="R493">
        <v>0</v>
      </c>
      <c r="S493" t="s">
        <v>860</v>
      </c>
      <c r="T493">
        <v>0</v>
      </c>
      <c r="U493" t="s">
        <v>860</v>
      </c>
      <c r="V493">
        <v>0</v>
      </c>
    </row>
    <row r="494" spans="1:22" ht="15">
      <c r="A494" t="s">
        <v>2139</v>
      </c>
      <c r="B494" t="s">
        <v>2140</v>
      </c>
      <c r="C494" t="s">
        <v>2141</v>
      </c>
      <c r="D494" t="s">
        <v>919</v>
      </c>
      <c r="E494" t="s">
        <v>859</v>
      </c>
      <c r="F494" s="58">
        <v>3533972568</v>
      </c>
      <c r="G494" s="59">
        <v>42094</v>
      </c>
      <c r="H494" s="60">
        <v>1614353076</v>
      </c>
      <c r="I494">
        <v>0</v>
      </c>
      <c r="J494" s="60">
        <v>1614353076</v>
      </c>
      <c r="K494" t="s">
        <v>860</v>
      </c>
      <c r="L494">
        <v>0</v>
      </c>
      <c r="M494" t="s">
        <v>860</v>
      </c>
      <c r="N494">
        <v>0</v>
      </c>
      <c r="O494" t="s">
        <v>860</v>
      </c>
      <c r="P494">
        <v>0</v>
      </c>
      <c r="Q494" t="s">
        <v>860</v>
      </c>
      <c r="R494">
        <v>0</v>
      </c>
      <c r="S494" t="s">
        <v>860</v>
      </c>
      <c r="T494">
        <v>0</v>
      </c>
      <c r="U494" t="s">
        <v>860</v>
      </c>
      <c r="V494">
        <v>0</v>
      </c>
    </row>
    <row r="495" spans="1:22" ht="15">
      <c r="A495" t="s">
        <v>2142</v>
      </c>
      <c r="B495" t="s">
        <v>2143</v>
      </c>
      <c r="C495" t="s">
        <v>2144</v>
      </c>
      <c r="D495" t="s">
        <v>876</v>
      </c>
      <c r="E495" t="s">
        <v>859</v>
      </c>
      <c r="F495" s="58">
        <v>250000000</v>
      </c>
      <c r="G495" s="59">
        <v>39274</v>
      </c>
      <c r="H495" s="60">
        <v>24000000</v>
      </c>
      <c r="I495">
        <v>0</v>
      </c>
      <c r="J495" s="60">
        <v>24000000</v>
      </c>
      <c r="K495" t="s">
        <v>860</v>
      </c>
      <c r="L495">
        <v>0</v>
      </c>
      <c r="M495" t="s">
        <v>860</v>
      </c>
      <c r="N495">
        <v>0</v>
      </c>
      <c r="O495" t="s">
        <v>860</v>
      </c>
      <c r="P495">
        <v>0</v>
      </c>
      <c r="Q495" t="s">
        <v>860</v>
      </c>
      <c r="R495">
        <v>0</v>
      </c>
      <c r="S495" t="s">
        <v>860</v>
      </c>
      <c r="T495">
        <v>0</v>
      </c>
      <c r="U495" t="s">
        <v>860</v>
      </c>
      <c r="V495">
        <v>0</v>
      </c>
    </row>
    <row r="496" spans="1:22" ht="15">
      <c r="A496" t="s">
        <v>2145</v>
      </c>
      <c r="B496" t="s">
        <v>2146</v>
      </c>
      <c r="C496" t="s">
        <v>2147</v>
      </c>
      <c r="D496" t="s">
        <v>876</v>
      </c>
      <c r="E496" t="s">
        <v>859</v>
      </c>
      <c r="F496" s="58">
        <v>47147375.020000003</v>
      </c>
      <c r="G496" s="59">
        <v>42257</v>
      </c>
      <c r="H496" s="60">
        <v>686001</v>
      </c>
      <c r="I496" s="60">
        <v>1372002</v>
      </c>
      <c r="J496" s="60">
        <v>2058003</v>
      </c>
      <c r="K496" t="s">
        <v>860</v>
      </c>
      <c r="L496">
        <v>0</v>
      </c>
      <c r="M496" t="s">
        <v>860</v>
      </c>
      <c r="N496">
        <v>0</v>
      </c>
      <c r="O496" t="s">
        <v>860</v>
      </c>
      <c r="P496">
        <v>0</v>
      </c>
      <c r="Q496" t="s">
        <v>860</v>
      </c>
      <c r="R496">
        <v>0</v>
      </c>
      <c r="S496" t="s">
        <v>860</v>
      </c>
      <c r="T496">
        <v>0</v>
      </c>
      <c r="U496" t="s">
        <v>860</v>
      </c>
      <c r="V496">
        <v>0</v>
      </c>
    </row>
    <row r="497" spans="1:22" ht="15">
      <c r="A497" t="s">
        <v>2148</v>
      </c>
      <c r="B497" t="s">
        <v>2149</v>
      </c>
      <c r="C497" t="s">
        <v>2150</v>
      </c>
      <c r="D497" t="s">
        <v>876</v>
      </c>
      <c r="E497" t="s">
        <v>859</v>
      </c>
      <c r="F497" s="58">
        <v>1085793037.9300001</v>
      </c>
      <c r="G497" s="59">
        <v>38980</v>
      </c>
      <c r="H497" s="60">
        <v>1028700892</v>
      </c>
      <c r="I497" s="60">
        <v>474085114</v>
      </c>
      <c r="J497" s="60">
        <v>1502786006</v>
      </c>
      <c r="K497" t="s">
        <v>860</v>
      </c>
      <c r="L497">
        <v>0</v>
      </c>
      <c r="M497" t="s">
        <v>860</v>
      </c>
      <c r="N497">
        <v>0</v>
      </c>
      <c r="O497" t="s">
        <v>860</v>
      </c>
      <c r="P497">
        <v>0</v>
      </c>
      <c r="Q497" t="s">
        <v>860</v>
      </c>
      <c r="R497">
        <v>0</v>
      </c>
      <c r="S497" t="s">
        <v>860</v>
      </c>
      <c r="T497">
        <v>0</v>
      </c>
      <c r="U497" t="s">
        <v>860</v>
      </c>
      <c r="V497">
        <v>0</v>
      </c>
    </row>
    <row r="498" spans="1:22" ht="15">
      <c r="A498" t="s">
        <v>2151</v>
      </c>
      <c r="B498" t="s">
        <v>2152</v>
      </c>
      <c r="C498" t="s">
        <v>2153</v>
      </c>
      <c r="D498" t="s">
        <v>876</v>
      </c>
      <c r="E498" t="s">
        <v>859</v>
      </c>
      <c r="F498" s="58">
        <v>177375435.61000001</v>
      </c>
      <c r="G498" s="59">
        <v>42264</v>
      </c>
      <c r="H498" s="60">
        <v>16571220</v>
      </c>
      <c r="I498" s="60">
        <v>19843450</v>
      </c>
      <c r="J498" s="60">
        <v>36414670</v>
      </c>
      <c r="K498" t="s">
        <v>860</v>
      </c>
      <c r="L498">
        <v>0</v>
      </c>
      <c r="M498" t="s">
        <v>860</v>
      </c>
      <c r="N498">
        <v>0</v>
      </c>
      <c r="O498" t="s">
        <v>860</v>
      </c>
      <c r="P498">
        <v>0</v>
      </c>
      <c r="Q498" t="s">
        <v>860</v>
      </c>
      <c r="R498">
        <v>0</v>
      </c>
      <c r="S498" t="s">
        <v>860</v>
      </c>
      <c r="T498">
        <v>0</v>
      </c>
      <c r="U498" t="s">
        <v>860</v>
      </c>
      <c r="V498">
        <v>0</v>
      </c>
    </row>
    <row r="499" spans="1:22" ht="15">
      <c r="A499" t="s">
        <v>2875</v>
      </c>
      <c r="B499" t="s">
        <v>2876</v>
      </c>
      <c r="C499" t="s">
        <v>2877</v>
      </c>
      <c r="D499" t="s">
        <v>941</v>
      </c>
      <c r="E499" t="s">
        <v>859</v>
      </c>
      <c r="F499" s="58">
        <v>270802273.61000001</v>
      </c>
      <c r="G499" s="59">
        <v>42444</v>
      </c>
      <c r="H499" s="60">
        <v>190407796</v>
      </c>
      <c r="I499">
        <v>0</v>
      </c>
      <c r="J499" s="60">
        <v>190407796</v>
      </c>
      <c r="K499" t="s">
        <v>860</v>
      </c>
      <c r="L499">
        <v>0</v>
      </c>
      <c r="M499" t="s">
        <v>860</v>
      </c>
      <c r="N499">
        <v>0</v>
      </c>
      <c r="O499" t="s">
        <v>860</v>
      </c>
      <c r="P499">
        <v>0</v>
      </c>
      <c r="Q499" t="s">
        <v>860</v>
      </c>
      <c r="R499">
        <v>0</v>
      </c>
      <c r="S499" t="s">
        <v>860</v>
      </c>
      <c r="T499">
        <v>0</v>
      </c>
      <c r="U499" t="s">
        <v>860</v>
      </c>
      <c r="V499">
        <v>0</v>
      </c>
    </row>
    <row r="500" spans="1:22" ht="15">
      <c r="A500" t="s">
        <v>2154</v>
      </c>
      <c r="B500" t="s">
        <v>2155</v>
      </c>
      <c r="C500" t="s">
        <v>2156</v>
      </c>
      <c r="D500" t="s">
        <v>876</v>
      </c>
      <c r="E500" t="s">
        <v>859</v>
      </c>
      <c r="F500" s="58">
        <v>59406.04</v>
      </c>
      <c r="G500" s="59">
        <v>41029</v>
      </c>
      <c r="H500" s="60">
        <v>59396</v>
      </c>
      <c r="I500">
        <v>10</v>
      </c>
      <c r="J500" s="60">
        <v>59406</v>
      </c>
      <c r="K500" t="s">
        <v>860</v>
      </c>
      <c r="L500">
        <v>0</v>
      </c>
      <c r="M500" t="s">
        <v>860</v>
      </c>
      <c r="N500">
        <v>0</v>
      </c>
      <c r="O500" t="s">
        <v>860</v>
      </c>
      <c r="P500">
        <v>0</v>
      </c>
      <c r="Q500" t="s">
        <v>860</v>
      </c>
      <c r="R500">
        <v>0</v>
      </c>
      <c r="S500" t="s">
        <v>860</v>
      </c>
      <c r="T500">
        <v>0</v>
      </c>
      <c r="U500" t="s">
        <v>860</v>
      </c>
      <c r="V500">
        <v>0</v>
      </c>
    </row>
    <row r="501" spans="1:22" ht="15">
      <c r="A501" t="s">
        <v>2157</v>
      </c>
      <c r="B501" t="s">
        <v>2158</v>
      </c>
      <c r="C501" t="s">
        <v>2159</v>
      </c>
      <c r="D501" t="s">
        <v>858</v>
      </c>
      <c r="E501" t="s">
        <v>859</v>
      </c>
      <c r="F501" s="58">
        <v>28501904.390000001</v>
      </c>
      <c r="G501" s="59">
        <v>42494</v>
      </c>
      <c r="H501" s="60">
        <v>451303226</v>
      </c>
      <c r="I501">
        <v>0</v>
      </c>
      <c r="J501" s="60">
        <v>451303226</v>
      </c>
      <c r="K501" t="s">
        <v>860</v>
      </c>
      <c r="L501">
        <v>0</v>
      </c>
      <c r="M501" t="s">
        <v>860</v>
      </c>
      <c r="N501">
        <v>0</v>
      </c>
      <c r="O501" t="s">
        <v>860</v>
      </c>
      <c r="P501">
        <v>0</v>
      </c>
      <c r="Q501" t="s">
        <v>860</v>
      </c>
      <c r="R501">
        <v>0</v>
      </c>
      <c r="S501" t="s">
        <v>860</v>
      </c>
      <c r="T501">
        <v>0</v>
      </c>
      <c r="U501" t="s">
        <v>860</v>
      </c>
      <c r="V501">
        <v>0</v>
      </c>
    </row>
    <row r="502" spans="1:22" ht="15">
      <c r="A502" t="s">
        <v>2160</v>
      </c>
      <c r="B502" t="s">
        <v>2161</v>
      </c>
      <c r="C502" t="s">
        <v>2162</v>
      </c>
      <c r="D502" t="s">
        <v>858</v>
      </c>
      <c r="E502" t="s">
        <v>859</v>
      </c>
      <c r="F502" s="58">
        <v>20187166.370000001</v>
      </c>
      <c r="G502" s="59">
        <v>39785</v>
      </c>
      <c r="H502" s="60">
        <v>1413975417</v>
      </c>
      <c r="I502">
        <v>0</v>
      </c>
      <c r="J502" s="60">
        <v>1413975417</v>
      </c>
      <c r="K502" t="s">
        <v>860</v>
      </c>
      <c r="L502">
        <v>0</v>
      </c>
      <c r="M502" t="s">
        <v>860</v>
      </c>
      <c r="N502">
        <v>0</v>
      </c>
      <c r="O502" t="s">
        <v>860</v>
      </c>
      <c r="P502">
        <v>0</v>
      </c>
      <c r="Q502" t="s">
        <v>860</v>
      </c>
      <c r="R502">
        <v>0</v>
      </c>
      <c r="S502" t="s">
        <v>860</v>
      </c>
      <c r="T502">
        <v>0</v>
      </c>
      <c r="U502" t="s">
        <v>860</v>
      </c>
      <c r="V502">
        <v>0</v>
      </c>
    </row>
    <row r="503" spans="1:22">
      <c r="A503" s="43"/>
      <c r="B503" s="44"/>
      <c r="C503" s="45"/>
      <c r="D503" s="45"/>
      <c r="E503" s="44"/>
      <c r="F503" s="46"/>
      <c r="G503" s="44"/>
      <c r="H503" s="47"/>
      <c r="I503" s="47"/>
      <c r="J503" s="47"/>
      <c r="K503" s="45"/>
      <c r="L503" s="47"/>
      <c r="M503" s="45"/>
      <c r="N503" s="47"/>
      <c r="O503" s="45"/>
      <c r="P503" s="47"/>
      <c r="Q503" s="45"/>
      <c r="R503" s="47"/>
      <c r="S503" s="45"/>
      <c r="T503" s="47"/>
      <c r="U503" s="45"/>
      <c r="V503" s="48"/>
    </row>
    <row r="504" spans="1:22">
      <c r="A504" s="43"/>
      <c r="B504" s="44"/>
      <c r="C504" s="45"/>
      <c r="D504" s="45"/>
      <c r="E504" s="44"/>
      <c r="F504" s="46"/>
      <c r="G504" s="44"/>
      <c r="H504" s="47"/>
      <c r="I504" s="47"/>
      <c r="J504" s="47"/>
      <c r="K504" s="45"/>
      <c r="L504" s="47"/>
      <c r="M504" s="45"/>
      <c r="N504" s="47"/>
      <c r="O504" s="45"/>
      <c r="P504" s="47"/>
      <c r="Q504" s="45"/>
      <c r="R504" s="47"/>
      <c r="S504" s="45"/>
      <c r="T504" s="47"/>
      <c r="U504" s="45"/>
      <c r="V504" s="48"/>
    </row>
    <row r="505" spans="1:22">
      <c r="A505" s="43"/>
      <c r="B505" s="44"/>
      <c r="C505" s="45"/>
      <c r="D505" s="45"/>
      <c r="E505" s="44"/>
      <c r="F505" s="46"/>
      <c r="G505" s="44"/>
      <c r="H505" s="47"/>
      <c r="I505" s="47"/>
      <c r="J505" s="47"/>
      <c r="K505" s="45"/>
      <c r="L505" s="47"/>
      <c r="M505" s="45"/>
      <c r="N505" s="47"/>
      <c r="O505" s="45"/>
      <c r="P505" s="47"/>
      <c r="Q505" s="45"/>
      <c r="R505" s="47"/>
      <c r="S505" s="45"/>
      <c r="T505" s="47"/>
      <c r="U505" s="45"/>
      <c r="V505" s="48"/>
    </row>
    <row r="506" spans="1:22">
      <c r="A506" s="43"/>
      <c r="B506" s="44"/>
      <c r="C506" s="45"/>
      <c r="D506" s="45"/>
      <c r="E506" s="44"/>
      <c r="F506" s="46"/>
      <c r="G506" s="44"/>
      <c r="H506" s="47"/>
      <c r="I506" s="47"/>
      <c r="J506" s="47"/>
      <c r="K506" s="45"/>
      <c r="L506" s="47"/>
      <c r="M506" s="45"/>
      <c r="N506" s="47"/>
      <c r="O506" s="45"/>
      <c r="P506" s="47"/>
      <c r="Q506" s="45"/>
      <c r="R506" s="47"/>
      <c r="S506" s="45"/>
      <c r="T506" s="47"/>
      <c r="U506" s="45"/>
      <c r="V506" s="48"/>
    </row>
    <row r="507" spans="1:22">
      <c r="A507" s="43"/>
      <c r="B507" s="44"/>
      <c r="C507" s="45"/>
      <c r="D507" s="45"/>
      <c r="E507" s="44"/>
      <c r="F507" s="46"/>
      <c r="G507" s="44"/>
      <c r="H507" s="47"/>
      <c r="I507" s="47"/>
      <c r="J507" s="47"/>
      <c r="K507" s="45"/>
      <c r="L507" s="47"/>
      <c r="M507" s="45"/>
      <c r="N507" s="47"/>
      <c r="O507" s="45"/>
      <c r="P507" s="47"/>
      <c r="Q507" s="45"/>
      <c r="R507" s="47"/>
      <c r="S507" s="45"/>
      <c r="T507" s="47"/>
      <c r="U507" s="45"/>
      <c r="V507" s="48"/>
    </row>
    <row r="508" spans="1:22">
      <c r="A508" s="43"/>
      <c r="B508" s="44"/>
      <c r="C508" s="45"/>
      <c r="D508" s="45"/>
      <c r="E508" s="44"/>
      <c r="F508" s="46"/>
      <c r="G508" s="44"/>
      <c r="H508" s="47"/>
      <c r="I508" s="47"/>
      <c r="J508" s="47"/>
      <c r="K508" s="45"/>
      <c r="L508" s="47"/>
      <c r="M508" s="45"/>
      <c r="N508" s="47"/>
      <c r="O508" s="45"/>
      <c r="P508" s="47"/>
      <c r="Q508" s="45"/>
      <c r="R508" s="47"/>
      <c r="S508" s="45"/>
      <c r="T508" s="47"/>
      <c r="U508" s="45"/>
      <c r="V508" s="48"/>
    </row>
    <row r="509" spans="1:22">
      <c r="A509" s="43"/>
      <c r="B509" s="44"/>
      <c r="C509" s="45"/>
      <c r="D509" s="45"/>
      <c r="E509" s="44"/>
      <c r="F509" s="46"/>
      <c r="G509" s="44"/>
      <c r="H509" s="47"/>
      <c r="I509" s="47"/>
      <c r="J509" s="47"/>
      <c r="K509" s="45"/>
      <c r="L509" s="47"/>
      <c r="M509" s="45"/>
      <c r="N509" s="47"/>
      <c r="O509" s="45"/>
      <c r="P509" s="47"/>
      <c r="Q509" s="45"/>
      <c r="R509" s="47"/>
      <c r="S509" s="45"/>
      <c r="T509" s="47"/>
      <c r="U509" s="45"/>
      <c r="V509" s="48"/>
    </row>
    <row r="510" spans="1:22">
      <c r="A510" s="43"/>
      <c r="B510" s="44"/>
      <c r="C510" s="45"/>
      <c r="D510" s="45"/>
      <c r="E510" s="44"/>
      <c r="F510" s="46"/>
      <c r="G510" s="44"/>
      <c r="H510" s="47"/>
      <c r="I510" s="47"/>
      <c r="J510" s="47"/>
      <c r="K510" s="45"/>
      <c r="L510" s="47"/>
      <c r="M510" s="45"/>
      <c r="N510" s="47"/>
      <c r="O510" s="45"/>
      <c r="P510" s="47"/>
      <c r="Q510" s="45"/>
      <c r="R510" s="47"/>
      <c r="S510" s="45"/>
      <c r="T510" s="47"/>
      <c r="U510" s="45"/>
      <c r="V510" s="48"/>
    </row>
    <row r="511" spans="1:22">
      <c r="A511" s="43"/>
      <c r="B511" s="44"/>
      <c r="C511" s="45"/>
      <c r="D511" s="45"/>
      <c r="E511" s="44"/>
      <c r="F511" s="46"/>
      <c r="G511" s="44"/>
      <c r="H511" s="47"/>
      <c r="I511" s="47"/>
      <c r="J511" s="47"/>
      <c r="K511" s="45"/>
      <c r="L511" s="47"/>
      <c r="M511" s="45"/>
      <c r="N511" s="47"/>
      <c r="O511" s="45"/>
      <c r="P511" s="47"/>
      <c r="Q511" s="45"/>
      <c r="R511" s="47"/>
      <c r="S511" s="45"/>
      <c r="T511" s="47"/>
      <c r="U511" s="45"/>
      <c r="V511" s="48"/>
    </row>
    <row r="512" spans="1:22">
      <c r="A512" s="43"/>
      <c r="B512" s="44"/>
      <c r="C512" s="45"/>
      <c r="D512" s="45"/>
      <c r="E512" s="44"/>
      <c r="F512" s="46"/>
      <c r="G512" s="44"/>
      <c r="H512" s="47"/>
      <c r="I512" s="47"/>
      <c r="J512" s="47"/>
      <c r="K512" s="45"/>
      <c r="L512" s="47"/>
      <c r="M512" s="45"/>
      <c r="N512" s="47"/>
      <c r="O512" s="45"/>
      <c r="P512" s="47"/>
      <c r="Q512" s="45"/>
      <c r="R512" s="47"/>
      <c r="S512" s="45"/>
      <c r="T512" s="47"/>
      <c r="U512" s="45"/>
      <c r="V512" s="48"/>
    </row>
    <row r="513" spans="1:22">
      <c r="A513" s="43"/>
      <c r="B513" s="44"/>
      <c r="C513" s="45"/>
      <c r="D513" s="45"/>
      <c r="E513" s="44"/>
      <c r="F513" s="46"/>
      <c r="G513" s="44"/>
      <c r="H513" s="47"/>
      <c r="I513" s="47"/>
      <c r="J513" s="47"/>
      <c r="K513" s="45"/>
      <c r="L513" s="47"/>
      <c r="M513" s="45"/>
      <c r="N513" s="47"/>
      <c r="O513" s="45"/>
      <c r="P513" s="47"/>
      <c r="Q513" s="45"/>
      <c r="R513" s="47"/>
      <c r="S513" s="45"/>
      <c r="T513" s="47"/>
      <c r="U513" s="45"/>
      <c r="V513" s="48"/>
    </row>
    <row r="514" spans="1:22">
      <c r="A514" s="43"/>
      <c r="B514" s="44"/>
      <c r="C514" s="45"/>
      <c r="D514" s="45"/>
      <c r="E514" s="44"/>
      <c r="F514" s="46"/>
      <c r="G514" s="44"/>
      <c r="H514" s="47"/>
      <c r="I514" s="47"/>
      <c r="J514" s="47"/>
      <c r="K514" s="45"/>
      <c r="L514" s="47"/>
      <c r="M514" s="45"/>
      <c r="N514" s="47"/>
      <c r="O514" s="45"/>
      <c r="P514" s="47"/>
      <c r="Q514" s="45"/>
      <c r="R514" s="47"/>
      <c r="S514" s="45"/>
      <c r="T514" s="47"/>
      <c r="U514" s="45"/>
      <c r="V514" s="48"/>
    </row>
    <row r="515" spans="1:22">
      <c r="A515" s="43"/>
      <c r="B515" s="44"/>
      <c r="C515" s="45"/>
      <c r="D515" s="45"/>
      <c r="E515" s="44"/>
      <c r="F515" s="46"/>
      <c r="G515" s="44"/>
      <c r="H515" s="47"/>
      <c r="I515" s="47"/>
      <c r="J515" s="47"/>
      <c r="K515" s="45"/>
      <c r="L515" s="47"/>
      <c r="M515" s="45"/>
      <c r="N515" s="47"/>
      <c r="O515" s="45"/>
      <c r="P515" s="47"/>
      <c r="Q515" s="45"/>
      <c r="R515" s="47"/>
      <c r="S515" s="45"/>
      <c r="T515" s="47"/>
      <c r="U515" s="45"/>
      <c r="V515" s="48"/>
    </row>
    <row r="516" spans="1:22">
      <c r="A516" s="43"/>
      <c r="B516" s="44"/>
      <c r="C516" s="45"/>
      <c r="D516" s="45"/>
      <c r="E516" s="44"/>
      <c r="F516" s="46"/>
      <c r="G516" s="44"/>
      <c r="H516" s="47"/>
      <c r="I516" s="47"/>
      <c r="J516" s="47"/>
      <c r="K516" s="45"/>
      <c r="L516" s="47"/>
      <c r="M516" s="45"/>
      <c r="N516" s="47"/>
      <c r="O516" s="45"/>
      <c r="P516" s="47"/>
      <c r="Q516" s="45"/>
      <c r="R516" s="47"/>
      <c r="S516" s="45"/>
      <c r="T516" s="47"/>
      <c r="U516" s="45"/>
      <c r="V516" s="48"/>
    </row>
    <row r="517" spans="1:22">
      <c r="A517" s="43"/>
      <c r="B517" s="44"/>
      <c r="C517" s="45"/>
      <c r="D517" s="45"/>
      <c r="E517" s="44"/>
      <c r="F517" s="46"/>
      <c r="G517" s="44"/>
      <c r="H517" s="47"/>
      <c r="I517" s="47"/>
      <c r="J517" s="47"/>
      <c r="K517" s="45"/>
      <c r="L517" s="47"/>
      <c r="M517" s="45"/>
      <c r="N517" s="47"/>
      <c r="O517" s="45"/>
      <c r="P517" s="47"/>
      <c r="Q517" s="45"/>
      <c r="R517" s="47"/>
      <c r="S517" s="45"/>
      <c r="T517" s="47"/>
      <c r="U517" s="45"/>
      <c r="V517" s="48"/>
    </row>
    <row r="518" spans="1:22">
      <c r="A518" s="43"/>
      <c r="B518" s="44"/>
      <c r="C518" s="45"/>
      <c r="D518" s="45"/>
      <c r="E518" s="44"/>
      <c r="F518" s="46"/>
      <c r="G518" s="44"/>
      <c r="H518" s="47"/>
      <c r="I518" s="47"/>
      <c r="J518" s="47"/>
      <c r="K518" s="45"/>
      <c r="L518" s="47"/>
      <c r="M518" s="45"/>
      <c r="N518" s="47"/>
      <c r="O518" s="45"/>
      <c r="P518" s="47"/>
      <c r="Q518" s="45"/>
      <c r="R518" s="47"/>
      <c r="S518" s="45"/>
      <c r="T518" s="47"/>
      <c r="U518" s="45"/>
      <c r="V518" s="48"/>
    </row>
    <row r="519" spans="1:22">
      <c r="A519" s="49"/>
      <c r="B519" s="50"/>
      <c r="C519" s="51"/>
      <c r="D519" s="51"/>
      <c r="E519" s="50"/>
      <c r="F519" s="52"/>
      <c r="G519" s="50"/>
      <c r="H519" s="53"/>
      <c r="I519" s="53"/>
      <c r="J519" s="53"/>
      <c r="K519" s="51"/>
      <c r="L519" s="53"/>
      <c r="M519" s="51"/>
      <c r="N519" s="53"/>
      <c r="O519" s="51"/>
      <c r="P519" s="53"/>
      <c r="Q519" s="51"/>
      <c r="R519" s="53"/>
      <c r="S519" s="51"/>
      <c r="T519" s="53"/>
      <c r="U519" s="51"/>
      <c r="V519" s="54"/>
    </row>
    <row r="520" spans="1:22">
      <c r="A520" s="49"/>
      <c r="B520" s="50"/>
      <c r="C520" s="51"/>
      <c r="D520" s="51"/>
      <c r="E520" s="50"/>
      <c r="F520" s="52"/>
      <c r="G520" s="50"/>
      <c r="H520" s="53"/>
      <c r="I520" s="53"/>
      <c r="J520" s="53"/>
      <c r="K520" s="51"/>
      <c r="L520" s="53"/>
      <c r="M520" s="51"/>
      <c r="N520" s="53"/>
      <c r="O520" s="51"/>
      <c r="P520" s="53"/>
      <c r="Q520" s="51"/>
      <c r="R520" s="53"/>
      <c r="S520" s="51"/>
      <c r="T520" s="53"/>
      <c r="U520" s="51"/>
      <c r="V520" s="54"/>
    </row>
    <row r="521" spans="1:22">
      <c r="A521" s="49"/>
      <c r="B521" s="50"/>
      <c r="C521" s="51"/>
      <c r="D521" s="51"/>
      <c r="E521" s="50"/>
      <c r="F521" s="52"/>
      <c r="G521" s="50"/>
      <c r="H521" s="53"/>
      <c r="I521" s="53"/>
      <c r="J521" s="53"/>
      <c r="K521" s="51"/>
      <c r="L521" s="53"/>
      <c r="M521" s="51"/>
      <c r="N521" s="53"/>
      <c r="O521" s="51"/>
      <c r="P521" s="53"/>
      <c r="Q521" s="51"/>
      <c r="R521" s="53"/>
      <c r="S521" s="51"/>
      <c r="T521" s="53"/>
      <c r="U521" s="51"/>
      <c r="V521" s="54"/>
    </row>
    <row r="522" spans="1:22">
      <c r="A522" s="49"/>
      <c r="B522" s="50"/>
      <c r="C522" s="51"/>
      <c r="D522" s="51"/>
      <c r="E522" s="50"/>
      <c r="F522" s="52"/>
      <c r="G522" s="50"/>
      <c r="H522" s="53"/>
      <c r="I522" s="53"/>
      <c r="J522" s="53"/>
      <c r="K522" s="51"/>
      <c r="L522" s="53"/>
      <c r="M522" s="51"/>
      <c r="N522" s="53"/>
      <c r="O522" s="51"/>
      <c r="P522" s="53"/>
      <c r="Q522" s="51"/>
      <c r="R522" s="53"/>
      <c r="S522" s="51"/>
      <c r="T522" s="53"/>
      <c r="U522" s="51"/>
      <c r="V522" s="54"/>
    </row>
    <row r="523" spans="1:22">
      <c r="A523" s="49"/>
      <c r="B523" s="50"/>
      <c r="C523" s="51"/>
      <c r="D523" s="51"/>
      <c r="E523" s="50"/>
      <c r="F523" s="52"/>
      <c r="G523" s="50"/>
      <c r="H523" s="53"/>
      <c r="I523" s="53"/>
      <c r="J523" s="53"/>
      <c r="K523" s="51"/>
      <c r="L523" s="53"/>
      <c r="M523" s="51"/>
      <c r="N523" s="53"/>
      <c r="O523" s="51"/>
      <c r="P523" s="53"/>
      <c r="Q523" s="51"/>
      <c r="R523" s="53"/>
      <c r="S523" s="51"/>
      <c r="T523" s="53"/>
      <c r="U523" s="51"/>
      <c r="V523" s="5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AD424"/>
  <sheetViews>
    <sheetView tabSelected="1" workbookViewId="0">
      <pane xSplit="3" ySplit="1" topLeftCell="D58" activePane="bottomRight" state="frozen"/>
      <selection pane="topRight" activeCell="D1" sqref="D1"/>
      <selection pane="bottomLeft" activeCell="A2" sqref="A2"/>
      <selection pane="bottomRight" activeCell="D58" sqref="D58"/>
    </sheetView>
  </sheetViews>
  <sheetFormatPr defaultRowHeight="11.25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1" bestFit="1" customWidth="1"/>
    <col min="6" max="6" width="8.140625" style="20" bestFit="1" customWidth="1"/>
    <col min="7" max="7" width="15.5703125" style="20" bestFit="1" customWidth="1"/>
    <col min="8" max="8" width="9.140625" style="20" hidden="1" customWidth="1"/>
    <col min="9" max="9" width="9.85546875" style="41" hidden="1" customWidth="1"/>
    <col min="10" max="10" width="9.140625" style="20" hidden="1" customWidth="1"/>
    <col min="11" max="11" width="16" style="41" hidden="1" customWidth="1"/>
    <col min="12" max="12" width="6.140625" style="41" hidden="1" customWidth="1"/>
    <col min="13" max="13" width="6.140625" style="57" bestFit="1" customWidth="1"/>
    <col min="14" max="14" width="10.7109375" style="57" bestFit="1" customWidth="1"/>
    <col min="15" max="15" width="11" style="57" bestFit="1" customWidth="1"/>
    <col min="16" max="16" width="12.140625" style="57" bestFit="1" customWidth="1"/>
    <col min="17" max="18" width="12.28515625" style="57" bestFit="1" customWidth="1"/>
    <col min="19" max="19" width="12.28515625" style="55" bestFit="1" customWidth="1"/>
    <col min="20" max="20" width="11.85546875" style="56" bestFit="1" customWidth="1"/>
    <col min="21" max="21" width="17.42578125" style="77" bestFit="1" customWidth="1"/>
    <col min="22" max="22" width="7.85546875" style="30" bestFit="1" customWidth="1"/>
    <col min="23" max="23" width="8.140625" style="30" bestFit="1" customWidth="1"/>
    <col min="24" max="24" width="6.85546875" style="30" bestFit="1" customWidth="1"/>
    <col min="25" max="25" width="6.5703125" style="56" bestFit="1" customWidth="1"/>
    <col min="26" max="26" width="6" style="30" bestFit="1" customWidth="1"/>
    <col min="27" max="27" width="9.5703125" style="56" bestFit="1" customWidth="1"/>
    <col min="28" max="28" width="11.5703125" style="30" bestFit="1" customWidth="1"/>
    <col min="29" max="29" width="9.85546875" style="20" bestFit="1" customWidth="1"/>
    <col min="30" max="16384" width="9.140625" style="20"/>
  </cols>
  <sheetData>
    <row r="1" spans="1:30" s="24" customFormat="1">
      <c r="A1" s="23" t="s">
        <v>554</v>
      </c>
      <c r="B1" s="23" t="s">
        <v>555</v>
      </c>
      <c r="C1" s="23" t="s">
        <v>5</v>
      </c>
      <c r="D1" s="27" t="s">
        <v>4</v>
      </c>
      <c r="E1" s="27" t="s">
        <v>2889</v>
      </c>
      <c r="F1" s="64" t="s">
        <v>3</v>
      </c>
      <c r="G1" s="38" t="s">
        <v>2173</v>
      </c>
      <c r="H1" s="23" t="s">
        <v>837</v>
      </c>
      <c r="I1" s="23" t="s">
        <v>838</v>
      </c>
      <c r="J1" s="23" t="s">
        <v>839</v>
      </c>
      <c r="K1" s="23" t="s">
        <v>840</v>
      </c>
      <c r="L1" s="23" t="s">
        <v>841</v>
      </c>
      <c r="M1" s="23" t="s">
        <v>843</v>
      </c>
      <c r="N1" s="38" t="s">
        <v>2888</v>
      </c>
      <c r="O1" s="38" t="s">
        <v>2886</v>
      </c>
      <c r="P1" s="38" t="s">
        <v>2887</v>
      </c>
      <c r="Q1" s="38" t="s">
        <v>2880</v>
      </c>
      <c r="R1" s="38" t="s">
        <v>2879</v>
      </c>
      <c r="S1" s="38" t="s">
        <v>2878</v>
      </c>
      <c r="T1" s="65" t="s">
        <v>3096</v>
      </c>
      <c r="U1" s="76" t="s">
        <v>3162</v>
      </c>
      <c r="V1" s="29" t="s">
        <v>2881</v>
      </c>
      <c r="W1" s="29" t="s">
        <v>2882</v>
      </c>
      <c r="X1" s="66" t="s">
        <v>2883</v>
      </c>
      <c r="Y1" s="72" t="s">
        <v>38</v>
      </c>
      <c r="Z1" s="66" t="s">
        <v>2884</v>
      </c>
      <c r="AA1" s="65" t="s">
        <v>2885</v>
      </c>
      <c r="AB1" s="29" t="s">
        <v>3161</v>
      </c>
      <c r="AC1" s="35">
        <v>1700</v>
      </c>
      <c r="AD1" s="42">
        <f>(1+0.4167%)^12-1</f>
        <v>5.1166085090299296E-2</v>
      </c>
    </row>
    <row r="2" spans="1:30" hidden="1">
      <c r="A2" s="81" t="s">
        <v>556</v>
      </c>
      <c r="B2" s="21" t="s">
        <v>558</v>
      </c>
      <c r="C2" s="21" t="s">
        <v>12</v>
      </c>
      <c r="D2" s="34">
        <f>MAX(Tabela13[[#This Row],[Colunas1]:[Colunas5]])</f>
        <v>11.82</v>
      </c>
      <c r="E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" s="28">
        <f>IF(Tabela13[[#This Row],[P. Líquido]]&lt;&gt;0,(Tabela13[[#This Row],[P. Líquido]]*1000)/Tabela13[[#This Row],[Qtde Total Ações]],0)</f>
        <v>15.137948382480705</v>
      </c>
      <c r="G2" s="39">
        <f>SUMPRODUCT(N(TRIM(Tabela15[Nome de pregão])=Tabela13[[#This Row],[Nome de Pregão]]),Tabela15[Qtde total de ações])</f>
        <v>173998017</v>
      </c>
      <c r="H2" s="21">
        <f>SUMPRODUCT(N(Tabela1[Código]=Tabela13[[#This Row],[PAPEL]]),Tabela1[Fechamento])</f>
        <v>11.82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0</v>
      </c>
      <c r="L2" s="21">
        <f>SUMPRODUCT(N(Tabela17683[Código]=Tabela13[[#This Row],[PAPEL]]),Tabela17683[Fechamento])</f>
        <v>0</v>
      </c>
      <c r="M2" s="32">
        <f>IF(Tabela13[[#This Row],[Cotação]]&gt;0,Plan1!$B$2/Tabela13[[#This Row],[Cotação]]-MOD(Plan1!$B$2/Tabela13[[#This Row],[Cotação]],100),0)</f>
        <v>0</v>
      </c>
      <c r="N2" s="70">
        <v>2633973</v>
      </c>
      <c r="O2" s="70">
        <v>23739064</v>
      </c>
      <c r="P2" s="70">
        <v>23739064</v>
      </c>
      <c r="Q2" s="67">
        <v>388557</v>
      </c>
      <c r="R2" s="67">
        <v>328379</v>
      </c>
      <c r="S2" s="67">
        <v>265417</v>
      </c>
      <c r="T2" s="73">
        <f>AVERAGE(Tabela13[[#This Row],[LUCRO 2015]:[LUCRO 2013]])</f>
        <v>327451</v>
      </c>
      <c r="U2" s="77">
        <f>IF(Tabela13[[#This Row],[LUCRO MÉD]]&lt;&gt;0,(Tabela13[[#This Row],[LUCRO MÉD]]*1000/Tabela13[[#This Row],[Qtde Total Ações]])*(25%*Tabela13[[#This Row],[RPL]]/10%))</f>
        <v>0.58489382071022145</v>
      </c>
      <c r="V2" s="30">
        <f>Tabela13[[#This Row],[DIVIDENDOS (25% +)]]/Tabela13[[#This Row],[Cotação]]</f>
        <v>4.9483402767362218E-2</v>
      </c>
      <c r="W2" s="30">
        <f>Tabela13[[#This Row],[Cotação]]/Tabela13[[#This Row],[VPA]]</f>
        <v>0.78081915074300301</v>
      </c>
      <c r="X2" s="61">
        <f>IF(Tabela13[[#This Row],[P. Líquido]]&gt;0,AVERAGE(Tabela13[[#This Row],[LUCRO 2015]:[LUCRO 2013]])/(Tabela13[[#This Row],[P. Líquido]]),0)</f>
        <v>0.12431828268550968</v>
      </c>
      <c r="Y2" s="73">
        <f>IF([LUCRO MÉD]&lt;&gt;0,Tabela13[[#This Row],[Cotação]]/(Tabela13[[#This Row],[LUCRO MÉD]]*1000/Tabela13[[#This Row],[Qtde Total Ações]]),0)</f>
        <v>6.2808070854570603</v>
      </c>
      <c r="Z2" s="61">
        <f>(Tabela13[[#This Row],[LUCRO MÉD]]*1000/Tabela13[[#This Row],[Qtde Total Ações]])/Tabela13[[#This Row],[Cotação]]</f>
        <v>0.15921520696208885</v>
      </c>
      <c r="AA2" s="56">
        <f>Tabela13[[#This Row],[Ativo Circ.]]/Tabela13[[#This Row],[Passivo Circ.]]</f>
        <v>1</v>
      </c>
      <c r="AB2" s="30">
        <f>STDEV(Tabela13[[#This Row],[LUCRO 2015]:[LUCRO 2013]])/Tabela13[[#This Row],[LUCRO MÉD]]</f>
        <v>0.18804414989864532</v>
      </c>
    </row>
    <row r="3" spans="1:30" hidden="1">
      <c r="A3" s="63" t="s">
        <v>560</v>
      </c>
      <c r="B3" s="21" t="s">
        <v>558</v>
      </c>
      <c r="C3" s="21" t="s">
        <v>516</v>
      </c>
      <c r="D3" s="34">
        <f>MAX(Tabela13[[#This Row],[Colunas1]:[Colunas5]])</f>
        <v>13.23</v>
      </c>
      <c r="E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" s="28">
        <f>IF(Tabela13[[#This Row],[P. Líquido]]&lt;&gt;0,(Tabela13[[#This Row],[P. Líquido]]*1000)/Tabela13[[#This Row],[Qtde Total Ações]],0)</f>
        <v>31.908444444444445</v>
      </c>
      <c r="G3" s="39">
        <f>SUMPRODUCT(N(TRIM(Tabela15[Nome de pregão])=Tabela13[[#This Row],[Nome de Pregão]]),Tabela15[Qtde total de ações])</f>
        <v>2250000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0</v>
      </c>
      <c r="L3" s="26">
        <f>SUMPRODUCT(N(Tabela17683[Código]=Tabela13[[#This Row],[PAPEL]]),Tabela17683[Fechamento])</f>
        <v>13.23</v>
      </c>
      <c r="M3" s="32">
        <f>IF(Tabela13[[#This Row],[Cotação]]&gt;0,Plan1!$B$2/Tabela13[[#This Row],[Cotação]]-MOD(Plan1!$B$2/Tabela13[[#This Row],[Cotação]],100),0)</f>
        <v>0</v>
      </c>
      <c r="N3" s="70">
        <v>71794</v>
      </c>
      <c r="O3" s="70">
        <v>99523</v>
      </c>
      <c r="P3" s="70">
        <v>46348</v>
      </c>
      <c r="Q3" s="67">
        <v>122</v>
      </c>
      <c r="R3" s="67">
        <v>6770</v>
      </c>
      <c r="S3" s="67">
        <v>9216</v>
      </c>
      <c r="T3" s="73">
        <f>AVERAGE(Tabela13[[#This Row],[LUCRO 2015]:[LUCRO 2013]])</f>
        <v>5369.333333333333</v>
      </c>
      <c r="U3" s="77">
        <f>IF(Tabela13[[#This Row],[LUCRO MÉD]]&lt;&gt;0,(Tabela13[[#This Row],[LUCRO MÉD]]*1000/Tabela13[[#This Row],[Qtde Total Ações]])*(25%*Tabela13[[#This Row],[RPL]]/10%))</f>
        <v>0.44617997239701929</v>
      </c>
      <c r="V3" s="30">
        <f>Tabela13[[#This Row],[DIVIDENDOS (25% +)]]/Tabela13[[#This Row],[Cotação]]</f>
        <v>3.3724865638474627E-2</v>
      </c>
      <c r="W3" s="30">
        <f>Tabela13[[#This Row],[Cotação]]/Tabela13[[#This Row],[VPA]]</f>
        <v>0.41462378471738587</v>
      </c>
      <c r="X3" s="61">
        <f>IF(Tabela13[[#This Row],[P. Líquido]]&gt;0,AVERAGE(Tabela13[[#This Row],[LUCRO 2015]:[LUCRO 2013]])/(Tabela13[[#This Row],[P. Líquido]]),0)</f>
        <v>7.4788050997762118E-2</v>
      </c>
      <c r="Y3" s="73">
        <f>IF([LUCRO MÉD]&lt;&gt;0,Tabela13[[#This Row],[Cotação]]/(Tabela13[[#This Row],[LUCRO MÉD]]*1000/Tabela13[[#This Row],[Qtde Total Ações]]),0)</f>
        <v>5.5439843555997026</v>
      </c>
      <c r="Z3" s="61">
        <f>(Tabela13[[#This Row],[LUCRO MÉD]]*1000/Tabela13[[#This Row],[Qtde Total Ações]])/Tabela13[[#This Row],[Cotação]]</f>
        <v>0.18037568937039836</v>
      </c>
      <c r="AA3" s="56">
        <f>Tabela13[[#This Row],[Ativo Circ.]]/Tabela13[[#This Row],[Passivo Circ.]]</f>
        <v>2.1472986968153966</v>
      </c>
      <c r="AB3" s="30">
        <f>STDEV(Tabela13[[#This Row],[LUCRO 2015]:[LUCRO 2013]])/Tabela13[[#This Row],[LUCRO MÉD]]</f>
        <v>0.87646233228896708</v>
      </c>
    </row>
    <row r="4" spans="1:30" hidden="1">
      <c r="A4" s="63" t="s">
        <v>560</v>
      </c>
      <c r="B4" s="21" t="s">
        <v>557</v>
      </c>
      <c r="C4" s="21" t="s">
        <v>515</v>
      </c>
      <c r="D4" s="34">
        <f>MAX(Tabela13[[#This Row],[Colunas1]:[Colunas5]])</f>
        <v>23</v>
      </c>
      <c r="E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" s="28">
        <f>IF(Tabela13[[#This Row],[P. Líquido]]&lt;&gt;0,(Tabela13[[#This Row],[P. Líquido]]*1000)/Tabela13[[#This Row],[Qtde Total Ações]],0)</f>
        <v>31.908444444444445</v>
      </c>
      <c r="G4" s="39">
        <f>SUMPRODUCT(N(TRIM(Tabela15[Nome de pregão])=Tabela13[[#This Row],[Nome de Pregão]]),Tabela15[Qtde total de ações])</f>
        <v>2250000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26">
        <f>SUMPRODUCT(N(Tabela17683[Código]=Tabela13[[#This Row],[PAPEL]]),Tabela17683[Fechamento])</f>
        <v>23</v>
      </c>
      <c r="M4" s="32">
        <f>IF(Tabela13[[#This Row],[Cotação]]&gt;0,Plan1!$B$2/Tabela13[[#This Row],[Cotação]]-MOD(Plan1!$B$2/Tabela13[[#This Row],[Cotação]],100),0)</f>
        <v>0</v>
      </c>
      <c r="N4" s="70">
        <v>71794</v>
      </c>
      <c r="O4" s="70">
        <v>99523</v>
      </c>
      <c r="P4" s="70">
        <v>46348</v>
      </c>
      <c r="Q4" s="67">
        <v>122</v>
      </c>
      <c r="R4" s="67">
        <v>6770</v>
      </c>
      <c r="S4" s="67">
        <v>9216</v>
      </c>
      <c r="T4" s="73">
        <f>AVERAGE(Tabela13[[#This Row],[LUCRO 2015]:[LUCRO 2013]])</f>
        <v>5369.333333333333</v>
      </c>
      <c r="U4" s="77">
        <f>IF(Tabela13[[#This Row],[LUCRO MÉD]]&lt;&gt;0,(Tabela13[[#This Row],[LUCRO MÉD]]*1000/Tabela13[[#This Row],[Qtde Total Ações]])*(25%*Tabela13[[#This Row],[RPL]]/10%))</f>
        <v>0.44617997239701929</v>
      </c>
      <c r="V4" s="30">
        <f>Tabela13[[#This Row],[DIVIDENDOS (25% +)]]/Tabela13[[#This Row],[Cotação]]</f>
        <v>1.9399129234653013E-2</v>
      </c>
      <c r="W4" s="30">
        <f>Tabela13[[#This Row],[Cotação]]/Tabela13[[#This Row],[VPA]]</f>
        <v>0.72081232414965035</v>
      </c>
      <c r="X4" s="61">
        <f>IF(Tabela13[[#This Row],[P. Líquido]]&gt;0,AVERAGE(Tabela13[[#This Row],[LUCRO 2015]:[LUCRO 2013]])/(Tabela13[[#This Row],[P. Líquido]]),0)</f>
        <v>7.4788050997762118E-2</v>
      </c>
      <c r="Y4" s="73">
        <f>IF([LUCRO MÉD]&lt;&gt;0,Tabela13[[#This Row],[Cotação]]/(Tabela13[[#This Row],[LUCRO MÉD]]*1000/Tabela13[[#This Row],[Qtde Total Ações]]),0)</f>
        <v>9.6380680407251056</v>
      </c>
      <c r="Z4" s="61">
        <f>(Tabela13[[#This Row],[LUCRO MÉD]]*1000/Tabela13[[#This Row],[Qtde Total Ações]])/Tabela13[[#This Row],[Cotação]]</f>
        <v>0.10375523349436393</v>
      </c>
      <c r="AA4" s="56">
        <f>Tabela13[[#This Row],[Ativo Circ.]]/Tabela13[[#This Row],[Passivo Circ.]]</f>
        <v>2.1472986968153966</v>
      </c>
      <c r="AB4" s="30">
        <f>STDEV(Tabela13[[#This Row],[LUCRO 2015]:[LUCRO 2013]])/Tabela13[[#This Row],[LUCRO MÉD]]</f>
        <v>0.87646233228896708</v>
      </c>
    </row>
    <row r="5" spans="1:30" hidden="1">
      <c r="A5" s="63" t="s">
        <v>561</v>
      </c>
      <c r="B5" s="21" t="s">
        <v>557</v>
      </c>
      <c r="C5" s="21" t="s">
        <v>50</v>
      </c>
      <c r="D5" s="34">
        <f>MAX(Tabela13[[#This Row],[Colunas1]:[Colunas5]])</f>
        <v>10.24</v>
      </c>
      <c r="E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" s="28">
        <f>IF(Tabela13[[#This Row],[P. Líquido]]&lt;&gt;0,(Tabela13[[#This Row],[P. Líquido]]*1000)/Tabela13[[#This Row],[Qtde Total Ações]],0)</f>
        <v>36.041711004400511</v>
      </c>
      <c r="G5" s="39">
        <f>SUMPRODUCT(N(TRIM(Tabela15[Nome de pregão])=Tabela13[[#This Row],[Nome de Pregão]]),Tabela15[Qtde total de ações])</f>
        <v>95061053</v>
      </c>
      <c r="H5" s="21">
        <f>SUMPRODUCT(N(Tabela1[Código]=Tabela13[[#This Row],[PAPEL]]),Tabela1[Fechamento])</f>
        <v>10.24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21">
        <f>SUMPRODUCT(N(Tabela17683[Código]=Tabela13[[#This Row],[PAPEL]]),Tabela17683[Fechamento])</f>
        <v>0</v>
      </c>
      <c r="M5" s="32">
        <f>IF(Tabela13[[#This Row],[Cotação]]&gt;0,Plan1!$B$2/Tabela13[[#This Row],[Cotação]]-MOD(Plan1!$B$2/Tabela13[[#This Row],[Cotação]],100),0)</f>
        <v>0</v>
      </c>
      <c r="N5" s="70">
        <v>3426163</v>
      </c>
      <c r="O5" s="70">
        <v>4609746</v>
      </c>
      <c r="P5" s="70">
        <v>4508669</v>
      </c>
      <c r="Q5" s="67">
        <v>54281</v>
      </c>
      <c r="R5" s="67">
        <v>0</v>
      </c>
      <c r="S5" s="67">
        <v>150571</v>
      </c>
      <c r="T5" s="73">
        <f>AVERAGE(Tabela13[[#This Row],[LUCRO 2015]:[LUCRO 2013]])</f>
        <v>68284</v>
      </c>
      <c r="U5" s="77">
        <f>IF(Tabela13[[#This Row],[LUCRO MÉD]]&lt;&gt;0,(Tabela13[[#This Row],[LUCRO MÉD]]*1000/Tabela13[[#This Row],[Qtde Total Ações]])*(25%*Tabela13[[#This Row],[RPL]]/10%))</f>
        <v>3.5790459534900135E-2</v>
      </c>
      <c r="V5" s="30">
        <f>Tabela13[[#This Row],[DIVIDENDOS (25% +)]]/Tabela13[[#This Row],[Cotação]]</f>
        <v>3.4951620639550912E-3</v>
      </c>
      <c r="W5" s="30">
        <f>Tabela13[[#This Row],[Cotação]]/Tabela13[[#This Row],[VPA]]</f>
        <v>0.2841152574235376</v>
      </c>
      <c r="X5" s="61">
        <f>IF(Tabela13[[#This Row],[P. Líquido]]&gt;0,AVERAGE(Tabela13[[#This Row],[LUCRO 2015]:[LUCRO 2013]])/(Tabela13[[#This Row],[P. Líquido]]),0)</f>
        <v>1.9930166778404881E-2</v>
      </c>
      <c r="Y5" s="73">
        <f>IF([LUCRO MÉD]&lt;&gt;0,Tabela13[[#This Row],[Cotação]]/(Tabela13[[#This Row],[LUCRO MÉD]]*1000/Tabela13[[#This Row],[Qtde Total Ações]]),0)</f>
        <v>14.255538379708279</v>
      </c>
      <c r="Z5" s="61">
        <f>(Tabela13[[#This Row],[LUCRO MÉD]]*1000/Tabela13[[#This Row],[Qtde Total Ações]])/Tabela13[[#This Row],[Cotação]]</f>
        <v>7.0148174931325441E-2</v>
      </c>
      <c r="AA5" s="56">
        <f>Tabela13[[#This Row],[Ativo Circ.]]/Tabela13[[#This Row],[Passivo Circ.]]</f>
        <v>1.0224183678154239</v>
      </c>
      <c r="AB5" s="30">
        <f>STDEV(Tabela13[[#This Row],[LUCRO 2015]:[LUCRO 2013]])/Tabela13[[#This Row],[LUCRO MÉD]]</f>
        <v>1.1167469307672766</v>
      </c>
    </row>
    <row r="6" spans="1:30" hidden="1">
      <c r="A6" s="63" t="s">
        <v>562</v>
      </c>
      <c r="B6" s="21" t="s">
        <v>564</v>
      </c>
      <c r="C6" s="21" t="s">
        <v>194</v>
      </c>
      <c r="D6" s="34">
        <f>MAX(Tabela13[[#This Row],[Colunas1]:[Colunas5]])</f>
        <v>0</v>
      </c>
      <c r="E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" s="28">
        <f>IF(Tabela13[[#This Row],[P. Líquido]]&lt;&gt;0,(Tabela13[[#This Row],[P. Líquido]]*1000)/Tabela13[[#This Row],[Qtde Total Ações]],0)</f>
        <v>2.091272210699993</v>
      </c>
      <c r="G6" s="39">
        <f>SUMPRODUCT(N(TRIM(Tabela15[Nome de pregão])=Tabela13[[#This Row],[Nome de Pregão]]),Tabela15[Qtde total de ações])</f>
        <v>18817732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21">
        <f>SUMPRODUCT(N(Tabela17683[Código]=Tabela13[[#This Row],[PAPEL]]),Tabela17683[Fechamento])</f>
        <v>0</v>
      </c>
      <c r="M6" s="22">
        <f>IF(Tabela13[[#This Row],[Cotação]]&gt;0,Plan1!$B$2/Tabela13[[#This Row],[Cotação]]-MOD(Plan1!$B$2/Tabela13[[#This Row],[Cotação]],100),0)</f>
        <v>0</v>
      </c>
      <c r="N6" s="39">
        <v>39353</v>
      </c>
      <c r="O6" s="39">
        <v>11831</v>
      </c>
      <c r="P6" s="39">
        <v>8213</v>
      </c>
      <c r="Q6" s="67">
        <v>3005</v>
      </c>
      <c r="R6" s="67">
        <v>3150</v>
      </c>
      <c r="S6" s="57">
        <v>8369</v>
      </c>
      <c r="T6" s="73">
        <f>AVERAGE(Tabela13[[#This Row],[LUCRO 2015]:[LUCRO 2013]])</f>
        <v>4841.333333333333</v>
      </c>
      <c r="U6" s="77">
        <f>IF(Tabela13[[#This Row],[LUCRO MÉD]]&lt;&gt;0,(Tabela13[[#This Row],[LUCRO MÉD]]*1000/Tabela13[[#This Row],[Qtde Total Ações]])*(25%*Tabela13[[#This Row],[RPL]]/10%))</f>
        <v>7.9127028199221044E-2</v>
      </c>
      <c r="V6" s="30" t="e">
        <f>Tabela13[[#This Row],[DIVIDENDOS (25% +)]]/Tabela13[[#This Row],[Cotação]]</f>
        <v>#DIV/0!</v>
      </c>
      <c r="W6" s="30">
        <f>Tabela13[[#This Row],[Cotação]]/Tabela13[[#This Row],[VPA]]</f>
        <v>0</v>
      </c>
      <c r="X6" s="61">
        <f>IF(Tabela13[[#This Row],[P. Líquido]]&gt;0,AVERAGE(Tabela13[[#This Row],[LUCRO 2015]:[LUCRO 2013]])/(Tabela13[[#This Row],[P. Líquido]]),0)</f>
        <v>0.12302323414563904</v>
      </c>
      <c r="Y6" s="73">
        <f>IF([LUCRO MÉD]&lt;&gt;0,Tabela13[[#This Row],[Cotação]]/(Tabela13[[#This Row],[LUCRO MÉD]]*1000/Tabela13[[#This Row],[Qtde Total Ações]]),0)</f>
        <v>0</v>
      </c>
      <c r="Z6" s="61" t="e">
        <f>(Tabela13[[#This Row],[LUCRO MÉD]]*1000/Tabela13[[#This Row],[Qtde Total Ações]])/Tabela13[[#This Row],[Cotação]]</f>
        <v>#DIV/0!</v>
      </c>
      <c r="AA6" s="56">
        <f>Tabela13[[#This Row],[Ativo Circ.]]/Tabela13[[#This Row],[Passivo Circ.]]</f>
        <v>1.4405211250456593</v>
      </c>
      <c r="AB6" s="30">
        <f>STDEV(Tabela13[[#This Row],[LUCRO 2015]:[LUCRO 2013]])/Tabela13[[#This Row],[LUCRO MÉD]]</f>
        <v>0.63121228682155961</v>
      </c>
    </row>
    <row r="7" spans="1:30" hidden="1">
      <c r="A7" s="63" t="s">
        <v>562</v>
      </c>
      <c r="B7" s="21" t="s">
        <v>557</v>
      </c>
      <c r="C7" s="21" t="s">
        <v>192</v>
      </c>
      <c r="D7" s="34">
        <f>MAX(Tabela13[[#This Row],[Colunas1]:[Colunas5]])</f>
        <v>3.1</v>
      </c>
      <c r="E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7" s="28">
        <f>IF(Tabela13[[#This Row],[P. Líquido]]&lt;&gt;0,(Tabela13[[#This Row],[P. Líquido]]*1000)/Tabela13[[#This Row],[Qtde Total Ações]],0)</f>
        <v>2.091272210699993</v>
      </c>
      <c r="G7" s="39">
        <f>SUMPRODUCT(N(TRIM(Tabela15[Nome de pregão])=Tabela13[[#This Row],[Nome de Pregão]]),Tabela15[Qtde total de ações])</f>
        <v>18817732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3.1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21">
        <f>SUMPRODUCT(N(Tabela17683[Código]=Tabela13[[#This Row],[PAPEL]]),Tabela17683[Fechamento])</f>
        <v>0</v>
      </c>
      <c r="M7" s="32">
        <f>IF(Tabela13[[#This Row],[Cotação]]&gt;0,Plan1!$B$2/Tabela13[[#This Row],[Cotação]]-MOD(Plan1!$B$2/Tabela13[[#This Row],[Cotação]],100),0)</f>
        <v>300</v>
      </c>
      <c r="N7" s="39">
        <v>39353</v>
      </c>
      <c r="O7" s="39">
        <v>11831</v>
      </c>
      <c r="P7" s="39">
        <v>8213</v>
      </c>
      <c r="Q7" s="67">
        <v>3005</v>
      </c>
      <c r="R7" s="67">
        <v>3150</v>
      </c>
      <c r="S7" s="57">
        <v>8369</v>
      </c>
      <c r="T7" s="73">
        <f>AVERAGE(Tabela13[[#This Row],[LUCRO 2015]:[LUCRO 2013]])</f>
        <v>4841.333333333333</v>
      </c>
      <c r="U7" s="77">
        <f>IF(Tabela13[[#This Row],[LUCRO MÉD]]&lt;&gt;0,(Tabela13[[#This Row],[LUCRO MÉD]]*1000/Tabela13[[#This Row],[Qtde Total Ações]])*(25%*Tabela13[[#This Row],[RPL]]/10%))</f>
        <v>7.9127028199221044E-2</v>
      </c>
      <c r="V7" s="30">
        <f>Tabela13[[#This Row],[DIVIDENDOS (25% +)]]/Tabela13[[#This Row],[Cotação]]</f>
        <v>2.5524847806200335E-2</v>
      </c>
      <c r="W7" s="30">
        <f>Tabela13[[#This Row],[Cotação]]/Tabela13[[#This Row],[VPA]]</f>
        <v>1.4823512616573069</v>
      </c>
      <c r="X7" s="61">
        <f>IF(Tabela13[[#This Row],[P. Líquido]]&gt;0,AVERAGE(Tabela13[[#This Row],[LUCRO 2015]:[LUCRO 2013]])/(Tabela13[[#This Row],[P. Líquido]]),0)</f>
        <v>0.12302323414563904</v>
      </c>
      <c r="Y7" s="73">
        <f>IF([LUCRO MÉD]&lt;&gt;0,Tabela13[[#This Row],[Cotação]]/(Tabela13[[#This Row],[LUCRO MÉD]]*1000/Tabela13[[#This Row],[Qtde Total Ações]]),0)</f>
        <v>12.049360203800607</v>
      </c>
      <c r="Z7" s="61">
        <f>(Tabela13[[#This Row],[LUCRO MÉD]]*1000/Tabela13[[#This Row],[Qtde Total Ações]])/Tabela13[[#This Row],[Cotação]]</f>
        <v>8.2991958335230126E-2</v>
      </c>
      <c r="AA7" s="56">
        <f>Tabela13[[#This Row],[Ativo Circ.]]/Tabela13[[#This Row],[Passivo Circ.]]</f>
        <v>1.4405211250456593</v>
      </c>
      <c r="AB7" s="30">
        <f>STDEV(Tabela13[[#This Row],[LUCRO 2015]:[LUCRO 2013]])/Tabela13[[#This Row],[LUCRO MÉD]]</f>
        <v>0.63121228682155961</v>
      </c>
    </row>
    <row r="8" spans="1:30" hidden="1">
      <c r="A8" s="63" t="s">
        <v>562</v>
      </c>
      <c r="B8" s="21" t="s">
        <v>563</v>
      </c>
      <c r="C8" s="21" t="s">
        <v>193</v>
      </c>
      <c r="D8" s="34">
        <f>MAX(Tabela13[[#This Row],[Colunas1]:[Colunas5]])</f>
        <v>5.26</v>
      </c>
      <c r="E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" s="28">
        <f>IF(Tabela13[[#This Row],[P. Líquido]]&lt;&gt;0,(Tabela13[[#This Row],[P. Líquido]]*1000)/Tabela13[[#This Row],[Qtde Total Ações]],0)</f>
        <v>2.091272210699993</v>
      </c>
      <c r="G8" s="39">
        <f>SUMPRODUCT(N(TRIM(Tabela15[Nome de pregão])=Tabela13[[#This Row],[Nome de Pregão]]),Tabela15[Qtde total de ações])</f>
        <v>18817732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5.26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21">
        <f>SUMPRODUCT(N(Tabela17683[Código]=Tabela13[[#This Row],[PAPEL]]),Tabela17683[Fechamento])</f>
        <v>0</v>
      </c>
      <c r="M8" s="22">
        <f>IF(Tabela13[[#This Row],[Cotação]]&gt;0,Plan1!$B$2/Tabela13[[#This Row],[Cotação]]-MOD(Plan1!$B$2/Tabela13[[#This Row],[Cotação]],100),0)</f>
        <v>100</v>
      </c>
      <c r="N8" s="39">
        <v>39353</v>
      </c>
      <c r="O8" s="39">
        <v>11831</v>
      </c>
      <c r="P8" s="39">
        <v>8213</v>
      </c>
      <c r="Q8" s="67">
        <v>3005</v>
      </c>
      <c r="R8" s="67">
        <v>3150</v>
      </c>
      <c r="S8" s="57">
        <v>8369</v>
      </c>
      <c r="T8" s="73">
        <f>AVERAGE(Tabela13[[#This Row],[LUCRO 2015]:[LUCRO 2013]])</f>
        <v>4841.333333333333</v>
      </c>
      <c r="U8" s="77">
        <f>IF(Tabela13[[#This Row],[LUCRO MÉD]]&lt;&gt;0,(Tabela13[[#This Row],[LUCRO MÉD]]*1000/Tabela13[[#This Row],[Qtde Total Ações]])*(25%*Tabela13[[#This Row],[RPL]]/10%))</f>
        <v>7.9127028199221044E-2</v>
      </c>
      <c r="V8" s="30">
        <f>Tabela13[[#This Row],[DIVIDENDOS (25% +)]]/Tabela13[[#This Row],[Cotação]]</f>
        <v>1.5043161254604762E-2</v>
      </c>
      <c r="W8" s="30">
        <f>Tabela13[[#This Row],[Cotação]]/Tabela13[[#This Row],[VPA]]</f>
        <v>2.5152153665540111</v>
      </c>
      <c r="X8" s="61">
        <f>IF(Tabela13[[#This Row],[P. Líquido]]&gt;0,AVERAGE(Tabela13[[#This Row],[LUCRO 2015]:[LUCRO 2013]])/(Tabela13[[#This Row],[P. Líquido]]),0)</f>
        <v>0.12302323414563904</v>
      </c>
      <c r="Y8" s="73">
        <f>IF([LUCRO MÉD]&lt;&gt;0,Tabela13[[#This Row],[Cotação]]/(Tabela13[[#This Row],[LUCRO MÉD]]*1000/Tabela13[[#This Row],[Qtde Total Ações]]),0)</f>
        <v>20.445043442577802</v>
      </c>
      <c r="Z8" s="61">
        <f>(Tabela13[[#This Row],[LUCRO MÉD]]*1000/Tabela13[[#This Row],[Qtde Total Ações]])/Tabela13[[#This Row],[Cotação]]</f>
        <v>4.8911610425705972E-2</v>
      </c>
      <c r="AA8" s="56">
        <f>Tabela13[[#This Row],[Ativo Circ.]]/Tabela13[[#This Row],[Passivo Circ.]]</f>
        <v>1.4405211250456593</v>
      </c>
      <c r="AB8" s="30">
        <f>STDEV(Tabela13[[#This Row],[LUCRO 2015]:[LUCRO 2013]])/Tabela13[[#This Row],[LUCRO MÉD]]</f>
        <v>0.63121228682155961</v>
      </c>
    </row>
    <row r="9" spans="1:30" hidden="1">
      <c r="A9" s="63" t="s">
        <v>565</v>
      </c>
      <c r="B9" s="21" t="s">
        <v>557</v>
      </c>
      <c r="C9" s="21" t="s">
        <v>195</v>
      </c>
      <c r="D9" s="34">
        <f>MAX(Tabela13[[#This Row],[Colunas1]:[Colunas5]])</f>
        <v>2.25</v>
      </c>
      <c r="E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" s="28">
        <f>IF(Tabela13[[#This Row],[P. Líquido]]&lt;&gt;0,(Tabela13[[#This Row],[P. Líquido]]*1000)/Tabela13[[#This Row],[Qtde Total Ações]],0)</f>
        <v>1.2430589350508126</v>
      </c>
      <c r="G9" s="39">
        <f>SUMPRODUCT(N(TRIM(Tabela15[Nome de pregão])=Tabela13[[#This Row],[Nome de Pregão]]),Tabela15[Qtde total de ações])</f>
        <v>63084700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2.25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21">
        <f>SUMPRODUCT(N(Tabela17683[Código]=Tabela13[[#This Row],[PAPEL]]),Tabela17683[Fechamento])</f>
        <v>0</v>
      </c>
      <c r="M9" s="32">
        <f>IF(Tabela13[[#This Row],[Cotação]]&gt;0,Plan1!$B$2/Tabela13[[#This Row],[Cotação]]-MOD(Plan1!$B$2/Tabela13[[#This Row],[Cotação]],100),0)</f>
        <v>400</v>
      </c>
      <c r="N9" s="39">
        <v>78418</v>
      </c>
      <c r="O9" s="39">
        <v>74004</v>
      </c>
      <c r="P9" s="39">
        <v>7065</v>
      </c>
      <c r="Q9" s="67">
        <v>12633</v>
      </c>
      <c r="R9" s="67">
        <v>14982</v>
      </c>
      <c r="S9" s="67">
        <v>19441</v>
      </c>
      <c r="T9" s="73">
        <f>AVERAGE(Tabela13[[#This Row],[LUCRO 2015]:[LUCRO 2013]])</f>
        <v>15685.333333333334</v>
      </c>
      <c r="U9" s="77">
        <f>IF(Tabela13[[#This Row],[LUCRO MÉD]]&lt;&gt;0,(Tabela13[[#This Row],[LUCRO MÉD]]*1000/Tabela13[[#This Row],[Qtde Total Ações]])*(25%*Tabela13[[#This Row],[RPL]]/10%))</f>
        <v>0.12433337131057658</v>
      </c>
      <c r="V9" s="30">
        <f>Tabela13[[#This Row],[DIVIDENDOS (25% +)]]/Tabela13[[#This Row],[Cotação]]</f>
        <v>5.5259276138034032E-2</v>
      </c>
      <c r="W9" s="30">
        <f>Tabela13[[#This Row],[Cotação]]/Tabela13[[#This Row],[VPA]]</f>
        <v>1.8100509449361117</v>
      </c>
      <c r="X9" s="61">
        <f>IF(Tabela13[[#This Row],[P. Líquido]]&gt;0,AVERAGE(Tabela13[[#This Row],[LUCRO 2015]:[LUCRO 2013]])/(Tabela13[[#This Row],[P. Líquido]]),0)</f>
        <v>0.20002210376869256</v>
      </c>
      <c r="Y9" s="73">
        <f>IF([LUCRO MÉD]&lt;&gt;0,Tabela13[[#This Row],[Cotação]]/(Tabela13[[#This Row],[LUCRO MÉD]]*1000/Tabela13[[#This Row],[Qtde Total Ações]]),0)</f>
        <v>9.0492546115266919</v>
      </c>
      <c r="Z9" s="61">
        <f>(Tabela13[[#This Row],[LUCRO MÉD]]*1000/Tabela13[[#This Row],[Qtde Total Ações]])/Tabela13[[#This Row],[Cotação]]</f>
        <v>0.11050633924325962</v>
      </c>
      <c r="AA9" s="56">
        <f>Tabela13[[#This Row],[Ativo Circ.]]/Tabela13[[#This Row],[Passivo Circ.]]</f>
        <v>10.474734607218684</v>
      </c>
      <c r="AB9" s="30">
        <f>STDEV(Tabela13[[#This Row],[LUCRO 2015]:[LUCRO 2013]])/Tabela13[[#This Row],[LUCRO MÉD]]</f>
        <v>0.22046497109774119</v>
      </c>
    </row>
    <row r="10" spans="1:30" hidden="1">
      <c r="A10" s="63" t="s">
        <v>566</v>
      </c>
      <c r="B10" s="21" t="s">
        <v>563</v>
      </c>
      <c r="C10" s="21"/>
      <c r="D10" s="34">
        <f>MAX(Tabela13[[#This Row],[Colunas1]:[Colunas5]])</f>
        <v>0</v>
      </c>
      <c r="E1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0" s="28">
        <f>IF(Tabela13[[#This Row],[P. Líquido]]&lt;&gt;0,(Tabela13[[#This Row],[P. Líquido]]*1000)/Tabela13[[#This Row],[Qtde Total Ações]],0)</f>
        <v>20.149501425650367</v>
      </c>
      <c r="G10" s="39">
        <f>SUMPRODUCT(N(TRIM(Tabela15[Nome de pregão])=Tabela13[[#This Row],[Nome de Pregão]]),Tabela15[Qtde total de ações])</f>
        <v>73646388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31">
        <f>SUMPRODUCT(N(Tabela17683[Código]=Tabela13[[#This Row],[PAPEL]]),Tabela17683[Fechamento])</f>
        <v>0</v>
      </c>
      <c r="M10" s="32">
        <f>IF(Tabela13[[#This Row],[Cotação]]&gt;0,Plan1!$B$2/Tabela13[[#This Row],[Cotação]]-MOD(Plan1!$B$2/Tabela13[[#This Row],[Cotação]],100),0)</f>
        <v>0</v>
      </c>
      <c r="N10" s="39">
        <v>1483938</v>
      </c>
      <c r="O10" s="39">
        <v>1720799</v>
      </c>
      <c r="P10" s="39">
        <v>1155473</v>
      </c>
      <c r="Q10" s="67">
        <v>92991</v>
      </c>
      <c r="R10" s="67">
        <v>66918</v>
      </c>
      <c r="S10" s="67">
        <v>77874</v>
      </c>
      <c r="T10" s="73">
        <f>AVERAGE(Tabela13[[#This Row],[LUCRO 2015]:[LUCRO 2013]])</f>
        <v>79261</v>
      </c>
      <c r="U10" s="77">
        <f>IF(Tabela13[[#This Row],[LUCRO MÉD]]&lt;&gt;0,(Tabela13[[#This Row],[LUCRO MÉD]]*1000/Tabela13[[#This Row],[Qtde Total Ações]])*(25%*Tabela13[[#This Row],[RPL]]/10%))</f>
        <v>0.14371162346218119</v>
      </c>
      <c r="V10" s="30" t="e">
        <f>Tabela13[[#This Row],[DIVIDENDOS (25% +)]]/Tabela13[[#This Row],[Cotação]]</f>
        <v>#DIV/0!</v>
      </c>
      <c r="W10" s="30">
        <f>Tabela13[[#This Row],[Cotação]]/Tabela13[[#This Row],[VPA]]</f>
        <v>0</v>
      </c>
      <c r="X10" s="61">
        <f>IF(Tabela13[[#This Row],[P. Líquido]]&gt;0,AVERAGE(Tabela13[[#This Row],[LUCRO 2015]:[LUCRO 2013]])/(Tabela13[[#This Row],[P. Líquido]]),0)</f>
        <v>5.3412608882581349E-2</v>
      </c>
      <c r="Y10" s="73">
        <f>IF([LUCRO MÉD]&lt;&gt;0,Tabela13[[#This Row],[Cotação]]/(Tabela13[[#This Row],[LUCRO MÉD]]*1000/Tabela13[[#This Row],[Qtde Total Ações]]),0)</f>
        <v>0</v>
      </c>
      <c r="Z10" s="61" t="e">
        <f>(Tabela13[[#This Row],[LUCRO MÉD]]*1000/Tabela13[[#This Row],[Qtde Total Ações]])/Tabela13[[#This Row],[Cotação]]</f>
        <v>#DIV/0!</v>
      </c>
      <c r="AA10" s="56">
        <f>Tabela13[[#This Row],[Ativo Circ.]]/Tabela13[[#This Row],[Passivo Circ.]]</f>
        <v>1.4892593768958686</v>
      </c>
      <c r="AB10" s="30">
        <f>STDEV(Tabela13[[#This Row],[LUCRO 2015]:[LUCRO 2013]])/Tabela13[[#This Row],[LUCRO MÉD]]</f>
        <v>0.16517229166752409</v>
      </c>
    </row>
    <row r="11" spans="1:30" hidden="1">
      <c r="A11" s="63" t="s">
        <v>566</v>
      </c>
      <c r="B11" s="21" t="s">
        <v>570</v>
      </c>
      <c r="C11" s="21"/>
      <c r="D11" s="34">
        <f>MAX(Tabela13[[#This Row],[Colunas1]:[Colunas5]])</f>
        <v>0</v>
      </c>
      <c r="E1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" s="28">
        <f>IF(Tabela13[[#This Row],[P. Líquido]]&lt;&gt;0,(Tabela13[[#This Row],[P. Líquido]]*1000)/Tabela13[[#This Row],[Qtde Total Ações]],0)</f>
        <v>20.149501425650367</v>
      </c>
      <c r="G11" s="39">
        <f>SUMPRODUCT(N(TRIM(Tabela15[Nome de pregão])=Tabela13[[#This Row],[Nome de Pregão]]),Tabela15[Qtde total de ações])</f>
        <v>73646388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31">
        <f>SUMPRODUCT(N(Tabela17683[Código]=Tabela13[[#This Row],[PAPEL]]),Tabela17683[Fechamento])</f>
        <v>0</v>
      </c>
      <c r="M11" s="32">
        <f>IF(Tabela13[[#This Row],[Cotação]]&gt;0,Plan1!$B$2/Tabela13[[#This Row],[Cotação]]-MOD(Plan1!$B$2/Tabela13[[#This Row],[Cotação]],100),0)</f>
        <v>0</v>
      </c>
      <c r="N11" s="39">
        <v>1483938</v>
      </c>
      <c r="O11" s="39">
        <v>1720799</v>
      </c>
      <c r="P11" s="39">
        <v>1155473</v>
      </c>
      <c r="Q11" s="67">
        <v>92991</v>
      </c>
      <c r="R11" s="67">
        <v>66918</v>
      </c>
      <c r="S11" s="67">
        <v>77874</v>
      </c>
      <c r="T11" s="73">
        <f>AVERAGE(Tabela13[[#This Row],[LUCRO 2015]:[LUCRO 2013]])</f>
        <v>79261</v>
      </c>
      <c r="U11" s="77">
        <f>IF(Tabela13[[#This Row],[LUCRO MÉD]]&lt;&gt;0,(Tabela13[[#This Row],[LUCRO MÉD]]*1000/Tabela13[[#This Row],[Qtde Total Ações]])*(25%*Tabela13[[#This Row],[RPL]]/10%))</f>
        <v>0.14371162346218119</v>
      </c>
      <c r="V11" s="30" t="e">
        <f>Tabela13[[#This Row],[DIVIDENDOS (25% +)]]/Tabela13[[#This Row],[Cotação]]</f>
        <v>#DIV/0!</v>
      </c>
      <c r="W11" s="30">
        <f>Tabela13[[#This Row],[Cotação]]/Tabela13[[#This Row],[VPA]]</f>
        <v>0</v>
      </c>
      <c r="X11" s="61">
        <f>IF(Tabela13[[#This Row],[P. Líquido]]&gt;0,AVERAGE(Tabela13[[#This Row],[LUCRO 2015]:[LUCRO 2013]])/(Tabela13[[#This Row],[P. Líquido]]),0)</f>
        <v>5.3412608882581349E-2</v>
      </c>
      <c r="Y11" s="73">
        <f>IF([LUCRO MÉD]&lt;&gt;0,Tabela13[[#This Row],[Cotação]]/(Tabela13[[#This Row],[LUCRO MÉD]]*1000/Tabela13[[#This Row],[Qtde Total Ações]]),0)</f>
        <v>0</v>
      </c>
      <c r="Z11" s="61" t="e">
        <f>(Tabela13[[#This Row],[LUCRO MÉD]]*1000/Tabela13[[#This Row],[Qtde Total Ações]])/Tabela13[[#This Row],[Cotação]]</f>
        <v>#DIV/0!</v>
      </c>
      <c r="AA11" s="56">
        <f>Tabela13[[#This Row],[Ativo Circ.]]/Tabela13[[#This Row],[Passivo Circ.]]</f>
        <v>1.4892593768958686</v>
      </c>
      <c r="AB11" s="30">
        <f>STDEV(Tabela13[[#This Row],[LUCRO 2015]:[LUCRO 2013]])/Tabela13[[#This Row],[LUCRO MÉD]]</f>
        <v>0.16517229166752409</v>
      </c>
    </row>
    <row r="12" spans="1:30" hidden="1">
      <c r="A12" s="63" t="s">
        <v>566</v>
      </c>
      <c r="B12" s="21" t="s">
        <v>557</v>
      </c>
      <c r="C12" s="21"/>
      <c r="D12" s="34">
        <f>MAX(Tabela13[[#This Row],[Colunas1]:[Colunas5]])</f>
        <v>0</v>
      </c>
      <c r="E1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" s="28">
        <f>IF(Tabela13[[#This Row],[P. Líquido]]&lt;&gt;0,(Tabela13[[#This Row],[P. Líquido]]*1000)/Tabela13[[#This Row],[Qtde Total Ações]],0)</f>
        <v>20.149501425650367</v>
      </c>
      <c r="G12" s="39">
        <f>SUMPRODUCT(N(TRIM(Tabela15[Nome de pregão])=Tabela13[[#This Row],[Nome de Pregão]]),Tabela15[Qtde total de ações])</f>
        <v>73646388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31">
        <f>SUMPRODUCT(N(Tabela17683[Código]=Tabela13[[#This Row],[PAPEL]]),Tabela17683[Fechamento])</f>
        <v>0</v>
      </c>
      <c r="M12" s="32">
        <f>IF(Tabela13[[#This Row],[Cotação]]&gt;0,Plan1!$B$2/Tabela13[[#This Row],[Cotação]]-MOD(Plan1!$B$2/Tabela13[[#This Row],[Cotação]],100),0)</f>
        <v>0</v>
      </c>
      <c r="N12" s="39">
        <v>1483938</v>
      </c>
      <c r="O12" s="39">
        <v>1720799</v>
      </c>
      <c r="P12" s="39">
        <v>1155473</v>
      </c>
      <c r="Q12" s="67">
        <v>92991</v>
      </c>
      <c r="R12" s="67">
        <v>66918</v>
      </c>
      <c r="S12" s="67">
        <v>77874</v>
      </c>
      <c r="T12" s="73">
        <f>AVERAGE(Tabela13[[#This Row],[LUCRO 2015]:[LUCRO 2013]])</f>
        <v>79261</v>
      </c>
      <c r="U12" s="77">
        <f>IF(Tabela13[[#This Row],[LUCRO MÉD]]&lt;&gt;0,(Tabela13[[#This Row],[LUCRO MÉD]]*1000/Tabela13[[#This Row],[Qtde Total Ações]])*(25%*Tabela13[[#This Row],[RPL]]/10%))</f>
        <v>0.14371162346218119</v>
      </c>
      <c r="V12" s="30" t="e">
        <f>Tabela13[[#This Row],[DIVIDENDOS (25% +)]]/Tabela13[[#This Row],[Cotação]]</f>
        <v>#DIV/0!</v>
      </c>
      <c r="W12" s="30">
        <f>Tabela13[[#This Row],[Cotação]]/Tabela13[[#This Row],[VPA]]</f>
        <v>0</v>
      </c>
      <c r="X12" s="61">
        <f>IF(Tabela13[[#This Row],[P. Líquido]]&gt;0,AVERAGE(Tabela13[[#This Row],[LUCRO 2015]:[LUCRO 2013]])/(Tabela13[[#This Row],[P. Líquido]]),0)</f>
        <v>5.3412608882581349E-2</v>
      </c>
      <c r="Y12" s="73">
        <f>IF([LUCRO MÉD]&lt;&gt;0,Tabela13[[#This Row],[Cotação]]/(Tabela13[[#This Row],[LUCRO MÉD]]*1000/Tabela13[[#This Row],[Qtde Total Ações]]),0)</f>
        <v>0</v>
      </c>
      <c r="Z12" s="61" t="e">
        <f>(Tabela13[[#This Row],[LUCRO MÉD]]*1000/Tabela13[[#This Row],[Qtde Total Ações]])/Tabela13[[#This Row],[Cotação]]</f>
        <v>#DIV/0!</v>
      </c>
      <c r="AA12" s="56">
        <f>Tabela13[[#This Row],[Ativo Circ.]]/Tabela13[[#This Row],[Passivo Circ.]]</f>
        <v>1.4892593768958686</v>
      </c>
      <c r="AB12" s="30">
        <f>STDEV(Tabela13[[#This Row],[LUCRO 2015]:[LUCRO 2013]])/Tabela13[[#This Row],[LUCRO MÉD]]</f>
        <v>0.16517229166752409</v>
      </c>
    </row>
    <row r="13" spans="1:30" hidden="1">
      <c r="A13" s="63" t="s">
        <v>566</v>
      </c>
      <c r="B13" s="21" t="s">
        <v>568</v>
      </c>
      <c r="C13" s="21"/>
      <c r="D13" s="34">
        <f>MAX(Tabela13[[#This Row],[Colunas1]:[Colunas5]])</f>
        <v>0</v>
      </c>
      <c r="E1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" s="28">
        <f>IF(Tabela13[[#This Row],[P. Líquido]]&lt;&gt;0,(Tabela13[[#This Row],[P. Líquido]]*1000)/Tabela13[[#This Row],[Qtde Total Ações]],0)</f>
        <v>20.149501425650367</v>
      </c>
      <c r="G13" s="39">
        <f>SUMPRODUCT(N(TRIM(Tabela15[Nome de pregão])=Tabela13[[#This Row],[Nome de Pregão]]),Tabela15[Qtde total de ações])</f>
        <v>73646388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0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1">
        <f>SUMPRODUCT(N(Tabela17683[Código]=Tabela13[[#This Row],[PAPEL]]),Tabela17683[Fechamento])</f>
        <v>0</v>
      </c>
      <c r="M13" s="32">
        <f>IF(Tabela13[[#This Row],[Cotação]]&gt;0,Plan1!$B$2/Tabela13[[#This Row],[Cotação]]-MOD(Plan1!$B$2/Tabela13[[#This Row],[Cotação]],100),0)</f>
        <v>0</v>
      </c>
      <c r="N13" s="39">
        <v>1483938</v>
      </c>
      <c r="O13" s="39">
        <v>1720799</v>
      </c>
      <c r="P13" s="39">
        <v>1155473</v>
      </c>
      <c r="Q13" s="67">
        <v>92991</v>
      </c>
      <c r="R13" s="67">
        <v>66918</v>
      </c>
      <c r="S13" s="67">
        <v>77874</v>
      </c>
      <c r="T13" s="73">
        <f>AVERAGE(Tabela13[[#This Row],[LUCRO 2015]:[LUCRO 2013]])</f>
        <v>79261</v>
      </c>
      <c r="U13" s="77">
        <f>IF(Tabela13[[#This Row],[LUCRO MÉD]]&lt;&gt;0,(Tabela13[[#This Row],[LUCRO MÉD]]*1000/Tabela13[[#This Row],[Qtde Total Ações]])*(25%*Tabela13[[#This Row],[RPL]]/10%))</f>
        <v>0.14371162346218119</v>
      </c>
      <c r="V13" s="30" t="e">
        <f>Tabela13[[#This Row],[DIVIDENDOS (25% +)]]/Tabela13[[#This Row],[Cotação]]</f>
        <v>#DIV/0!</v>
      </c>
      <c r="W13" s="30">
        <f>Tabela13[[#This Row],[Cotação]]/Tabela13[[#This Row],[VPA]]</f>
        <v>0</v>
      </c>
      <c r="X13" s="61">
        <f>IF(Tabela13[[#This Row],[P. Líquido]]&gt;0,AVERAGE(Tabela13[[#This Row],[LUCRO 2015]:[LUCRO 2013]])/(Tabela13[[#This Row],[P. Líquido]]),0)</f>
        <v>5.3412608882581349E-2</v>
      </c>
      <c r="Y13" s="73">
        <f>IF([LUCRO MÉD]&lt;&gt;0,Tabela13[[#This Row],[Cotação]]/(Tabela13[[#This Row],[LUCRO MÉD]]*1000/Tabela13[[#This Row],[Qtde Total Ações]]),0)</f>
        <v>0</v>
      </c>
      <c r="Z13" s="61" t="e">
        <f>(Tabela13[[#This Row],[LUCRO MÉD]]*1000/Tabela13[[#This Row],[Qtde Total Ações]])/Tabela13[[#This Row],[Cotação]]</f>
        <v>#DIV/0!</v>
      </c>
      <c r="AA13" s="56">
        <f>Tabela13[[#This Row],[Ativo Circ.]]/Tabela13[[#This Row],[Passivo Circ.]]</f>
        <v>1.4892593768958686</v>
      </c>
      <c r="AB13" s="30">
        <f>STDEV(Tabela13[[#This Row],[LUCRO 2015]:[LUCRO 2013]])/Tabela13[[#This Row],[LUCRO MÉD]]</f>
        <v>0.16517229166752409</v>
      </c>
    </row>
    <row r="14" spans="1:30" hidden="1">
      <c r="A14" s="63" t="s">
        <v>566</v>
      </c>
      <c r="B14" s="21" t="s">
        <v>569</v>
      </c>
      <c r="C14" s="21"/>
      <c r="D14" s="34">
        <f>MAX(Tabela13[[#This Row],[Colunas1]:[Colunas5]])</f>
        <v>0</v>
      </c>
      <c r="E1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" s="28">
        <f>IF(Tabela13[[#This Row],[P. Líquido]]&lt;&gt;0,(Tabela13[[#This Row],[P. Líquido]]*1000)/Tabela13[[#This Row],[Qtde Total Ações]],0)</f>
        <v>20.149501425650367</v>
      </c>
      <c r="G14" s="39">
        <f>SUMPRODUCT(N(TRIM(Tabela15[Nome de pregão])=Tabela13[[#This Row],[Nome de Pregão]]),Tabela15[Qtde total de ações])</f>
        <v>73646388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31">
        <f>SUMPRODUCT(N(Tabela17683[Código]=Tabela13[[#This Row],[PAPEL]]),Tabela17683[Fechamento])</f>
        <v>0</v>
      </c>
      <c r="M14" s="32">
        <f>IF(Tabela13[[#This Row],[Cotação]]&gt;0,Plan1!$B$2/Tabela13[[#This Row],[Cotação]]-MOD(Plan1!$B$2/Tabela13[[#This Row],[Cotação]],100),0)</f>
        <v>0</v>
      </c>
      <c r="N14" s="39">
        <v>1483938</v>
      </c>
      <c r="O14" s="39">
        <v>1720799</v>
      </c>
      <c r="P14" s="39">
        <v>1155473</v>
      </c>
      <c r="Q14" s="67">
        <v>92991</v>
      </c>
      <c r="R14" s="67">
        <v>66918</v>
      </c>
      <c r="S14" s="67">
        <v>77874</v>
      </c>
      <c r="T14" s="73">
        <f>AVERAGE(Tabela13[[#This Row],[LUCRO 2015]:[LUCRO 2013]])</f>
        <v>79261</v>
      </c>
      <c r="U14" s="77">
        <f>IF(Tabela13[[#This Row],[LUCRO MÉD]]&lt;&gt;0,(Tabela13[[#This Row],[LUCRO MÉD]]*1000/Tabela13[[#This Row],[Qtde Total Ações]])*(25%*Tabela13[[#This Row],[RPL]]/10%))</f>
        <v>0.14371162346218119</v>
      </c>
      <c r="V14" s="30" t="e">
        <f>Tabela13[[#This Row],[DIVIDENDOS (25% +)]]/Tabela13[[#This Row],[Cotação]]</f>
        <v>#DIV/0!</v>
      </c>
      <c r="W14" s="30">
        <f>Tabela13[[#This Row],[Cotação]]/Tabela13[[#This Row],[VPA]]</f>
        <v>0</v>
      </c>
      <c r="X14" s="61">
        <f>IF(Tabela13[[#This Row],[P. Líquido]]&gt;0,AVERAGE(Tabela13[[#This Row],[LUCRO 2015]:[LUCRO 2013]])/(Tabela13[[#This Row],[P. Líquido]]),0)</f>
        <v>5.3412608882581349E-2</v>
      </c>
      <c r="Y14" s="73">
        <f>IF([LUCRO MÉD]&lt;&gt;0,Tabela13[[#This Row],[Cotação]]/(Tabela13[[#This Row],[LUCRO MÉD]]*1000/Tabela13[[#This Row],[Qtde Total Ações]]),0)</f>
        <v>0</v>
      </c>
      <c r="Z14" s="61" t="e">
        <f>(Tabela13[[#This Row],[LUCRO MÉD]]*1000/Tabela13[[#This Row],[Qtde Total Ações]])/Tabela13[[#This Row],[Cotação]]</f>
        <v>#DIV/0!</v>
      </c>
      <c r="AA14" s="56">
        <f>Tabela13[[#This Row],[Ativo Circ.]]/Tabela13[[#This Row],[Passivo Circ.]]</f>
        <v>1.4892593768958686</v>
      </c>
      <c r="AB14" s="30">
        <f>STDEV(Tabela13[[#This Row],[LUCRO 2015]:[LUCRO 2013]])/Tabela13[[#This Row],[LUCRO MÉD]]</f>
        <v>0.16517229166752409</v>
      </c>
    </row>
    <row r="15" spans="1:30" hidden="1">
      <c r="A15" s="63" t="s">
        <v>566</v>
      </c>
      <c r="B15" s="21" t="s">
        <v>564</v>
      </c>
      <c r="C15" s="21"/>
      <c r="D15" s="34">
        <f>MAX(Tabela13[[#This Row],[Colunas1]:[Colunas5]])</f>
        <v>0</v>
      </c>
      <c r="E1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" s="28">
        <f>IF(Tabela13[[#This Row],[P. Líquido]]&lt;&gt;0,(Tabela13[[#This Row],[P. Líquido]]*1000)/Tabela13[[#This Row],[Qtde Total Ações]],0)</f>
        <v>20.149501425650367</v>
      </c>
      <c r="G15" s="39">
        <f>SUMPRODUCT(N(TRIM(Tabela15[Nome de pregão])=Tabela13[[#This Row],[Nome de Pregão]]),Tabela15[Qtde total de ações])</f>
        <v>73646388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0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31">
        <f>SUMPRODUCT(N(Tabela17683[Código]=Tabela13[[#This Row],[PAPEL]]),Tabela17683[Fechamento])</f>
        <v>0</v>
      </c>
      <c r="M15" s="32">
        <f>IF(Tabela13[[#This Row],[Cotação]]&gt;0,Plan1!$B$2/Tabela13[[#This Row],[Cotação]]-MOD(Plan1!$B$2/Tabela13[[#This Row],[Cotação]],100),0)</f>
        <v>0</v>
      </c>
      <c r="N15" s="39">
        <v>1483938</v>
      </c>
      <c r="O15" s="39">
        <v>1720799</v>
      </c>
      <c r="P15" s="39">
        <v>1155473</v>
      </c>
      <c r="Q15" s="67">
        <v>77874</v>
      </c>
      <c r="R15" s="67">
        <v>77874</v>
      </c>
      <c r="S15" s="67">
        <v>77874</v>
      </c>
      <c r="T15" s="73">
        <f>AVERAGE(Tabela13[[#This Row],[LUCRO 2015]:[LUCRO 2013]])</f>
        <v>77874</v>
      </c>
      <c r="U15" s="77">
        <f>IF(Tabela13[[#This Row],[LUCRO MÉD]]&lt;&gt;0,(Tabela13[[#This Row],[LUCRO MÉD]]*1000/Tabela13[[#This Row],[Qtde Total Ações]])*(25%*Tabela13[[#This Row],[RPL]]/10%))</f>
        <v>0.13872596881670993</v>
      </c>
      <c r="V15" s="30" t="e">
        <f>Tabela13[[#This Row],[DIVIDENDOS (25% +)]]/Tabela13[[#This Row],[Cotação]]</f>
        <v>#DIV/0!</v>
      </c>
      <c r="W15" s="30">
        <f>Tabela13[[#This Row],[Cotação]]/Tabela13[[#This Row],[VPA]]</f>
        <v>0</v>
      </c>
      <c r="X15" s="61">
        <f>IF(Tabela13[[#This Row],[P. Líquido]]&gt;0,AVERAGE(Tabela13[[#This Row],[LUCRO 2015]:[LUCRO 2013]])/(Tabela13[[#This Row],[P. Líquido]]),0)</f>
        <v>5.2477933714211777E-2</v>
      </c>
      <c r="Y15" s="73">
        <f>IF([LUCRO MÉD]&lt;&gt;0,Tabela13[[#This Row],[Cotação]]/(Tabela13[[#This Row],[LUCRO MÉD]]*1000/Tabela13[[#This Row],[Qtde Total Ações]]),0)</f>
        <v>0</v>
      </c>
      <c r="Z15" s="61" t="e">
        <f>(Tabela13[[#This Row],[LUCRO MÉD]]*1000/Tabela13[[#This Row],[Qtde Total Ações]])/Tabela13[[#This Row],[Cotação]]</f>
        <v>#DIV/0!</v>
      </c>
      <c r="AA15" s="56">
        <f>Tabela13[[#This Row],[Ativo Circ.]]/Tabela13[[#This Row],[Passivo Circ.]]</f>
        <v>1.4892593768958686</v>
      </c>
      <c r="AB15" s="30">
        <f>STDEV(Tabela13[[#This Row],[LUCRO 2015]:[LUCRO 2013]])/Tabela13[[#This Row],[LUCRO MÉD]]</f>
        <v>0</v>
      </c>
    </row>
    <row r="16" spans="1:30" hidden="1">
      <c r="A16" s="63" t="s">
        <v>566</v>
      </c>
      <c r="B16" s="21" t="s">
        <v>567</v>
      </c>
      <c r="C16" s="21"/>
      <c r="D16" s="34">
        <f>MAX(Tabela13[[#This Row],[Colunas1]:[Colunas5]])</f>
        <v>0</v>
      </c>
      <c r="E1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" s="28">
        <f>IF(Tabela13[[#This Row],[P. Líquido]]&lt;&gt;0,(Tabela13[[#This Row],[P. Líquido]]*1000)/Tabela13[[#This Row],[Qtde Total Ações]],0)</f>
        <v>20.149501425650367</v>
      </c>
      <c r="G16" s="39">
        <f>SUMPRODUCT(N(TRIM(Tabela15[Nome de pregão])=Tabela13[[#This Row],[Nome de Pregão]]),Tabela15[Qtde total de ações])</f>
        <v>73646388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31">
        <f>SUMPRODUCT(N(Tabela17683[Código]=Tabela13[[#This Row],[PAPEL]]),Tabela17683[Fechamento])</f>
        <v>0</v>
      </c>
      <c r="M16" s="32">
        <f>IF(Tabela13[[#This Row],[Cotação]]&gt;0,Plan1!$B$2/Tabela13[[#This Row],[Cotação]]-MOD(Plan1!$B$2/Tabela13[[#This Row],[Cotação]],100),0)</f>
        <v>0</v>
      </c>
      <c r="N16" s="39">
        <v>1483938</v>
      </c>
      <c r="O16" s="39">
        <v>1720799</v>
      </c>
      <c r="P16" s="39">
        <v>1155473</v>
      </c>
      <c r="Q16" s="67">
        <v>92991</v>
      </c>
      <c r="R16" s="67">
        <v>66918</v>
      </c>
      <c r="S16" s="67">
        <v>77874</v>
      </c>
      <c r="T16" s="73">
        <f>AVERAGE(Tabela13[[#This Row],[LUCRO 2015]:[LUCRO 2013]])</f>
        <v>79261</v>
      </c>
      <c r="U16" s="77">
        <f>IF(Tabela13[[#This Row],[LUCRO MÉD]]&lt;&gt;0,(Tabela13[[#This Row],[LUCRO MÉD]]*1000/Tabela13[[#This Row],[Qtde Total Ações]])*(25%*Tabela13[[#This Row],[RPL]]/10%))</f>
        <v>0.14371162346218119</v>
      </c>
      <c r="V16" s="30" t="e">
        <f>Tabela13[[#This Row],[DIVIDENDOS (25% +)]]/Tabela13[[#This Row],[Cotação]]</f>
        <v>#DIV/0!</v>
      </c>
      <c r="W16" s="30">
        <f>Tabela13[[#This Row],[Cotação]]/Tabela13[[#This Row],[VPA]]</f>
        <v>0</v>
      </c>
      <c r="X16" s="61">
        <f>IF(Tabela13[[#This Row],[P. Líquido]]&gt;0,AVERAGE(Tabela13[[#This Row],[LUCRO 2015]:[LUCRO 2013]])/(Tabela13[[#This Row],[P. Líquido]]),0)</f>
        <v>5.3412608882581349E-2</v>
      </c>
      <c r="Y16" s="73">
        <f>IF([LUCRO MÉD]&lt;&gt;0,Tabela13[[#This Row],[Cotação]]/(Tabela13[[#This Row],[LUCRO MÉD]]*1000/Tabela13[[#This Row],[Qtde Total Ações]]),0)</f>
        <v>0</v>
      </c>
      <c r="Z16" s="61" t="e">
        <f>(Tabela13[[#This Row],[LUCRO MÉD]]*1000/Tabela13[[#This Row],[Qtde Total Ações]])/Tabela13[[#This Row],[Cotação]]</f>
        <v>#DIV/0!</v>
      </c>
      <c r="AA16" s="56">
        <f>Tabela13[[#This Row],[Ativo Circ.]]/Tabela13[[#This Row],[Passivo Circ.]]</f>
        <v>1.4892593768958686</v>
      </c>
      <c r="AB16" s="30">
        <f>STDEV(Tabela13[[#This Row],[LUCRO 2015]:[LUCRO 2013]])/Tabela13[[#This Row],[LUCRO MÉD]]</f>
        <v>0.16517229166752409</v>
      </c>
    </row>
    <row r="17" spans="1:30" hidden="1">
      <c r="A17" s="63" t="s">
        <v>571</v>
      </c>
      <c r="B17" s="21" t="s">
        <v>558</v>
      </c>
      <c r="C17" s="21" t="s">
        <v>177</v>
      </c>
      <c r="D17" s="34">
        <f>MAX(Tabela13[[#This Row],[Colunas1]:[Colunas5]])</f>
        <v>2.48</v>
      </c>
      <c r="E1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7" s="28">
        <f>IF(Tabela13[[#This Row],[P. Líquido]]&lt;&gt;0,(Tabela13[[#This Row],[P. Líquido]]*1000)/Tabela13[[#This Row],[Qtde Total Ações]],0)</f>
        <v>7.5520683294048041</v>
      </c>
      <c r="G17" s="39">
        <f>SUMPRODUCT(N(TRIM(Tabela15[Nome de pregão])=Tabela13[[#This Row],[Nome de Pregão]]),Tabela15[Qtde total de ações])</f>
        <v>103514556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2.48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1">
        <f>SUMPRODUCT(N(Tabela17683[Código]=Tabela13[[#This Row],[PAPEL]]),Tabela17683[Fechamento])</f>
        <v>0</v>
      </c>
      <c r="M17" s="32">
        <f>IF(Tabela13[[#This Row],[Cotação]]&gt;0,Plan1!$B$2/Tabela13[[#This Row],[Cotação]]-MOD(Plan1!$B$2/Tabela13[[#This Row],[Cotação]],100),0)</f>
        <v>400</v>
      </c>
      <c r="N17" s="68">
        <v>781749</v>
      </c>
      <c r="O17" s="68">
        <v>2937781</v>
      </c>
      <c r="P17" s="68">
        <v>1965538</v>
      </c>
      <c r="Q17" s="67">
        <v>39062</v>
      </c>
      <c r="R17" s="67">
        <v>37157</v>
      </c>
      <c r="S17" s="67">
        <v>53403</v>
      </c>
      <c r="T17" s="73">
        <f>AVERAGE(Tabela13[[#This Row],[LUCRO 2015]:[LUCRO 2013]])</f>
        <v>43207.333333333336</v>
      </c>
      <c r="U17" s="77">
        <f>IF(Tabela13[[#This Row],[LUCRO MÉD]]&lt;&gt;0,(Tabela13[[#This Row],[LUCRO MÉD]]*1000/Tabela13[[#This Row],[Qtde Total Ações]])*(25%*Tabela13[[#This Row],[RPL]]/10%))</f>
        <v>5.7674810653444632E-2</v>
      </c>
      <c r="V17" s="30">
        <f>Tabela13[[#This Row],[DIVIDENDOS (25% +)]]/Tabela13[[#This Row],[Cotação]]</f>
        <v>2.3255972037679287E-2</v>
      </c>
      <c r="W17" s="30">
        <f>Tabela13[[#This Row],[Cotação]]/Tabela13[[#This Row],[VPA]]</f>
        <v>0.32838685931162048</v>
      </c>
      <c r="X17" s="61">
        <f>IF(Tabela13[[#This Row],[P. Líquido]]&gt;0,AVERAGE(Tabela13[[#This Row],[LUCRO 2015]:[LUCRO 2013]])/(Tabela13[[#This Row],[P. Líquido]]),0)</f>
        <v>5.5270084558257618E-2</v>
      </c>
      <c r="Y17" s="73">
        <f>IF([LUCRO MÉD]&lt;&gt;0,Tabela13[[#This Row],[Cotação]]/(Tabela13[[#This Row],[LUCRO MÉD]]*1000/Tabela13[[#This Row],[Qtde Total Ações]]),0)</f>
        <v>5.9414937019950314</v>
      </c>
      <c r="Z17" s="61">
        <f>(Tabela13[[#This Row],[LUCRO MÉD]]*1000/Tabela13[[#This Row],[Qtde Total Ações]])/Tabela13[[#This Row],[Cotação]]</f>
        <v>0.16830784482094469</v>
      </c>
      <c r="AA17" s="56">
        <f>Tabela13[[#This Row],[Ativo Circ.]]/Tabela13[[#This Row],[Passivo Circ.]]</f>
        <v>1.4946447232259055</v>
      </c>
      <c r="AB17" s="30">
        <f>STDEV(Tabela13[[#This Row],[LUCRO 2015]:[LUCRO 2013]])/Tabela13[[#This Row],[LUCRO MÉD]]</f>
        <v>0.20554226054035357</v>
      </c>
    </row>
    <row r="18" spans="1:30" hidden="1">
      <c r="A18" s="63" t="s">
        <v>571</v>
      </c>
      <c r="B18" s="21" t="s">
        <v>557</v>
      </c>
      <c r="C18" s="21" t="s">
        <v>178</v>
      </c>
      <c r="D18" s="34">
        <f>MAX(Tabela13[[#This Row],[Colunas1]:[Colunas5]])</f>
        <v>3.17</v>
      </c>
      <c r="E1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8" s="28">
        <f>IF(Tabela13[[#This Row],[P. Líquido]]&lt;&gt;0,(Tabela13[[#This Row],[P. Líquido]]*1000)/Tabela13[[#This Row],[Qtde Total Ações]],0)</f>
        <v>7.5520683294048041</v>
      </c>
      <c r="G18" s="39">
        <f>SUMPRODUCT(N(TRIM(Tabela15[Nome de pregão])=Tabela13[[#This Row],[Nome de Pregão]]),Tabela15[Qtde total de ações])</f>
        <v>103514556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3.17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31">
        <f>SUMPRODUCT(N(Tabela17683[Código]=Tabela13[[#This Row],[PAPEL]]),Tabela17683[Fechamento])</f>
        <v>0</v>
      </c>
      <c r="M18" s="32">
        <f>IF(Tabela13[[#This Row],[Cotação]]&gt;0,Plan1!$B$2/Tabela13[[#This Row],[Cotação]]-MOD(Plan1!$B$2/Tabela13[[#This Row],[Cotação]],100),0)</f>
        <v>300</v>
      </c>
      <c r="N18" s="68">
        <v>781749</v>
      </c>
      <c r="O18" s="68">
        <v>2937781</v>
      </c>
      <c r="P18" s="68">
        <v>1965538</v>
      </c>
      <c r="Q18" s="67">
        <v>39062</v>
      </c>
      <c r="R18" s="67">
        <v>37157</v>
      </c>
      <c r="S18" s="67">
        <v>53403</v>
      </c>
      <c r="T18" s="73">
        <f>AVERAGE(Tabela13[[#This Row],[LUCRO 2015]:[LUCRO 2013]])</f>
        <v>43207.333333333336</v>
      </c>
      <c r="U18" s="77">
        <f>IF(Tabela13[[#This Row],[LUCRO MÉD]]&lt;&gt;0,(Tabela13[[#This Row],[LUCRO MÉD]]*1000/Tabela13[[#This Row],[Qtde Total Ações]])*(25%*Tabela13[[#This Row],[RPL]]/10%))</f>
        <v>5.7674810653444632E-2</v>
      </c>
      <c r="V18" s="30">
        <f>Tabela13[[#This Row],[DIVIDENDOS (25% +)]]/Tabela13[[#This Row],[Cotação]]</f>
        <v>1.8193946578373702E-2</v>
      </c>
      <c r="W18" s="30">
        <f>Tabela13[[#This Row],[Cotação]]/Tabela13[[#This Row],[VPA]]</f>
        <v>0.41975255807170841</v>
      </c>
      <c r="X18" s="61">
        <f>IF(Tabela13[[#This Row],[P. Líquido]]&gt;0,AVERAGE(Tabela13[[#This Row],[LUCRO 2015]:[LUCRO 2013]])/(Tabela13[[#This Row],[P. Líquido]]),0)</f>
        <v>5.5270084558257618E-2</v>
      </c>
      <c r="Y18" s="73">
        <f>IF([LUCRO MÉD]&lt;&gt;0,Tabela13[[#This Row],[Cotação]]/(Tabela13[[#This Row],[LUCRO MÉD]]*1000/Tabela13[[#This Row],[Qtde Total Ações]]),0)</f>
        <v>7.5945705787597779</v>
      </c>
      <c r="Z18" s="61">
        <f>(Tabela13[[#This Row],[LUCRO MÉD]]*1000/Tabela13[[#This Row],[Qtde Total Ações]])/Tabela13[[#This Row],[Cotação]]</f>
        <v>0.13167301424477693</v>
      </c>
      <c r="AA18" s="56">
        <f>Tabela13[[#This Row],[Ativo Circ.]]/Tabela13[[#This Row],[Passivo Circ.]]</f>
        <v>1.4946447232259055</v>
      </c>
      <c r="AB18" s="30">
        <f>STDEV(Tabela13[[#This Row],[LUCRO 2015]:[LUCRO 2013]])/Tabela13[[#This Row],[LUCRO MÉD]]</f>
        <v>0.20554226054035357</v>
      </c>
    </row>
    <row r="19" spans="1:30" hidden="1">
      <c r="A19" s="63" t="s">
        <v>572</v>
      </c>
      <c r="B19" s="21" t="s">
        <v>557</v>
      </c>
      <c r="C19" s="21" t="s">
        <v>101</v>
      </c>
      <c r="D19" s="34">
        <f>MAX(Tabela13[[#This Row],[Colunas1]:[Colunas5]])</f>
        <v>1.97</v>
      </c>
      <c r="E1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9" s="28">
        <f>IF(Tabela13[[#This Row],[P. Líquido]]&lt;&gt;0,(Tabela13[[#This Row],[P. Líquido]]*1000)/Tabela13[[#This Row],[Qtde Total Ações]],0)</f>
        <v>10.054371594601463</v>
      </c>
      <c r="G19" s="39">
        <f>SUMPRODUCT(N(TRIM(Tabela15[Nome de pregão])=Tabela13[[#This Row],[Nome de Pregão]]),Tabela15[Qtde total de ações])</f>
        <v>84682269</v>
      </c>
      <c r="H19" s="21">
        <f>SUMPRODUCT(N(Tabela1[Código]=Tabela13[[#This Row],[PAPEL]]),Tabela1[Fechamento])</f>
        <v>1.97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31">
        <f>SUMPRODUCT(N(Tabela1768[Código]=Tabela13[[#This Row],[PAPEL]]),Tabela1768[Fechamento])</f>
        <v>0</v>
      </c>
      <c r="L19" s="21">
        <f>SUMPRODUCT(N(Tabela17683[Código]=Tabela13[[#This Row],[PAPEL]]),Tabela17683[Fechamento])</f>
        <v>0</v>
      </c>
      <c r="M19" s="32">
        <f>IF(Tabela13[[#This Row],[Cotação]]&gt;0,Plan1!$B$2/Tabela13[[#This Row],[Cotação]]-MOD(Plan1!$B$2/Tabela13[[#This Row],[Cotação]],100),0)</f>
        <v>500</v>
      </c>
      <c r="N19" s="39">
        <v>851427</v>
      </c>
      <c r="O19" s="39">
        <v>9396</v>
      </c>
      <c r="P19" s="39">
        <v>5830</v>
      </c>
      <c r="Q19" s="67">
        <v>51537</v>
      </c>
      <c r="R19" s="67">
        <v>32828</v>
      </c>
      <c r="S19" s="67">
        <v>44923</v>
      </c>
      <c r="T19" s="73">
        <f>AVERAGE(Tabela13[[#This Row],[LUCRO 2015]:[LUCRO 2013]])</f>
        <v>43096</v>
      </c>
      <c r="U19" s="77">
        <f>IF(Tabela13[[#This Row],[LUCRO MÉD]]&lt;&gt;0,(Tabela13[[#This Row],[LUCRO MÉD]]*1000/Tabela13[[#This Row],[Qtde Total Ações]])*(25%*Tabela13[[#This Row],[RPL]]/10%))</f>
        <v>6.4398244623990256E-2</v>
      </c>
      <c r="V19" s="30">
        <f>Tabela13[[#This Row],[DIVIDENDOS (25% +)]]/Tabela13[[#This Row],[Cotação]]</f>
        <v>3.2689464276137184E-2</v>
      </c>
      <c r="W19" s="30">
        <f>Tabela13[[#This Row],[Cotação]]/Tabela13[[#This Row],[VPA]]</f>
        <v>0.19593467194486433</v>
      </c>
      <c r="X19" s="61">
        <f>IF(Tabela13[[#This Row],[P. Líquido]]&gt;0,AVERAGE(Tabela13[[#This Row],[LUCRO 2015]:[LUCRO 2013]])/(Tabela13[[#This Row],[P. Líquido]]),0)</f>
        <v>5.0616200801712891E-2</v>
      </c>
      <c r="Y19" s="73">
        <f>IF([LUCRO MÉD]&lt;&gt;0,Tabela13[[#This Row],[Cotação]]/(Tabela13[[#This Row],[LUCRO MÉD]]*1000/Tabela13[[#This Row],[Qtde Total Ações]]),0)</f>
        <v>3.8709873289864487</v>
      </c>
      <c r="Z19" s="61">
        <f>(Tabela13[[#This Row],[LUCRO MÉD]]*1000/Tabela13[[#This Row],[Qtde Total Ações]])/Tabela13[[#This Row],[Cotação]]</f>
        <v>0.25833202617633799</v>
      </c>
      <c r="AA19" s="56">
        <f>Tabela13[[#This Row],[Ativo Circ.]]/Tabela13[[#This Row],[Passivo Circ.]]</f>
        <v>1.611663807890223</v>
      </c>
      <c r="AB19" s="30">
        <f>STDEV(Tabela13[[#This Row],[LUCRO 2015]:[LUCRO 2013]])/Tabela13[[#This Row],[LUCRO MÉD]]</f>
        <v>0.2201449363801595</v>
      </c>
    </row>
    <row r="20" spans="1:30" hidden="1">
      <c r="A20" s="63" t="s">
        <v>572</v>
      </c>
      <c r="B20" s="21" t="s">
        <v>564</v>
      </c>
      <c r="C20" s="21" t="s">
        <v>102</v>
      </c>
      <c r="D20" s="34">
        <f>MAX(Tabela13[[#This Row],[Colunas1]:[Colunas5]])</f>
        <v>2.12</v>
      </c>
      <c r="E2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0" s="28">
        <f>IF(Tabela13[[#This Row],[P. Líquido]]&lt;&gt;0,(Tabela13[[#This Row],[P. Líquido]]*1000)/Tabela13[[#This Row],[Qtde Total Ações]],0)</f>
        <v>10.054371594601463</v>
      </c>
      <c r="G20" s="39">
        <f>SUMPRODUCT(N(TRIM(Tabela15[Nome de pregão])=Tabela13[[#This Row],[Nome de Pregão]]),Tabela15[Qtde total de ações])</f>
        <v>84682269</v>
      </c>
      <c r="H20" s="21">
        <f>SUMPRODUCT(N(Tabela1[Código]=Tabela13[[#This Row],[PAPEL]]),Tabela1[Fechamento])</f>
        <v>2.12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31">
        <f>SUMPRODUCT(N(Tabela1768[Código]=Tabela13[[#This Row],[PAPEL]]),Tabela1768[Fechamento])</f>
        <v>0</v>
      </c>
      <c r="L20" s="21">
        <f>SUMPRODUCT(N(Tabela17683[Código]=Tabela13[[#This Row],[PAPEL]]),Tabela17683[Fechamento])</f>
        <v>0</v>
      </c>
      <c r="M20" s="32">
        <f>IF(Tabela13[[#This Row],[Cotação]]&gt;0,Plan1!$B$2/Tabela13[[#This Row],[Cotação]]-MOD(Plan1!$B$2/Tabela13[[#This Row],[Cotação]],100),0)</f>
        <v>400</v>
      </c>
      <c r="N20" s="39">
        <v>851427</v>
      </c>
      <c r="O20" s="39">
        <v>9396</v>
      </c>
      <c r="P20" s="39">
        <v>5830</v>
      </c>
      <c r="Q20" s="67">
        <v>51537</v>
      </c>
      <c r="R20" s="67">
        <v>32828</v>
      </c>
      <c r="S20" s="67">
        <v>44923</v>
      </c>
      <c r="T20" s="73">
        <f>AVERAGE(Tabela13[[#This Row],[LUCRO 2015]:[LUCRO 2013]])</f>
        <v>43096</v>
      </c>
      <c r="U20" s="77">
        <f>IF(Tabela13[[#This Row],[LUCRO MÉD]]&lt;&gt;0,(Tabela13[[#This Row],[LUCRO MÉD]]*1000/Tabela13[[#This Row],[Qtde Total Ações]])*(25%*Tabela13[[#This Row],[RPL]]/10%))</f>
        <v>6.4398244623990256E-2</v>
      </c>
      <c r="V20" s="30">
        <f>Tabela13[[#This Row],[DIVIDENDOS (25% +)]]/Tabela13[[#This Row],[Cotação]]</f>
        <v>3.037653048301427E-2</v>
      </c>
      <c r="W20" s="30">
        <f>Tabela13[[#This Row],[Cotação]]/Tabela13[[#This Row],[VPA]]</f>
        <v>0.21085355559548852</v>
      </c>
      <c r="X20" s="61">
        <f>IF(Tabela13[[#This Row],[P. Líquido]]&gt;0,AVERAGE(Tabela13[[#This Row],[LUCRO 2015]:[LUCRO 2013]])/(Tabela13[[#This Row],[P. Líquido]]),0)</f>
        <v>5.0616200801712891E-2</v>
      </c>
      <c r="Y20" s="73">
        <f>IF([LUCRO MÉD]&lt;&gt;0,Tabela13[[#This Row],[Cotação]]/(Tabela13[[#This Row],[LUCRO MÉD]]*1000/Tabela13[[#This Row],[Qtde Total Ações]]),0)</f>
        <v>4.1657325570818635</v>
      </c>
      <c r="Z20" s="61">
        <f>(Tabela13[[#This Row],[LUCRO MÉD]]*1000/Tabela13[[#This Row],[Qtde Total Ações]])/Tabela13[[#This Row],[Cotação]]</f>
        <v>0.2400538167770688</v>
      </c>
      <c r="AA20" s="56">
        <f>Tabela13[[#This Row],[Ativo Circ.]]/Tabela13[[#This Row],[Passivo Circ.]]</f>
        <v>1.611663807890223</v>
      </c>
      <c r="AB20" s="30">
        <f>STDEV(Tabela13[[#This Row],[LUCRO 2015]:[LUCRO 2013]])/Tabela13[[#This Row],[LUCRO MÉD]]</f>
        <v>0.2201449363801595</v>
      </c>
    </row>
    <row r="21" spans="1:30" hidden="1">
      <c r="A21" s="63" t="s">
        <v>572</v>
      </c>
      <c r="B21" s="21" t="s">
        <v>563</v>
      </c>
      <c r="C21" s="21" t="s">
        <v>59</v>
      </c>
      <c r="D21" s="34">
        <f>MAX(Tabela13[[#This Row],[Colunas1]:[Colunas5]])</f>
        <v>4.25</v>
      </c>
      <c r="E2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1" s="28">
        <f>IF(Tabela13[[#This Row],[P. Líquido]]&lt;&gt;0,(Tabela13[[#This Row],[P. Líquido]]*1000)/Tabela13[[#This Row],[Qtde Total Ações]],0)</f>
        <v>10.054371594601463</v>
      </c>
      <c r="G21" s="39">
        <f>SUMPRODUCT(N(TRIM(Tabela15[Nome de pregão])=Tabela13[[#This Row],[Nome de Pregão]]),Tabela15[Qtde total de ações])</f>
        <v>84682269</v>
      </c>
      <c r="H21" s="21">
        <f>SUMPRODUCT(N(Tabela1[Código]=Tabela13[[#This Row],[PAPEL]]),Tabela1[Fechamento])</f>
        <v>4.25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31">
        <f>SUMPRODUCT(N(Tabela1768[Código]=Tabela13[[#This Row],[PAPEL]]),Tabela1768[Fechamento])</f>
        <v>0</v>
      </c>
      <c r="L21" s="21">
        <f>SUMPRODUCT(N(Tabela17683[Código]=Tabela13[[#This Row],[PAPEL]]),Tabela17683[Fechamento])</f>
        <v>0</v>
      </c>
      <c r="M21" s="32">
        <f>IF(Tabela13[[#This Row],[Cotação]]&gt;0,Plan1!$B$2/Tabela13[[#This Row],[Cotação]]-MOD(Plan1!$B$2/Tabela13[[#This Row],[Cotação]],100),0)</f>
        <v>200</v>
      </c>
      <c r="N21" s="39">
        <v>851427</v>
      </c>
      <c r="O21" s="39">
        <v>9396</v>
      </c>
      <c r="P21" s="39">
        <v>5830</v>
      </c>
      <c r="Q21" s="67">
        <v>51537</v>
      </c>
      <c r="R21" s="67">
        <v>32828</v>
      </c>
      <c r="S21" s="67">
        <v>44923</v>
      </c>
      <c r="T21" s="73">
        <f>AVERAGE(Tabela13[[#This Row],[LUCRO 2015]:[LUCRO 2013]])</f>
        <v>43096</v>
      </c>
      <c r="U21" s="77">
        <f>IF(Tabela13[[#This Row],[LUCRO MÉD]]&lt;&gt;0,(Tabela13[[#This Row],[LUCRO MÉD]]*1000/Tabela13[[#This Row],[Qtde Total Ações]])*(25%*Tabela13[[#This Row],[RPL]]/10%))</f>
        <v>6.4398244623990256E-2</v>
      </c>
      <c r="V21" s="30">
        <f>Tabela13[[#This Row],[DIVIDENDOS (25% +)]]/Tabela13[[#This Row],[Cotação]]</f>
        <v>1.5152528146821236E-2</v>
      </c>
      <c r="W21" s="30">
        <f>Tabela13[[#This Row],[Cotação]]/Tabela13[[#This Row],[VPA]]</f>
        <v>0.42270170343435198</v>
      </c>
      <c r="X21" s="61">
        <f>IF(Tabela13[[#This Row],[P. Líquido]]&gt;0,AVERAGE(Tabela13[[#This Row],[LUCRO 2015]:[LUCRO 2013]])/(Tabela13[[#This Row],[P. Líquido]]),0)</f>
        <v>5.0616200801712891E-2</v>
      </c>
      <c r="Y21" s="73">
        <f>IF([LUCRO MÉD]&lt;&gt;0,Tabela13[[#This Row],[Cotação]]/(Tabela13[[#This Row],[LUCRO MÉD]]*1000/Tabela13[[#This Row],[Qtde Total Ações]]),0)</f>
        <v>8.3511147960367555</v>
      </c>
      <c r="Z21" s="61">
        <f>(Tabela13[[#This Row],[LUCRO MÉD]]*1000/Tabela13[[#This Row],[Qtde Total Ações]])/Tabela13[[#This Row],[Cotação]]</f>
        <v>0.11974449213350256</v>
      </c>
      <c r="AA21" s="56">
        <f>Tabela13[[#This Row],[Ativo Circ.]]/Tabela13[[#This Row],[Passivo Circ.]]</f>
        <v>1.611663807890223</v>
      </c>
      <c r="AB21" s="30">
        <f>STDEV(Tabela13[[#This Row],[LUCRO 2015]:[LUCRO 2013]])/Tabela13[[#This Row],[LUCRO MÉD]]</f>
        <v>0.2201449363801595</v>
      </c>
    </row>
    <row r="22" spans="1:30" hidden="1">
      <c r="A22" s="63" t="s">
        <v>573</v>
      </c>
      <c r="B22" s="21" t="s">
        <v>557</v>
      </c>
      <c r="C22" s="21" t="s">
        <v>103</v>
      </c>
      <c r="D22" s="34">
        <f>MAX(Tabela13[[#This Row],[Colunas1]:[Colunas5]])</f>
        <v>5.4</v>
      </c>
      <c r="E2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2" s="28">
        <f>IF(Tabela13[[#This Row],[P. Líquido]]&lt;&gt;0,(Tabela13[[#This Row],[P. Líquido]]*1000)/Tabela13[[#This Row],[Qtde Total Ações]],0)</f>
        <v>14.683576124947072</v>
      </c>
      <c r="G22" s="39">
        <f>SUMPRODUCT(N(TRIM(Tabela15[Nome de pregão])=Tabela13[[#This Row],[Nome de Pregão]]),Tabela15[Qtde total de ações])</f>
        <v>88930584</v>
      </c>
      <c r="H22" s="21">
        <f>SUMPRODUCT(N(Tabela1[Código]=Tabela13[[#This Row],[PAPEL]]),Tabela1[Fechamento])</f>
        <v>5.4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1">
        <f>SUMPRODUCT(N(Tabela17683[Código]=Tabela13[[#This Row],[PAPEL]]),Tabela17683[Fechamento])</f>
        <v>0</v>
      </c>
      <c r="M22" s="32">
        <f>IF(Tabela13[[#This Row],[Cotação]]&gt;0,Plan1!$B$2/Tabela13[[#This Row],[Cotação]]-MOD(Plan1!$B$2/Tabela13[[#This Row],[Cotação]],100),0)</f>
        <v>100</v>
      </c>
      <c r="N22" s="39">
        <v>1305819</v>
      </c>
      <c r="O22" s="39">
        <v>12335368</v>
      </c>
      <c r="P22" s="39">
        <v>12335368</v>
      </c>
      <c r="Q22" s="67">
        <v>84799</v>
      </c>
      <c r="R22" s="67">
        <v>66080</v>
      </c>
      <c r="S22" s="67">
        <v>91107</v>
      </c>
      <c r="T22" s="73">
        <f>AVERAGE(Tabela13[[#This Row],[LUCRO 2015]:[LUCRO 2013]])</f>
        <v>80662</v>
      </c>
      <c r="U22" s="77">
        <f>IF(Tabela13[[#This Row],[LUCRO MÉD]]&lt;&gt;0,(Tabela13[[#This Row],[LUCRO MÉD]]*1000/Tabela13[[#This Row],[Qtde Total Ações]])*(25%*Tabela13[[#This Row],[RPL]]/10%))</f>
        <v>0.14006958859955992</v>
      </c>
      <c r="V22" s="30">
        <f>Tabela13[[#This Row],[DIVIDENDOS (25% +)]]/Tabela13[[#This Row],[Cotação]]</f>
        <v>2.5938812703622208E-2</v>
      </c>
      <c r="W22" s="30">
        <f>Tabela13[[#This Row],[Cotação]]/Tabela13[[#This Row],[VPA]]</f>
        <v>0.36775782371063676</v>
      </c>
      <c r="X22" s="61">
        <f>IF(Tabela13[[#This Row],[P. Líquido]]&gt;0,AVERAGE(Tabela13[[#This Row],[LUCRO 2015]:[LUCRO 2013]])/(Tabela13[[#This Row],[P. Líquido]]),0)</f>
        <v>6.1771194935898464E-2</v>
      </c>
      <c r="Y22" s="73">
        <f>IF([LUCRO MÉD]&lt;&gt;0,Tabela13[[#This Row],[Cotação]]/(Tabela13[[#This Row],[LUCRO MÉD]]*1000/Tabela13[[#This Row],[Qtde Total Ações]]),0)</f>
        <v>5.9535488036497979</v>
      </c>
      <c r="Z22" s="61">
        <f>(Tabela13[[#This Row],[LUCRO MÉD]]*1000/Tabela13[[#This Row],[Qtde Total Ações]])/Tabela13[[#This Row],[Cotação]]</f>
        <v>0.16796704503152038</v>
      </c>
      <c r="AA22" s="56">
        <f>Tabela13[[#This Row],[Ativo Circ.]]/Tabela13[[#This Row],[Passivo Circ.]]</f>
        <v>1</v>
      </c>
      <c r="AB22" s="30">
        <f>STDEV(Tabela13[[#This Row],[LUCRO 2015]:[LUCRO 2013]])/Tabela13[[#This Row],[LUCRO MÉD]]</f>
        <v>0.1613682802186531</v>
      </c>
    </row>
    <row r="23" spans="1:30" hidden="1">
      <c r="A23" s="63" t="s">
        <v>573</v>
      </c>
      <c r="B23" s="21" t="s">
        <v>558</v>
      </c>
      <c r="C23" s="21" t="s">
        <v>104</v>
      </c>
      <c r="D23" s="34">
        <f>MAX(Tabela13[[#This Row],[Colunas1]:[Colunas5]])</f>
        <v>7.05</v>
      </c>
      <c r="E2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" s="28">
        <f>IF(Tabela13[[#This Row],[P. Líquido]]&lt;&gt;0,(Tabela13[[#This Row],[P. Líquido]]*1000)/Tabela13[[#This Row],[Qtde Total Ações]],0)</f>
        <v>14.683576124947072</v>
      </c>
      <c r="G23" s="39">
        <f>SUMPRODUCT(N(TRIM(Tabela15[Nome de pregão])=Tabela13[[#This Row],[Nome de Pregão]]),Tabela15[Qtde total de ações])</f>
        <v>88930584</v>
      </c>
      <c r="H23" s="21">
        <f>SUMPRODUCT(N(Tabela1[Código]=Tabela13[[#This Row],[PAPEL]]),Tabela1[Fechamento])</f>
        <v>7.05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1">
        <f>SUMPRODUCT(N(Tabela17683[Código]=Tabela13[[#This Row],[PAPEL]]),Tabela17683[Fechamento])</f>
        <v>0</v>
      </c>
      <c r="M23" s="32">
        <f>IF(Tabela13[[#This Row],[Cotação]]&gt;0,Plan1!$B$2/Tabela13[[#This Row],[Cotação]]-MOD(Plan1!$B$2/Tabela13[[#This Row],[Cotação]],100),0)</f>
        <v>100</v>
      </c>
      <c r="N23" s="39">
        <v>1305819</v>
      </c>
      <c r="O23" s="39">
        <v>12335368</v>
      </c>
      <c r="P23" s="39">
        <v>12335368</v>
      </c>
      <c r="Q23" s="67">
        <v>84799</v>
      </c>
      <c r="R23" s="67">
        <v>66080</v>
      </c>
      <c r="S23" s="67">
        <v>91107</v>
      </c>
      <c r="T23" s="73">
        <f>AVERAGE(Tabela13[[#This Row],[LUCRO 2015]:[LUCRO 2013]])</f>
        <v>80662</v>
      </c>
      <c r="U23" s="77">
        <f>IF(Tabela13[[#This Row],[LUCRO MÉD]]&lt;&gt;0,(Tabela13[[#This Row],[LUCRO MÉD]]*1000/Tabela13[[#This Row],[Qtde Total Ações]])*(25%*Tabela13[[#This Row],[RPL]]/10%))</f>
        <v>0.14006958859955992</v>
      </c>
      <c r="V23" s="30">
        <f>Tabela13[[#This Row],[DIVIDENDOS (25% +)]]/Tabela13[[#This Row],[Cotação]]</f>
        <v>1.9868026751710628E-2</v>
      </c>
      <c r="W23" s="30">
        <f>Tabela13[[#This Row],[Cotação]]/Tabela13[[#This Row],[VPA]]</f>
        <v>0.4801282698444424</v>
      </c>
      <c r="X23" s="61">
        <f>IF(Tabela13[[#This Row],[P. Líquido]]&gt;0,AVERAGE(Tabela13[[#This Row],[LUCRO 2015]:[LUCRO 2013]])/(Tabela13[[#This Row],[P. Líquido]]),0)</f>
        <v>6.1771194935898464E-2</v>
      </c>
      <c r="Y23" s="73">
        <f>IF([LUCRO MÉD]&lt;&gt;0,Tabela13[[#This Row],[Cotação]]/(Tabela13[[#This Row],[LUCRO MÉD]]*1000/Tabela13[[#This Row],[Qtde Total Ações]]),0)</f>
        <v>7.7726887158761242</v>
      </c>
      <c r="Z23" s="61">
        <f>(Tabela13[[#This Row],[LUCRO MÉD]]*1000/Tabela13[[#This Row],[Qtde Total Ações]])/Tabela13[[#This Row],[Cotação]]</f>
        <v>0.1286556089603135</v>
      </c>
      <c r="AA23" s="56">
        <f>Tabela13[[#This Row],[Ativo Circ.]]/Tabela13[[#This Row],[Passivo Circ.]]</f>
        <v>1</v>
      </c>
      <c r="AB23" s="30">
        <f>STDEV(Tabela13[[#This Row],[LUCRO 2015]:[LUCRO 2013]])/Tabela13[[#This Row],[LUCRO MÉD]]</f>
        <v>0.1613682802186531</v>
      </c>
    </row>
    <row r="24" spans="1:30" hidden="1">
      <c r="A24" s="63" t="s">
        <v>574</v>
      </c>
      <c r="B24" s="21" t="s">
        <v>557</v>
      </c>
      <c r="C24" s="21" t="s">
        <v>167</v>
      </c>
      <c r="D24" s="34">
        <f>MAX(Tabela13[[#This Row],[Colunas1]:[Colunas5]])</f>
        <v>12.84</v>
      </c>
      <c r="E2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4" s="28">
        <f>IF(Tabela13[[#This Row],[P. Líquido]]&lt;&gt;0,(Tabela13[[#This Row],[P. Líquido]]*1000)/Tabela13[[#This Row],[Qtde Total Ações]],0)</f>
        <v>11.751154804967737</v>
      </c>
      <c r="G24" s="39">
        <f>SUMPRODUCT(N(TRIM(Tabela15[Nome de pregão])=Tabela13[[#This Row],[Nome de Pregão]]),Tabela15[Qtde total de ações])</f>
        <v>162735921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12.84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26">
        <f>SUMPRODUCT(N(Tabela17683[Código]=Tabela13[[#This Row],[PAPEL]]),Tabela17683[Fechamento])</f>
        <v>0</v>
      </c>
      <c r="M24" s="32">
        <f>IF(Tabela13[[#This Row],[Cotação]]&gt;0,Plan1!$B$2/Tabela13[[#This Row],[Cotação]]-MOD(Plan1!$B$2/Tabela13[[#This Row],[Cotação]],100),0)</f>
        <v>0</v>
      </c>
      <c r="N24" s="70">
        <v>1912335</v>
      </c>
      <c r="O24" s="70">
        <v>297078</v>
      </c>
      <c r="P24" s="70">
        <v>320420</v>
      </c>
      <c r="Q24" s="67">
        <v>144772</v>
      </c>
      <c r="R24" s="67">
        <v>168705</v>
      </c>
      <c r="S24" s="67">
        <v>73947</v>
      </c>
      <c r="T24" s="73">
        <f>AVERAGE(Tabela13[[#This Row],[LUCRO 2015]:[LUCRO 2013]])</f>
        <v>129141.33333333333</v>
      </c>
      <c r="U24" s="77">
        <f>IF(Tabela13[[#This Row],[LUCRO MÉD]]&lt;&gt;0,(Tabela13[[#This Row],[LUCRO MÉD]]*1000/Tabela13[[#This Row],[Qtde Total Ações]])*(25%*Tabela13[[#This Row],[RPL]]/10%))</f>
        <v>0.13397480724849661</v>
      </c>
      <c r="V24" s="30">
        <f>Tabela13[[#This Row],[DIVIDENDOS (25% +)]]/Tabela13[[#This Row],[Cotação]]</f>
        <v>1.043417501935332E-2</v>
      </c>
      <c r="W24" s="30">
        <f>Tabela13[[#This Row],[Cotação]]/Tabela13[[#This Row],[VPA]]</f>
        <v>1.0926585695707081</v>
      </c>
      <c r="X24" s="61">
        <f>IF(Tabela13[[#This Row],[P. Líquido]]&gt;0,AVERAGE(Tabela13[[#This Row],[LUCRO 2015]:[LUCRO 2013]])/(Tabela13[[#This Row],[P. Líquido]]),0)</f>
        <v>6.7530706352879249E-2</v>
      </c>
      <c r="Y24" s="73">
        <f>IF([LUCRO MÉD]&lt;&gt;0,Tabela13[[#This Row],[Cotação]]/(Tabela13[[#This Row],[LUCRO MÉD]]*1000/Tabela13[[#This Row],[Qtde Total Ações]]),0)</f>
        <v>16.180173858408359</v>
      </c>
      <c r="Z24" s="61">
        <f>(Tabela13[[#This Row],[LUCRO MÉD]]*1000/Tabela13[[#This Row],[Qtde Total Ações]])/Tabela13[[#This Row],[Cotação]]</f>
        <v>6.1804033056191761E-2</v>
      </c>
      <c r="AA24" s="56">
        <f>Tabela13[[#This Row],[Ativo Circ.]]/Tabela13[[#This Row],[Passivo Circ.]]</f>
        <v>0.92715186317957676</v>
      </c>
      <c r="AB24" s="30">
        <f>STDEV(Tabela13[[#This Row],[LUCRO 2015]:[LUCRO 2013]])/Tabela13[[#This Row],[LUCRO MÉD]]</f>
        <v>0.38155731662378045</v>
      </c>
    </row>
    <row r="25" spans="1:30" hidden="1">
      <c r="A25" s="63" t="s">
        <v>576</v>
      </c>
      <c r="B25" s="21" t="s">
        <v>557</v>
      </c>
      <c r="C25" s="21" t="s">
        <v>409</v>
      </c>
      <c r="D25" s="34">
        <f>MAX(Tabela13[[#This Row],[Colunas1]:[Colunas5]])</f>
        <v>10.3</v>
      </c>
      <c r="E2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" s="28">
        <f>IF(Tabela13[[#This Row],[P. Líquido]]&lt;&gt;0,(Tabela13[[#This Row],[P. Líquido]]*1000)/Tabela13[[#This Row],[Qtde Total Ações]],0)</f>
        <v>4.1050843138140118</v>
      </c>
      <c r="G25" s="39">
        <f>SUMPRODUCT(N(TRIM(Tabela15[Nome de pregão])=Tabela13[[#This Row],[Nome de Pregão]]),Tabela15[Qtde total de ações])</f>
        <v>470449777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0</v>
      </c>
      <c r="J25" s="21">
        <f>SUMPRODUCT(N(Tabela176[Código]=Tabela13[[#This Row],[PAPEL]]),Tabela176[Fechamento])</f>
        <v>0</v>
      </c>
      <c r="K25" s="21">
        <f>SUMPRODUCT(N(Tabela1768[Código]=Tabela13[[#This Row],[PAPEL]]),Tabela1768[Fechamento])</f>
        <v>10.3</v>
      </c>
      <c r="L25" s="26">
        <f>SUMPRODUCT(N(Tabela17683[Código]=Tabela13[[#This Row],[PAPEL]]),Tabela17683[Fechamento])</f>
        <v>0</v>
      </c>
      <c r="M25" s="32">
        <f>IF(Tabela13[[#This Row],[Cotação]]&gt;0,Plan1!$B$2/Tabela13[[#This Row],[Cotação]]-MOD(Plan1!$B$2/Tabela13[[#This Row],[Cotação]],100),0)</f>
        <v>0</v>
      </c>
      <c r="N25" s="39">
        <v>1931236</v>
      </c>
      <c r="O25" s="39">
        <v>2208631</v>
      </c>
      <c r="P25" s="39">
        <v>1309519</v>
      </c>
      <c r="Q25" s="67">
        <v>0</v>
      </c>
      <c r="R25" s="67">
        <v>0</v>
      </c>
      <c r="S25" s="67">
        <v>0</v>
      </c>
      <c r="T25" s="73">
        <f>AVERAGE(Tabela13[[#This Row],[LUCRO 2015]:[LUCRO 2013]])</f>
        <v>0</v>
      </c>
      <c r="U25" s="77" t="b">
        <f>IF(Tabela13[[#This Row],[LUCRO MÉD]]&lt;&gt;0,(Tabela13[[#This Row],[LUCRO MÉD]]*1000/Tabela13[[#This Row],[Qtde Total Ações]])*(25%*Tabela13[[#This Row],[RPL]]/10%))</f>
        <v>0</v>
      </c>
      <c r="V25" s="30">
        <f>Tabela13[[#This Row],[DIVIDENDOS (25% +)]]/Tabela13[[#This Row],[Cotação]]</f>
        <v>0</v>
      </c>
      <c r="W25" s="30">
        <f>Tabela13[[#This Row],[Cotação]]/Tabela13[[#This Row],[VPA]]</f>
        <v>2.5090836661599103</v>
      </c>
      <c r="X25" s="61">
        <f>IF(Tabela13[[#This Row],[P. Líquido]]&gt;0,AVERAGE(Tabela13[[#This Row],[LUCRO 2015]:[LUCRO 2013]])/(Tabela13[[#This Row],[P. Líquido]]),0)</f>
        <v>0</v>
      </c>
      <c r="Y25" s="73">
        <f>IF([LUCRO MÉD]&lt;&gt;0,Tabela13[[#This Row],[Cotação]]/(Tabela13[[#This Row],[LUCRO MÉD]]*1000/Tabela13[[#This Row],[Qtde Total Ações]]),0)</f>
        <v>0</v>
      </c>
      <c r="Z25" s="61">
        <f>(Tabela13[[#This Row],[LUCRO MÉD]]*1000/Tabela13[[#This Row],[Qtde Total Ações]])/Tabela13[[#This Row],[Cotação]]</f>
        <v>0</v>
      </c>
      <c r="AA25" s="56">
        <f>Tabela13[[#This Row],[Ativo Circ.]]/Tabela13[[#This Row],[Passivo Circ.]]</f>
        <v>1.6865971398658592</v>
      </c>
      <c r="AB25" s="30" t="e">
        <f>STDEV(Tabela13[[#This Row],[LUCRO 2015]:[LUCRO 2013]])/Tabela13[[#This Row],[LUCRO MÉD]]</f>
        <v>#DIV/0!</v>
      </c>
    </row>
    <row r="26" spans="1:30" hidden="1">
      <c r="A26" s="63" t="s">
        <v>576</v>
      </c>
      <c r="B26" s="21" t="s">
        <v>558</v>
      </c>
      <c r="C26" s="21" t="s">
        <v>410</v>
      </c>
      <c r="D26" s="34">
        <f>MAX(Tabela13[[#This Row],[Colunas1]:[Colunas5]])</f>
        <v>9.9</v>
      </c>
      <c r="E2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" s="28">
        <f>IF(Tabela13[[#This Row],[P. Líquido]]&lt;&gt;0,(Tabela13[[#This Row],[P. Líquido]]*1000)/Tabela13[[#This Row],[Qtde Total Ações]],0)</f>
        <v>4.1050843138140118</v>
      </c>
      <c r="G26" s="39">
        <f>SUMPRODUCT(N(TRIM(Tabela15[Nome de pregão])=Tabela13[[#This Row],[Nome de Pregão]]),Tabela15[Qtde total de ações])</f>
        <v>470449777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0</v>
      </c>
      <c r="K26" s="21">
        <f>SUMPRODUCT(N(Tabela1768[Código]=Tabela13[[#This Row],[PAPEL]]),Tabela1768[Fechamento])</f>
        <v>9.9</v>
      </c>
      <c r="L26" s="26">
        <f>SUMPRODUCT(N(Tabela17683[Código]=Tabela13[[#This Row],[PAPEL]]),Tabela17683[Fechamento])</f>
        <v>0</v>
      </c>
      <c r="M26" s="32">
        <f>IF(Tabela13[[#This Row],[Cotação]]&gt;0,Plan1!$B$2/Tabela13[[#This Row],[Cotação]]-MOD(Plan1!$B$2/Tabela13[[#This Row],[Cotação]],100),0)</f>
        <v>100</v>
      </c>
      <c r="N26" s="39">
        <v>1931236</v>
      </c>
      <c r="O26" s="39">
        <v>2208631</v>
      </c>
      <c r="P26" s="39">
        <v>1309519</v>
      </c>
      <c r="Q26" s="67">
        <v>0</v>
      </c>
      <c r="R26" s="67">
        <v>0</v>
      </c>
      <c r="S26" s="67">
        <v>0</v>
      </c>
      <c r="T26" s="73">
        <f>AVERAGE(Tabela13[[#This Row],[LUCRO 2015]:[LUCRO 2013]])</f>
        <v>0</v>
      </c>
      <c r="U26" s="77" t="b">
        <f>IF(Tabela13[[#This Row],[LUCRO MÉD]]&lt;&gt;0,(Tabela13[[#This Row],[LUCRO MÉD]]*1000/Tabela13[[#This Row],[Qtde Total Ações]])*(25%*Tabela13[[#This Row],[RPL]]/10%))</f>
        <v>0</v>
      </c>
      <c r="V26" s="30">
        <f>Tabela13[[#This Row],[DIVIDENDOS (25% +)]]/Tabela13[[#This Row],[Cotação]]</f>
        <v>0</v>
      </c>
      <c r="W26" s="30">
        <f>Tabela13[[#This Row],[Cotação]]/Tabela13[[#This Row],[VPA]]</f>
        <v>2.4116435237847682</v>
      </c>
      <c r="X26" s="61">
        <f>IF(Tabela13[[#This Row],[P. Líquido]]&gt;0,AVERAGE(Tabela13[[#This Row],[LUCRO 2015]:[LUCRO 2013]])/(Tabela13[[#This Row],[P. Líquido]]),0)</f>
        <v>0</v>
      </c>
      <c r="Y26" s="73">
        <f>IF([LUCRO MÉD]&lt;&gt;0,Tabela13[[#This Row],[Cotação]]/(Tabela13[[#This Row],[LUCRO MÉD]]*1000/Tabela13[[#This Row],[Qtde Total Ações]]),0)</f>
        <v>0</v>
      </c>
      <c r="Z26" s="61">
        <f>(Tabela13[[#This Row],[LUCRO MÉD]]*1000/Tabela13[[#This Row],[Qtde Total Ações]])/Tabela13[[#This Row],[Cotação]]</f>
        <v>0</v>
      </c>
      <c r="AA26" s="56">
        <f>Tabela13[[#This Row],[Ativo Circ.]]/Tabela13[[#This Row],[Passivo Circ.]]</f>
        <v>1.6865971398658592</v>
      </c>
      <c r="AB26" s="30" t="e">
        <f>STDEV(Tabela13[[#This Row],[LUCRO 2015]:[LUCRO 2013]])/Tabela13[[#This Row],[LUCRO MÉD]]</f>
        <v>#DIV/0!</v>
      </c>
      <c r="AD26" s="20" t="s">
        <v>2174</v>
      </c>
    </row>
    <row r="27" spans="1:30" hidden="1">
      <c r="A27" s="63" t="s">
        <v>577</v>
      </c>
      <c r="B27" s="21" t="s">
        <v>557</v>
      </c>
      <c r="C27" s="21" t="s">
        <v>46</v>
      </c>
      <c r="D27" s="34">
        <f>MAX(Tabela13[[#This Row],[Colunas1]:[Colunas5]])</f>
        <v>0.28999999999999998</v>
      </c>
      <c r="E2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7" s="28">
        <f>IF(Tabela13[[#This Row],[P. Líquido]]&lt;&gt;0,(Tabela13[[#This Row],[P. Líquido]]*1000)/Tabela13[[#This Row],[Qtde Total Ações]],0)</f>
        <v>0.64904543668930847</v>
      </c>
      <c r="G27" s="39">
        <f>SUMPRODUCT(N(TRIM(Tabela15[Nome de pregão])=Tabela13[[#This Row],[Nome de Pregão]]),Tabela15[Qtde total de ações])</f>
        <v>2964596762</v>
      </c>
      <c r="H27" s="21">
        <f>SUMPRODUCT(N(Tabela1[Código]=Tabela13[[#This Row],[PAPEL]]),Tabela1[Fechamento])</f>
        <v>0.28999999999999998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21">
        <f>SUMPRODUCT(N(Tabela1768[Código]=Tabela13[[#This Row],[PAPEL]]),Tabela1768[Fechamento])</f>
        <v>0</v>
      </c>
      <c r="L27" s="31">
        <f>SUMPRODUCT(N(Tabela17683[Código]=Tabela13[[#This Row],[PAPEL]]),Tabela17683[Fechamento])</f>
        <v>0</v>
      </c>
      <c r="M27" s="32">
        <f>IF(Tabela13[[#This Row],[Cotação]]&gt;0,Plan1!$B$2/Tabela13[[#This Row],[Cotação]]-MOD(Plan1!$B$2/Tabela13[[#This Row],[Cotação]],100),0)</f>
        <v>3400</v>
      </c>
      <c r="N27" s="39">
        <v>1924158</v>
      </c>
      <c r="O27" s="39">
        <v>4688050</v>
      </c>
      <c r="P27" s="39">
        <v>6201464</v>
      </c>
      <c r="Q27" s="67">
        <v>248968</v>
      </c>
      <c r="R27" s="67">
        <v>183300</v>
      </c>
      <c r="S27" s="67">
        <v>182498</v>
      </c>
      <c r="T27" s="73">
        <f>AVERAGE(Tabela13[[#This Row],[LUCRO 2015]:[LUCRO 2013]])</f>
        <v>204922</v>
      </c>
      <c r="U27" s="77">
        <f>IF(Tabela13[[#This Row],[LUCRO MÉD]]&lt;&gt;0,(Tabela13[[#This Row],[LUCRO MÉD]]*1000/Tabela13[[#This Row],[Qtde Total Ações]])*(25%*Tabela13[[#This Row],[RPL]]/10%))</f>
        <v>1.8403940465525813E-2</v>
      </c>
      <c r="V27" s="30">
        <f>Tabela13[[#This Row],[DIVIDENDOS (25% +)]]/Tabela13[[#This Row],[Cotação]]</f>
        <v>6.3461863674226945E-2</v>
      </c>
      <c r="W27" s="30">
        <f>Tabela13[[#This Row],[Cotação]]/Tabela13[[#This Row],[VPA]]</f>
        <v>0.44681001299269602</v>
      </c>
      <c r="X27" s="61">
        <f>IF(Tabela13[[#This Row],[P. Líquido]]&gt;0,AVERAGE(Tabela13[[#This Row],[LUCRO 2015]:[LUCRO 2013]])/(Tabela13[[#This Row],[P. Líquido]]),0)</f>
        <v>0.10649957020161546</v>
      </c>
      <c r="Y27" s="73">
        <f>IF([LUCRO MÉD]&lt;&gt;0,Tabela13[[#This Row],[Cotação]]/(Tabela13[[#This Row],[LUCRO MÉD]]*1000/Tabela13[[#This Row],[Qtde Total Ações]]),0)</f>
        <v>4.1954161143264264</v>
      </c>
      <c r="Z27" s="61">
        <f>(Tabela13[[#This Row],[LUCRO MÉD]]*1000/Tabela13[[#This Row],[Qtde Total Ações]])/Tabela13[[#This Row],[Cotação]]</f>
        <v>0.23835537947838337</v>
      </c>
      <c r="AA27" s="56">
        <f>Tabela13[[#This Row],[Ativo Circ.]]/Tabela13[[#This Row],[Passivo Circ.]]</f>
        <v>0.75595859300320056</v>
      </c>
      <c r="AB27" s="30">
        <f>STDEV(Tabela13[[#This Row],[LUCRO 2015]:[LUCRO 2013]])/Tabela13[[#This Row],[LUCRO MÉD]]</f>
        <v>0.18615406173672164</v>
      </c>
      <c r="AD27" s="20" t="s">
        <v>2175</v>
      </c>
    </row>
    <row r="28" spans="1:30" hidden="1">
      <c r="A28" s="63" t="s">
        <v>578</v>
      </c>
      <c r="B28" s="21" t="s">
        <v>557</v>
      </c>
      <c r="C28" s="21" t="s">
        <v>345</v>
      </c>
      <c r="D28" s="34">
        <f>MAX(Tabela13[[#This Row],[Colunas1]:[Colunas5]])</f>
        <v>19.489999999999998</v>
      </c>
      <c r="E2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8" s="28">
        <f>IF(Tabela13[[#This Row],[P. Líquido]]&lt;&gt;0,(Tabela13[[#This Row],[P. Líquido]]*1000)/Tabela13[[#This Row],[Qtde Total Ações]],0)</f>
        <v>3.2023708214132123</v>
      </c>
      <c r="G28" s="39">
        <f>SUMPRODUCT(N(TRIM(Tabela15[Nome de pregão])=Tabela13[[#This Row],[Nome de Pregão]]),Tabela15[Qtde total de ações])</f>
        <v>15717615419</v>
      </c>
      <c r="H28" s="21">
        <f>SUMPRODUCT(N(Tabela1[Código]=Tabela13[[#This Row],[PAPEL]]),Tabela1[Fechamento])</f>
        <v>0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19.489999999999998</v>
      </c>
      <c r="K28" s="21">
        <f>SUMPRODUCT(N(Tabela1768[Código]=Tabela13[[#This Row],[PAPEL]]),Tabela1768[Fechamento])</f>
        <v>0</v>
      </c>
      <c r="L28" s="21">
        <f>SUMPRODUCT(N(Tabela17683[Código]=Tabela13[[#This Row],[PAPEL]]),Tabela17683[Fechamento])</f>
        <v>0</v>
      </c>
      <c r="M28" s="32">
        <f>IF(Tabela13[[#This Row],[Cotação]]&gt;0,Plan1!$B$2/Tabela13[[#This Row],[Cotação]]-MOD(Plan1!$B$2/Tabela13[[#This Row],[Cotação]],100),0)</f>
        <v>0</v>
      </c>
      <c r="N28" s="70">
        <v>50333633</v>
      </c>
      <c r="O28" s="70">
        <v>28314489</v>
      </c>
      <c r="P28" s="70">
        <v>30141913</v>
      </c>
      <c r="Q28" s="67">
        <v>12879141</v>
      </c>
      <c r="R28" s="67">
        <v>12362019</v>
      </c>
      <c r="S28" s="67">
        <v>11399437</v>
      </c>
      <c r="T28" s="73">
        <f>AVERAGE(Tabela13[[#This Row],[LUCRO 2015]:[LUCRO 2013]])</f>
        <v>12213532.333333334</v>
      </c>
      <c r="U28" s="77">
        <f>IF(Tabela13[[#This Row],[LUCRO MÉD]]&lt;&gt;0,(Tabela13[[#This Row],[LUCRO MÉD]]*1000/Tabela13[[#This Row],[Qtde Total Ações]])*(25%*Tabela13[[#This Row],[RPL]]/10%))</f>
        <v>0.47138704767931938</v>
      </c>
      <c r="V28" s="30">
        <f>Tabela13[[#This Row],[DIVIDENDOS (25% +)]]/Tabela13[[#This Row],[Cotação]]</f>
        <v>2.4186097879903511E-2</v>
      </c>
      <c r="W28" s="30">
        <f>Tabela13[[#This Row],[Cotação]]/Tabela13[[#This Row],[VPA]]</f>
        <v>6.0861159081505196</v>
      </c>
      <c r="X28" s="61">
        <f>IF(Tabela13[[#This Row],[P. Líquido]]&gt;0,AVERAGE(Tabela13[[#This Row],[LUCRO 2015]:[LUCRO 2013]])/(Tabela13[[#This Row],[P. Líquido]]),0)</f>
        <v>0.24265151560455281</v>
      </c>
      <c r="Y28" s="73">
        <f>IF([LUCRO MÉD]&lt;&gt;0,Tabela13[[#This Row],[Cotação]]/(Tabela13[[#This Row],[LUCRO MÉD]]*1000/Tabela13[[#This Row],[Qtde Total Ações]]),0)</f>
        <v>25.081713967404241</v>
      </c>
      <c r="Z28" s="61">
        <f>(Tabela13[[#This Row],[LUCRO MÉD]]*1000/Tabela13[[#This Row],[Qtde Total Ações]])/Tabela13[[#This Row],[Cotação]]</f>
        <v>3.9869683598959087E-2</v>
      </c>
      <c r="AA28" s="56">
        <f>Tabela13[[#This Row],[Ativo Circ.]]/Tabela13[[#This Row],[Passivo Circ.]]</f>
        <v>0.93937266025550537</v>
      </c>
      <c r="AB28" s="30">
        <f>STDEV(Tabela13[[#This Row],[LUCRO 2015]:[LUCRO 2013]])/Tabela13[[#This Row],[LUCRO MÉD]]</f>
        <v>6.1484604522880189E-2</v>
      </c>
      <c r="AD28" s="20" t="s">
        <v>2176</v>
      </c>
    </row>
    <row r="29" spans="1:30" hidden="1">
      <c r="A29" s="63" t="s">
        <v>579</v>
      </c>
      <c r="B29" s="21" t="s">
        <v>557</v>
      </c>
      <c r="C29" s="21" t="s">
        <v>199</v>
      </c>
      <c r="D29" s="34">
        <f>MAX(Tabela13[[#This Row],[Colunas1]:[Colunas5]])</f>
        <v>43</v>
      </c>
      <c r="E2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9" s="28">
        <f>IF(Tabela13[[#This Row],[P. Líquido]]&lt;&gt;0,(Tabela13[[#This Row],[P. Líquido]]*1000)/Tabela13[[#This Row],[Qtde Total Ações]],0)</f>
        <v>25.630692921503226</v>
      </c>
      <c r="G29" s="39">
        <f>SUMPRODUCT(N(TRIM(Tabela15[Nome de pregão])=Tabela13[[#This Row],[Nome de Pregão]]),Tabela15[Qtde total de ações])</f>
        <v>98062897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43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1">
        <f>SUMPRODUCT(N(Tabela17683[Código]=Tabela13[[#This Row],[PAPEL]]),Tabela17683[Fechamento])</f>
        <v>0</v>
      </c>
      <c r="M29" s="32">
        <f>IF(Tabela13[[#This Row],[Cotação]]&gt;0,Plan1!$B$2/Tabela13[[#This Row],[Cotação]]-MOD(Plan1!$B$2/Tabela13[[#This Row],[Cotação]],100),0)</f>
        <v>0</v>
      </c>
      <c r="N29" s="39">
        <v>2513420</v>
      </c>
      <c r="O29" s="39">
        <v>2265388</v>
      </c>
      <c r="P29" s="39">
        <v>1906229</v>
      </c>
      <c r="Q29" s="67">
        <v>0</v>
      </c>
      <c r="R29" s="67">
        <v>194830</v>
      </c>
      <c r="S29" s="67">
        <v>515059</v>
      </c>
      <c r="T29" s="73">
        <f>AVERAGE(Tabela13[[#This Row],[LUCRO 2015]:[LUCRO 2013]])</f>
        <v>236629.66666666666</v>
      </c>
      <c r="U29" s="77">
        <f>IF(Tabela13[[#This Row],[LUCRO MÉD]]&lt;&gt;0,(Tabela13[[#This Row],[LUCRO MÉD]]*1000/Tabela13[[#This Row],[Qtde Total Ações]])*(25%*Tabela13[[#This Row],[RPL]]/10%))</f>
        <v>0.56794804227481199</v>
      </c>
      <c r="V29" s="30">
        <f>Tabela13[[#This Row],[DIVIDENDOS (25% +)]]/Tabela13[[#This Row],[Cotação]]</f>
        <v>1.3208094006390976E-2</v>
      </c>
      <c r="W29" s="30">
        <f>Tabela13[[#This Row],[Cotação]]/Tabela13[[#This Row],[VPA]]</f>
        <v>1.6776760632922474</v>
      </c>
      <c r="X29" s="61">
        <f>IF(Tabela13[[#This Row],[P. Líquido]]&gt;0,AVERAGE(Tabela13[[#This Row],[LUCRO 2015]:[LUCRO 2013]])/(Tabela13[[#This Row],[P. Líquido]]),0)</f>
        <v>9.4146488317378971E-2</v>
      </c>
      <c r="Y29" s="73">
        <f>IF([LUCRO MÉD]&lt;&gt;0,Tabela13[[#This Row],[Cotação]]/(Tabela13[[#This Row],[LUCRO MÉD]]*1000/Tabela13[[#This Row],[Qtde Total Ações]]),0)</f>
        <v>17.819847487424092</v>
      </c>
      <c r="Z29" s="61">
        <f>(Tabela13[[#This Row],[LUCRO MÉD]]*1000/Tabela13[[#This Row],[Qtde Total Ações]])/Tabela13[[#This Row],[Cotação]]</f>
        <v>5.6117203062805383E-2</v>
      </c>
      <c r="AA29" s="56">
        <f>Tabela13[[#This Row],[Ativo Circ.]]/Tabela13[[#This Row],[Passivo Circ.]]</f>
        <v>1.1884133543241657</v>
      </c>
      <c r="AB29" s="30">
        <f>STDEV(Tabela13[[#This Row],[LUCRO 2015]:[LUCRO 2013]])/Tabela13[[#This Row],[LUCRO MÉD]]</f>
        <v>1.0990221606617854</v>
      </c>
    </row>
    <row r="30" spans="1:30" hidden="1">
      <c r="A30" s="63" t="s">
        <v>580</v>
      </c>
      <c r="B30" s="21" t="s">
        <v>557</v>
      </c>
      <c r="C30" s="21" t="s">
        <v>427</v>
      </c>
      <c r="D30" s="34">
        <f>MAX(Tabela13[[#This Row],[Colunas1]:[Colunas5]])</f>
        <v>24.73</v>
      </c>
      <c r="E3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0" s="28">
        <f>IF(Tabela13[[#This Row],[P. Líquido]]&lt;&gt;0,(Tabela13[[#This Row],[P. Líquido]]*1000)/Tabela13[[#This Row],[Qtde Total Ações]],0)</f>
        <v>6.9634494325584058</v>
      </c>
      <c r="G30" s="39">
        <f>SUMPRODUCT(N(TRIM(Tabela15[Nome de pregão])=Tabela13[[#This Row],[Nome de Pregão]]),Tabela15[Qtde total de ações])</f>
        <v>88735476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0</v>
      </c>
      <c r="K30" s="21">
        <f>SUMPRODUCT(N(Tabela1768[Código]=Tabela13[[#This Row],[PAPEL]]),Tabela1768[Fechamento])</f>
        <v>24.73</v>
      </c>
      <c r="L30" s="26">
        <f>SUMPRODUCT(N(Tabela17683[Código]=Tabela13[[#This Row],[PAPEL]]),Tabela17683[Fechamento])</f>
        <v>0</v>
      </c>
      <c r="M30" s="32">
        <f>IF(Tabela13[[#This Row],[Cotação]]&gt;0,Plan1!$B$2/Tabela13[[#This Row],[Cotação]]-MOD(Plan1!$B$2/Tabela13[[#This Row],[Cotação]],100),0)</f>
        <v>0</v>
      </c>
      <c r="N30" s="70">
        <v>617905</v>
      </c>
      <c r="O30" s="70">
        <v>658203</v>
      </c>
      <c r="P30" s="70">
        <v>190772</v>
      </c>
      <c r="Q30" s="67">
        <v>119663</v>
      </c>
      <c r="R30" s="67">
        <v>112752</v>
      </c>
      <c r="S30" s="67">
        <v>110555</v>
      </c>
      <c r="T30" s="73">
        <f>AVERAGE(Tabela13[[#This Row],[LUCRO 2015]:[LUCRO 2013]])</f>
        <v>114323.33333333333</v>
      </c>
      <c r="U30" s="77">
        <f>IF(Tabela13[[#This Row],[LUCRO MÉD]]&lt;&gt;0,(Tabela13[[#This Row],[LUCRO MÉD]]*1000/Tabela13[[#This Row],[Qtde Total Ações]])*(25%*Tabela13[[#This Row],[RPL]]/10%))</f>
        <v>0.59592385859591823</v>
      </c>
      <c r="V30" s="30">
        <f>Tabela13[[#This Row],[DIVIDENDOS (25% +)]]/Tabela13[[#This Row],[Cotação]]</f>
        <v>2.4097204148642064E-2</v>
      </c>
      <c r="W30" s="30">
        <f>Tabela13[[#This Row],[Cotação]]/Tabela13[[#This Row],[VPA]]</f>
        <v>3.5514008164361832</v>
      </c>
      <c r="X30" s="61">
        <f>IF(Tabela13[[#This Row],[P. Líquido]]&gt;0,AVERAGE(Tabela13[[#This Row],[LUCRO 2015]:[LUCRO 2013]])/(Tabela13[[#This Row],[P. Líquido]]),0)</f>
        <v>0.18501765373857362</v>
      </c>
      <c r="Y30" s="73">
        <f>IF([LUCRO MÉD]&lt;&gt;0,Tabela13[[#This Row],[Cotação]]/(Tabela13[[#This Row],[LUCRO MÉD]]*1000/Tabela13[[#This Row],[Qtde Total Ações]]),0)</f>
        <v>19.194929481995512</v>
      </c>
      <c r="Z30" s="61">
        <f>(Tabela13[[#This Row],[LUCRO MÉD]]*1000/Tabela13[[#This Row],[Qtde Total Ações]])/Tabela13[[#This Row],[Cotação]]</f>
        <v>5.2097091627139422E-2</v>
      </c>
      <c r="AA30" s="56">
        <f>Tabela13[[#This Row],[Ativo Circ.]]/Tabela13[[#This Row],[Passivo Circ.]]</f>
        <v>3.4502075776319376</v>
      </c>
      <c r="AB30" s="30">
        <f>STDEV(Tabela13[[#This Row],[LUCRO 2015]:[LUCRO 2013]])/Tabela13[[#This Row],[LUCRO MÉD]]</f>
        <v>4.1574810293776264E-2</v>
      </c>
    </row>
    <row r="31" spans="1:30" hidden="1">
      <c r="A31" s="21" t="s">
        <v>581</v>
      </c>
      <c r="B31" s="21" t="s">
        <v>557</v>
      </c>
      <c r="C31" s="21" t="s">
        <v>489</v>
      </c>
      <c r="D31" s="34">
        <f>MAX(Tabela13[[#This Row],[Colunas1]:[Colunas5]])</f>
        <v>10.01</v>
      </c>
      <c r="E3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1" s="28">
        <f>IF(Tabela13[[#This Row],[P. Líquido]]&lt;&gt;0,(Tabela13[[#This Row],[P. Líquido]]*1000)/Tabela13[[#This Row],[Qtde Total Ações]],0)</f>
        <v>0</v>
      </c>
      <c r="G31" s="39">
        <f>SUMPRODUCT(N(TRIM(Tabela15[Nome de pregão])=Tabela13[[#This Row],[Nome de Pregão]]),Tabela15[Qtde total de ações])</f>
        <v>344444440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6">
        <f>SUMPRODUCT(N(Tabela17683[Código]=Tabela13[[#This Row],[PAPEL]]),Tabela17683[Fechamento])</f>
        <v>10.01</v>
      </c>
      <c r="M31" s="32">
        <f>IF(Tabela13[[#This Row],[Cotação]]&gt;0,Plan1!$B$2/Tabela13[[#This Row],[Cotação]]-MOD(Plan1!$B$2/Tabela13[[#This Row],[Cotação]],100),0)</f>
        <v>0</v>
      </c>
      <c r="N31" s="32"/>
      <c r="O31" s="32"/>
      <c r="P31" s="32"/>
      <c r="Q31" s="67"/>
      <c r="R31" s="67"/>
      <c r="S31" s="67"/>
      <c r="T31" s="73" t="e">
        <f>AVERAGE(Tabela13[[#This Row],[LUCRO 2015]:[LUCRO 2013]])</f>
        <v>#DIV/0!</v>
      </c>
      <c r="U31" s="77" t="e">
        <f>IF(Tabela13[[#This Row],[LUCRO MÉD]]&lt;&gt;0,(Tabela13[[#This Row],[LUCRO MÉD]]*1000/Tabela13[[#This Row],[Qtde Total Ações]])*(25%*Tabela13[[#This Row],[RPL]]/10%))</f>
        <v>#DIV/0!</v>
      </c>
      <c r="V31" s="30" t="e">
        <f>Tabela13[[#This Row],[DIVIDENDOS (25% +)]]/Tabela13[[#This Row],[Cotação]]</f>
        <v>#DIV/0!</v>
      </c>
      <c r="W31" s="30" t="e">
        <f>Tabela13[[#This Row],[Cotação]]/Tabela13[[#This Row],[VPA]]</f>
        <v>#DIV/0!</v>
      </c>
      <c r="X31" s="61">
        <f>IF(Tabela13[[#This Row],[P. Líquido]]&gt;0,AVERAGE(Tabela13[[#This Row],[LUCRO 2015]:[LUCRO 2013]])/(Tabela13[[#This Row],[P. Líquido]]),0)</f>
        <v>0</v>
      </c>
      <c r="Y31" s="73" t="e">
        <f>IF([LUCRO MÉD]&lt;&gt;0,Tabela13[[#This Row],[Cotação]]/(Tabela13[[#This Row],[LUCRO MÉD]]*1000/Tabela13[[#This Row],[Qtde Total Ações]]),0)</f>
        <v>#DIV/0!</v>
      </c>
      <c r="Z31" s="61" t="e">
        <f>(Tabela13[[#This Row],[LUCRO MÉD]]*1000/Tabela13[[#This Row],[Qtde Total Ações]])/Tabela13[[#This Row],[Cotação]]</f>
        <v>#DIV/0!</v>
      </c>
      <c r="AA31" s="56" t="e">
        <f>Tabela13[[#This Row],[Ativo Circ.]]/Tabela13[[#This Row],[Passivo Circ.]]</f>
        <v>#DIV/0!</v>
      </c>
      <c r="AB31" s="30" t="e">
        <f>STDEV(Tabela13[[#This Row],[LUCRO 2015]:[LUCRO 2013]])/Tabela13[[#This Row],[LUCRO MÉD]]</f>
        <v>#DIV/0!</v>
      </c>
    </row>
    <row r="32" spans="1:30" hidden="1">
      <c r="A32" s="21" t="s">
        <v>582</v>
      </c>
      <c r="B32" s="21" t="s">
        <v>557</v>
      </c>
      <c r="C32" s="21" t="s">
        <v>535</v>
      </c>
      <c r="D32" s="34">
        <f>MAX(Tabela13[[#This Row],[Colunas1]:[Colunas5]])</f>
        <v>0</v>
      </c>
      <c r="E3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" s="28">
        <f>IF(Tabela13[[#This Row],[P. Líquido]]&lt;&gt;0,(Tabela13[[#This Row],[P. Líquido]]*1000)/Tabela13[[#This Row],[Qtde Total Ações]],0)</f>
        <v>0</v>
      </c>
      <c r="G32" s="39">
        <f>SUMPRODUCT(N(TRIM(Tabela15[Nome de pregão])=Tabela13[[#This Row],[Nome de Pregão]]),Tabela15[Qtde total de ações])</f>
        <v>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0</v>
      </c>
      <c r="K32" s="21">
        <f>SUMPRODUCT(N(Tabela1768[Código]=Tabela13[[#This Row],[PAPEL]]),Tabela1768[Fechamento])</f>
        <v>0</v>
      </c>
      <c r="L32" s="26">
        <f>SUMPRODUCT(N(Tabela17683[Código]=Tabela13[[#This Row],[PAPEL]]),Tabela17683[Fechamento])</f>
        <v>0</v>
      </c>
      <c r="M32" s="32">
        <f>IF(Tabela13[[#This Row],[Cotação]]&gt;0,Plan1!$B$2/Tabela13[[#This Row],[Cotação]]-MOD(Plan1!$B$2/Tabela13[[#This Row],[Cotação]],100),0)</f>
        <v>0</v>
      </c>
      <c r="N32" s="32"/>
      <c r="O32" s="32"/>
      <c r="P32" s="32"/>
      <c r="Q32" s="67"/>
      <c r="R32" s="67"/>
      <c r="S32" s="67"/>
      <c r="T32" s="73" t="e">
        <f>AVERAGE(Tabela13[[#This Row],[LUCRO 2015]:[LUCRO 2013]])</f>
        <v>#DIV/0!</v>
      </c>
      <c r="U32" s="77" t="e">
        <f>IF(Tabela13[[#This Row],[LUCRO MÉD]]&lt;&gt;0,(Tabela13[[#This Row],[LUCRO MÉD]]*1000/Tabela13[[#This Row],[Qtde Total Ações]])*(25%*Tabela13[[#This Row],[RPL]]/10%))</f>
        <v>#DIV/0!</v>
      </c>
      <c r="V32" s="30" t="e">
        <f>Tabela13[[#This Row],[DIVIDENDOS (25% +)]]/Tabela13[[#This Row],[Cotação]]</f>
        <v>#DIV/0!</v>
      </c>
      <c r="W32" s="30" t="e">
        <f>Tabela13[[#This Row],[Cotação]]/Tabela13[[#This Row],[VPA]]</f>
        <v>#DIV/0!</v>
      </c>
      <c r="X32" s="61">
        <f>IF(Tabela13[[#This Row],[P. Líquido]]&gt;0,AVERAGE(Tabela13[[#This Row],[LUCRO 2015]:[LUCRO 2013]])/(Tabela13[[#This Row],[P. Líquido]]),0)</f>
        <v>0</v>
      </c>
      <c r="Y32" s="73" t="e">
        <f>IF([LUCRO MÉD]&lt;&gt;0,Tabela13[[#This Row],[Cotação]]/(Tabela13[[#This Row],[LUCRO MÉD]]*1000/Tabela13[[#This Row],[Qtde Total Ações]]),0)</f>
        <v>#DIV/0!</v>
      </c>
      <c r="Z32" s="61" t="e">
        <f>(Tabela13[[#This Row],[LUCRO MÉD]]*1000/Tabela13[[#This Row],[Qtde Total Ações]])/Tabela13[[#This Row],[Cotação]]</f>
        <v>#DIV/0!</v>
      </c>
      <c r="AA32" s="56" t="e">
        <f>Tabela13[[#This Row],[Ativo Circ.]]/Tabela13[[#This Row],[Passivo Circ.]]</f>
        <v>#DIV/0!</v>
      </c>
      <c r="AB32" s="30" t="e">
        <f>STDEV(Tabela13[[#This Row],[LUCRO 2015]:[LUCRO 2013]])/Tabela13[[#This Row],[LUCRO MÉD]]</f>
        <v>#DIV/0!</v>
      </c>
    </row>
    <row r="33" spans="1:28" hidden="1">
      <c r="A33" s="63" t="s">
        <v>583</v>
      </c>
      <c r="B33" s="21" t="s">
        <v>557</v>
      </c>
      <c r="C33" s="21" t="s">
        <v>336</v>
      </c>
      <c r="D33" s="34">
        <f>MAX(Tabela13[[#This Row],[Colunas1]:[Colunas5]])</f>
        <v>8.93</v>
      </c>
      <c r="E3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3" s="28">
        <f>IF(Tabela13[[#This Row],[P. Líquido]]&lt;&gt;0,(Tabela13[[#This Row],[P. Líquido]]*1000)/Tabela13[[#This Row],[Qtde Total Ações]],0)</f>
        <v>10.516672646030036</v>
      </c>
      <c r="G33" s="39">
        <f>SUMPRODUCT(N(TRIM(Tabela15[Nome de pregão])=Tabela13[[#This Row],[Nome de Pregão]]),Tabela15[Qtde total de ações])</f>
        <v>257318364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0</v>
      </c>
      <c r="J33" s="21">
        <f>SUMPRODUCT(N(Tabela176[Código]=Tabela13[[#This Row],[PAPEL]]),Tabela176[Fechamento])</f>
        <v>8.93</v>
      </c>
      <c r="K33" s="21">
        <f>SUMPRODUCT(N(Tabela1768[Código]=Tabela13[[#This Row],[PAPEL]]),Tabela1768[Fechamento])</f>
        <v>0</v>
      </c>
      <c r="L33" s="26">
        <f>SUMPRODUCT(N(Tabela17683[Código]=Tabela13[[#This Row],[PAPEL]]),Tabela17683[Fechamento])</f>
        <v>0</v>
      </c>
      <c r="M33" s="32">
        <f>IF(Tabela13[[#This Row],[Cotação]]&gt;0,Plan1!$B$2/Tabela13[[#This Row],[Cotação]]-MOD(Plan1!$B$2/Tabela13[[#This Row],[Cotação]],100),0)</f>
        <v>100</v>
      </c>
      <c r="N33" s="39">
        <v>2706133</v>
      </c>
      <c r="O33" s="39">
        <v>5257690</v>
      </c>
      <c r="P33" s="39">
        <v>3262136</v>
      </c>
      <c r="Q33" s="67">
        <v>0</v>
      </c>
      <c r="R33" s="67">
        <v>0</v>
      </c>
      <c r="S33" s="67">
        <v>0</v>
      </c>
      <c r="T33" s="73">
        <f>AVERAGE(Tabela13[[#This Row],[LUCRO 2015]:[LUCRO 2013]])</f>
        <v>0</v>
      </c>
      <c r="U33" s="77" t="b">
        <f>IF(Tabela13[[#This Row],[LUCRO MÉD]]&lt;&gt;0,(Tabela13[[#This Row],[LUCRO MÉD]]*1000/Tabela13[[#This Row],[Qtde Total Ações]])*(25%*Tabela13[[#This Row],[RPL]]/10%))</f>
        <v>0</v>
      </c>
      <c r="V33" s="30">
        <f>Tabela13[[#This Row],[DIVIDENDOS (25% +)]]/Tabela13[[#This Row],[Cotação]]</f>
        <v>0</v>
      </c>
      <c r="W33" s="30">
        <f>Tabela13[[#This Row],[Cotação]]/Tabela13[[#This Row],[VPA]]</f>
        <v>0.84912788488961921</v>
      </c>
      <c r="X33" s="61">
        <f>IF(Tabela13[[#This Row],[P. Líquido]]&gt;0,AVERAGE(Tabela13[[#This Row],[LUCRO 2015]:[LUCRO 2013]])/(Tabela13[[#This Row],[P. Líquido]]),0)</f>
        <v>0</v>
      </c>
      <c r="Y33" s="73">
        <f>IF([LUCRO MÉD]&lt;&gt;0,Tabela13[[#This Row],[Cotação]]/(Tabela13[[#This Row],[LUCRO MÉD]]*1000/Tabela13[[#This Row],[Qtde Total Ações]]),0)</f>
        <v>0</v>
      </c>
      <c r="Z33" s="61">
        <f>(Tabela13[[#This Row],[LUCRO MÉD]]*1000/Tabela13[[#This Row],[Qtde Total Ações]])/Tabela13[[#This Row],[Cotação]]</f>
        <v>0</v>
      </c>
      <c r="AA33" s="56">
        <f>Tabela13[[#This Row],[Ativo Circ.]]/Tabela13[[#This Row],[Passivo Circ.]]</f>
        <v>1.6117323128158973</v>
      </c>
      <c r="AB33" s="30" t="e">
        <f>STDEV(Tabela13[[#This Row],[LUCRO 2015]:[LUCRO 2013]])/Tabela13[[#This Row],[LUCRO MÉD]]</f>
        <v>#DIV/0!</v>
      </c>
    </row>
    <row r="34" spans="1:28" hidden="1">
      <c r="A34" s="63" t="s">
        <v>584</v>
      </c>
      <c r="B34" s="21" t="s">
        <v>557</v>
      </c>
      <c r="C34" s="21" t="s">
        <v>155</v>
      </c>
      <c r="D34" s="34">
        <f>MAX(Tabela13[[#This Row],[Colunas1]:[Colunas5]])</f>
        <v>2.57</v>
      </c>
      <c r="E3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4" s="28">
        <f>IF(Tabela13[[#This Row],[P. Líquido]]&lt;&gt;0,(Tabela13[[#This Row],[P. Líquido]]*1000)/Tabela13[[#This Row],[Qtde Total Ações]],0)</f>
        <v>5.1932841386224959</v>
      </c>
      <c r="G34" s="39">
        <f>SUMPRODUCT(N(TRIM(Tabela15[Nome de pregão])=Tabela13[[#This Row],[Nome de Pregão]]),Tabela15[Qtde total de ações])</f>
        <v>6038183</v>
      </c>
      <c r="H34" s="21">
        <f>SUMPRODUCT(N(Tabela1[Código]=Tabela13[[#This Row],[PAPEL]]),Tabela1[Fechamento])</f>
        <v>0</v>
      </c>
      <c r="I34" s="21">
        <f>SUMPRODUCT(N(Tabela17[Código]=Tabela13[[#This Row],[PAPEL]]),Tabela17[Fechamento])</f>
        <v>2.57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26">
        <f>SUMPRODUCT(N(Tabela17683[Código]=Tabela13[[#This Row],[PAPEL]]),Tabela17683[Fechamento])</f>
        <v>0</v>
      </c>
      <c r="M34" s="32">
        <f>IF(Tabela13[[#This Row],[Cotação]]&gt;0,Plan1!$B$2/Tabela13[[#This Row],[Cotação]]-MOD(Plan1!$B$2/Tabela13[[#This Row],[Cotação]],100),0)</f>
        <v>300</v>
      </c>
      <c r="N34" s="39">
        <v>31358</v>
      </c>
      <c r="O34" s="39">
        <v>36889</v>
      </c>
      <c r="P34" s="39">
        <v>2223</v>
      </c>
      <c r="Q34" s="67">
        <v>0</v>
      </c>
      <c r="R34" s="67">
        <v>4574</v>
      </c>
      <c r="S34" s="67">
        <v>0</v>
      </c>
      <c r="T34" s="73">
        <f>AVERAGE(Tabela13[[#This Row],[LUCRO 2015]:[LUCRO 2013]])</f>
        <v>1524.6666666666667</v>
      </c>
      <c r="U34" s="77">
        <f>IF(Tabela13[[#This Row],[LUCRO MÉD]]&lt;&gt;0,(Tabela13[[#This Row],[LUCRO MÉD]]*1000/Tabela13[[#This Row],[Qtde Total Ações]])*(25%*Tabela13[[#This Row],[RPL]]/10%))</f>
        <v>3.0692706955183825E-2</v>
      </c>
      <c r="V34" s="30">
        <f>Tabela13[[#This Row],[DIVIDENDOS (25% +)]]/Tabela13[[#This Row],[Cotação]]</f>
        <v>1.1942687531199932E-2</v>
      </c>
      <c r="W34" s="30">
        <f>Tabela13[[#This Row],[Cotação]]/Tabela13[[#This Row],[VPA]]</f>
        <v>0.49486989954716498</v>
      </c>
      <c r="X34" s="61">
        <f>IF(Tabela13[[#This Row],[P. Líquido]]&gt;0,AVERAGE(Tabela13[[#This Row],[LUCRO 2015]:[LUCRO 2013]])/(Tabela13[[#This Row],[P. Líquido]]),0)</f>
        <v>4.8621298127006399E-2</v>
      </c>
      <c r="Y34" s="73">
        <f>IF([LUCRO MÉD]&lt;&gt;0,Tabela13[[#This Row],[Cotação]]/(Tabela13[[#This Row],[LUCRO MÉD]]*1000/Tabela13[[#This Row],[Qtde Total Ações]]),0)</f>
        <v>10.17804786401399</v>
      </c>
      <c r="Z34" s="61">
        <f>(Tabela13[[#This Row],[LUCRO MÉD]]*1000/Tabela13[[#This Row],[Qtde Total Ações]])/Tabela13[[#This Row],[Cotação]]</f>
        <v>9.8250667845221032E-2</v>
      </c>
      <c r="AA34" s="56">
        <f>Tabela13[[#This Row],[Ativo Circ.]]/Tabela13[[#This Row],[Passivo Circ.]]</f>
        <v>16.594242015294647</v>
      </c>
      <c r="AB34" s="30">
        <f>STDEV(Tabela13[[#This Row],[LUCRO 2015]:[LUCRO 2013]])/Tabela13[[#This Row],[LUCRO MÉD]]</f>
        <v>1.7320508075688772</v>
      </c>
    </row>
    <row r="35" spans="1:28" hidden="1">
      <c r="A35" s="21" t="s">
        <v>585</v>
      </c>
      <c r="B35" s="21" t="s">
        <v>557</v>
      </c>
      <c r="C35" s="21" t="s">
        <v>107</v>
      </c>
      <c r="D35" s="34">
        <f>MAX(Tabela13[[#This Row],[Colunas1]:[Colunas5]])</f>
        <v>18.84</v>
      </c>
      <c r="E3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" s="28">
        <f>IF(Tabela13[[#This Row],[P. Líquido]]&lt;&gt;0,(Tabela13[[#This Row],[P. Líquido]]*1000)/Tabela13[[#This Row],[Qtde Total Ações]],0)</f>
        <v>0</v>
      </c>
      <c r="G35" s="39">
        <f>SUMPRODUCT(N(TRIM(Tabela15[Nome de pregão])=Tabela13[[#This Row],[Nome de Pregão]]),Tabela15[Qtde total de ações])</f>
        <v>15285090</v>
      </c>
      <c r="H35" s="21">
        <f>SUMPRODUCT(N(Tabela1[Código]=Tabela13[[#This Row],[PAPEL]]),Tabela1[Fechamento])</f>
        <v>18.84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1">
        <f>SUMPRODUCT(N(Tabela17683[Código]=Tabela13[[#This Row],[PAPEL]]),Tabela17683[Fechamento])</f>
        <v>0</v>
      </c>
      <c r="M35" s="32">
        <f>IF(Tabela13[[#This Row],[Cotação]]&gt;0,Plan1!$B$2/Tabela13[[#This Row],[Cotação]]-MOD(Plan1!$B$2/Tabela13[[#This Row],[Cotação]],100),0)</f>
        <v>0</v>
      </c>
      <c r="N35" s="32"/>
      <c r="O35" s="32"/>
      <c r="P35" s="32"/>
      <c r="Q35" s="67"/>
      <c r="R35" s="67"/>
      <c r="S35" s="67"/>
      <c r="T35" s="73" t="e">
        <f>AVERAGE(Tabela13[[#This Row],[LUCRO 2015]:[LUCRO 2013]])</f>
        <v>#DIV/0!</v>
      </c>
      <c r="U35" s="77" t="e">
        <f>IF(Tabela13[[#This Row],[LUCRO MÉD]]&lt;&gt;0,(Tabela13[[#This Row],[LUCRO MÉD]]*1000/Tabela13[[#This Row],[Qtde Total Ações]])*(25%*Tabela13[[#This Row],[RPL]]/10%))</f>
        <v>#DIV/0!</v>
      </c>
      <c r="V35" s="30" t="e">
        <f>Tabela13[[#This Row],[DIVIDENDOS (25% +)]]/Tabela13[[#This Row],[Cotação]]</f>
        <v>#DIV/0!</v>
      </c>
      <c r="W35" s="30" t="e">
        <f>Tabela13[[#This Row],[Cotação]]/Tabela13[[#This Row],[VPA]]</f>
        <v>#DIV/0!</v>
      </c>
      <c r="X35" s="61">
        <f>IF(Tabela13[[#This Row],[P. Líquido]]&gt;0,AVERAGE(Tabela13[[#This Row],[LUCRO 2015]:[LUCRO 2013]])/(Tabela13[[#This Row],[P. Líquido]]),0)</f>
        <v>0</v>
      </c>
      <c r="Y35" s="73" t="e">
        <f>IF([LUCRO MÉD]&lt;&gt;0,Tabela13[[#This Row],[Cotação]]/(Tabela13[[#This Row],[LUCRO MÉD]]*1000/Tabela13[[#This Row],[Qtde Total Ações]]),0)</f>
        <v>#DIV/0!</v>
      </c>
      <c r="Z35" s="61" t="e">
        <f>(Tabela13[[#This Row],[LUCRO MÉD]]*1000/Tabela13[[#This Row],[Qtde Total Ações]])/Tabela13[[#This Row],[Cotação]]</f>
        <v>#DIV/0!</v>
      </c>
      <c r="AA35" s="56" t="e">
        <f>Tabela13[[#This Row],[Ativo Circ.]]/Tabela13[[#This Row],[Passivo Circ.]]</f>
        <v>#DIV/0!</v>
      </c>
      <c r="AB35" s="30" t="e">
        <f>STDEV(Tabela13[[#This Row],[LUCRO 2015]:[LUCRO 2013]])/Tabela13[[#This Row],[LUCRO MÉD]]</f>
        <v>#DIV/0!</v>
      </c>
    </row>
    <row r="36" spans="1:28" hidden="1">
      <c r="A36" s="21" t="s">
        <v>585</v>
      </c>
      <c r="B36" s="21" t="s">
        <v>558</v>
      </c>
      <c r="C36" s="21" t="s">
        <v>108</v>
      </c>
      <c r="D36" s="34">
        <f>MAX(Tabela13[[#This Row],[Colunas1]:[Colunas5]])</f>
        <v>11</v>
      </c>
      <c r="E3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" s="28">
        <f>IF(Tabela13[[#This Row],[P. Líquido]]&lt;&gt;0,(Tabela13[[#This Row],[P. Líquido]]*1000)/Tabela13[[#This Row],[Qtde Total Ações]],0)</f>
        <v>0</v>
      </c>
      <c r="G36" s="39">
        <f>SUMPRODUCT(N(TRIM(Tabela15[Nome de pregão])=Tabela13[[#This Row],[Nome de Pregão]]),Tabela15[Qtde total de ações])</f>
        <v>15285090</v>
      </c>
      <c r="H36" s="21">
        <f>SUMPRODUCT(N(Tabela1[Código]=Tabela13[[#This Row],[PAPEL]]),Tabela1[Fechamento])</f>
        <v>11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1">
        <f>SUMPRODUCT(N(Tabela17683[Código]=Tabela13[[#This Row],[PAPEL]]),Tabela17683[Fechamento])</f>
        <v>0</v>
      </c>
      <c r="M36" s="32">
        <f>IF(Tabela13[[#This Row],[Cotação]]&gt;0,Plan1!$B$2/Tabela13[[#This Row],[Cotação]]-MOD(Plan1!$B$2/Tabela13[[#This Row],[Cotação]],100),0)</f>
        <v>0</v>
      </c>
      <c r="N36" s="32"/>
      <c r="O36" s="32"/>
      <c r="P36" s="32"/>
      <c r="Q36" s="67"/>
      <c r="R36" s="67"/>
      <c r="S36" s="67"/>
      <c r="T36" s="73" t="e">
        <f>AVERAGE(Tabela13[[#This Row],[LUCRO 2015]:[LUCRO 2013]])</f>
        <v>#DIV/0!</v>
      </c>
      <c r="U36" s="77" t="e">
        <f>IF(Tabela13[[#This Row],[LUCRO MÉD]]&lt;&gt;0,(Tabela13[[#This Row],[LUCRO MÉD]]*1000/Tabela13[[#This Row],[Qtde Total Ações]])*(25%*Tabela13[[#This Row],[RPL]]/10%))</f>
        <v>#DIV/0!</v>
      </c>
      <c r="V36" s="30" t="e">
        <f>Tabela13[[#This Row],[DIVIDENDOS (25% +)]]/Tabela13[[#This Row],[Cotação]]</f>
        <v>#DIV/0!</v>
      </c>
      <c r="W36" s="30" t="e">
        <f>Tabela13[[#This Row],[Cotação]]/Tabela13[[#This Row],[VPA]]</f>
        <v>#DIV/0!</v>
      </c>
      <c r="X36" s="61">
        <f>IF(Tabela13[[#This Row],[P. Líquido]]&gt;0,AVERAGE(Tabela13[[#This Row],[LUCRO 2015]:[LUCRO 2013]])/(Tabela13[[#This Row],[P. Líquido]]),0)</f>
        <v>0</v>
      </c>
      <c r="Y36" s="73" t="e">
        <f>IF([LUCRO MÉD]&lt;&gt;0,Tabela13[[#This Row],[Cotação]]/(Tabela13[[#This Row],[LUCRO MÉD]]*1000/Tabela13[[#This Row],[Qtde Total Ações]]),0)</f>
        <v>#DIV/0!</v>
      </c>
      <c r="Z36" s="61" t="e">
        <f>(Tabela13[[#This Row],[LUCRO MÉD]]*1000/Tabela13[[#This Row],[Qtde Total Ações]])/Tabela13[[#This Row],[Cotação]]</f>
        <v>#DIV/0!</v>
      </c>
      <c r="AA36" s="56" t="e">
        <f>Tabela13[[#This Row],[Ativo Circ.]]/Tabela13[[#This Row],[Passivo Circ.]]</f>
        <v>#DIV/0!</v>
      </c>
      <c r="AB36" s="30" t="e">
        <f>STDEV(Tabela13[[#This Row],[LUCRO 2015]:[LUCRO 2013]])/Tabela13[[#This Row],[LUCRO MÉD]]</f>
        <v>#DIV/0!</v>
      </c>
    </row>
    <row r="37" spans="1:28" hidden="1">
      <c r="A37" s="63" t="s">
        <v>586</v>
      </c>
      <c r="B37" s="21" t="s">
        <v>557</v>
      </c>
      <c r="C37" s="21" t="s">
        <v>43</v>
      </c>
      <c r="D37" s="34">
        <f>MAX(Tabela13[[#This Row],[Colunas1]:[Colunas5]])</f>
        <v>2.23</v>
      </c>
      <c r="E3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7" s="28">
        <f>IF(Tabela13[[#This Row],[P. Líquido]]&lt;&gt;0,(Tabela13[[#This Row],[P. Líquido]]*1000)/Tabela13[[#This Row],[Qtde Total Ações]],0)</f>
        <v>3.7307946248215411</v>
      </c>
      <c r="G37" s="39">
        <f>SUMPRODUCT(N(TRIM(Tabela15[Nome de pregão])=Tabela13[[#This Row],[Nome de Pregão]]),Tabela15[Qtde total de ações])</f>
        <v>315912860</v>
      </c>
      <c r="H37" s="21">
        <f>SUMPRODUCT(N(Tabela1[Código]=Tabela13[[#This Row],[PAPEL]]),Tabela1[Fechamento])</f>
        <v>2.23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1">
        <f>SUMPRODUCT(N(Tabela17683[Código]=Tabela13[[#This Row],[PAPEL]]),Tabela17683[Fechamento])</f>
        <v>0</v>
      </c>
      <c r="M37" s="32">
        <f>IF(Tabela13[[#This Row],[Cotação]]&gt;0,Plan1!$B$2/Tabela13[[#This Row],[Cotação]]-MOD(Plan1!$B$2/Tabela13[[#This Row],[Cotação]],100),0)</f>
        <v>400</v>
      </c>
      <c r="N37" s="39">
        <v>1178606</v>
      </c>
      <c r="O37" s="39">
        <v>18394514</v>
      </c>
      <c r="P37" s="39">
        <v>18394514</v>
      </c>
      <c r="Q37" s="67">
        <v>113476</v>
      </c>
      <c r="R37" s="67">
        <v>142849</v>
      </c>
      <c r="S37" s="67">
        <v>156364</v>
      </c>
      <c r="T37" s="73">
        <f>AVERAGE(Tabela13[[#This Row],[LUCRO 2015]:[LUCRO 2013]])</f>
        <v>137563</v>
      </c>
      <c r="U37" s="77">
        <f>IF(Tabela13[[#This Row],[LUCRO MÉD]]&lt;&gt;0,(Tabela13[[#This Row],[LUCRO MÉD]]*1000/Tabela13[[#This Row],[Qtde Total Ações]])*(25%*Tabela13[[#This Row],[RPL]]/10%))</f>
        <v>0.1270595557685108</v>
      </c>
      <c r="V37" s="30">
        <f>Tabela13[[#This Row],[DIVIDENDOS (25% +)]]/Tabela13[[#This Row],[Cotação]]</f>
        <v>5.6977379268390492E-2</v>
      </c>
      <c r="W37" s="30">
        <f>Tabela13[[#This Row],[Cotação]]/Tabela13[[#This Row],[VPA]]</f>
        <v>0.5977278902364318</v>
      </c>
      <c r="X37" s="61">
        <f>IF(Tabela13[[#This Row],[P. Líquido]]&gt;0,AVERAGE(Tabela13[[#This Row],[LUCRO 2015]:[LUCRO 2013]])/(Tabela13[[#This Row],[P. Líquido]]),0)</f>
        <v>0.11671669752232722</v>
      </c>
      <c r="Y37" s="73">
        <f>IF([LUCRO MÉD]&lt;&gt;0,Tabela13[[#This Row],[Cotação]]/(Tabela13[[#This Row],[LUCRO MÉD]]*1000/Tabela13[[#This Row],[Qtde Total Ações]]),0)</f>
        <v>5.1211857679754003</v>
      </c>
      <c r="Z37" s="61">
        <f>(Tabela13[[#This Row],[LUCRO MÉD]]*1000/Tabela13[[#This Row],[Qtde Total Ações]])/Tabela13[[#This Row],[Cotação]]</f>
        <v>0.19526727701489688</v>
      </c>
      <c r="AA37" s="56">
        <f>Tabela13[[#This Row],[Ativo Circ.]]/Tabela13[[#This Row],[Passivo Circ.]]</f>
        <v>1</v>
      </c>
      <c r="AB37" s="30">
        <f>STDEV(Tabela13[[#This Row],[LUCRO 2015]:[LUCRO 2013]])/Tabela13[[#This Row],[LUCRO MÉD]]</f>
        <v>0.15939741016378034</v>
      </c>
    </row>
    <row r="38" spans="1:28" hidden="1">
      <c r="A38" s="63" t="s">
        <v>586</v>
      </c>
      <c r="B38" s="21" t="s">
        <v>558</v>
      </c>
      <c r="C38" s="21" t="s">
        <v>44</v>
      </c>
      <c r="D38" s="34">
        <f>MAX(Tabela13[[#This Row],[Colunas1]:[Colunas5]])</f>
        <v>2.59</v>
      </c>
      <c r="E3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8" s="28">
        <f>IF(Tabela13[[#This Row],[P. Líquido]]&lt;&gt;0,(Tabela13[[#This Row],[P. Líquido]]*1000)/Tabela13[[#This Row],[Qtde Total Ações]],0)</f>
        <v>3.7307946248215411</v>
      </c>
      <c r="G38" s="39">
        <f>SUMPRODUCT(N(TRIM(Tabela15[Nome de pregão])=Tabela13[[#This Row],[Nome de Pregão]]),Tabela15[Qtde total de ações])</f>
        <v>315912860</v>
      </c>
      <c r="H38" s="21">
        <f>SUMPRODUCT(N(Tabela1[Código]=Tabela13[[#This Row],[PAPEL]]),Tabela1[Fechamento])</f>
        <v>2.59</v>
      </c>
      <c r="I38" s="21">
        <f>SUMPRODUCT(N(Tabela17[Código]=Tabela13[[#This Row],[PAPEL]]),Tabela17[Fechamento])</f>
        <v>0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0</v>
      </c>
      <c r="L38" s="31">
        <f>SUMPRODUCT(N(Tabela17683[Código]=Tabela13[[#This Row],[PAPEL]]),Tabela17683[Fechamento])</f>
        <v>0</v>
      </c>
      <c r="M38" s="32">
        <f>IF(Tabela13[[#This Row],[Cotação]]&gt;0,Plan1!$B$2/Tabela13[[#This Row],[Cotação]]-MOD(Plan1!$B$2/Tabela13[[#This Row],[Cotação]],100),0)</f>
        <v>300</v>
      </c>
      <c r="N38" s="39">
        <v>1178606</v>
      </c>
      <c r="O38" s="39">
        <v>18394514</v>
      </c>
      <c r="P38" s="39">
        <v>18394514</v>
      </c>
      <c r="Q38" s="67">
        <v>113476</v>
      </c>
      <c r="R38" s="67">
        <v>142849</v>
      </c>
      <c r="S38" s="67">
        <v>156364</v>
      </c>
      <c r="T38" s="73">
        <f>AVERAGE(Tabela13[[#This Row],[LUCRO 2015]:[LUCRO 2013]])</f>
        <v>137563</v>
      </c>
      <c r="U38" s="77">
        <f>IF(Tabela13[[#This Row],[LUCRO MÉD]]&lt;&gt;0,(Tabela13[[#This Row],[LUCRO MÉD]]*1000/Tabela13[[#This Row],[Qtde Total Ações]])*(25%*Tabela13[[#This Row],[RPL]]/10%))</f>
        <v>0.1270595557685108</v>
      </c>
      <c r="V38" s="30">
        <f>Tabela13[[#This Row],[DIVIDENDOS (25% +)]]/Tabela13[[#This Row],[Cotação]]</f>
        <v>4.9057743539965566E-2</v>
      </c>
      <c r="W38" s="30">
        <f>Tabela13[[#This Row],[Cotação]]/Tabela13[[#This Row],[VPA]]</f>
        <v>0.69422207879477948</v>
      </c>
      <c r="X38" s="61">
        <f>IF(Tabela13[[#This Row],[P. Líquido]]&gt;0,AVERAGE(Tabela13[[#This Row],[LUCRO 2015]:[LUCRO 2013]])/(Tabela13[[#This Row],[P. Líquido]]),0)</f>
        <v>0.11671669752232722</v>
      </c>
      <c r="Y38" s="73">
        <f>IF([LUCRO MÉD]&lt;&gt;0,Tabela13[[#This Row],[Cotação]]/(Tabela13[[#This Row],[LUCRO MÉD]]*1000/Tabela13[[#This Row],[Qtde Total Ações]]),0)</f>
        <v>5.9479242776037164</v>
      </c>
      <c r="Z38" s="61">
        <f>(Tabela13[[#This Row],[LUCRO MÉD]]*1000/Tabela13[[#This Row],[Qtde Total Ações]])/Tabela13[[#This Row],[Cotação]]</f>
        <v>0.16812587943753671</v>
      </c>
      <c r="AA38" s="56">
        <f>Tabela13[[#This Row],[Ativo Circ.]]/Tabela13[[#This Row],[Passivo Circ.]]</f>
        <v>1</v>
      </c>
      <c r="AB38" s="30">
        <f>STDEV(Tabela13[[#This Row],[LUCRO 2015]:[LUCRO 2013]])/Tabela13[[#This Row],[LUCRO MÉD]]</f>
        <v>0.15939741016378034</v>
      </c>
    </row>
    <row r="39" spans="1:28" hidden="1">
      <c r="A39" s="63" t="s">
        <v>587</v>
      </c>
      <c r="B39" s="21" t="s">
        <v>563</v>
      </c>
      <c r="C39" s="21" t="s">
        <v>110</v>
      </c>
      <c r="D39" s="34">
        <f>MAX(Tabela13[[#This Row],[Colunas1]:[Colunas5]])</f>
        <v>10.65</v>
      </c>
      <c r="E3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" s="28">
        <f>IF(Tabela13[[#This Row],[P. Líquido]]&lt;&gt;0,(Tabela13[[#This Row],[P. Líquido]]*1000)/Tabela13[[#This Row],[Qtde Total Ações]],0)</f>
        <v>15.833963643653</v>
      </c>
      <c r="G39" s="39">
        <f>SUMPRODUCT(N(TRIM(Tabela15[Nome de pregão])=Tabela13[[#This Row],[Nome de Pregão]]),Tabela15[Qtde total de ações])</f>
        <v>408974477</v>
      </c>
      <c r="H39" s="21">
        <f>SUMPRODUCT(N(Tabela1[Código]=Tabela13[[#This Row],[PAPEL]]),Tabela1[Fechamento])</f>
        <v>10.65</v>
      </c>
      <c r="I39" s="21">
        <f>SUMPRODUCT(N(Tabela17[Código]=Tabela13[[#This Row],[PAPEL]]),Tabela17[Fechamento])</f>
        <v>0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0</v>
      </c>
      <c r="L39" s="31">
        <f>SUMPRODUCT(N(Tabela17683[Código]=Tabela13[[#This Row],[PAPEL]]),Tabela17683[Fechamento])</f>
        <v>0</v>
      </c>
      <c r="M39" s="32">
        <f>IF(Tabela13[[#This Row],[Cotação]]&gt;0,Plan1!$B$2/Tabela13[[#This Row],[Cotação]]-MOD(Plan1!$B$2/Tabela13[[#This Row],[Cotação]],100),0)</f>
        <v>0</v>
      </c>
      <c r="N39" s="39">
        <v>6475687</v>
      </c>
      <c r="O39" s="39">
        <v>68103613</v>
      </c>
      <c r="P39" s="39">
        <v>68103613</v>
      </c>
      <c r="Q39" s="67">
        <v>748970</v>
      </c>
      <c r="R39" s="67">
        <v>621015</v>
      </c>
      <c r="S39" s="67">
        <v>880218</v>
      </c>
      <c r="T39" s="73">
        <f>AVERAGE(Tabela13[[#This Row],[LUCRO 2015]:[LUCRO 2013]])</f>
        <v>750067.66666666663</v>
      </c>
      <c r="U39" s="77">
        <f>IF(Tabela13[[#This Row],[LUCRO MÉD]]&lt;&gt;0,(Tabela13[[#This Row],[LUCRO MÉD]]*1000/Tabela13[[#This Row],[Qtde Total Ações]])*(25%*Tabela13[[#This Row],[RPL]]/10%))</f>
        <v>0.53107865063150062</v>
      </c>
      <c r="V39" s="30">
        <f>Tabela13[[#This Row],[DIVIDENDOS (25% +)]]/Tabela13[[#This Row],[Cotação]]</f>
        <v>4.9866539965399116E-2</v>
      </c>
      <c r="W39" s="30">
        <f>Tabela13[[#This Row],[Cotação]]/Tabela13[[#This Row],[VPA]]</f>
        <v>0.67260480317377913</v>
      </c>
      <c r="X39" s="61">
        <f>IF(Tabela13[[#This Row],[P. Líquido]]&gt;0,AVERAGE(Tabela13[[#This Row],[LUCRO 2015]:[LUCRO 2013]])/(Tabela13[[#This Row],[P. Líquido]]),0)</f>
        <v>0.11582827685567054</v>
      </c>
      <c r="Y39" s="73">
        <f>IF([LUCRO MÉD]&lt;&gt;0,Tabela13[[#This Row],[Cotação]]/(Tabela13[[#This Row],[LUCRO MÉD]]*1000/Tabela13[[#This Row],[Qtde Total Ações]]),0)</f>
        <v>5.8069136607452752</v>
      </c>
      <c r="Z39" s="61">
        <f>(Tabela13[[#This Row],[LUCRO MÉD]]*1000/Tabela13[[#This Row],[Qtde Total Ações]])/Tabela13[[#This Row],[Cotação]]</f>
        <v>0.17220851874550813</v>
      </c>
      <c r="AA39" s="56">
        <f>Tabela13[[#This Row],[Ativo Circ.]]/Tabela13[[#This Row],[Passivo Circ.]]</f>
        <v>1</v>
      </c>
      <c r="AB39" s="30">
        <f>STDEV(Tabela13[[#This Row],[LUCRO 2015]:[LUCRO 2013]])/Tabela13[[#This Row],[LUCRO MÉD]]</f>
        <v>0.17279105871673775</v>
      </c>
    </row>
    <row r="40" spans="1:28" hidden="1">
      <c r="A40" s="63" t="s">
        <v>587</v>
      </c>
      <c r="B40" s="21" t="s">
        <v>564</v>
      </c>
      <c r="C40" s="21" t="s">
        <v>13</v>
      </c>
      <c r="D40" s="34">
        <f>MAX(Tabela13[[#This Row],[Colunas1]:[Colunas5]])</f>
        <v>8.06</v>
      </c>
      <c r="E4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" s="28">
        <f>IF(Tabela13[[#This Row],[P. Líquido]]&lt;&gt;0,(Tabela13[[#This Row],[P. Líquido]]*1000)/Tabela13[[#This Row],[Qtde Total Ações]],0)</f>
        <v>15.833963643653</v>
      </c>
      <c r="G40" s="39">
        <f>SUMPRODUCT(N(TRIM(Tabela15[Nome de pregão])=Tabela13[[#This Row],[Nome de Pregão]]),Tabela15[Qtde total de ações])</f>
        <v>408974477</v>
      </c>
      <c r="H40" s="21">
        <f>SUMPRODUCT(N(Tabela1[Código]=Tabela13[[#This Row],[PAPEL]]),Tabela1[Fechamento])</f>
        <v>8.06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31">
        <f>SUMPRODUCT(N(Tabela17683[Código]=Tabela13[[#This Row],[PAPEL]]),Tabela17683[Fechamento])</f>
        <v>0</v>
      </c>
      <c r="M40" s="32">
        <f>IF(Tabela13[[#This Row],[Cotação]]&gt;0,Plan1!$B$2/Tabela13[[#This Row],[Cotação]]-MOD(Plan1!$B$2/Tabela13[[#This Row],[Cotação]],100),0)</f>
        <v>100</v>
      </c>
      <c r="N40" s="39">
        <v>6475687</v>
      </c>
      <c r="O40" s="39">
        <v>68103613</v>
      </c>
      <c r="P40" s="39">
        <v>68103613</v>
      </c>
      <c r="Q40" s="67">
        <v>748970</v>
      </c>
      <c r="R40" s="67">
        <v>621015</v>
      </c>
      <c r="S40" s="67">
        <v>880218</v>
      </c>
      <c r="T40" s="73">
        <f>AVERAGE(Tabela13[[#This Row],[LUCRO 2015]:[LUCRO 2013]])</f>
        <v>750067.66666666663</v>
      </c>
      <c r="U40" s="77">
        <f>IF(Tabela13[[#This Row],[LUCRO MÉD]]&lt;&gt;0,(Tabela13[[#This Row],[LUCRO MÉD]]*1000/Tabela13[[#This Row],[Qtde Total Ações]])*(25%*Tabela13[[#This Row],[RPL]]/10%))</f>
        <v>0.53107865063150062</v>
      </c>
      <c r="V40" s="30">
        <f>Tabela13[[#This Row],[DIVIDENDOS (25% +)]]/Tabela13[[#This Row],[Cotação]]</f>
        <v>6.589065144311422E-2</v>
      </c>
      <c r="W40" s="30">
        <f>Tabela13[[#This Row],[Cotação]]/Tabela13[[#This Row],[VPA]]</f>
        <v>0.50903236747236247</v>
      </c>
      <c r="X40" s="61">
        <f>IF(Tabela13[[#This Row],[P. Líquido]]&gt;0,AVERAGE(Tabela13[[#This Row],[LUCRO 2015]:[LUCRO 2013]])/(Tabela13[[#This Row],[P. Líquido]]),0)</f>
        <v>0.11582827685567054</v>
      </c>
      <c r="Y40" s="73">
        <f>IF([LUCRO MÉD]&lt;&gt;0,Tabela13[[#This Row],[Cotação]]/(Tabela13[[#This Row],[LUCRO MÉD]]*1000/Tabela13[[#This Row],[Qtde Total Ações]]),0)</f>
        <v>4.3947158784607439</v>
      </c>
      <c r="Z40" s="61">
        <f>(Tabela13[[#This Row],[LUCRO MÉD]]*1000/Tabela13[[#This Row],[Qtde Total Ações]])/Tabela13[[#This Row],[Cotação]]</f>
        <v>0.22754599561286123</v>
      </c>
      <c r="AA40" s="56">
        <f>Tabela13[[#This Row],[Ativo Circ.]]/Tabela13[[#This Row],[Passivo Circ.]]</f>
        <v>1</v>
      </c>
      <c r="AB40" s="30">
        <f>STDEV(Tabela13[[#This Row],[LUCRO 2015]:[LUCRO 2013]])/Tabela13[[#This Row],[LUCRO MÉD]]</f>
        <v>0.17279105871673775</v>
      </c>
    </row>
    <row r="41" spans="1:28" hidden="1">
      <c r="A41" s="63" t="s">
        <v>587</v>
      </c>
      <c r="B41" s="21" t="s">
        <v>557</v>
      </c>
      <c r="C41" s="21" t="s">
        <v>109</v>
      </c>
      <c r="D41" s="34">
        <f>MAX(Tabela13[[#This Row],[Colunas1]:[Colunas5]])</f>
        <v>9.3000000000000007</v>
      </c>
      <c r="E4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1" s="28">
        <f>IF(Tabela13[[#This Row],[P. Líquido]]&lt;&gt;0,(Tabela13[[#This Row],[P. Líquido]]*1000)/Tabela13[[#This Row],[Qtde Total Ações]],0)</f>
        <v>15.833963643653</v>
      </c>
      <c r="G41" s="39">
        <f>SUMPRODUCT(N(TRIM(Tabela15[Nome de pregão])=Tabela13[[#This Row],[Nome de Pregão]]),Tabela15[Qtde total de ações])</f>
        <v>408974477</v>
      </c>
      <c r="H41" s="21">
        <f>SUMPRODUCT(N(Tabela1[Código]=Tabela13[[#This Row],[PAPEL]]),Tabela1[Fechamento])</f>
        <v>9.3000000000000007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31">
        <f>SUMPRODUCT(N(Tabela17683[Código]=Tabela13[[#This Row],[PAPEL]]),Tabela17683[Fechamento])</f>
        <v>0</v>
      </c>
      <c r="M41" s="32">
        <f>IF(Tabela13[[#This Row],[Cotação]]&gt;0,Plan1!$B$2/Tabela13[[#This Row],[Cotação]]-MOD(Plan1!$B$2/Tabela13[[#This Row],[Cotação]],100),0)</f>
        <v>100</v>
      </c>
      <c r="N41" s="39">
        <v>6475687</v>
      </c>
      <c r="O41" s="39">
        <v>68103613</v>
      </c>
      <c r="P41" s="39">
        <v>68103613</v>
      </c>
      <c r="Q41" s="67">
        <v>748970</v>
      </c>
      <c r="R41" s="67">
        <v>621015</v>
      </c>
      <c r="S41" s="67">
        <v>880218</v>
      </c>
      <c r="T41" s="73">
        <f>AVERAGE(Tabela13[[#This Row],[LUCRO 2015]:[LUCRO 2013]])</f>
        <v>750067.66666666663</v>
      </c>
      <c r="U41" s="77">
        <f>IF(Tabela13[[#This Row],[LUCRO MÉD]]&lt;&gt;0,(Tabela13[[#This Row],[LUCRO MÉD]]*1000/Tabela13[[#This Row],[Qtde Total Ações]])*(25%*Tabela13[[#This Row],[RPL]]/10%))</f>
        <v>0.53107865063150062</v>
      </c>
      <c r="V41" s="30">
        <f>Tabela13[[#This Row],[DIVIDENDOS (25% +)]]/Tabela13[[#This Row],[Cotação]]</f>
        <v>5.7105231250698989E-2</v>
      </c>
      <c r="W41" s="30">
        <f>Tabela13[[#This Row],[Cotação]]/Tabela13[[#This Row],[VPA]]</f>
        <v>0.58734503939118743</v>
      </c>
      <c r="X41" s="61">
        <f>IF(Tabela13[[#This Row],[P. Líquido]]&gt;0,AVERAGE(Tabela13[[#This Row],[LUCRO 2015]:[LUCRO 2013]])/(Tabela13[[#This Row],[P. Líquido]]),0)</f>
        <v>0.11582827685567054</v>
      </c>
      <c r="Y41" s="73">
        <f>IF([LUCRO MÉD]&lt;&gt;0,Tabela13[[#This Row],[Cotação]]/(Tabela13[[#This Row],[LUCRO MÉD]]*1000/Tabela13[[#This Row],[Qtde Total Ações]]),0)</f>
        <v>5.070826013608551</v>
      </c>
      <c r="Z41" s="61">
        <f>(Tabela13[[#This Row],[LUCRO MÉD]]*1000/Tabela13[[#This Row],[Qtde Total Ações]])/Tabela13[[#This Row],[Cotação]]</f>
        <v>0.1972065295311464</v>
      </c>
      <c r="AA41" s="56">
        <f>Tabela13[[#This Row],[Ativo Circ.]]/Tabela13[[#This Row],[Passivo Circ.]]</f>
        <v>1</v>
      </c>
      <c r="AB41" s="30">
        <f>STDEV(Tabela13[[#This Row],[LUCRO 2015]:[LUCRO 2013]])/Tabela13[[#This Row],[LUCRO MÉD]]</f>
        <v>0.17279105871673775</v>
      </c>
    </row>
    <row r="42" spans="1:28" hidden="1">
      <c r="A42" s="21" t="s">
        <v>588</v>
      </c>
      <c r="B42" s="21" t="s">
        <v>557</v>
      </c>
      <c r="C42" s="21" t="s">
        <v>521</v>
      </c>
      <c r="D42" s="34">
        <f>MAX(Tabela13[[#This Row],[Colunas1]:[Colunas5]])</f>
        <v>45</v>
      </c>
      <c r="E4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2" s="28">
        <f>IF(Tabela13[[#This Row],[P. Líquido]]&lt;&gt;0,(Tabela13[[#This Row],[P. Líquido]]*1000)/Tabela13[[#This Row],[Qtde Total Ações]],0)</f>
        <v>0</v>
      </c>
      <c r="G42" s="39">
        <f>SUMPRODUCT(N(TRIM(Tabela15[Nome de pregão])=Tabela13[[#This Row],[Nome de Pregão]]),Tabela15[Qtde total de ações])</f>
        <v>1600000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26">
        <f>SUMPRODUCT(N(Tabela17683[Código]=Tabela13[[#This Row],[PAPEL]]),Tabela17683[Fechamento])</f>
        <v>45</v>
      </c>
      <c r="M42" s="32">
        <f>IF(Tabela13[[#This Row],[Cotação]]&gt;0,Plan1!$B$2/Tabela13[[#This Row],[Cotação]]-MOD(Plan1!$B$2/Tabela13[[#This Row],[Cotação]],100),0)</f>
        <v>0</v>
      </c>
      <c r="N42" s="32"/>
      <c r="O42" s="32"/>
      <c r="P42" s="32"/>
      <c r="Q42" s="67"/>
      <c r="R42" s="67"/>
      <c r="S42" s="67"/>
      <c r="T42" s="73" t="e">
        <f>AVERAGE(Tabela13[[#This Row],[LUCRO 2015]:[LUCRO 2013]])</f>
        <v>#DIV/0!</v>
      </c>
      <c r="U42" s="77" t="e">
        <f>IF(Tabela13[[#This Row],[LUCRO MÉD]]&lt;&gt;0,(Tabela13[[#This Row],[LUCRO MÉD]]*1000/Tabela13[[#This Row],[Qtde Total Ações]])*(25%*Tabela13[[#This Row],[RPL]]/10%))</f>
        <v>#DIV/0!</v>
      </c>
      <c r="V42" s="30" t="e">
        <f>Tabela13[[#This Row],[DIVIDENDOS (25% +)]]/Tabela13[[#This Row],[Cotação]]</f>
        <v>#DIV/0!</v>
      </c>
      <c r="W42" s="30" t="e">
        <f>Tabela13[[#This Row],[Cotação]]/Tabela13[[#This Row],[VPA]]</f>
        <v>#DIV/0!</v>
      </c>
      <c r="X42" s="61">
        <f>IF(Tabela13[[#This Row],[P. Líquido]]&gt;0,AVERAGE(Tabela13[[#This Row],[LUCRO 2015]:[LUCRO 2013]])/(Tabela13[[#This Row],[P. Líquido]]),0)</f>
        <v>0</v>
      </c>
      <c r="Y42" s="73" t="e">
        <f>IF([LUCRO MÉD]&lt;&gt;0,Tabela13[[#This Row],[Cotação]]/(Tabela13[[#This Row],[LUCRO MÉD]]*1000/Tabela13[[#This Row],[Qtde Total Ações]]),0)</f>
        <v>#DIV/0!</v>
      </c>
      <c r="Z42" s="61" t="e">
        <f>(Tabela13[[#This Row],[LUCRO MÉD]]*1000/Tabela13[[#This Row],[Qtde Total Ações]])/Tabela13[[#This Row],[Cotação]]</f>
        <v>#DIV/0!</v>
      </c>
      <c r="AA42" s="56" t="e">
        <f>Tabela13[[#This Row],[Ativo Circ.]]/Tabela13[[#This Row],[Passivo Circ.]]</f>
        <v>#DIV/0!</v>
      </c>
      <c r="AB42" s="30" t="e">
        <f>STDEV(Tabela13[[#This Row],[LUCRO 2015]:[LUCRO 2013]])/Tabela13[[#This Row],[LUCRO MÉD]]</f>
        <v>#DIV/0!</v>
      </c>
    </row>
    <row r="43" spans="1:28" hidden="1">
      <c r="A43" s="21" t="s">
        <v>588</v>
      </c>
      <c r="B43" s="21" t="s">
        <v>558</v>
      </c>
      <c r="C43" s="21" t="s">
        <v>522</v>
      </c>
      <c r="D43" s="34">
        <f>MAX(Tabela13[[#This Row],[Colunas1]:[Colunas5]])</f>
        <v>31</v>
      </c>
      <c r="E4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3" s="28">
        <f>IF(Tabela13[[#This Row],[P. Líquido]]&lt;&gt;0,(Tabela13[[#This Row],[P. Líquido]]*1000)/Tabela13[[#This Row],[Qtde Total Ações]],0)</f>
        <v>0</v>
      </c>
      <c r="G43" s="39">
        <f>SUMPRODUCT(N(TRIM(Tabela15[Nome de pregão])=Tabela13[[#This Row],[Nome de Pregão]]),Tabela15[Qtde total de ações])</f>
        <v>1600000</v>
      </c>
      <c r="H43" s="21">
        <f>SUMPRODUCT(N(Tabela1[Código]=Tabela13[[#This Row],[PAPEL]]),Tabela1[Fechamento])</f>
        <v>0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26">
        <f>SUMPRODUCT(N(Tabela17683[Código]=Tabela13[[#This Row],[PAPEL]]),Tabela17683[Fechamento])</f>
        <v>31</v>
      </c>
      <c r="M43" s="32">
        <f>IF(Tabela13[[#This Row],[Cotação]]&gt;0,Plan1!$B$2/Tabela13[[#This Row],[Cotação]]-MOD(Plan1!$B$2/Tabela13[[#This Row],[Cotação]],100),0)</f>
        <v>0</v>
      </c>
      <c r="N43" s="32"/>
      <c r="O43" s="32"/>
      <c r="P43" s="32"/>
      <c r="Q43" s="67"/>
      <c r="R43" s="67"/>
      <c r="S43" s="67"/>
      <c r="T43" s="73" t="e">
        <f>AVERAGE(Tabela13[[#This Row],[LUCRO 2015]:[LUCRO 2013]])</f>
        <v>#DIV/0!</v>
      </c>
      <c r="U43" s="77" t="e">
        <f>IF(Tabela13[[#This Row],[LUCRO MÉD]]&lt;&gt;0,(Tabela13[[#This Row],[LUCRO MÉD]]*1000/Tabela13[[#This Row],[Qtde Total Ações]])*(25%*Tabela13[[#This Row],[RPL]]/10%))</f>
        <v>#DIV/0!</v>
      </c>
      <c r="V43" s="30" t="e">
        <f>Tabela13[[#This Row],[DIVIDENDOS (25% +)]]/Tabela13[[#This Row],[Cotação]]</f>
        <v>#DIV/0!</v>
      </c>
      <c r="W43" s="30" t="e">
        <f>Tabela13[[#This Row],[Cotação]]/Tabela13[[#This Row],[VPA]]</f>
        <v>#DIV/0!</v>
      </c>
      <c r="X43" s="61">
        <f>IF(Tabela13[[#This Row],[P. Líquido]]&gt;0,AVERAGE(Tabela13[[#This Row],[LUCRO 2015]:[LUCRO 2013]])/(Tabela13[[#This Row],[P. Líquido]]),0)</f>
        <v>0</v>
      </c>
      <c r="Y43" s="73" t="e">
        <f>IF([LUCRO MÉD]&lt;&gt;0,Tabela13[[#This Row],[Cotação]]/(Tabela13[[#This Row],[LUCRO MÉD]]*1000/Tabela13[[#This Row],[Qtde Total Ações]]),0)</f>
        <v>#DIV/0!</v>
      </c>
      <c r="Z43" s="61" t="e">
        <f>(Tabela13[[#This Row],[LUCRO MÉD]]*1000/Tabela13[[#This Row],[Qtde Total Ações]])/Tabela13[[#This Row],[Cotação]]</f>
        <v>#DIV/0!</v>
      </c>
      <c r="AA43" s="56" t="e">
        <f>Tabela13[[#This Row],[Ativo Circ.]]/Tabela13[[#This Row],[Passivo Circ.]]</f>
        <v>#DIV/0!</v>
      </c>
      <c r="AB43" s="30" t="e">
        <f>STDEV(Tabela13[[#This Row],[LUCRO 2015]:[LUCRO 2013]])/Tabela13[[#This Row],[LUCRO MÉD]]</f>
        <v>#DIV/0!</v>
      </c>
    </row>
    <row r="44" spans="1:28" hidden="1">
      <c r="A44" s="63" t="s">
        <v>589</v>
      </c>
      <c r="B44" s="21" t="s">
        <v>558</v>
      </c>
      <c r="C44" s="21" t="s">
        <v>520</v>
      </c>
      <c r="D44" s="34">
        <f>MAX(Tabela13[[#This Row],[Colunas1]:[Colunas5]])</f>
        <v>9</v>
      </c>
      <c r="E4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4" s="28">
        <f>IF(Tabela13[[#This Row],[P. Líquido]]&lt;&gt;0,(Tabela13[[#This Row],[P. Líquido]]*1000)/Tabela13[[#This Row],[Qtde Total Ações]],0)</f>
        <v>9.6860204081632659</v>
      </c>
      <c r="G44" s="39">
        <f>SUMPRODUCT(N(TRIM(Tabela15[Nome de pregão])=Tabela13[[#This Row],[Nome de Pregão]]),Tabela15[Qtde total de ações])</f>
        <v>9800000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0</v>
      </c>
      <c r="L44" s="26">
        <f>SUMPRODUCT(N(Tabela17683[Código]=Tabela13[[#This Row],[PAPEL]]),Tabela17683[Fechamento])</f>
        <v>9</v>
      </c>
      <c r="M44" s="32">
        <f>IF(Tabela13[[#This Row],[Cotação]]&gt;0,Plan1!$B$2/Tabela13[[#This Row],[Cotação]]-MOD(Plan1!$B$2/Tabela13[[#This Row],[Cotação]],100),0)</f>
        <v>100</v>
      </c>
      <c r="N44" s="39">
        <v>94923</v>
      </c>
      <c r="O44" s="39">
        <v>108270</v>
      </c>
      <c r="P44" s="39">
        <v>42945</v>
      </c>
      <c r="Q44" s="67">
        <v>14127</v>
      </c>
      <c r="R44" s="67">
        <v>12382</v>
      </c>
      <c r="S44" s="67">
        <v>14996</v>
      </c>
      <c r="T44" s="73">
        <f>AVERAGE(Tabela13[[#This Row],[LUCRO 2015]:[LUCRO 2013]])</f>
        <v>13835</v>
      </c>
      <c r="U44" s="77">
        <f>IF(Tabela13[[#This Row],[LUCRO MÉD]]&lt;&gt;0,(Tabela13[[#This Row],[LUCRO MÉD]]*1000/Tabela13[[#This Row],[Qtde Total Ações]])*(25%*Tabela13[[#This Row],[RPL]]/10%))</f>
        <v>0.51439981589804151</v>
      </c>
      <c r="V44" s="30">
        <f>Tabela13[[#This Row],[DIVIDENDOS (25% +)]]/Tabela13[[#This Row],[Cotação]]</f>
        <v>5.7155535099782391E-2</v>
      </c>
      <c r="W44" s="30">
        <f>Tabela13[[#This Row],[Cotação]]/Tabela13[[#This Row],[VPA]]</f>
        <v>0.92917417275054515</v>
      </c>
      <c r="X44" s="61">
        <f>IF(Tabela13[[#This Row],[P. Líquido]]&gt;0,AVERAGE(Tabela13[[#This Row],[LUCRO 2015]:[LUCRO 2013]])/(Tabela13[[#This Row],[P. Líquido]]),0)</f>
        <v>0.14574971292521308</v>
      </c>
      <c r="Y44" s="73">
        <f>IF([LUCRO MÉD]&lt;&gt;0,Tabela13[[#This Row],[Cotação]]/(Tabela13[[#This Row],[LUCRO MÉD]]*1000/Tabela13[[#This Row],[Qtde Total Ações]]),0)</f>
        <v>6.3751355258402604</v>
      </c>
      <c r="Z44" s="61">
        <f>(Tabela13[[#This Row],[LUCRO MÉD]]*1000/Tabela13[[#This Row],[Qtde Total Ações]])/Tabela13[[#This Row],[Cotação]]</f>
        <v>0.15685941043083901</v>
      </c>
      <c r="AA44" s="56">
        <f>Tabela13[[#This Row],[Ativo Circ.]]/Tabela13[[#This Row],[Passivo Circ.]]</f>
        <v>2.5211316800558854</v>
      </c>
      <c r="AB44" s="30">
        <f>STDEV(Tabela13[[#This Row],[LUCRO 2015]:[LUCRO 2013]])/Tabela13[[#This Row],[LUCRO MÉD]]</f>
        <v>9.6222544030886245E-2</v>
      </c>
    </row>
    <row r="45" spans="1:28" hidden="1">
      <c r="A45" s="21" t="s">
        <v>590</v>
      </c>
      <c r="B45" s="21" t="s">
        <v>557</v>
      </c>
      <c r="C45" s="21" t="s">
        <v>15</v>
      </c>
      <c r="D45" s="34">
        <f>MAX(Tabela13[[#This Row],[Colunas1]:[Colunas5]])</f>
        <v>27.47</v>
      </c>
      <c r="E4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5" s="28">
        <f>IF(Tabela13[[#This Row],[P. Líquido]]&lt;&gt;0,(Tabela13[[#This Row],[P. Líquido]]*1000)/Tabela13[[#This Row],[Qtde Total Ações]],0)</f>
        <v>0</v>
      </c>
      <c r="G45" s="39">
        <f>SUMPRODUCT(N(TRIM(Tabela15[Nome de pregão])=Tabela13[[#This Row],[Nome de Pregão]]),Tabela15[Qtde total de ações])</f>
        <v>2000000000</v>
      </c>
      <c r="H45" s="21">
        <f>SUMPRODUCT(N(Tabela1[Código]=Tabela13[[#This Row],[PAPEL]]),Tabela1[Fechamento])</f>
        <v>0</v>
      </c>
      <c r="I45" s="21">
        <f>SUMPRODUCT(N(Tabela17[Código]=Tabela13[[#This Row],[PAPEL]]),Tabela17[Fechamento])</f>
        <v>27.47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31">
        <f>SUMPRODUCT(N(Tabela17683[Código]=Tabela13[[#This Row],[PAPEL]]),Tabela17683[Fechamento])</f>
        <v>0</v>
      </c>
      <c r="M45" s="32">
        <f>IF(Tabela13[[#This Row],[Cotação]]&gt;0,Plan1!$B$2/Tabela13[[#This Row],[Cotação]]-MOD(Plan1!$B$2/Tabela13[[#This Row],[Cotação]],100),0)</f>
        <v>0</v>
      </c>
      <c r="N45" s="32"/>
      <c r="O45" s="32"/>
      <c r="P45" s="32"/>
      <c r="Q45" s="67"/>
      <c r="R45" s="67"/>
      <c r="S45" s="67"/>
      <c r="T45" s="73" t="e">
        <f>AVERAGE(Tabela13[[#This Row],[LUCRO 2015]:[LUCRO 2013]])</f>
        <v>#DIV/0!</v>
      </c>
      <c r="U45" s="77" t="e">
        <f>IF(Tabela13[[#This Row],[LUCRO MÉD]]&lt;&gt;0,(Tabela13[[#This Row],[LUCRO MÉD]]*1000/Tabela13[[#This Row],[Qtde Total Ações]])*(25%*Tabela13[[#This Row],[RPL]]/10%))</f>
        <v>#DIV/0!</v>
      </c>
      <c r="V45" s="30" t="e">
        <f>Tabela13[[#This Row],[DIVIDENDOS (25% +)]]/Tabela13[[#This Row],[Cotação]]</f>
        <v>#DIV/0!</v>
      </c>
      <c r="W45" s="30" t="e">
        <f>Tabela13[[#This Row],[Cotação]]/Tabela13[[#This Row],[VPA]]</f>
        <v>#DIV/0!</v>
      </c>
      <c r="X45" s="61">
        <f>IF(Tabela13[[#This Row],[P. Líquido]]&gt;0,AVERAGE(Tabela13[[#This Row],[LUCRO 2015]:[LUCRO 2013]])/(Tabela13[[#This Row],[P. Líquido]]),0)</f>
        <v>0</v>
      </c>
      <c r="Y45" s="73" t="e">
        <f>IF([LUCRO MÉD]&lt;&gt;0,Tabela13[[#This Row],[Cotação]]/(Tabela13[[#This Row],[LUCRO MÉD]]*1000/Tabela13[[#This Row],[Qtde Total Ações]]),0)</f>
        <v>#DIV/0!</v>
      </c>
      <c r="Z45" s="61" t="e">
        <f>(Tabela13[[#This Row],[LUCRO MÉD]]*1000/Tabela13[[#This Row],[Qtde Total Ações]])/Tabela13[[#This Row],[Cotação]]</f>
        <v>#DIV/0!</v>
      </c>
      <c r="AA45" s="56" t="e">
        <f>Tabela13[[#This Row],[Ativo Circ.]]/Tabela13[[#This Row],[Passivo Circ.]]</f>
        <v>#DIV/0!</v>
      </c>
      <c r="AB45" s="30" t="e">
        <f>STDEV(Tabela13[[#This Row],[LUCRO 2015]:[LUCRO 2013]])/Tabela13[[#This Row],[LUCRO MÉD]]</f>
        <v>#DIV/0!</v>
      </c>
    </row>
    <row r="46" spans="1:28" hidden="1">
      <c r="A46" s="21" t="s">
        <v>591</v>
      </c>
      <c r="B46" s="21" t="s">
        <v>557</v>
      </c>
      <c r="C46" s="21" t="s">
        <v>258</v>
      </c>
      <c r="D46" s="34">
        <f>MAX(Tabela13[[#This Row],[Colunas1]:[Colunas5]])</f>
        <v>10.8</v>
      </c>
      <c r="E4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6" s="28">
        <f>IF(Tabela13[[#This Row],[P. Líquido]]&lt;&gt;0,(Tabela13[[#This Row],[P. Líquido]]*1000)/Tabela13[[#This Row],[Qtde Total Ações]],0)</f>
        <v>0</v>
      </c>
      <c r="G46" s="39">
        <f>SUMPRODUCT(N(TRIM(Tabela15[Nome de pregão])=Tabela13[[#This Row],[Nome de Pregão]]),Tabela15[Qtde total de ações])</f>
        <v>0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10.8</v>
      </c>
      <c r="K46" s="21">
        <f>SUMPRODUCT(N(Tabela1768[Código]=Tabela13[[#This Row],[PAPEL]]),Tabela1768[Fechamento])</f>
        <v>0</v>
      </c>
      <c r="L46" s="31">
        <f>SUMPRODUCT(N(Tabela17683[Código]=Tabela13[[#This Row],[PAPEL]]),Tabela17683[Fechamento])</f>
        <v>0</v>
      </c>
      <c r="M46" s="32">
        <f>IF(Tabela13[[#This Row],[Cotação]]&gt;0,Plan1!$B$2/Tabela13[[#This Row],[Cotação]]-MOD(Plan1!$B$2/Tabela13[[#This Row],[Cotação]],100),0)</f>
        <v>0</v>
      </c>
      <c r="N46" s="32"/>
      <c r="O46" s="32"/>
      <c r="P46" s="32"/>
      <c r="Q46" s="67"/>
      <c r="R46" s="67"/>
      <c r="S46" s="67"/>
      <c r="T46" s="73" t="e">
        <f>AVERAGE(Tabela13[[#This Row],[LUCRO 2015]:[LUCRO 2013]])</f>
        <v>#DIV/0!</v>
      </c>
      <c r="U46" s="77" t="e">
        <f>IF(Tabela13[[#This Row],[LUCRO MÉD]]&lt;&gt;0,(Tabela13[[#This Row],[LUCRO MÉD]]*1000/Tabela13[[#This Row],[Qtde Total Ações]])*(25%*Tabela13[[#This Row],[RPL]]/10%))</f>
        <v>#DIV/0!</v>
      </c>
      <c r="V46" s="30" t="e">
        <f>Tabela13[[#This Row],[DIVIDENDOS (25% +)]]/Tabela13[[#This Row],[Cotação]]</f>
        <v>#DIV/0!</v>
      </c>
      <c r="W46" s="30" t="e">
        <f>Tabela13[[#This Row],[Cotação]]/Tabela13[[#This Row],[VPA]]</f>
        <v>#DIV/0!</v>
      </c>
      <c r="X46" s="61">
        <f>IF(Tabela13[[#This Row],[P. Líquido]]&gt;0,AVERAGE(Tabela13[[#This Row],[LUCRO 2015]:[LUCRO 2013]])/(Tabela13[[#This Row],[P. Líquido]]),0)</f>
        <v>0</v>
      </c>
      <c r="Y46" s="73" t="e">
        <f>IF([LUCRO MÉD]&lt;&gt;0,Tabela13[[#This Row],[Cotação]]/(Tabela13[[#This Row],[LUCRO MÉD]]*1000/Tabela13[[#This Row],[Qtde Total Ações]]),0)</f>
        <v>#DIV/0!</v>
      </c>
      <c r="Z46" s="61" t="e">
        <f>(Tabela13[[#This Row],[LUCRO MÉD]]*1000/Tabela13[[#This Row],[Qtde Total Ações]])/Tabela13[[#This Row],[Cotação]]</f>
        <v>#DIV/0!</v>
      </c>
      <c r="AA46" s="56" t="e">
        <f>Tabela13[[#This Row],[Ativo Circ.]]/Tabela13[[#This Row],[Passivo Circ.]]</f>
        <v>#DIV/0!</v>
      </c>
      <c r="AB46" s="30" t="e">
        <f>STDEV(Tabela13[[#This Row],[LUCRO 2015]:[LUCRO 2013]])/Tabela13[[#This Row],[LUCRO MÉD]]</f>
        <v>#DIV/0!</v>
      </c>
    </row>
    <row r="47" spans="1:28" hidden="1">
      <c r="A47" s="63" t="s">
        <v>592</v>
      </c>
      <c r="B47" s="21" t="s">
        <v>557</v>
      </c>
      <c r="C47" s="21" t="s">
        <v>181</v>
      </c>
      <c r="D47" s="34">
        <f>MAX(Tabela13[[#This Row],[Colunas1]:[Colunas5]])</f>
        <v>16.649999999999999</v>
      </c>
      <c r="E4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7" s="28">
        <f>IF(Tabela13[[#This Row],[P. Líquido]]&lt;&gt;0,(Tabela13[[#This Row],[P. Líquido]]*1000)/Tabela13[[#This Row],[Qtde Total Ações]],0)</f>
        <v>10.111412121212121</v>
      </c>
      <c r="G47" s="39">
        <f>SUMPRODUCT(N(TRIM(Tabela15[Nome de pregão])=Tabela13[[#This Row],[Nome de Pregão]]),Tabela15[Qtde total de ações])</f>
        <v>1815000000</v>
      </c>
      <c r="H47" s="21">
        <f>SUMPRODUCT(N(Tabela1[Código]=Tabela13[[#This Row],[PAPEL]]),Tabela1[Fechamento])</f>
        <v>0</v>
      </c>
      <c r="I47" s="21">
        <f>SUMPRODUCT(N(Tabela17[Código]=Tabela13[[#This Row],[PAPEL]]),Tabela17[Fechamento])</f>
        <v>16.649999999999999</v>
      </c>
      <c r="J47" s="21">
        <f>SUMPRODUCT(N(Tabela176[Código]=Tabela13[[#This Row],[PAPEL]]),Tabela176[Fechamento])</f>
        <v>0</v>
      </c>
      <c r="K47" s="21">
        <f>SUMPRODUCT(N(Tabela1768[Código]=Tabela13[[#This Row],[PAPEL]]),Tabela1768[Fechamento])</f>
        <v>0</v>
      </c>
      <c r="L47" s="31">
        <f>SUMPRODUCT(N(Tabela17683[Código]=Tabela13[[#This Row],[PAPEL]]),Tabela17683[Fechamento])</f>
        <v>0</v>
      </c>
      <c r="M47" s="32">
        <f>IF(Tabela13[[#This Row],[Cotação]]&gt;0,Plan1!$B$2/Tabela13[[#This Row],[Cotação]]-MOD(Plan1!$B$2/Tabela13[[#This Row],[Cotação]],100),0)</f>
        <v>0</v>
      </c>
      <c r="N47" s="70">
        <v>18352213</v>
      </c>
      <c r="O47" s="70">
        <v>8673786</v>
      </c>
      <c r="P47" s="70">
        <v>2096785</v>
      </c>
      <c r="Q47" s="67">
        <v>2203458</v>
      </c>
      <c r="R47" s="67">
        <v>977914</v>
      </c>
      <c r="S47" s="67">
        <v>1080947</v>
      </c>
      <c r="T47" s="73">
        <f>AVERAGE(Tabela13[[#This Row],[LUCRO 2015]:[LUCRO 2013]])</f>
        <v>1420773</v>
      </c>
      <c r="U47" s="77">
        <f>IF(Tabela13[[#This Row],[LUCRO MÉD]]&lt;&gt;0,(Tabela13[[#This Row],[LUCRO MÉD]]*1000/Tabela13[[#This Row],[Qtde Total Ações]])*(25%*Tabela13[[#This Row],[RPL]]/10%))</f>
        <v>0.15150408008623101</v>
      </c>
      <c r="V47" s="30">
        <f>Tabela13[[#This Row],[DIVIDENDOS (25% +)]]/Tabela13[[#This Row],[Cotação]]</f>
        <v>9.0993441493231846E-3</v>
      </c>
      <c r="W47" s="30">
        <f>Tabela13[[#This Row],[Cotação]]/Tabela13[[#This Row],[VPA]]</f>
        <v>1.6466542754271649</v>
      </c>
      <c r="X47" s="61">
        <f>IF(Tabela13[[#This Row],[P. Líquido]]&gt;0,AVERAGE(Tabela13[[#This Row],[LUCRO 2015]:[LUCRO 2013]])/(Tabela13[[#This Row],[P. Líquido]]),0)</f>
        <v>7.7416985079674039E-2</v>
      </c>
      <c r="Y47" s="73">
        <f>IF([LUCRO MÉD]&lt;&gt;0,Tabela13[[#This Row],[Cotação]]/(Tabela13[[#This Row],[LUCRO MÉD]]*1000/Tabela13[[#This Row],[Qtde Total Ações]]),0)</f>
        <v>21.269935450631451</v>
      </c>
      <c r="Z47" s="61">
        <f>(Tabela13[[#This Row],[LUCRO MÉD]]*1000/Tabela13[[#This Row],[Qtde Total Ações]])/Tabela13[[#This Row],[Cotação]]</f>
        <v>4.7014717196535383E-2</v>
      </c>
      <c r="AA47" s="56">
        <f>Tabela13[[#This Row],[Ativo Circ.]]/Tabela13[[#This Row],[Passivo Circ.]]</f>
        <v>4.1367073877388476</v>
      </c>
      <c r="AB47" s="30">
        <f>STDEV(Tabela13[[#This Row],[LUCRO 2015]:[LUCRO 2013]])/Tabela13[[#This Row],[LUCRO MÉD]]</f>
        <v>0.47845783198420272</v>
      </c>
    </row>
    <row r="48" spans="1:28" hidden="1">
      <c r="A48" s="63" t="s">
        <v>593</v>
      </c>
      <c r="B48" s="21" t="s">
        <v>558</v>
      </c>
      <c r="C48" s="21" t="s">
        <v>332</v>
      </c>
      <c r="D48" s="34">
        <f>MAX(Tabela13[[#This Row],[Colunas1]:[Colunas5]])</f>
        <v>1.46</v>
      </c>
      <c r="E4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8" s="28">
        <f>IF(Tabela13[[#This Row],[P. Líquido]]&lt;&gt;0,(Tabela13[[#This Row],[P. Líquido]]*1000)/Tabela13[[#This Row],[Qtde Total Ações]],0)</f>
        <v>-4.5647994210184306</v>
      </c>
      <c r="G48" s="39">
        <f>SUMPRODUCT(N(TRIM(Tabela15[Nome de pregão])=Tabela13[[#This Row],[Nome de Pregão]]),Tabela15[Qtde total de ações])</f>
        <v>54064588</v>
      </c>
      <c r="H48" s="21">
        <f>SUMPRODUCT(N(Tabela1[Código]=Tabela13[[#This Row],[PAPEL]]),Tabela1[Fechamento])</f>
        <v>0</v>
      </c>
      <c r="I48" s="21">
        <f>SUMPRODUCT(N(Tabela17[Código]=Tabela13[[#This Row],[PAPEL]]),Tabela17[Fechamento])</f>
        <v>0</v>
      </c>
      <c r="J48" s="21">
        <f>SUMPRODUCT(N(Tabela176[Código]=Tabela13[[#This Row],[PAPEL]]),Tabela176[Fechamento])</f>
        <v>1.46</v>
      </c>
      <c r="K48" s="21">
        <f>SUMPRODUCT(N(Tabela1768[Código]=Tabela13[[#This Row],[PAPEL]]),Tabela1768[Fechamento])</f>
        <v>0</v>
      </c>
      <c r="L48" s="26">
        <f>SUMPRODUCT(N(Tabela17683[Código]=Tabela13[[#This Row],[PAPEL]]),Tabela17683[Fechamento])</f>
        <v>0</v>
      </c>
      <c r="M48" s="32">
        <f>IF(Tabela13[[#This Row],[Cotação]]&gt;0,Plan1!$B$2/Tabela13[[#This Row],[Cotação]]-MOD(Plan1!$B$2/Tabela13[[#This Row],[Cotação]],100),0)</f>
        <v>600</v>
      </c>
      <c r="N48" s="39">
        <v>-246794</v>
      </c>
      <c r="O48" s="39">
        <v>296326</v>
      </c>
      <c r="P48" s="39">
        <v>522012</v>
      </c>
      <c r="Q48" s="67">
        <v>0</v>
      </c>
      <c r="R48" s="67">
        <v>0</v>
      </c>
      <c r="S48" s="67">
        <v>0</v>
      </c>
      <c r="T48" s="73">
        <f>AVERAGE(Tabela13[[#This Row],[LUCRO 2015]:[LUCRO 2013]])</f>
        <v>0</v>
      </c>
      <c r="U48" s="77" t="b">
        <f>IF(Tabela13[[#This Row],[LUCRO MÉD]]&lt;&gt;0,(Tabela13[[#This Row],[LUCRO MÉD]]*1000/Tabela13[[#This Row],[Qtde Total Ações]])*(25%*Tabela13[[#This Row],[RPL]]/10%))</f>
        <v>0</v>
      </c>
      <c r="V48" s="30">
        <f>Tabela13[[#This Row],[DIVIDENDOS (25% +)]]/Tabela13[[#This Row],[Cotação]]</f>
        <v>0</v>
      </c>
      <c r="W48" s="30">
        <f>Tabela13[[#This Row],[Cotação]]/Tabela13[[#This Row],[VPA]]</f>
        <v>-0.31983880677812265</v>
      </c>
      <c r="X48" s="61">
        <f>IF(Tabela13[[#This Row],[P. Líquido]]&gt;0,AVERAGE(Tabela13[[#This Row],[LUCRO 2015]:[LUCRO 2013]])/(Tabela13[[#This Row],[P. Líquido]]),0)</f>
        <v>0</v>
      </c>
      <c r="Y48" s="73">
        <f>IF([LUCRO MÉD]&lt;&gt;0,Tabela13[[#This Row],[Cotação]]/(Tabela13[[#This Row],[LUCRO MÉD]]*1000/Tabela13[[#This Row],[Qtde Total Ações]]),0)</f>
        <v>0</v>
      </c>
      <c r="Z48" s="61">
        <f>(Tabela13[[#This Row],[LUCRO MÉD]]*1000/Tabela13[[#This Row],[Qtde Total Ações]])/Tabela13[[#This Row],[Cotação]]</f>
        <v>0</v>
      </c>
      <c r="AA48" s="56">
        <f>Tabela13[[#This Row],[Ativo Circ.]]/Tabela13[[#This Row],[Passivo Circ.]]</f>
        <v>0.56766127981732217</v>
      </c>
      <c r="AB48" s="30" t="e">
        <f>STDEV(Tabela13[[#This Row],[LUCRO 2015]:[LUCRO 2013]])/Tabela13[[#This Row],[LUCRO MÉD]]</f>
        <v>#DIV/0!</v>
      </c>
    </row>
    <row r="49" spans="1:28" hidden="1">
      <c r="A49" s="63" t="s">
        <v>593</v>
      </c>
      <c r="B49" s="21" t="s">
        <v>557</v>
      </c>
      <c r="C49" s="21" t="s">
        <v>331</v>
      </c>
      <c r="D49" s="34">
        <f>MAX(Tabela13[[#This Row],[Colunas1]:[Colunas5]])</f>
        <v>2.82</v>
      </c>
      <c r="E4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9" s="28">
        <f>IF(Tabela13[[#This Row],[P. Líquido]]&lt;&gt;0,(Tabela13[[#This Row],[P. Líquido]]*1000)/Tabela13[[#This Row],[Qtde Total Ações]],0)</f>
        <v>-4.5647994210184306</v>
      </c>
      <c r="G49" s="39">
        <f>SUMPRODUCT(N(TRIM(Tabela15[Nome de pregão])=Tabela13[[#This Row],[Nome de Pregão]]),Tabela15[Qtde total de ações])</f>
        <v>54064588</v>
      </c>
      <c r="H49" s="21">
        <f>SUMPRODUCT(N(Tabela1[Código]=Tabela13[[#This Row],[PAPEL]]),Tabela1[Fechamento])</f>
        <v>0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2.82</v>
      </c>
      <c r="K49" s="21">
        <f>SUMPRODUCT(N(Tabela1768[Código]=Tabela13[[#This Row],[PAPEL]]),Tabela1768[Fechamento])</f>
        <v>0</v>
      </c>
      <c r="L49" s="26">
        <f>SUMPRODUCT(N(Tabela17683[Código]=Tabela13[[#This Row],[PAPEL]]),Tabela17683[Fechamento])</f>
        <v>0</v>
      </c>
      <c r="M49" s="32">
        <f>IF(Tabela13[[#This Row],[Cotação]]&gt;0,Plan1!$B$2/Tabela13[[#This Row],[Cotação]]-MOD(Plan1!$B$2/Tabela13[[#This Row],[Cotação]],100),0)</f>
        <v>300</v>
      </c>
      <c r="N49" s="39">
        <v>-246794</v>
      </c>
      <c r="O49" s="39">
        <v>296326</v>
      </c>
      <c r="P49" s="39">
        <v>522012</v>
      </c>
      <c r="Q49" s="67">
        <v>0</v>
      </c>
      <c r="R49" s="67">
        <v>0</v>
      </c>
      <c r="S49" s="67">
        <v>0</v>
      </c>
      <c r="T49" s="73">
        <f>AVERAGE(Tabela13[[#This Row],[LUCRO 2015]:[LUCRO 2013]])</f>
        <v>0</v>
      </c>
      <c r="U49" s="77" t="b">
        <f>IF(Tabela13[[#This Row],[LUCRO MÉD]]&lt;&gt;0,(Tabela13[[#This Row],[LUCRO MÉD]]*1000/Tabela13[[#This Row],[Qtde Total Ações]])*(25%*Tabela13[[#This Row],[RPL]]/10%))</f>
        <v>0</v>
      </c>
      <c r="V49" s="30">
        <f>Tabela13[[#This Row],[DIVIDENDOS (25% +)]]/Tabela13[[#This Row],[Cotação]]</f>
        <v>0</v>
      </c>
      <c r="W49" s="30">
        <f>Tabela13[[#This Row],[Cotação]]/Tabela13[[#This Row],[VPA]]</f>
        <v>-0.61777084596870258</v>
      </c>
      <c r="X49" s="61">
        <f>IF(Tabela13[[#This Row],[P. Líquido]]&gt;0,AVERAGE(Tabela13[[#This Row],[LUCRO 2015]:[LUCRO 2013]])/(Tabela13[[#This Row],[P. Líquido]]),0)</f>
        <v>0</v>
      </c>
      <c r="Y49" s="73">
        <f>IF([LUCRO MÉD]&lt;&gt;0,Tabela13[[#This Row],[Cotação]]/(Tabela13[[#This Row],[LUCRO MÉD]]*1000/Tabela13[[#This Row],[Qtde Total Ações]]),0)</f>
        <v>0</v>
      </c>
      <c r="Z49" s="61">
        <f>(Tabela13[[#This Row],[LUCRO MÉD]]*1000/Tabela13[[#This Row],[Qtde Total Ações]])/Tabela13[[#This Row],[Cotação]]</f>
        <v>0</v>
      </c>
      <c r="AA49" s="56">
        <f>Tabela13[[#This Row],[Ativo Circ.]]/Tabela13[[#This Row],[Passivo Circ.]]</f>
        <v>0.56766127981732217</v>
      </c>
      <c r="AB49" s="30" t="e">
        <f>STDEV(Tabela13[[#This Row],[LUCRO 2015]:[LUCRO 2013]])/Tabela13[[#This Row],[LUCRO MÉD]]</f>
        <v>#DIV/0!</v>
      </c>
    </row>
    <row r="50" spans="1:28" hidden="1">
      <c r="A50" s="63" t="s">
        <v>594</v>
      </c>
      <c r="B50" s="21" t="s">
        <v>557</v>
      </c>
      <c r="C50" s="21" t="s">
        <v>474</v>
      </c>
      <c r="D50" s="34">
        <f>MAX(Tabela13[[#This Row],[Colunas1]:[Colunas5]])</f>
        <v>1.6</v>
      </c>
      <c r="E5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0" s="28">
        <f>IF(Tabela13[[#This Row],[P. Líquido]]&lt;&gt;0,(Tabela13[[#This Row],[P. Líquido]]*1000)/Tabela13[[#This Row],[Qtde Total Ações]],0)</f>
        <v>2.2584624617637536</v>
      </c>
      <c r="G50" s="39">
        <f>SUMPRODUCT(N(TRIM(Tabela15[Nome de pregão])=Tabela13[[#This Row],[Nome de Pregão]]),Tabela15[Qtde total de ações])</f>
        <v>192839601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0</v>
      </c>
      <c r="L50" s="26">
        <f>SUMPRODUCT(N(Tabela17683[Código]=Tabela13[[#This Row],[PAPEL]]),Tabela17683[Fechamento])</f>
        <v>1.6</v>
      </c>
      <c r="M50" s="32">
        <f>IF(Tabela13[[#This Row],[Cotação]]&gt;0,Plan1!$B$2/Tabela13[[#This Row],[Cotação]]-MOD(Plan1!$B$2/Tabela13[[#This Row],[Cotação]],100),0)</f>
        <v>600</v>
      </c>
      <c r="N50" s="39">
        <v>435521</v>
      </c>
      <c r="O50" s="39">
        <v>107081</v>
      </c>
      <c r="P50" s="39">
        <v>37050</v>
      </c>
      <c r="Q50" s="67">
        <v>0</v>
      </c>
      <c r="R50" s="67">
        <v>0</v>
      </c>
      <c r="S50" s="67">
        <v>95803</v>
      </c>
      <c r="T50" s="73">
        <f>AVERAGE(Tabela13[[#This Row],[LUCRO 2015]:[LUCRO 2013]])</f>
        <v>31934.333333333332</v>
      </c>
      <c r="U50" s="77">
        <f>IF(Tabela13[[#This Row],[LUCRO MÉD]]&lt;&gt;0,(Tabela13[[#This Row],[LUCRO MÉD]]*1000/Tabela13[[#This Row],[Qtde Total Ações]])*(25%*Tabela13[[#This Row],[RPL]]/10%))</f>
        <v>3.0356408758520498E-2</v>
      </c>
      <c r="V50" s="30">
        <f>Tabela13[[#This Row],[DIVIDENDOS (25% +)]]/Tabela13[[#This Row],[Cotação]]</f>
        <v>1.8972755474075311E-2</v>
      </c>
      <c r="W50" s="30">
        <f>Tabela13[[#This Row],[Cotação]]/Tabela13[[#This Row],[VPA]]</f>
        <v>0.70844657685852119</v>
      </c>
      <c r="X50" s="61">
        <f>IF(Tabela13[[#This Row],[P. Líquido]]&gt;0,AVERAGE(Tabela13[[#This Row],[LUCRO 2015]:[LUCRO 2013]])/(Tabela13[[#This Row],[P. Líquido]]),0)</f>
        <v>7.3324439770604252E-2</v>
      </c>
      <c r="Y50" s="73">
        <f>IF([LUCRO MÉD]&lt;&gt;0,Tabela13[[#This Row],[Cotação]]/(Tabela13[[#This Row],[LUCRO MÉD]]*1000/Tabela13[[#This Row],[Qtde Total Ações]]),0)</f>
        <v>9.6618068828742327</v>
      </c>
      <c r="Z50" s="61">
        <f>(Tabela13[[#This Row],[LUCRO MÉD]]*1000/Tabela13[[#This Row],[Qtde Total Ações]])/Tabela13[[#This Row],[Cotação]]</f>
        <v>0.10350030921985433</v>
      </c>
      <c r="AA50" s="56">
        <f>Tabela13[[#This Row],[Ativo Circ.]]/Tabela13[[#This Row],[Passivo Circ.]]</f>
        <v>2.8901754385964913</v>
      </c>
      <c r="AB50" s="30">
        <f>STDEV(Tabela13[[#This Row],[LUCRO 2015]:[LUCRO 2013]])/Tabela13[[#This Row],[LUCRO MÉD]]</f>
        <v>1.7320508075688774</v>
      </c>
    </row>
    <row r="51" spans="1:28" hidden="1">
      <c r="A51" s="63" t="s">
        <v>595</v>
      </c>
      <c r="B51" s="21" t="s">
        <v>557</v>
      </c>
      <c r="C51" s="21" t="s">
        <v>179</v>
      </c>
      <c r="D51" s="34">
        <f>MAX(Tabela13[[#This Row],[Colunas1]:[Colunas5]])</f>
        <v>20.7</v>
      </c>
      <c r="E5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1" s="28">
        <f>IF(Tabela13[[#This Row],[P. Líquido]]&lt;&gt;0,(Tabela13[[#This Row],[P. Líquido]]*1000)/Tabela13[[#This Row],[Qtde Total Ações]],0)</f>
        <v>51.49998359555866</v>
      </c>
      <c r="G51" s="39">
        <f>SUMPRODUCT(N(TRIM(Tabela15[Nome de pregão])=Tabela13[[#This Row],[Nome de Pregão]]),Tabela15[Qtde total de ações])</f>
        <v>7528449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20.7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0</v>
      </c>
      <c r="L51" s="31">
        <f>SUMPRODUCT(N(Tabela17683[Código]=Tabela13[[#This Row],[PAPEL]]),Tabela17683[Fechamento])</f>
        <v>0</v>
      </c>
      <c r="M51" s="32">
        <f>IF(Tabela13[[#This Row],[Cotação]]&gt;0,Plan1!$B$2/Tabela13[[#This Row],[Cotação]]-MOD(Plan1!$B$2/Tabela13[[#This Row],[Cotação]],100),0)</f>
        <v>0</v>
      </c>
      <c r="N51" s="39">
        <v>387715</v>
      </c>
      <c r="O51" s="39">
        <v>90280</v>
      </c>
      <c r="P51" s="39">
        <v>78124</v>
      </c>
      <c r="Q51" s="67">
        <v>0</v>
      </c>
      <c r="R51" s="67">
        <v>16128</v>
      </c>
      <c r="S51" s="67">
        <v>108605</v>
      </c>
      <c r="T51" s="73">
        <f>AVERAGE(Tabela13[[#This Row],[LUCRO 2015]:[LUCRO 2013]])</f>
        <v>41577.666666666664</v>
      </c>
      <c r="U51" s="77">
        <f>IF(Tabela13[[#This Row],[LUCRO MÉD]]&lt;&gt;0,(Tabela13[[#This Row],[LUCRO MÉD]]*1000/Tabela13[[#This Row],[Qtde Total Ações]])*(25%*Tabela13[[#This Row],[RPL]]/10%))</f>
        <v>1.4806149111607698</v>
      </c>
      <c r="V51" s="30">
        <f>Tabela13[[#This Row],[DIVIDENDOS (25% +)]]/Tabela13[[#This Row],[Cotação]]</f>
        <v>7.1527290394240092E-2</v>
      </c>
      <c r="W51" s="30">
        <f>Tabela13[[#This Row],[Cotação]]/Tabela13[[#This Row],[VPA]]</f>
        <v>0.40194187560450328</v>
      </c>
      <c r="X51" s="61">
        <f>IF(Tabela13[[#This Row],[P. Líquido]]&gt;0,AVERAGE(Tabela13[[#This Row],[LUCRO 2015]:[LUCRO 2013]])/(Tabela13[[#This Row],[P. Líquido]]),0)</f>
        <v>0.10723770467138662</v>
      </c>
      <c r="Y51" s="73">
        <f>IF([LUCRO MÉD]&lt;&gt;0,Tabela13[[#This Row],[Cotação]]/(Tabela13[[#This Row],[LUCRO MÉD]]*1000/Tabela13[[#This Row],[Qtde Total Ações]]),0)</f>
        <v>3.748139489148822</v>
      </c>
      <c r="Z51" s="61">
        <f>(Tabela13[[#This Row],[LUCRO MÉD]]*1000/Tabela13[[#This Row],[Qtde Total Ações]])/Tabela13[[#This Row],[Cotação]]</f>
        <v>0.26679903533341909</v>
      </c>
      <c r="AA51" s="56">
        <f>Tabela13[[#This Row],[Ativo Circ.]]/Tabela13[[#This Row],[Passivo Circ.]]</f>
        <v>1.1555987916645334</v>
      </c>
      <c r="AB51" s="30">
        <f>STDEV(Tabela13[[#This Row],[LUCRO 2015]:[LUCRO 2013]])/Tabela13[[#This Row],[LUCRO MÉD]]</f>
        <v>1.4095265780623993</v>
      </c>
    </row>
    <row r="52" spans="1:28" hidden="1">
      <c r="A52" s="21" t="s">
        <v>596</v>
      </c>
      <c r="B52" s="21" t="s">
        <v>557</v>
      </c>
      <c r="C52" s="21" t="s">
        <v>168</v>
      </c>
      <c r="D52" s="34">
        <f>MAX(Tabela13[[#This Row],[Colunas1]:[Colunas5]])</f>
        <v>12</v>
      </c>
      <c r="E5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52" s="28">
        <f>IF(Tabela13[[#This Row],[P. Líquido]]&lt;&gt;0,(Tabela13[[#This Row],[P. Líquido]]*1000)/Tabela13[[#This Row],[Qtde Total Ações]],0)</f>
        <v>0</v>
      </c>
      <c r="G52" s="39">
        <f>SUMPRODUCT(N(TRIM(Tabela15[Nome de pregão])=Tabela13[[#This Row],[Nome de Pregão]]),Tabela15[Qtde total de ações])</f>
        <v>607173421</v>
      </c>
      <c r="H52" s="21">
        <f>SUMPRODUCT(N(Tabela1[Código]=Tabela13[[#This Row],[PAPEL]]),Tabela1[Fechamento])</f>
        <v>0</v>
      </c>
      <c r="I52" s="21">
        <f>SUMPRODUCT(N(Tabela17[Código]=Tabela13[[#This Row],[PAPEL]]),Tabela17[Fechamento])</f>
        <v>12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0</v>
      </c>
      <c r="L52" s="26">
        <f>SUMPRODUCT(N(Tabela17683[Código]=Tabela13[[#This Row],[PAPEL]]),Tabela17683[Fechamento])</f>
        <v>0</v>
      </c>
      <c r="M52" s="32">
        <f>IF(Tabela13[[#This Row],[Cotação]]&gt;0,Plan1!$B$2/Tabela13[[#This Row],[Cotação]]-MOD(Plan1!$B$2/Tabela13[[#This Row],[Cotação]],100),0)</f>
        <v>0</v>
      </c>
      <c r="N52" s="32"/>
      <c r="O52" s="32"/>
      <c r="P52" s="32"/>
      <c r="Q52" s="67"/>
      <c r="R52" s="67"/>
      <c r="S52" s="67"/>
      <c r="T52" s="73" t="e">
        <f>AVERAGE(Tabela13[[#This Row],[LUCRO 2015]:[LUCRO 2013]])</f>
        <v>#DIV/0!</v>
      </c>
      <c r="U52" s="77" t="e">
        <f>IF(Tabela13[[#This Row],[LUCRO MÉD]]&lt;&gt;0,(Tabela13[[#This Row],[LUCRO MÉD]]*1000/Tabela13[[#This Row],[Qtde Total Ações]])*(25%*Tabela13[[#This Row],[RPL]]/10%))</f>
        <v>#DIV/0!</v>
      </c>
      <c r="V52" s="30" t="e">
        <f>Tabela13[[#This Row],[DIVIDENDOS (25% +)]]/Tabela13[[#This Row],[Cotação]]</f>
        <v>#DIV/0!</v>
      </c>
      <c r="W52" s="30" t="e">
        <f>Tabela13[[#This Row],[Cotação]]/Tabela13[[#This Row],[VPA]]</f>
        <v>#DIV/0!</v>
      </c>
      <c r="X52" s="61">
        <f>IF(Tabela13[[#This Row],[P. Líquido]]&gt;0,AVERAGE(Tabela13[[#This Row],[LUCRO 2015]:[LUCRO 2013]])/(Tabela13[[#This Row],[P. Líquido]]),0)</f>
        <v>0</v>
      </c>
      <c r="Y52" s="73" t="e">
        <f>IF([LUCRO MÉD]&lt;&gt;0,Tabela13[[#This Row],[Cotação]]/(Tabela13[[#This Row],[LUCRO MÉD]]*1000/Tabela13[[#This Row],[Qtde Total Ações]]),0)</f>
        <v>#DIV/0!</v>
      </c>
      <c r="Z52" s="61" t="e">
        <f>(Tabela13[[#This Row],[LUCRO MÉD]]*1000/Tabela13[[#This Row],[Qtde Total Ações]])/Tabela13[[#This Row],[Cotação]]</f>
        <v>#DIV/0!</v>
      </c>
      <c r="AA52" s="56" t="e">
        <f>Tabela13[[#This Row],[Ativo Circ.]]/Tabela13[[#This Row],[Passivo Circ.]]</f>
        <v>#DIV/0!</v>
      </c>
      <c r="AB52" s="30" t="e">
        <f>STDEV(Tabela13[[#This Row],[LUCRO 2015]:[LUCRO 2013]])/Tabela13[[#This Row],[LUCRO MÉD]]</f>
        <v>#DIV/0!</v>
      </c>
    </row>
    <row r="53" spans="1:28" hidden="1">
      <c r="A53" s="63" t="s">
        <v>597</v>
      </c>
      <c r="B53" s="21" t="s">
        <v>557</v>
      </c>
      <c r="C53" s="21" t="s">
        <v>339</v>
      </c>
      <c r="D53" s="34">
        <f>MAX(Tabela13[[#This Row],[Colunas1]:[Colunas5]])</f>
        <v>4.34</v>
      </c>
      <c r="E5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53" s="28">
        <f>IF(Tabela13[[#This Row],[P. Líquido]]&lt;&gt;0,(Tabela13[[#This Row],[P. Líquido]]*1000)/Tabela13[[#This Row],[Qtde Total Ações]],0)</f>
        <v>4.813906745022094</v>
      </c>
      <c r="G53" s="39">
        <f>SUMPRODUCT(N(TRIM(Tabela15[Nome de pregão])=Tabela13[[#This Row],[Nome de Pregão]]),Tabela15[Qtde total de ações])</f>
        <v>113081127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0</v>
      </c>
      <c r="J53" s="21">
        <f>SUMPRODUCT(N(Tabela176[Código]=Tabela13[[#This Row],[PAPEL]]),Tabela176[Fechamento])</f>
        <v>4.34</v>
      </c>
      <c r="K53" s="21">
        <f>SUMPRODUCT(N(Tabela1768[Código]=Tabela13[[#This Row],[PAPEL]]),Tabela1768[Fechamento])</f>
        <v>0</v>
      </c>
      <c r="L53" s="26">
        <f>SUMPRODUCT(N(Tabela17683[Código]=Tabela13[[#This Row],[PAPEL]]),Tabela17683[Fechamento])</f>
        <v>0</v>
      </c>
      <c r="M53" s="32">
        <f>IF(Tabela13[[#This Row],[Cotação]]&gt;0,Plan1!$B$2/Tabela13[[#This Row],[Cotação]]-MOD(Plan1!$B$2/Tabela13[[#This Row],[Cotação]],100),0)</f>
        <v>200</v>
      </c>
      <c r="N53" s="39">
        <v>544362</v>
      </c>
      <c r="O53" s="39">
        <v>817919</v>
      </c>
      <c r="P53" s="39">
        <v>1703057</v>
      </c>
      <c r="Q53" s="67">
        <v>0</v>
      </c>
      <c r="R53" s="67">
        <v>0</v>
      </c>
      <c r="S53" s="67">
        <v>0</v>
      </c>
      <c r="T53" s="73">
        <f>AVERAGE(Tabela13[[#This Row],[LUCRO 2015]:[LUCRO 2013]])</f>
        <v>0</v>
      </c>
      <c r="U53" s="77" t="b">
        <f>IF(Tabela13[[#This Row],[LUCRO MÉD]]&lt;&gt;0,(Tabela13[[#This Row],[LUCRO MÉD]]*1000/Tabela13[[#This Row],[Qtde Total Ações]])*(25%*Tabela13[[#This Row],[RPL]]/10%))</f>
        <v>0</v>
      </c>
      <c r="V53" s="30">
        <f>Tabela13[[#This Row],[DIVIDENDOS (25% +)]]/Tabela13[[#This Row],[Cotação]]</f>
        <v>0</v>
      </c>
      <c r="W53" s="30">
        <f>Tabela13[[#This Row],[Cotação]]/Tabela13[[#This Row],[VPA]]</f>
        <v>0.90155464778952232</v>
      </c>
      <c r="X53" s="61">
        <f>IF(Tabela13[[#This Row],[P. Líquido]]&gt;0,AVERAGE(Tabela13[[#This Row],[LUCRO 2015]:[LUCRO 2013]])/(Tabela13[[#This Row],[P. Líquido]]),0)</f>
        <v>0</v>
      </c>
      <c r="Y53" s="73">
        <f>IF([LUCRO MÉD]&lt;&gt;0,Tabela13[[#This Row],[Cotação]]/(Tabela13[[#This Row],[LUCRO MÉD]]*1000/Tabela13[[#This Row],[Qtde Total Ações]]),0)</f>
        <v>0</v>
      </c>
      <c r="Z53" s="61">
        <f>(Tabela13[[#This Row],[LUCRO MÉD]]*1000/Tabela13[[#This Row],[Qtde Total Ações]])/Tabela13[[#This Row],[Cotação]]</f>
        <v>0</v>
      </c>
      <c r="AA53" s="56">
        <f>Tabela13[[#This Row],[Ativo Circ.]]/Tabela13[[#This Row],[Passivo Circ.]]</f>
        <v>0.48026519370755061</v>
      </c>
      <c r="AB53" s="30" t="e">
        <f>STDEV(Tabela13[[#This Row],[LUCRO 2015]:[LUCRO 2013]])/Tabela13[[#This Row],[LUCRO MÉD]]</f>
        <v>#DIV/0!</v>
      </c>
    </row>
    <row r="54" spans="1:28" hidden="1">
      <c r="A54" s="63" t="s">
        <v>598</v>
      </c>
      <c r="B54" s="21" t="s">
        <v>558</v>
      </c>
      <c r="C54" s="21" t="s">
        <v>106</v>
      </c>
      <c r="D54" s="34">
        <f>MAX(Tabela13[[#This Row],[Colunas1]:[Colunas5]])</f>
        <v>23.66</v>
      </c>
      <c r="E5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4" s="28">
        <f>IF(Tabela13[[#This Row],[P. Líquido]]&lt;&gt;0,(Tabela13[[#This Row],[P. Líquido]]*1000)/Tabela13[[#This Row],[Qtde Total Ações]],0)</f>
        <v>16.370414442243263</v>
      </c>
      <c r="G54" s="39">
        <f>SUMPRODUCT(N(TRIM(Tabela15[Nome de pregão])=Tabela13[[#This Row],[Nome de Pregão]]),Tabela15[Qtde total de ações])</f>
        <v>5553601732</v>
      </c>
      <c r="H54" s="21">
        <f>SUMPRODUCT(N(Tabela1[Código]=Tabela13[[#This Row],[PAPEL]]),Tabela1[Fechamento])</f>
        <v>23.66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0</v>
      </c>
      <c r="K54" s="21">
        <f>SUMPRODUCT(N(Tabela1768[Código]=Tabela13[[#This Row],[PAPEL]]),Tabela1768[Fechamento])</f>
        <v>0</v>
      </c>
      <c r="L54" s="31">
        <f>SUMPRODUCT(N(Tabela17683[Código]=Tabela13[[#This Row],[PAPEL]]),Tabela17683[Fechamento])</f>
        <v>0</v>
      </c>
      <c r="M54" s="32">
        <f>IF(Tabela13[[#This Row],[Cotação]]&gt;0,Plan1!$B$2/Tabela13[[#This Row],[Cotação]]-MOD(Plan1!$B$2/Tabela13[[#This Row],[Cotação]],100),0)</f>
        <v>0</v>
      </c>
      <c r="N54" s="70">
        <v>90914762</v>
      </c>
      <c r="O54" s="70">
        <v>1026703522</v>
      </c>
      <c r="P54" s="70">
        <v>1026703522</v>
      </c>
      <c r="Q54" s="67">
        <v>18237905</v>
      </c>
      <c r="R54" s="67">
        <v>15416478</v>
      </c>
      <c r="S54" s="67">
        <v>12486138</v>
      </c>
      <c r="T54" s="73">
        <f>AVERAGE(Tabela13[[#This Row],[LUCRO 2015]:[LUCRO 2013]])</f>
        <v>15380173.666666666</v>
      </c>
      <c r="U54" s="77">
        <f>IF(Tabela13[[#This Row],[LUCRO MÉD]]&lt;&gt;0,(Tabela13[[#This Row],[LUCRO MÉD]]*1000/Tabela13[[#This Row],[Qtde Total Ações]])*(25%*Tabela13[[#This Row],[RPL]]/10%))</f>
        <v>1.1712601015356234</v>
      </c>
      <c r="V54" s="30">
        <f>Tabela13[[#This Row],[DIVIDENDOS (25% +)]]/Tabela13[[#This Row],[Cotação]]</f>
        <v>4.9503808179865744E-2</v>
      </c>
      <c r="W54" s="30">
        <f>Tabela13[[#This Row],[Cotação]]/Tabela13[[#This Row],[VPA]]</f>
        <v>1.4452902266753995</v>
      </c>
      <c r="X54" s="61">
        <f>IF(Tabela13[[#This Row],[P. Líquido]]&gt;0,AVERAGE(Tabela13[[#This Row],[LUCRO 2015]:[LUCRO 2013]])/(Tabela13[[#This Row],[P. Líquido]]),0)</f>
        <v>0.16917135708573561</v>
      </c>
      <c r="Y54" s="73">
        <f>IF([LUCRO MÉD]&lt;&gt;0,Tabela13[[#This Row],[Cotação]]/(Tabela13[[#This Row],[LUCRO MÉD]]*1000/Tabela13[[#This Row],[Qtde Total Ações]]),0)</f>
        <v>8.5433506686532663</v>
      </c>
      <c r="Z54" s="61">
        <f>(Tabela13[[#This Row],[LUCRO MÉD]]*1000/Tabela13[[#This Row],[Qtde Total Ações]])/Tabela13[[#This Row],[Cotação]]</f>
        <v>0.11705009413568124</v>
      </c>
      <c r="AA54" s="56">
        <f>Tabela13[[#This Row],[Ativo Circ.]]/Tabela13[[#This Row],[Passivo Circ.]]</f>
        <v>1</v>
      </c>
      <c r="AB54" s="30">
        <f>STDEV(Tabela13[[#This Row],[LUCRO 2015]:[LUCRO 2013]])/Tabela13[[#This Row],[LUCRO MÉD]]</f>
        <v>0.18699758650520051</v>
      </c>
    </row>
    <row r="55" spans="1:28" hidden="1">
      <c r="A55" s="63" t="s">
        <v>598</v>
      </c>
      <c r="B55" s="21" t="s">
        <v>557</v>
      </c>
      <c r="C55" s="21" t="s">
        <v>105</v>
      </c>
      <c r="D55" s="34">
        <f>MAX(Tabela13[[#This Row],[Colunas1]:[Colunas5]])</f>
        <v>25.3</v>
      </c>
      <c r="E5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5" s="28">
        <f>IF(Tabela13[[#This Row],[P. Líquido]]&lt;&gt;0,(Tabela13[[#This Row],[P. Líquido]]*1000)/Tabela13[[#This Row],[Qtde Total Ações]],0)</f>
        <v>16.370414442243263</v>
      </c>
      <c r="G55" s="39">
        <f>SUMPRODUCT(N(TRIM(Tabela15[Nome de pregão])=Tabela13[[#This Row],[Nome de Pregão]]),Tabela15[Qtde total de ações])</f>
        <v>5553601732</v>
      </c>
      <c r="H55" s="21">
        <f>SUMPRODUCT(N(Tabela1[Código]=Tabela13[[#This Row],[PAPEL]]),Tabela1[Fechamento])</f>
        <v>25.3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0</v>
      </c>
      <c r="K55" s="21">
        <f>SUMPRODUCT(N(Tabela1768[Código]=Tabela13[[#This Row],[PAPEL]]),Tabela1768[Fechamento])</f>
        <v>0</v>
      </c>
      <c r="L55" s="31">
        <f>SUMPRODUCT(N(Tabela17683[Código]=Tabela13[[#This Row],[PAPEL]]),Tabela17683[Fechamento])</f>
        <v>0</v>
      </c>
      <c r="M55" s="32">
        <f>IF(Tabela13[[#This Row],[Cotação]]&gt;0,Plan1!$B$2/Tabela13[[#This Row],[Cotação]]-MOD(Plan1!$B$2/Tabela13[[#This Row],[Cotação]],100),0)</f>
        <v>0</v>
      </c>
      <c r="N55" s="70">
        <v>90914762</v>
      </c>
      <c r="O55" s="70">
        <v>1026703522</v>
      </c>
      <c r="P55" s="70">
        <v>1026703522</v>
      </c>
      <c r="Q55" s="67">
        <v>18237905</v>
      </c>
      <c r="R55" s="67">
        <v>15416478</v>
      </c>
      <c r="S55" s="67">
        <v>12486138</v>
      </c>
      <c r="T55" s="73">
        <f>AVERAGE(Tabela13[[#This Row],[LUCRO 2015]:[LUCRO 2013]])</f>
        <v>15380173.666666666</v>
      </c>
      <c r="U55" s="77">
        <f>IF(Tabela13[[#This Row],[LUCRO MÉD]]&lt;&gt;0,(Tabela13[[#This Row],[LUCRO MÉD]]*1000/Tabela13[[#This Row],[Qtde Total Ações]])*(25%*Tabela13[[#This Row],[RPL]]/10%))</f>
        <v>1.1712601015356234</v>
      </c>
      <c r="V55" s="30">
        <f>Tabela13[[#This Row],[DIVIDENDOS (25% +)]]/Tabela13[[#This Row],[Cotação]]</f>
        <v>4.6294865673344801E-2</v>
      </c>
      <c r="W55" s="30">
        <f>Tabela13[[#This Row],[Cotação]]/Tabela13[[#This Row],[VPA]]</f>
        <v>1.5454709524466446</v>
      </c>
      <c r="X55" s="61">
        <f>IF(Tabela13[[#This Row],[P. Líquido]]&gt;0,AVERAGE(Tabela13[[#This Row],[LUCRO 2015]:[LUCRO 2013]])/(Tabela13[[#This Row],[P. Líquido]]),0)</f>
        <v>0.16917135708573561</v>
      </c>
      <c r="Y55" s="73">
        <f>IF([LUCRO MÉD]&lt;&gt;0,Tabela13[[#This Row],[Cotação]]/(Tabela13[[#This Row],[LUCRO MÉD]]*1000/Tabela13[[#This Row],[Qtde Total Ações]]),0)</f>
        <v>9.1355355839783439</v>
      </c>
      <c r="Z55" s="61">
        <f>(Tabela13[[#This Row],[LUCRO MÉD]]*1000/Tabela13[[#This Row],[Qtde Total Ações]])/Tabela13[[#This Row],[Cotação]]</f>
        <v>0.10946265720356593</v>
      </c>
      <c r="AA55" s="56">
        <f>Tabela13[[#This Row],[Ativo Circ.]]/Tabela13[[#This Row],[Passivo Circ.]]</f>
        <v>1</v>
      </c>
      <c r="AB55" s="30">
        <f>STDEV(Tabela13[[#This Row],[LUCRO 2015]:[LUCRO 2013]])/Tabela13[[#This Row],[LUCRO MÉD]]</f>
        <v>0.18699758650520051</v>
      </c>
    </row>
    <row r="56" spans="1:28" hidden="1">
      <c r="A56" s="63" t="s">
        <v>599</v>
      </c>
      <c r="B56" s="21" t="s">
        <v>557</v>
      </c>
      <c r="C56" s="21" t="s">
        <v>150</v>
      </c>
      <c r="D56" s="34">
        <f>MAX(Tabela13[[#This Row],[Colunas1]:[Colunas5]])</f>
        <v>6.79</v>
      </c>
      <c r="E5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6" s="28">
        <f>IF(Tabela13[[#This Row],[P. Líquido]]&lt;&gt;0,(Tabela13[[#This Row],[P. Líquido]]*1000)/Tabela13[[#This Row],[Qtde Total Ações]],0)</f>
        <v>22.649805593907868</v>
      </c>
      <c r="G56" s="39">
        <f>SUMPRODUCT(N(TRIM(Tabela15[Nome de pregão])=Tabela13[[#This Row],[Nome de Pregão]]),Tabela15[Qtde total de ações])</f>
        <v>349547945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6.79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0</v>
      </c>
      <c r="L56" s="26">
        <f>SUMPRODUCT(N(Tabela17683[Código]=Tabela13[[#This Row],[PAPEL]]),Tabela17683[Fechamento])</f>
        <v>0</v>
      </c>
      <c r="M56" s="32">
        <f>IF(Tabela13[[#This Row],[Cotação]]&gt;0,Plan1!$B$2/Tabela13[[#This Row],[Cotação]]-MOD(Plan1!$B$2/Tabela13[[#This Row],[Cotação]],100),0)</f>
        <v>100</v>
      </c>
      <c r="N56" s="70">
        <v>7917193</v>
      </c>
      <c r="O56" s="70">
        <v>377977</v>
      </c>
      <c r="P56" s="39">
        <v>34290</v>
      </c>
      <c r="Q56" s="67">
        <v>0</v>
      </c>
      <c r="R56" s="67">
        <v>101483</v>
      </c>
      <c r="S56" s="67">
        <v>0</v>
      </c>
      <c r="T56" s="73">
        <f>AVERAGE(Tabela13[[#This Row],[LUCRO 2015]:[LUCRO 2013]])</f>
        <v>33827.666666666664</v>
      </c>
      <c r="U56" s="77">
        <f>IF(Tabela13[[#This Row],[LUCRO MÉD]]&lt;&gt;0,(Tabela13[[#This Row],[LUCRO MÉD]]*1000/Tabela13[[#This Row],[Qtde Total Ações]])*(25%*Tabela13[[#This Row],[RPL]]/10%))</f>
        <v>1.0337275915972E-3</v>
      </c>
      <c r="V56" s="30">
        <f>Tabela13[[#This Row],[DIVIDENDOS (25% +)]]/Tabela13[[#This Row],[Cotação]]</f>
        <v>1.5224264971976434E-4</v>
      </c>
      <c r="W56" s="30">
        <f>Tabela13[[#This Row],[Cotação]]/Tabela13[[#This Row],[VPA]]</f>
        <v>0.29978182249062263</v>
      </c>
      <c r="X56" s="61">
        <f>IF(Tabela13[[#This Row],[P. Líquido]]&gt;0,AVERAGE(Tabela13[[#This Row],[LUCRO 2015]:[LUCRO 2013]])/(Tabela13[[#This Row],[P. Líquido]]),0)</f>
        <v>4.2726843550064605E-3</v>
      </c>
      <c r="Y56" s="73">
        <f>IF([LUCRO MÉD]&lt;&gt;0,Tabela13[[#This Row],[Cotação]]/(Tabela13[[#This Row],[LUCRO MÉD]]*1000/Tabela13[[#This Row],[Qtde Total Ações]]),0)</f>
        <v>70.162407887527962</v>
      </c>
      <c r="Z56" s="61">
        <f>(Tabela13[[#This Row],[LUCRO MÉD]]*1000/Tabela13[[#This Row],[Qtde Total Ações]])/Tabela13[[#This Row],[Cotação]]</f>
        <v>1.4252646539768477E-2</v>
      </c>
      <c r="AA56" s="56">
        <f>Tabela13[[#This Row],[Ativo Circ.]]/Tabela13[[#This Row],[Passivo Circ.]]</f>
        <v>11.022951297754448</v>
      </c>
      <c r="AB56" s="30">
        <f>STDEV(Tabela13[[#This Row],[LUCRO 2015]:[LUCRO 2013]])/Tabela13[[#This Row],[LUCRO MÉD]]</f>
        <v>1.7320508075688774</v>
      </c>
    </row>
    <row r="57" spans="1:28" hidden="1">
      <c r="A57" s="63" t="s">
        <v>599</v>
      </c>
      <c r="B57" s="21" t="s">
        <v>558</v>
      </c>
      <c r="C57" s="21" t="s">
        <v>151</v>
      </c>
      <c r="D57" s="34">
        <f>MAX(Tabela13[[#This Row],[Colunas1]:[Colunas5]])</f>
        <v>7.76</v>
      </c>
      <c r="E5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57" s="28">
        <f>IF(Tabela13[[#This Row],[P. Líquido]]&lt;&gt;0,(Tabela13[[#This Row],[P. Líquido]]*1000)/Tabela13[[#This Row],[Qtde Total Ações]],0)</f>
        <v>22.649805593907868</v>
      </c>
      <c r="G57" s="39">
        <f>SUMPRODUCT(N(TRIM(Tabela15[Nome de pregão])=Tabela13[[#This Row],[Nome de Pregão]]),Tabela15[Qtde total de ações])</f>
        <v>349547945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7.76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6">
        <f>SUMPRODUCT(N(Tabela17683[Código]=Tabela13[[#This Row],[PAPEL]]),Tabela17683[Fechamento])</f>
        <v>0</v>
      </c>
      <c r="M57" s="32">
        <f>IF(Tabela13[[#This Row],[Cotação]]&gt;0,Plan1!$B$2/Tabela13[[#This Row],[Cotação]]-MOD(Plan1!$B$2/Tabela13[[#This Row],[Cotação]],100),0)</f>
        <v>100</v>
      </c>
      <c r="N57" s="70">
        <v>7917193</v>
      </c>
      <c r="O57" s="70">
        <v>377977</v>
      </c>
      <c r="P57" s="70">
        <v>34290</v>
      </c>
      <c r="Q57" s="67">
        <v>0</v>
      </c>
      <c r="R57" s="67">
        <v>101483</v>
      </c>
      <c r="S57" s="67">
        <v>0</v>
      </c>
      <c r="T57" s="73">
        <f>AVERAGE(Tabela13[[#This Row],[LUCRO 2015]:[LUCRO 2013]])</f>
        <v>33827.666666666664</v>
      </c>
      <c r="U57" s="77">
        <f>IF(Tabela13[[#This Row],[LUCRO MÉD]]&lt;&gt;0,(Tabela13[[#This Row],[LUCRO MÉD]]*1000/Tabela13[[#This Row],[Qtde Total Ações]])*(25%*Tabela13[[#This Row],[RPL]]/10%))</f>
        <v>1.0337275915972E-3</v>
      </c>
      <c r="V57" s="30">
        <f>Tabela13[[#This Row],[DIVIDENDOS (25% +)]]/Tabela13[[#This Row],[Cotação]]</f>
        <v>1.3321231850479381E-4</v>
      </c>
      <c r="W57" s="30">
        <f>Tabela13[[#This Row],[Cotação]]/Tabela13[[#This Row],[VPA]]</f>
        <v>0.34260779713214012</v>
      </c>
      <c r="X57" s="61">
        <f>IF(Tabela13[[#This Row],[P. Líquido]]&gt;0,AVERAGE(Tabela13[[#This Row],[LUCRO 2015]:[LUCRO 2013]])/(Tabela13[[#This Row],[P. Líquido]]),0)</f>
        <v>4.2726843550064605E-3</v>
      </c>
      <c r="Y57" s="73">
        <f>IF([LUCRO MÉD]&lt;&gt;0,Tabela13[[#This Row],[Cotação]]/(Tabela13[[#This Row],[LUCRO MÉD]]*1000/Tabela13[[#This Row],[Qtde Total Ações]]),0)</f>
        <v>80.185609014317663</v>
      </c>
      <c r="Z57" s="61">
        <f>(Tabela13[[#This Row],[LUCRO MÉD]]*1000/Tabela13[[#This Row],[Qtde Total Ações]])/Tabela13[[#This Row],[Cotação]]</f>
        <v>1.2471065722297418E-2</v>
      </c>
      <c r="AA57" s="56">
        <f>Tabela13[[#This Row],[Ativo Circ.]]/Tabela13[[#This Row],[Passivo Circ.]]</f>
        <v>11.022951297754448</v>
      </c>
      <c r="AB57" s="30">
        <f>STDEV(Tabela13[[#This Row],[LUCRO 2015]:[LUCRO 2013]])/Tabela13[[#This Row],[LUCRO MÉD]]</f>
        <v>1.7320508075688774</v>
      </c>
    </row>
    <row r="58" spans="1:28">
      <c r="A58" s="63" t="s">
        <v>689</v>
      </c>
      <c r="B58" s="21" t="s">
        <v>557</v>
      </c>
      <c r="C58" s="21" t="s">
        <v>448</v>
      </c>
      <c r="D58" s="34">
        <f>MAX(Tabela13[[#This Row],[Colunas1]:[Colunas5]])</f>
        <v>1.49</v>
      </c>
      <c r="E5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58" s="28">
        <f>IF(Tabela13[[#This Row],[P. Líquido]]&lt;&gt;0,(Tabela13[[#This Row],[P. Líquido]]*1000)/Tabela13[[#This Row],[Qtde Total Ações]],0)</f>
        <v>7.2577122903992022</v>
      </c>
      <c r="G58" s="39">
        <f>SUMPRODUCT(N(TRIM(Tabela15[Nome de pregão])=Tabela13[[#This Row],[Nome de Pregão]]),Tabela15[Qtde total de ações])</f>
        <v>257699937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0</v>
      </c>
      <c r="K58" s="21">
        <f>SUMPRODUCT(N(Tabela1768[Código]=Tabela13[[#This Row],[PAPEL]]),Tabela1768[Fechamento])</f>
        <v>1.49</v>
      </c>
      <c r="L58" s="26">
        <f>SUMPRODUCT(N(Tabela17683[Código]=Tabela13[[#This Row],[PAPEL]]),Tabela17683[Fechamento])</f>
        <v>0</v>
      </c>
      <c r="M58" s="32">
        <f>IF(Tabela13[[#This Row],[Cotação]]&gt;0,Plan1!$B$2/Tabela13[[#This Row],[Cotação]]-MOD(Plan1!$B$2/Tabela13[[#This Row],[Cotação]],100),0)</f>
        <v>600</v>
      </c>
      <c r="N58" s="39">
        <v>1870312</v>
      </c>
      <c r="O58" s="39">
        <v>3812225</v>
      </c>
      <c r="P58" s="39">
        <v>1249605</v>
      </c>
      <c r="Q58" s="67">
        <v>68873</v>
      </c>
      <c r="R58" s="67">
        <v>210757</v>
      </c>
      <c r="S58" s="67">
        <v>304121</v>
      </c>
      <c r="T58" s="73">
        <f>AVERAGE(Tabela13[[#This Row],[LUCRO 2015]:[LUCRO 2013]])</f>
        <v>194583.66666666666</v>
      </c>
      <c r="U58" s="77">
        <f>IF(Tabela13[[#This Row],[LUCRO MÉD]]&lt;&gt;0,(Tabela13[[#This Row],[LUCRO MÉD]]*1000/Tabela13[[#This Row],[Qtde Total Ações]])*(25%*Tabela13[[#This Row],[RPL]]/10%))</f>
        <v>0.19639227527795558</v>
      </c>
      <c r="V58" s="30">
        <f>Tabela13[[#This Row],[DIVIDENDOS (25% +)]]/Tabela13[[#This Row],[Cotação]]</f>
        <v>0.13180689615970173</v>
      </c>
      <c r="W58" s="30">
        <f>Tabela13[[#This Row],[Cotação]]/Tabela13[[#This Row],[VPA]]</f>
        <v>0.2052988518118902</v>
      </c>
      <c r="X58" s="61">
        <f>IF(Tabela13[[#This Row],[P. Líquido]]&gt;0,AVERAGE(Tabela13[[#This Row],[LUCRO 2015]:[LUCRO 2013]])/(Tabela13[[#This Row],[P. Líquido]]),0)</f>
        <v>0.10403807849528135</v>
      </c>
      <c r="Y58" s="73">
        <f>IF([LUCRO MÉD]&lt;&gt;0,Tabela13[[#This Row],[Cotação]]/(Tabela13[[#This Row],[LUCRO MÉD]]*1000/Tabela13[[#This Row],[Qtde Total Ações]]),0)</f>
        <v>1.973304916633976</v>
      </c>
      <c r="Z58" s="61">
        <f>(Tabela13[[#This Row],[LUCRO MÉD]]*1000/Tabela13[[#This Row],[Qtde Total Ações]])/Tabela13[[#This Row],[Cotação]]</f>
        <v>0.5067640543387385</v>
      </c>
      <c r="AA58" s="56">
        <f>Tabela13[[#This Row],[Ativo Circ.]]/Tabela13[[#This Row],[Passivo Circ.]]</f>
        <v>3.0507440351150965</v>
      </c>
      <c r="AB58" s="30">
        <f>STDEV(Tabela13[[#This Row],[LUCRO 2015]:[LUCRO 2013]])/Tabela13[[#This Row],[LUCRO MÉD]]</f>
        <v>0.60876128897140258</v>
      </c>
    </row>
    <row r="59" spans="1:28" hidden="1">
      <c r="A59" s="21" t="s">
        <v>601</v>
      </c>
      <c r="B59" s="21" t="s">
        <v>557</v>
      </c>
      <c r="C59" s="21" t="s">
        <v>317</v>
      </c>
      <c r="D59" s="34">
        <f>MAX(Tabela13[[#This Row],[Colunas1]:[Colunas5]])</f>
        <v>11.46</v>
      </c>
      <c r="E5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59" s="28">
        <f>IF(Tabela13[[#This Row],[P. Líquido]]&lt;&gt;0,(Tabela13[[#This Row],[P. Líquido]]*1000)/Tabela13[[#This Row],[Qtde Total Ações]],0)</f>
        <v>0</v>
      </c>
      <c r="G59" s="39">
        <f>SUMPRODUCT(N(TRIM(Tabela15[Nome de pregão])=Tabela13[[#This Row],[Nome de Pregão]]),Tabela15[Qtde total de ações])</f>
        <v>58226600</v>
      </c>
      <c r="H59" s="21">
        <f>SUMPRODUCT(N(Tabela1[Código]=Tabela13[[#This Row],[PAPEL]]),Tabela1[Fechamento])</f>
        <v>0</v>
      </c>
      <c r="I59" s="21">
        <f>SUMPRODUCT(N(Tabela17[Código]=Tabela13[[#This Row],[PAPEL]]),Tabela17[Fechamento])</f>
        <v>0</v>
      </c>
      <c r="J59" s="21">
        <f>SUMPRODUCT(N(Tabela176[Código]=Tabela13[[#This Row],[PAPEL]]),Tabela176[Fechamento])</f>
        <v>11.46</v>
      </c>
      <c r="K59" s="21">
        <f>SUMPRODUCT(N(Tabela1768[Código]=Tabela13[[#This Row],[PAPEL]]),Tabela1768[Fechamento])</f>
        <v>0</v>
      </c>
      <c r="L59" s="26">
        <f>SUMPRODUCT(N(Tabela17683[Código]=Tabela13[[#This Row],[PAPEL]]),Tabela17683[Fechamento])</f>
        <v>0</v>
      </c>
      <c r="M59" s="32">
        <f>IF(Tabela13[[#This Row],[Cotação]]&gt;0,Plan1!$B$2/Tabela13[[#This Row],[Cotação]]-MOD(Plan1!$B$2/Tabela13[[#This Row],[Cotação]],100),0)</f>
        <v>0</v>
      </c>
      <c r="N59" s="32"/>
      <c r="O59" s="32"/>
      <c r="P59" s="32"/>
      <c r="Q59" s="67"/>
      <c r="S59" s="67"/>
      <c r="T59" s="73" t="e">
        <f>AVERAGE(Tabela13[[#This Row],[LUCRO 2015]:[LUCRO 2013]])</f>
        <v>#DIV/0!</v>
      </c>
      <c r="U59" s="77" t="e">
        <f>IF(Tabela13[[#This Row],[LUCRO MÉD]]&lt;&gt;0,(Tabela13[[#This Row],[LUCRO MÉD]]*1000/Tabela13[[#This Row],[Qtde Total Ações]])*(25%*Tabela13[[#This Row],[RPL]]/10%))</f>
        <v>#DIV/0!</v>
      </c>
      <c r="V59" s="30" t="e">
        <f>Tabela13[[#This Row],[DIVIDENDOS (25% +)]]/Tabela13[[#This Row],[Cotação]]</f>
        <v>#DIV/0!</v>
      </c>
      <c r="W59" s="30" t="e">
        <f>Tabela13[[#This Row],[Cotação]]/Tabela13[[#This Row],[VPA]]</f>
        <v>#DIV/0!</v>
      </c>
      <c r="X59" s="61">
        <f>IF(Tabela13[[#This Row],[P. Líquido]]&gt;0,AVERAGE(Tabela13[[#This Row],[LUCRO 2015]:[LUCRO 2013]])/(Tabela13[[#This Row],[P. Líquido]]),0)</f>
        <v>0</v>
      </c>
      <c r="Y59" s="73" t="e">
        <f>IF([LUCRO MÉD]&lt;&gt;0,Tabela13[[#This Row],[Cotação]]/(Tabela13[[#This Row],[LUCRO MÉD]]*1000/Tabela13[[#This Row],[Qtde Total Ações]]),0)</f>
        <v>#DIV/0!</v>
      </c>
      <c r="Z59" s="61" t="e">
        <f>(Tabela13[[#This Row],[LUCRO MÉD]]*1000/Tabela13[[#This Row],[Qtde Total Ações]])/Tabela13[[#This Row],[Cotação]]</f>
        <v>#DIV/0!</v>
      </c>
      <c r="AA59" s="56" t="e">
        <f>Tabela13[[#This Row],[Ativo Circ.]]/Tabela13[[#This Row],[Passivo Circ.]]</f>
        <v>#DIV/0!</v>
      </c>
      <c r="AB59" s="30" t="e">
        <f>STDEV(Tabela13[[#This Row],[LUCRO 2015]:[LUCRO 2013]])/Tabela13[[#This Row],[LUCRO MÉD]]</f>
        <v>#DIV/0!</v>
      </c>
    </row>
    <row r="60" spans="1:28" hidden="1">
      <c r="A60" s="21" t="s">
        <v>602</v>
      </c>
      <c r="B60" s="21" t="s">
        <v>563</v>
      </c>
      <c r="C60" s="21" t="s">
        <v>136</v>
      </c>
      <c r="D60" s="34">
        <f>MAX(Tabela13[[#This Row],[Colunas1]:[Colunas5]])</f>
        <v>21.25</v>
      </c>
      <c r="E6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0" s="28">
        <f>IF(Tabela13[[#This Row],[P. Líquido]]&lt;&gt;0,(Tabela13[[#This Row],[P. Líquido]]*1000)/Tabela13[[#This Row],[Qtde Total Ações]],0)</f>
        <v>0</v>
      </c>
      <c r="G60" s="39">
        <f>SUMPRODUCT(N(TRIM(Tabela15[Nome de pregão])=Tabela13[[#This Row],[Nome de Pregão]]),Tabela15[Qtde total de ações])</f>
        <v>797265248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21.25</v>
      </c>
      <c r="J60" s="21">
        <f>SUMPRODUCT(N(Tabela176[Código]=Tabela13[[#This Row],[PAPEL]]),Tabela176[Fechamento])</f>
        <v>0</v>
      </c>
      <c r="K60" s="21">
        <f>SUMPRODUCT(N(Tabela1768[Código]=Tabela13[[#This Row],[PAPEL]]),Tabela1768[Fechamento])</f>
        <v>0</v>
      </c>
      <c r="L60" s="31">
        <f>SUMPRODUCT(N(Tabela17683[Código]=Tabela13[[#This Row],[PAPEL]]),Tabela17683[Fechamento])</f>
        <v>0</v>
      </c>
      <c r="M60" s="32">
        <f>IF(Tabela13[[#This Row],[Cotação]]&gt;0,Plan1!$B$2/Tabela13[[#This Row],[Cotação]]-MOD(Plan1!$B$2/Tabela13[[#This Row],[Cotação]],100),0)</f>
        <v>0</v>
      </c>
      <c r="N60" s="32"/>
      <c r="O60" s="32"/>
      <c r="P60" s="32"/>
      <c r="Q60" s="67"/>
      <c r="S60" s="67"/>
      <c r="T60" s="73" t="e">
        <f>AVERAGE(Tabela13[[#This Row],[LUCRO 2015]:[LUCRO 2013]])</f>
        <v>#DIV/0!</v>
      </c>
      <c r="U60" s="77" t="e">
        <f>IF(Tabela13[[#This Row],[LUCRO MÉD]]&lt;&gt;0,(Tabela13[[#This Row],[LUCRO MÉD]]*1000/Tabela13[[#This Row],[Qtde Total Ações]])*(25%*Tabela13[[#This Row],[RPL]]/10%))</f>
        <v>#DIV/0!</v>
      </c>
      <c r="V60" s="30" t="e">
        <f>Tabela13[[#This Row],[DIVIDENDOS (25% +)]]/Tabela13[[#This Row],[Cotação]]</f>
        <v>#DIV/0!</v>
      </c>
      <c r="W60" s="30" t="e">
        <f>Tabela13[[#This Row],[Cotação]]/Tabela13[[#This Row],[VPA]]</f>
        <v>#DIV/0!</v>
      </c>
      <c r="X60" s="61">
        <f>IF(Tabela13[[#This Row],[P. Líquido]]&gt;0,AVERAGE(Tabela13[[#This Row],[LUCRO 2015]:[LUCRO 2013]])/(Tabela13[[#This Row],[P. Líquido]]),0)</f>
        <v>0</v>
      </c>
      <c r="Y60" s="73" t="e">
        <f>IF([LUCRO MÉD]&lt;&gt;0,Tabela13[[#This Row],[Cotação]]/(Tabela13[[#This Row],[LUCRO MÉD]]*1000/Tabela13[[#This Row],[Qtde Total Ações]]),0)</f>
        <v>#DIV/0!</v>
      </c>
      <c r="Z60" s="61" t="e">
        <f>(Tabela13[[#This Row],[LUCRO MÉD]]*1000/Tabela13[[#This Row],[Qtde Total Ações]])/Tabela13[[#This Row],[Cotação]]</f>
        <v>#DIV/0!</v>
      </c>
      <c r="AA60" s="56" t="e">
        <f>Tabela13[[#This Row],[Ativo Circ.]]/Tabela13[[#This Row],[Passivo Circ.]]</f>
        <v>#DIV/0!</v>
      </c>
      <c r="AB60" s="30" t="e">
        <f>STDEV(Tabela13[[#This Row],[LUCRO 2015]:[LUCRO 2013]])/Tabela13[[#This Row],[LUCRO MÉD]]</f>
        <v>#DIV/0!</v>
      </c>
    </row>
    <row r="61" spans="1:28" hidden="1">
      <c r="A61" s="21" t="s">
        <v>602</v>
      </c>
      <c r="B61" s="21" t="s">
        <v>564</v>
      </c>
      <c r="C61" s="21" t="s">
        <v>137</v>
      </c>
      <c r="D61" s="34">
        <f>MAX(Tabela13[[#This Row],[Colunas1]:[Colunas5]])</f>
        <v>13.9</v>
      </c>
      <c r="E6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1" s="28">
        <f>IF(Tabela13[[#This Row],[P. Líquido]]&lt;&gt;0,(Tabela13[[#This Row],[P. Líquido]]*1000)/Tabela13[[#This Row],[Qtde Total Ações]],0)</f>
        <v>0</v>
      </c>
      <c r="G61" s="39">
        <f>SUMPRODUCT(N(TRIM(Tabela15[Nome de pregão])=Tabela13[[#This Row],[Nome de Pregão]]),Tabela15[Qtde total de ações])</f>
        <v>797265248</v>
      </c>
      <c r="H61" s="21">
        <f>SUMPRODUCT(N(Tabela1[Código]=Tabela13[[#This Row],[PAPEL]]),Tabela1[Fechamento])</f>
        <v>0</v>
      </c>
      <c r="I61" s="21">
        <f>SUMPRODUCT(N(Tabela17[Código]=Tabela13[[#This Row],[PAPEL]]),Tabela17[Fechamento])</f>
        <v>13.9</v>
      </c>
      <c r="J61" s="21">
        <f>SUMPRODUCT(N(Tabela176[Código]=Tabela13[[#This Row],[PAPEL]]),Tabela176[Fechamento])</f>
        <v>0</v>
      </c>
      <c r="K61" s="21">
        <f>SUMPRODUCT(N(Tabela1768[Código]=Tabela13[[#This Row],[PAPEL]]),Tabela1768[Fechamento])</f>
        <v>0</v>
      </c>
      <c r="L61" s="31">
        <f>SUMPRODUCT(N(Tabela17683[Código]=Tabela13[[#This Row],[PAPEL]]),Tabela17683[Fechamento])</f>
        <v>0</v>
      </c>
      <c r="M61" s="32">
        <f>IF(Tabela13[[#This Row],[Cotação]]&gt;0,Plan1!$B$2/Tabela13[[#This Row],[Cotação]]-MOD(Plan1!$B$2/Tabela13[[#This Row],[Cotação]],100),0)</f>
        <v>0</v>
      </c>
      <c r="N61" s="32"/>
      <c r="O61" s="32"/>
      <c r="P61" s="32"/>
      <c r="Q61" s="67"/>
      <c r="S61" s="67"/>
      <c r="T61" s="73" t="e">
        <f>AVERAGE(Tabela13[[#This Row],[LUCRO 2015]:[LUCRO 2013]])</f>
        <v>#DIV/0!</v>
      </c>
      <c r="U61" s="77" t="e">
        <f>IF(Tabela13[[#This Row],[LUCRO MÉD]]&lt;&gt;0,(Tabela13[[#This Row],[LUCRO MÉD]]*1000/Tabela13[[#This Row],[Qtde Total Ações]])*(25%*Tabela13[[#This Row],[RPL]]/10%))</f>
        <v>#DIV/0!</v>
      </c>
      <c r="V61" s="30" t="e">
        <f>Tabela13[[#This Row],[DIVIDENDOS (25% +)]]/Tabela13[[#This Row],[Cotação]]</f>
        <v>#DIV/0!</v>
      </c>
      <c r="W61" s="30" t="e">
        <f>Tabela13[[#This Row],[Cotação]]/Tabela13[[#This Row],[VPA]]</f>
        <v>#DIV/0!</v>
      </c>
      <c r="X61" s="61">
        <f>IF(Tabela13[[#This Row],[P. Líquido]]&gt;0,AVERAGE(Tabela13[[#This Row],[LUCRO 2015]:[LUCRO 2013]])/(Tabela13[[#This Row],[P. Líquido]]),0)</f>
        <v>0</v>
      </c>
      <c r="Y61" s="73" t="e">
        <f>IF([LUCRO MÉD]&lt;&gt;0,Tabela13[[#This Row],[Cotação]]/(Tabela13[[#This Row],[LUCRO MÉD]]*1000/Tabela13[[#This Row],[Qtde Total Ações]]),0)</f>
        <v>#DIV/0!</v>
      </c>
      <c r="Z61" s="61" t="e">
        <f>(Tabela13[[#This Row],[LUCRO MÉD]]*1000/Tabela13[[#This Row],[Qtde Total Ações]])/Tabela13[[#This Row],[Cotação]]</f>
        <v>#DIV/0!</v>
      </c>
      <c r="AA61" s="56" t="e">
        <f>Tabela13[[#This Row],[Ativo Circ.]]/Tabela13[[#This Row],[Passivo Circ.]]</f>
        <v>#DIV/0!</v>
      </c>
      <c r="AB61" s="30" t="e">
        <f>STDEV(Tabela13[[#This Row],[LUCRO 2015]:[LUCRO 2013]])/Tabela13[[#This Row],[LUCRO MÉD]]</f>
        <v>#DIV/0!</v>
      </c>
    </row>
    <row r="62" spans="1:28" hidden="1">
      <c r="A62" s="21" t="s">
        <v>602</v>
      </c>
      <c r="B62" s="21" t="s">
        <v>557</v>
      </c>
      <c r="C62" s="21" t="s">
        <v>135</v>
      </c>
      <c r="D62" s="34">
        <f>MAX(Tabela13[[#This Row],[Colunas1]:[Colunas5]])</f>
        <v>18.170000000000002</v>
      </c>
      <c r="E6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2" s="28">
        <f>IF(Tabela13[[#This Row],[P. Líquido]]&lt;&gt;0,(Tabela13[[#This Row],[P. Líquido]]*1000)/Tabela13[[#This Row],[Qtde Total Ações]],0)</f>
        <v>0</v>
      </c>
      <c r="G62" s="39">
        <f>SUMPRODUCT(N(TRIM(Tabela15[Nome de pregão])=Tabela13[[#This Row],[Nome de Pregão]]),Tabela15[Qtde total de ações])</f>
        <v>797265248</v>
      </c>
      <c r="H62" s="21">
        <f>SUMPRODUCT(N(Tabela1[Código]=Tabela13[[#This Row],[PAPEL]]),Tabela1[Fechamento])</f>
        <v>0</v>
      </c>
      <c r="I62" s="21">
        <f>SUMPRODUCT(N(Tabela17[Código]=Tabela13[[#This Row],[PAPEL]]),Tabela17[Fechamento])</f>
        <v>18.170000000000002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0</v>
      </c>
      <c r="L62" s="31">
        <f>SUMPRODUCT(N(Tabela17683[Código]=Tabela13[[#This Row],[PAPEL]]),Tabela17683[Fechamento])</f>
        <v>0</v>
      </c>
      <c r="M62" s="32">
        <f>IF(Tabela13[[#This Row],[Cotação]]&gt;0,Plan1!$B$2/Tabela13[[#This Row],[Cotação]]-MOD(Plan1!$B$2/Tabela13[[#This Row],[Cotação]],100),0)</f>
        <v>0</v>
      </c>
      <c r="N62" s="39"/>
      <c r="O62" s="39"/>
      <c r="P62" s="39"/>
      <c r="Q62" s="67"/>
      <c r="R62" s="57">
        <v>101483</v>
      </c>
      <c r="S62" s="67"/>
      <c r="T62" s="73">
        <f>AVERAGE(Tabela13[[#This Row],[LUCRO 2015]:[LUCRO 2013]])</f>
        <v>101483</v>
      </c>
      <c r="U62" s="77">
        <f>IF(Tabela13[[#This Row],[LUCRO MÉD]]&lt;&gt;0,(Tabela13[[#This Row],[LUCRO MÉD]]*1000/Tabela13[[#This Row],[Qtde Total Ações]])*(25%*Tabela13[[#This Row],[RPL]]/10%))</f>
        <v>0</v>
      </c>
      <c r="V62" s="30">
        <f>Tabela13[[#This Row],[DIVIDENDOS (25% +)]]/Tabela13[[#This Row],[Cotação]]</f>
        <v>0</v>
      </c>
      <c r="W62" s="30" t="e">
        <f>Tabela13[[#This Row],[Cotação]]/Tabela13[[#This Row],[VPA]]</f>
        <v>#DIV/0!</v>
      </c>
      <c r="X62" s="61">
        <f>IF(Tabela13[[#This Row],[P. Líquido]]&gt;0,AVERAGE(Tabela13[[#This Row],[LUCRO 2015]:[LUCRO 2013]])/(Tabela13[[#This Row],[P. Líquido]]),0)</f>
        <v>0</v>
      </c>
      <c r="Y62" s="73">
        <f>IF([LUCRO MÉD]&lt;&gt;0,Tabela13[[#This Row],[Cotação]]/(Tabela13[[#This Row],[LUCRO MÉD]]*1000/Tabela13[[#This Row],[Qtde Total Ações]]),0)</f>
        <v>142.74616986253858</v>
      </c>
      <c r="Z62" s="61">
        <f>(Tabela13[[#This Row],[LUCRO MÉD]]*1000/Tabela13[[#This Row],[Qtde Total Ações]])/Tabela13[[#This Row],[Cotação]]</f>
        <v>7.0054419040663446E-3</v>
      </c>
      <c r="AA62" s="56" t="e">
        <f>Tabela13[[#This Row],[Ativo Circ.]]/Tabela13[[#This Row],[Passivo Circ.]]</f>
        <v>#DIV/0!</v>
      </c>
      <c r="AB62" s="30" t="e">
        <f>STDEV(Tabela13[[#This Row],[LUCRO 2015]:[LUCRO 2013]])/Tabela13[[#This Row],[LUCRO MÉD]]</f>
        <v>#DIV/0!</v>
      </c>
    </row>
    <row r="63" spans="1:28">
      <c r="A63" s="63" t="s">
        <v>666</v>
      </c>
      <c r="B63" s="21" t="s">
        <v>557</v>
      </c>
      <c r="C63" s="21" t="s">
        <v>166</v>
      </c>
      <c r="D63" s="34">
        <f>MAX(Tabela13[[#This Row],[Colunas1]:[Colunas5]])</f>
        <v>1.61</v>
      </c>
      <c r="E6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63" s="28">
        <f>IF(Tabela13[[#This Row],[P. Líquido]]&lt;&gt;0,(Tabela13[[#This Row],[P. Líquido]]*1000)/Tabela13[[#This Row],[Qtde Total Ações]],0)</f>
        <v>2.7939441340782123</v>
      </c>
      <c r="G63" s="39">
        <f>SUMPRODUCT(N(TRIM(Tabela15[Nome de pregão])=Tabela13[[#This Row],[Nome de Pregão]]),Tabela15[Qtde total de ações])</f>
        <v>179000000</v>
      </c>
      <c r="H63" s="21">
        <f>SUMPRODUCT(N(Tabela1[Código]=Tabela13[[#This Row],[PAPEL]]),Tabela1[Fechamento])</f>
        <v>0</v>
      </c>
      <c r="I63" s="21">
        <f>SUMPRODUCT(N(Tabela17[Código]=Tabela13[[#This Row],[PAPEL]]),Tabela17[Fechamento])</f>
        <v>1.61</v>
      </c>
      <c r="J63" s="21">
        <f>SUMPRODUCT(N(Tabela176[Código]=Tabela13[[#This Row],[PAPEL]]),Tabela176[Fechamento])</f>
        <v>0</v>
      </c>
      <c r="K63" s="21">
        <f>SUMPRODUCT(N(Tabela1768[Código]=Tabela13[[#This Row],[PAPEL]]),Tabela1768[Fechamento])</f>
        <v>0</v>
      </c>
      <c r="L63" s="26">
        <f>SUMPRODUCT(N(Tabela17683[Código]=Tabela13[[#This Row],[PAPEL]]),Tabela17683[Fechamento])</f>
        <v>0</v>
      </c>
      <c r="M63" s="32">
        <f>IF(Tabela13[[#This Row],[Cotação]]&gt;0,Plan1!$B$2/Tabela13[[#This Row],[Cotação]]-MOD(Plan1!$B$2/Tabela13[[#This Row],[Cotação]],100),0)</f>
        <v>600</v>
      </c>
      <c r="N63" s="39">
        <v>500116</v>
      </c>
      <c r="O63" s="39">
        <v>412320</v>
      </c>
      <c r="P63" s="39">
        <v>205820</v>
      </c>
      <c r="Q63" s="67">
        <v>29421</v>
      </c>
      <c r="R63" s="67">
        <v>85160</v>
      </c>
      <c r="S63" s="67">
        <v>102254</v>
      </c>
      <c r="T63" s="73">
        <f>AVERAGE(Tabela13[[#This Row],[LUCRO 2015]:[LUCRO 2013]])</f>
        <v>72278.333333333328</v>
      </c>
      <c r="U63" s="77">
        <f>IF(Tabela13[[#This Row],[LUCRO MÉD]]&lt;&gt;0,(Tabela13[[#This Row],[LUCRO MÉD]]*1000/Tabela13[[#This Row],[Qtde Total Ações]])*(25%*Tabela13[[#This Row],[RPL]]/10%))</f>
        <v>0.14589233927461911</v>
      </c>
      <c r="V63" s="30">
        <f>Tabela13[[#This Row],[DIVIDENDOS (25% +)]]/Tabela13[[#This Row],[Cotação]]</f>
        <v>9.0616359797900059E-2</v>
      </c>
      <c r="W63" s="30">
        <f>Tabela13[[#This Row],[Cotação]]/Tabela13[[#This Row],[VPA]]</f>
        <v>0.57624631085588152</v>
      </c>
      <c r="X63" s="61">
        <f>IF(Tabela13[[#This Row],[P. Líquido]]&gt;0,AVERAGE(Tabela13[[#This Row],[LUCRO 2015]:[LUCRO 2013]])/(Tabela13[[#This Row],[P. Líquido]]),0)</f>
        <v>0.14452313729881333</v>
      </c>
      <c r="Y63" s="73">
        <f>IF([LUCRO MÉD]&lt;&gt;0,Tabela13[[#This Row],[Cotação]]/(Tabela13[[#This Row],[LUCRO MÉD]]*1000/Tabela13[[#This Row],[Qtde Total Ações]]),0)</f>
        <v>3.987225309567183</v>
      </c>
      <c r="Z63" s="61">
        <f>(Tabela13[[#This Row],[LUCRO MÉD]]*1000/Tabela13[[#This Row],[Qtde Total Ações]])/Tabela13[[#This Row],[Cotação]]</f>
        <v>0.25080097620782582</v>
      </c>
      <c r="AA63" s="56">
        <f>Tabela13[[#This Row],[Ativo Circ.]]/Tabela13[[#This Row],[Passivo Circ.]]</f>
        <v>2.0033038577397728</v>
      </c>
      <c r="AB63" s="30">
        <f>STDEV(Tabela13[[#This Row],[LUCRO 2015]:[LUCRO 2013]])/Tabela13[[#This Row],[LUCRO MÉD]]</f>
        <v>0.52694813731147716</v>
      </c>
    </row>
    <row r="64" spans="1:28">
      <c r="A64" s="63" t="s">
        <v>768</v>
      </c>
      <c r="B64" s="21" t="s">
        <v>557</v>
      </c>
      <c r="C64" s="21" t="s">
        <v>480</v>
      </c>
      <c r="D64" s="34">
        <f>MAX(Tabela13[[#This Row],[Colunas1]:[Colunas5]])</f>
        <v>2.16</v>
      </c>
      <c r="E6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64" s="28">
        <f>IF(Tabela13[[#This Row],[P. Líquido]]&lt;&gt;0,(Tabela13[[#This Row],[P. Líquido]]*1000)/Tabela13[[#This Row],[Qtde Total Ações]],0)</f>
        <v>1.4629198656707729</v>
      </c>
      <c r="G64" s="39">
        <f>SUMPRODUCT(N(TRIM(Tabela15[Nome de pregão])=Tabela13[[#This Row],[Nome de Pregão]]),Tabela15[Qtde total de ações])</f>
        <v>158488517</v>
      </c>
      <c r="H64" s="21">
        <f>SUMPRODUCT(N(Tabela1[Código]=Tabela13[[#This Row],[PAPEL]]),Tabela1[Fechamento])</f>
        <v>0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0</v>
      </c>
      <c r="K64" s="21">
        <f>SUMPRODUCT(N(Tabela1768[Código]=Tabela13[[#This Row],[PAPEL]]),Tabela1768[Fechamento])</f>
        <v>0</v>
      </c>
      <c r="L64" s="26">
        <f>SUMPRODUCT(N(Tabela17683[Código]=Tabela13[[#This Row],[PAPEL]]),Tabela17683[Fechamento])</f>
        <v>2.16</v>
      </c>
      <c r="M64" s="32">
        <f>IF(Tabela13[[#This Row],[Cotação]]&gt;0,Plan1!$B$2/Tabela13[[#This Row],[Cotação]]-MOD(Plan1!$B$2/Tabela13[[#This Row],[Cotação]],100),0)</f>
        <v>400</v>
      </c>
      <c r="N64" s="39">
        <v>231856</v>
      </c>
      <c r="O64" s="39">
        <v>639604</v>
      </c>
      <c r="P64" s="39">
        <v>439490</v>
      </c>
      <c r="Q64" s="67">
        <v>52673</v>
      </c>
      <c r="R64" s="67">
        <v>93484</v>
      </c>
      <c r="S64" s="67">
        <v>90511</v>
      </c>
      <c r="T64" s="73">
        <f>AVERAGE(Tabela13[[#This Row],[LUCRO 2015]:[LUCRO 2013]])</f>
        <v>78889.333333333328</v>
      </c>
      <c r="U64" s="77">
        <f>IF(Tabela13[[#This Row],[LUCRO MÉD]]&lt;&gt;0,(Tabela13[[#This Row],[LUCRO MÉD]]*1000/Tabela13[[#This Row],[Qtde Total Ações]])*(25%*Tabela13[[#This Row],[RPL]]/10%))</f>
        <v>0.42340934584555928</v>
      </c>
      <c r="V64" s="30">
        <f>Tabela13[[#This Row],[DIVIDENDOS (25% +)]]/Tabela13[[#This Row],[Cotação]]</f>
        <v>0.19602284529887001</v>
      </c>
      <c r="W64" s="30">
        <f>Tabela13[[#This Row],[Cotação]]/Tabela13[[#This Row],[VPA]]</f>
        <v>1.4764991922572632</v>
      </c>
      <c r="X64" s="61">
        <f>IF(Tabela13[[#This Row],[P. Líquido]]&gt;0,AVERAGE(Tabela13[[#This Row],[LUCRO 2015]:[LUCRO 2013]])/(Tabela13[[#This Row],[P. Líquido]]),0)</f>
        <v>0.34025142042187101</v>
      </c>
      <c r="Y64" s="73">
        <f>IF([LUCRO MÉD]&lt;&gt;0,Tabela13[[#This Row],[Cotação]]/(Tabela13[[#This Row],[LUCRO MÉD]]*1000/Tabela13[[#This Row],[Qtde Total Ações]]),0)</f>
        <v>4.3394357925870848</v>
      </c>
      <c r="Z64" s="61">
        <f>(Tabela13[[#This Row],[LUCRO MÉD]]*1000/Tabela13[[#This Row],[Qtde Total Ações]])/Tabela13[[#This Row],[Cotação]]</f>
        <v>0.23044470474900611</v>
      </c>
      <c r="AA64" s="56">
        <f>Tabela13[[#This Row],[Ativo Circ.]]/Tabela13[[#This Row],[Passivo Circ.]]</f>
        <v>1.4553323170037999</v>
      </c>
      <c r="AB64" s="30">
        <f>STDEV(Tabela13[[#This Row],[LUCRO 2015]:[LUCRO 2013]])/Tabela13[[#This Row],[LUCRO MÉD]]</f>
        <v>0.28841188633924236</v>
      </c>
    </row>
    <row r="65" spans="1:28" hidden="1">
      <c r="A65" s="21" t="s">
        <v>605</v>
      </c>
      <c r="B65" s="21" t="s">
        <v>557</v>
      </c>
      <c r="C65" s="21" t="s">
        <v>115</v>
      </c>
      <c r="D65" s="34">
        <f>MAX(Tabela13[[#This Row],[Colunas1]:[Colunas5]])</f>
        <v>25</v>
      </c>
      <c r="E6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5" s="28">
        <f>IF(Tabela13[[#This Row],[P. Líquido]]&lt;&gt;0,(Tabela13[[#This Row],[P. Líquido]]*1000)/Tabela13[[#This Row],[Qtde Total Ações]],0)</f>
        <v>0</v>
      </c>
      <c r="G65" s="39">
        <f>SUMPRODUCT(N(TRIM(Tabela15[Nome de pregão])=Tabela13[[#This Row],[Nome de Pregão]]),Tabela15[Qtde total de ações])</f>
        <v>36304650</v>
      </c>
      <c r="H65" s="21">
        <f>SUMPRODUCT(N(Tabela1[Código]=Tabela13[[#This Row],[PAPEL]]),Tabela1[Fechamento])</f>
        <v>25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0</v>
      </c>
      <c r="K65" s="31">
        <f>SUMPRODUCT(N(Tabela1768[Código]=Tabela13[[#This Row],[PAPEL]]),Tabela1768[Fechamento])</f>
        <v>0</v>
      </c>
      <c r="L65" s="21">
        <f>SUMPRODUCT(N(Tabela17683[Código]=Tabela13[[#This Row],[PAPEL]]),Tabela17683[Fechamento])</f>
        <v>0</v>
      </c>
      <c r="M65" s="32">
        <f>IF(Tabela13[[#This Row],[Cotação]]&gt;0,Plan1!$B$2/Tabela13[[#This Row],[Cotação]]-MOD(Plan1!$B$2/Tabela13[[#This Row],[Cotação]],100),0)</f>
        <v>0</v>
      </c>
      <c r="N65" s="32"/>
      <c r="O65" s="32"/>
      <c r="P65" s="32"/>
      <c r="Q65" s="67"/>
      <c r="R65" s="67"/>
      <c r="S65" s="67"/>
      <c r="T65" s="73" t="e">
        <f>AVERAGE(Tabela13[[#This Row],[LUCRO 2015]:[LUCRO 2013]])</f>
        <v>#DIV/0!</v>
      </c>
      <c r="U65" s="77" t="e">
        <f>IF(Tabela13[[#This Row],[LUCRO MÉD]]&lt;&gt;0,(Tabela13[[#This Row],[LUCRO MÉD]]*1000/Tabela13[[#This Row],[Qtde Total Ações]])*(25%*Tabela13[[#This Row],[RPL]]/10%))</f>
        <v>#DIV/0!</v>
      </c>
      <c r="V65" s="30" t="e">
        <f>Tabela13[[#This Row],[DIVIDENDOS (25% +)]]/Tabela13[[#This Row],[Cotação]]</f>
        <v>#DIV/0!</v>
      </c>
      <c r="W65" s="30" t="e">
        <f>Tabela13[[#This Row],[Cotação]]/Tabela13[[#This Row],[VPA]]</f>
        <v>#DIV/0!</v>
      </c>
      <c r="X65" s="61">
        <f>IF(Tabela13[[#This Row],[P. Líquido]]&gt;0,AVERAGE(Tabela13[[#This Row],[LUCRO 2015]:[LUCRO 2013]])/(Tabela13[[#This Row],[P. Líquido]]),0)</f>
        <v>0</v>
      </c>
      <c r="Y65" s="73" t="e">
        <f>IF([LUCRO MÉD]&lt;&gt;0,Tabela13[[#This Row],[Cotação]]/(Tabela13[[#This Row],[LUCRO MÉD]]*1000/Tabela13[[#This Row],[Qtde Total Ações]]),0)</f>
        <v>#DIV/0!</v>
      </c>
      <c r="Z65" s="61" t="e">
        <f>(Tabela13[[#This Row],[LUCRO MÉD]]*1000/Tabela13[[#This Row],[Qtde Total Ações]])/Tabela13[[#This Row],[Cotação]]</f>
        <v>#DIV/0!</v>
      </c>
      <c r="AA65" s="56" t="e">
        <f>Tabela13[[#This Row],[Ativo Circ.]]/Tabela13[[#This Row],[Passivo Circ.]]</f>
        <v>#DIV/0!</v>
      </c>
      <c r="AB65" s="30" t="e">
        <f>STDEV(Tabela13[[#This Row],[LUCRO 2015]:[LUCRO 2013]])/Tabela13[[#This Row],[LUCRO MÉD]]</f>
        <v>#DIV/0!</v>
      </c>
    </row>
    <row r="66" spans="1:28" hidden="1">
      <c r="A66" s="21" t="s">
        <v>605</v>
      </c>
      <c r="B66" s="21" t="s">
        <v>558</v>
      </c>
      <c r="C66" s="21" t="s">
        <v>116</v>
      </c>
      <c r="D66" s="34">
        <f>MAX(Tabela13[[#This Row],[Colunas1]:[Colunas5]])</f>
        <v>18.75</v>
      </c>
      <c r="E6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6" s="28">
        <f>IF(Tabela13[[#This Row],[P. Líquido]]&lt;&gt;0,(Tabela13[[#This Row],[P. Líquido]]*1000)/Tabela13[[#This Row],[Qtde Total Ações]],0)</f>
        <v>0</v>
      </c>
      <c r="G66" s="39">
        <f>SUMPRODUCT(N(TRIM(Tabela15[Nome de pregão])=Tabela13[[#This Row],[Nome de Pregão]]),Tabela15[Qtde total de ações])</f>
        <v>36304650</v>
      </c>
      <c r="H66" s="21">
        <f>SUMPRODUCT(N(Tabela1[Código]=Tabela13[[#This Row],[PAPEL]]),Tabela1[Fechamento])</f>
        <v>18.75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0</v>
      </c>
      <c r="K66" s="31">
        <f>SUMPRODUCT(N(Tabela1768[Código]=Tabela13[[#This Row],[PAPEL]]),Tabela1768[Fechamento])</f>
        <v>0</v>
      </c>
      <c r="L66" s="21">
        <f>SUMPRODUCT(N(Tabela17683[Código]=Tabela13[[#This Row],[PAPEL]]),Tabela17683[Fechamento])</f>
        <v>0</v>
      </c>
      <c r="M66" s="32">
        <f>IF(Tabela13[[#This Row],[Cotação]]&gt;0,Plan1!$B$2/Tabela13[[#This Row],[Cotação]]-MOD(Plan1!$B$2/Tabela13[[#This Row],[Cotação]],100),0)</f>
        <v>0</v>
      </c>
      <c r="N66" s="32"/>
      <c r="O66" s="32"/>
      <c r="P66" s="32"/>
      <c r="Q66" s="67"/>
      <c r="R66" s="67"/>
      <c r="S66" s="67"/>
      <c r="T66" s="73" t="e">
        <f>AVERAGE(Tabela13[[#This Row],[LUCRO 2015]:[LUCRO 2013]])</f>
        <v>#DIV/0!</v>
      </c>
      <c r="U66" s="77" t="e">
        <f>IF(Tabela13[[#This Row],[LUCRO MÉD]]&lt;&gt;0,(Tabela13[[#This Row],[LUCRO MÉD]]*1000/Tabela13[[#This Row],[Qtde Total Ações]])*(25%*Tabela13[[#This Row],[RPL]]/10%))</f>
        <v>#DIV/0!</v>
      </c>
      <c r="V66" s="30" t="e">
        <f>Tabela13[[#This Row],[DIVIDENDOS (25% +)]]/Tabela13[[#This Row],[Cotação]]</f>
        <v>#DIV/0!</v>
      </c>
      <c r="W66" s="30" t="e">
        <f>Tabela13[[#This Row],[Cotação]]/Tabela13[[#This Row],[VPA]]</f>
        <v>#DIV/0!</v>
      </c>
      <c r="X66" s="61">
        <f>IF(Tabela13[[#This Row],[P. Líquido]]&gt;0,AVERAGE(Tabela13[[#This Row],[LUCRO 2015]:[LUCRO 2013]])/(Tabela13[[#This Row],[P. Líquido]]),0)</f>
        <v>0</v>
      </c>
      <c r="Y66" s="73" t="e">
        <f>IF([LUCRO MÉD]&lt;&gt;0,Tabela13[[#This Row],[Cotação]]/(Tabela13[[#This Row],[LUCRO MÉD]]*1000/Tabela13[[#This Row],[Qtde Total Ações]]),0)</f>
        <v>#DIV/0!</v>
      </c>
      <c r="Z66" s="61" t="e">
        <f>(Tabela13[[#This Row],[LUCRO MÉD]]*1000/Tabela13[[#This Row],[Qtde Total Ações]])/Tabela13[[#This Row],[Cotação]]</f>
        <v>#DIV/0!</v>
      </c>
      <c r="AA66" s="56" t="e">
        <f>Tabela13[[#This Row],[Ativo Circ.]]/Tabela13[[#This Row],[Passivo Circ.]]</f>
        <v>#DIV/0!</v>
      </c>
      <c r="AB66" s="30" t="e">
        <f>STDEV(Tabela13[[#This Row],[LUCRO 2015]:[LUCRO 2013]])/Tabela13[[#This Row],[LUCRO MÉD]]</f>
        <v>#DIV/0!</v>
      </c>
    </row>
    <row r="67" spans="1:28" hidden="1">
      <c r="A67" s="21" t="s">
        <v>606</v>
      </c>
      <c r="B67" s="21" t="s">
        <v>557</v>
      </c>
      <c r="C67" s="21" t="s">
        <v>142</v>
      </c>
      <c r="D67" s="34">
        <f>MAX(Tabela13[[#This Row],[Colunas1]:[Colunas5]])</f>
        <v>48.29</v>
      </c>
      <c r="E6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7" s="28">
        <f>IF(Tabela13[[#This Row],[P. Líquido]]&lt;&gt;0,(Tabela13[[#This Row],[P. Líquido]]*1000)/Tabela13[[#This Row],[Qtde Total Ações]],0)</f>
        <v>0</v>
      </c>
      <c r="G67" s="39">
        <f>SUMPRODUCT(N(TRIM(Tabela15[Nome de pregão])=Tabela13[[#This Row],[Nome de Pregão]]),Tabela15[Qtde total de ações])</f>
        <v>812473246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48.29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0</v>
      </c>
      <c r="L67" s="26">
        <f>SUMPRODUCT(N(Tabela17683[Código]=Tabela13[[#This Row],[PAPEL]]),Tabela17683[Fechamento])</f>
        <v>0</v>
      </c>
      <c r="M67" s="32">
        <f>IF(Tabela13[[#This Row],[Cotação]]&gt;0,Plan1!$B$2/Tabela13[[#This Row],[Cotação]]-MOD(Plan1!$B$2/Tabela13[[#This Row],[Cotação]],100),0)</f>
        <v>0</v>
      </c>
      <c r="N67" s="32"/>
      <c r="O67" s="32"/>
      <c r="P67" s="32"/>
      <c r="Q67" s="67"/>
      <c r="R67" s="67"/>
      <c r="S67" s="67"/>
      <c r="T67" s="73" t="e">
        <f>AVERAGE(Tabela13[[#This Row],[LUCRO 2015]:[LUCRO 2013]])</f>
        <v>#DIV/0!</v>
      </c>
      <c r="U67" s="77" t="e">
        <f>IF(Tabela13[[#This Row],[LUCRO MÉD]]&lt;&gt;0,(Tabela13[[#This Row],[LUCRO MÉD]]*1000/Tabela13[[#This Row],[Qtde Total Ações]])*(25%*Tabela13[[#This Row],[RPL]]/10%))</f>
        <v>#DIV/0!</v>
      </c>
      <c r="V67" s="30" t="e">
        <f>Tabela13[[#This Row],[DIVIDENDOS (25% +)]]/Tabela13[[#This Row],[Cotação]]</f>
        <v>#DIV/0!</v>
      </c>
      <c r="W67" s="30" t="e">
        <f>Tabela13[[#This Row],[Cotação]]/Tabela13[[#This Row],[VPA]]</f>
        <v>#DIV/0!</v>
      </c>
      <c r="X67" s="61">
        <f>IF(Tabela13[[#This Row],[P. Líquido]]&gt;0,AVERAGE(Tabela13[[#This Row],[LUCRO 2015]:[LUCRO 2013]])/(Tabela13[[#This Row],[P. Líquido]]),0)</f>
        <v>0</v>
      </c>
      <c r="Y67" s="73" t="e">
        <f>IF([LUCRO MÉD]&lt;&gt;0,Tabela13[[#This Row],[Cotação]]/(Tabela13[[#This Row],[LUCRO MÉD]]*1000/Tabela13[[#This Row],[Qtde Total Ações]]),0)</f>
        <v>#DIV/0!</v>
      </c>
      <c r="Z67" s="61" t="e">
        <f>(Tabela13[[#This Row],[LUCRO MÉD]]*1000/Tabela13[[#This Row],[Qtde Total Ações]])/Tabela13[[#This Row],[Cotação]]</f>
        <v>#DIV/0!</v>
      </c>
      <c r="AA67" s="56" t="e">
        <f>Tabela13[[#This Row],[Ativo Circ.]]/Tabela13[[#This Row],[Passivo Circ.]]</f>
        <v>#DIV/0!</v>
      </c>
      <c r="AB67" s="30" t="e">
        <f>STDEV(Tabela13[[#This Row],[LUCRO 2015]:[LUCRO 2013]])/Tabela13[[#This Row],[LUCRO MÉD]]</f>
        <v>#DIV/0!</v>
      </c>
    </row>
    <row r="68" spans="1:28" hidden="1">
      <c r="A68" s="21" t="s">
        <v>607</v>
      </c>
      <c r="B68" s="21" t="s">
        <v>557</v>
      </c>
      <c r="C68" s="21" t="s">
        <v>439</v>
      </c>
      <c r="D68" s="34">
        <f>MAX(Tabela13[[#This Row],[Colunas1]:[Colunas5]])</f>
        <v>0</v>
      </c>
      <c r="E6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8" s="28">
        <f>IF(Tabela13[[#This Row],[P. Líquido]]&lt;&gt;0,(Tabela13[[#This Row],[P. Líquido]]*1000)/Tabela13[[#This Row],[Qtde Total Ações]],0)</f>
        <v>0</v>
      </c>
      <c r="G68" s="39">
        <f>SUMPRODUCT(N(TRIM(Tabela15[Nome de pregão])=Tabela13[[#This Row],[Nome de Pregão]]),Tabela15[Qtde total de ações])</f>
        <v>1339603865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26">
        <f>SUMPRODUCT(N(Tabela17683[Código]=Tabela13[[#This Row],[PAPEL]]),Tabela17683[Fechamento])</f>
        <v>0</v>
      </c>
      <c r="M68" s="32">
        <f>IF(Tabela13[[#This Row],[Cotação]]&gt;0,Plan1!$B$2/Tabela13[[#This Row],[Cotação]]-MOD(Plan1!$B$2/Tabela13[[#This Row],[Cotação]],100),0)</f>
        <v>0</v>
      </c>
      <c r="N68" s="32"/>
      <c r="O68" s="32"/>
      <c r="P68" s="32"/>
      <c r="Q68" s="67"/>
      <c r="R68" s="67"/>
      <c r="S68" s="67"/>
      <c r="T68" s="73" t="e">
        <f>AVERAGE(Tabela13[[#This Row],[LUCRO 2015]:[LUCRO 2013]])</f>
        <v>#DIV/0!</v>
      </c>
      <c r="U68" s="77" t="e">
        <f>IF(Tabela13[[#This Row],[LUCRO MÉD]]&lt;&gt;0,(Tabela13[[#This Row],[LUCRO MÉD]]*1000/Tabela13[[#This Row],[Qtde Total Ações]])*(25%*Tabela13[[#This Row],[RPL]]/10%))</f>
        <v>#DIV/0!</v>
      </c>
      <c r="V68" s="30" t="e">
        <f>Tabela13[[#This Row],[DIVIDENDOS (25% +)]]/Tabela13[[#This Row],[Cotação]]</f>
        <v>#DIV/0!</v>
      </c>
      <c r="W68" s="30" t="e">
        <f>Tabela13[[#This Row],[Cotação]]/Tabela13[[#This Row],[VPA]]</f>
        <v>#DIV/0!</v>
      </c>
      <c r="X68" s="61">
        <f>IF(Tabela13[[#This Row],[P. Líquido]]&gt;0,AVERAGE(Tabela13[[#This Row],[LUCRO 2015]:[LUCRO 2013]])/(Tabela13[[#This Row],[P. Líquido]]),0)</f>
        <v>0</v>
      </c>
      <c r="Y68" s="73" t="e">
        <f>IF([LUCRO MÉD]&lt;&gt;0,Tabela13[[#This Row],[Cotação]]/(Tabela13[[#This Row],[LUCRO MÉD]]*1000/Tabela13[[#This Row],[Qtde Total Ações]]),0)</f>
        <v>#DIV/0!</v>
      </c>
      <c r="Z68" s="61" t="e">
        <f>(Tabela13[[#This Row],[LUCRO MÉD]]*1000/Tabela13[[#This Row],[Qtde Total Ações]])/Tabela13[[#This Row],[Cotação]]</f>
        <v>#DIV/0!</v>
      </c>
      <c r="AA68" s="56" t="e">
        <f>Tabela13[[#This Row],[Ativo Circ.]]/Tabela13[[#This Row],[Passivo Circ.]]</f>
        <v>#DIV/0!</v>
      </c>
      <c r="AB68" s="30" t="e">
        <f>STDEV(Tabela13[[#This Row],[LUCRO 2015]:[LUCRO 2013]])/Tabela13[[#This Row],[LUCRO MÉD]]</f>
        <v>#DIV/0!</v>
      </c>
    </row>
    <row r="69" spans="1:28" hidden="1">
      <c r="A69" s="21" t="s">
        <v>608</v>
      </c>
      <c r="B69" s="21" t="s">
        <v>557</v>
      </c>
      <c r="C69" s="21" t="s">
        <v>140</v>
      </c>
      <c r="D69" s="34">
        <f>MAX(Tabela13[[#This Row],[Colunas1]:[Colunas5]])</f>
        <v>0</v>
      </c>
      <c r="E6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69" s="28">
        <f>IF(Tabela13[[#This Row],[P. Líquido]]&lt;&gt;0,(Tabela13[[#This Row],[P. Líquido]]*1000)/Tabela13[[#This Row],[Qtde Total Ações]],0)</f>
        <v>0</v>
      </c>
      <c r="G69" s="39">
        <f>SUMPRODUCT(N(TRIM(Tabela15[Nome de pregão])=Tabela13[[#This Row],[Nome de Pregão]]),Tabela15[Qtde total de ações])</f>
        <v>0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0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</v>
      </c>
      <c r="L69" s="26">
        <f>SUMPRODUCT(N(Tabela17683[Código]=Tabela13[[#This Row],[PAPEL]]),Tabela17683[Fechamento])</f>
        <v>0</v>
      </c>
      <c r="M69" s="32">
        <f>IF(Tabela13[[#This Row],[Cotação]]&gt;0,Plan1!$B$2/Tabela13[[#This Row],[Cotação]]-MOD(Plan1!$B$2/Tabela13[[#This Row],[Cotação]],100),0)</f>
        <v>0</v>
      </c>
      <c r="N69" s="32"/>
      <c r="O69" s="32"/>
      <c r="P69" s="32"/>
      <c r="Q69" s="67"/>
      <c r="R69" s="67"/>
      <c r="S69" s="67"/>
      <c r="T69" s="73" t="e">
        <f>AVERAGE(Tabela13[[#This Row],[LUCRO 2015]:[LUCRO 2013]])</f>
        <v>#DIV/0!</v>
      </c>
      <c r="U69" s="77" t="e">
        <f>IF(Tabela13[[#This Row],[LUCRO MÉD]]&lt;&gt;0,(Tabela13[[#This Row],[LUCRO MÉD]]*1000/Tabela13[[#This Row],[Qtde Total Ações]])*(25%*Tabela13[[#This Row],[RPL]]/10%))</f>
        <v>#DIV/0!</v>
      </c>
      <c r="V69" s="30" t="e">
        <f>Tabela13[[#This Row],[DIVIDENDOS (25% +)]]/Tabela13[[#This Row],[Cotação]]</f>
        <v>#DIV/0!</v>
      </c>
      <c r="W69" s="30" t="e">
        <f>Tabela13[[#This Row],[Cotação]]/Tabela13[[#This Row],[VPA]]</f>
        <v>#DIV/0!</v>
      </c>
      <c r="X69" s="61">
        <f>IF(Tabela13[[#This Row],[P. Líquido]]&gt;0,AVERAGE(Tabela13[[#This Row],[LUCRO 2015]:[LUCRO 2013]])/(Tabela13[[#This Row],[P. Líquido]]),0)</f>
        <v>0</v>
      </c>
      <c r="Y69" s="73" t="e">
        <f>IF([LUCRO MÉD]&lt;&gt;0,Tabela13[[#This Row],[Cotação]]/(Tabela13[[#This Row],[LUCRO MÉD]]*1000/Tabela13[[#This Row],[Qtde Total Ações]]),0)</f>
        <v>#DIV/0!</v>
      </c>
      <c r="Z69" s="61" t="e">
        <f>(Tabela13[[#This Row],[LUCRO MÉD]]*1000/Tabela13[[#This Row],[Qtde Total Ações]])/Tabela13[[#This Row],[Cotação]]</f>
        <v>#DIV/0!</v>
      </c>
      <c r="AA69" s="56" t="e">
        <f>Tabela13[[#This Row],[Ativo Circ.]]/Tabela13[[#This Row],[Passivo Circ.]]</f>
        <v>#DIV/0!</v>
      </c>
      <c r="AB69" s="30" t="e">
        <f>STDEV(Tabela13[[#This Row],[LUCRO 2015]:[LUCRO 2013]])/Tabela13[[#This Row],[LUCRO MÉD]]</f>
        <v>#DIV/0!</v>
      </c>
    </row>
    <row r="70" spans="1:28" hidden="1">
      <c r="A70" s="21" t="s">
        <v>608</v>
      </c>
      <c r="B70" s="21" t="s">
        <v>558</v>
      </c>
      <c r="C70" s="21" t="s">
        <v>141</v>
      </c>
      <c r="D70" s="34">
        <f>MAX(Tabela13[[#This Row],[Colunas1]:[Colunas5]])</f>
        <v>0</v>
      </c>
      <c r="E7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0" s="28">
        <f>IF(Tabela13[[#This Row],[P. Líquido]]&lt;&gt;0,(Tabela13[[#This Row],[P. Líquido]]*1000)/Tabela13[[#This Row],[Qtde Total Ações]],0)</f>
        <v>0</v>
      </c>
      <c r="G70" s="39">
        <f>SUMPRODUCT(N(TRIM(Tabela15[Nome de pregão])=Tabela13[[#This Row],[Nome de Pregão]]),Tabela15[Qtde total de ações])</f>
        <v>0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26">
        <f>SUMPRODUCT(N(Tabela17683[Código]=Tabela13[[#This Row],[PAPEL]]),Tabela17683[Fechamento])</f>
        <v>0</v>
      </c>
      <c r="M70" s="32">
        <f>IF(Tabela13[[#This Row],[Cotação]]&gt;0,Plan1!$B$2/Tabela13[[#This Row],[Cotação]]-MOD(Plan1!$B$2/Tabela13[[#This Row],[Cotação]],100),0)</f>
        <v>0</v>
      </c>
      <c r="N70" s="32"/>
      <c r="O70" s="32"/>
      <c r="P70" s="32"/>
      <c r="Q70" s="67"/>
      <c r="R70" s="67"/>
      <c r="S70" s="67"/>
      <c r="T70" s="73" t="e">
        <f>AVERAGE(Tabela13[[#This Row],[LUCRO 2015]:[LUCRO 2013]])</f>
        <v>#DIV/0!</v>
      </c>
      <c r="U70" s="77" t="e">
        <f>IF(Tabela13[[#This Row],[LUCRO MÉD]]&lt;&gt;0,(Tabela13[[#This Row],[LUCRO MÉD]]*1000/Tabela13[[#This Row],[Qtde Total Ações]])*(25%*Tabela13[[#This Row],[RPL]]/10%))</f>
        <v>#DIV/0!</v>
      </c>
      <c r="V70" s="30" t="e">
        <f>Tabela13[[#This Row],[DIVIDENDOS (25% +)]]/Tabela13[[#This Row],[Cotação]]</f>
        <v>#DIV/0!</v>
      </c>
      <c r="W70" s="30" t="e">
        <f>Tabela13[[#This Row],[Cotação]]/Tabela13[[#This Row],[VPA]]</f>
        <v>#DIV/0!</v>
      </c>
      <c r="X70" s="61">
        <f>IF(Tabela13[[#This Row],[P. Líquido]]&gt;0,AVERAGE(Tabela13[[#This Row],[LUCRO 2015]:[LUCRO 2013]])/(Tabela13[[#This Row],[P. Líquido]]),0)</f>
        <v>0</v>
      </c>
      <c r="Y70" s="73" t="e">
        <f>IF([LUCRO MÉD]&lt;&gt;0,Tabela13[[#This Row],[Cotação]]/(Tabela13[[#This Row],[LUCRO MÉD]]*1000/Tabela13[[#This Row],[Qtde Total Ações]]),0)</f>
        <v>#DIV/0!</v>
      </c>
      <c r="Z70" s="61" t="e">
        <f>(Tabela13[[#This Row],[LUCRO MÉD]]*1000/Tabela13[[#This Row],[Qtde Total Ações]])/Tabela13[[#This Row],[Cotação]]</f>
        <v>#DIV/0!</v>
      </c>
      <c r="AA70" s="56" t="e">
        <f>Tabela13[[#This Row],[Ativo Circ.]]/Tabela13[[#This Row],[Passivo Circ.]]</f>
        <v>#DIV/0!</v>
      </c>
      <c r="AB70" s="30" t="e">
        <f>STDEV(Tabela13[[#This Row],[LUCRO 2015]:[LUCRO 2013]])/Tabela13[[#This Row],[LUCRO MÉD]]</f>
        <v>#DIV/0!</v>
      </c>
    </row>
    <row r="71" spans="1:28" hidden="1">
      <c r="A71" s="63" t="s">
        <v>609</v>
      </c>
      <c r="B71" s="21" t="s">
        <v>558</v>
      </c>
      <c r="C71" s="21" t="s">
        <v>412</v>
      </c>
      <c r="D71" s="34">
        <f>MAX(Tabela13[[#This Row],[Colunas1]:[Colunas5]])</f>
        <v>0.57999999999999996</v>
      </c>
      <c r="E7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71" s="28">
        <f>IF(Tabela13[[#This Row],[P. Líquido]]&lt;&gt;0,(Tabela13[[#This Row],[P. Líquido]]*1000)/Tabela13[[#This Row],[Qtde Total Ações]],0)</f>
        <v>-9.493609568666149E-3</v>
      </c>
      <c r="G71" s="39">
        <f>SUMPRODUCT(N(TRIM(Tabela15[Nome de pregão])=Tabela13[[#This Row],[Nome de Pregão]]),Tabela15[Qtde total de ações])</f>
        <v>38552249</v>
      </c>
      <c r="H71" s="21">
        <f>SUMPRODUCT(N(Tabela1[Código]=Tabela13[[#This Row],[PAPEL]]),Tabela1[Fechamento])</f>
        <v>0</v>
      </c>
      <c r="I71" s="21">
        <f>SUMPRODUCT(N(Tabela17[Código]=Tabela13[[#This Row],[PAPEL]]),Tabela17[Fechamento])</f>
        <v>0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0.57999999999999996</v>
      </c>
      <c r="L71" s="26">
        <f>SUMPRODUCT(N(Tabela17683[Código]=Tabela13[[#This Row],[PAPEL]]),Tabela17683[Fechamento])</f>
        <v>0</v>
      </c>
      <c r="M71" s="32">
        <f>IF(Tabela13[[#This Row],[Cotação]]&gt;0,Plan1!$B$2/Tabela13[[#This Row],[Cotação]]-MOD(Plan1!$B$2/Tabela13[[#This Row],[Cotação]],100),0)</f>
        <v>1700</v>
      </c>
      <c r="N71" s="39">
        <v>-366</v>
      </c>
      <c r="O71" s="39">
        <v>180155</v>
      </c>
      <c r="P71" s="39">
        <v>238865</v>
      </c>
      <c r="Q71" s="67">
        <v>0</v>
      </c>
      <c r="R71" s="67">
        <v>13986</v>
      </c>
      <c r="S71" s="67">
        <v>331</v>
      </c>
      <c r="T71" s="73">
        <f>AVERAGE(Tabela13[[#This Row],[LUCRO 2015]:[LUCRO 2013]])</f>
        <v>4772.333333333333</v>
      </c>
      <c r="U71" s="77">
        <f>IF(Tabela13[[#This Row],[LUCRO MÉD]]&lt;&gt;0,(Tabela13[[#This Row],[LUCRO MÉD]]*1000/Tabela13[[#This Row],[Qtde Total Ações]])*(25%*Tabela13[[#This Row],[RPL]]/10%))</f>
        <v>0</v>
      </c>
      <c r="V71" s="30">
        <f>Tabela13[[#This Row],[DIVIDENDOS (25% +)]]/Tabela13[[#This Row],[Cotação]]</f>
        <v>0</v>
      </c>
      <c r="W71" s="30">
        <f>Tabela13[[#This Row],[Cotação]]/Tabela13[[#This Row],[VPA]]</f>
        <v>-61.093727923497269</v>
      </c>
      <c r="X71" s="61">
        <f>IF(Tabela13[[#This Row],[P. Líquido]]&gt;0,AVERAGE(Tabela13[[#This Row],[LUCRO 2015]:[LUCRO 2013]])/(Tabela13[[#This Row],[P. Líquido]]),0)</f>
        <v>0</v>
      </c>
      <c r="Y71" s="73">
        <f>IF([LUCRO MÉD]&lt;&gt;0,Tabela13[[#This Row],[Cotação]]/(Tabela13[[#This Row],[LUCRO MÉD]]*1000/Tabela13[[#This Row],[Qtde Total Ações]]),0)</f>
        <v>4.6854028958580711</v>
      </c>
      <c r="Z71" s="61">
        <f>(Tabela13[[#This Row],[LUCRO MÉD]]*1000/Tabela13[[#This Row],[Qtde Total Ações]])/Tabela13[[#This Row],[Cotação]]</f>
        <v>0.21342881759090707</v>
      </c>
      <c r="AA71" s="56">
        <f>Tabela13[[#This Row],[Ativo Circ.]]/Tabela13[[#This Row],[Passivo Circ.]]</f>
        <v>0.75421263056538212</v>
      </c>
      <c r="AB71" s="30">
        <f>STDEV(Tabela13[[#This Row],[LUCRO 2015]:[LUCRO 2013]])/Tabela13[[#This Row],[LUCRO MÉD]]</f>
        <v>1.6723445307674418</v>
      </c>
    </row>
    <row r="72" spans="1:28" hidden="1">
      <c r="A72" s="63" t="s">
        <v>609</v>
      </c>
      <c r="B72" s="21" t="s">
        <v>557</v>
      </c>
      <c r="C72" s="21" t="s">
        <v>411</v>
      </c>
      <c r="D72" s="34">
        <f>MAX(Tabela13[[#This Row],[Colunas1]:[Colunas5]])</f>
        <v>0</v>
      </c>
      <c r="E7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2" s="28">
        <f>IF(Tabela13[[#This Row],[P. Líquido]]&lt;&gt;0,(Tabela13[[#This Row],[P. Líquido]]*1000)/Tabela13[[#This Row],[Qtde Total Ações]],0)</f>
        <v>-9.493609568666149E-3</v>
      </c>
      <c r="G72" s="39">
        <f>SUMPRODUCT(N(TRIM(Tabela15[Nome de pregão])=Tabela13[[#This Row],[Nome de Pregão]]),Tabela15[Qtde total de ações])</f>
        <v>38552249</v>
      </c>
      <c r="H72" s="21">
        <f>SUMPRODUCT(N(Tabela1[Código]=Tabela13[[#This Row],[PAPEL]]),Tabela1[Fechamento])</f>
        <v>0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0</v>
      </c>
      <c r="L72" s="26">
        <f>SUMPRODUCT(N(Tabela17683[Código]=Tabela13[[#This Row],[PAPEL]]),Tabela17683[Fechamento])</f>
        <v>0</v>
      </c>
      <c r="M72" s="32">
        <f>IF(Tabela13[[#This Row],[Cotação]]&gt;0,Plan1!$B$2/Tabela13[[#This Row],[Cotação]]-MOD(Plan1!$B$2/Tabela13[[#This Row],[Cotação]],100),0)</f>
        <v>0</v>
      </c>
      <c r="N72" s="39">
        <v>-366</v>
      </c>
      <c r="O72" s="39">
        <v>180155</v>
      </c>
      <c r="P72" s="39">
        <v>238865</v>
      </c>
      <c r="Q72" s="67">
        <v>0</v>
      </c>
      <c r="R72" s="67">
        <v>13986</v>
      </c>
      <c r="S72" s="67">
        <v>331</v>
      </c>
      <c r="T72" s="73">
        <f>AVERAGE(Tabela13[[#This Row],[LUCRO 2015]:[LUCRO 2013]])</f>
        <v>4772.333333333333</v>
      </c>
      <c r="U72" s="77">
        <f>IF(Tabela13[[#This Row],[LUCRO MÉD]]&lt;&gt;0,(Tabela13[[#This Row],[LUCRO MÉD]]*1000/Tabela13[[#This Row],[Qtde Total Ações]])*(25%*Tabela13[[#This Row],[RPL]]/10%))</f>
        <v>0</v>
      </c>
      <c r="V72" s="30" t="e">
        <f>Tabela13[[#This Row],[DIVIDENDOS (25% +)]]/Tabela13[[#This Row],[Cotação]]</f>
        <v>#DIV/0!</v>
      </c>
      <c r="W72" s="30">
        <f>Tabela13[[#This Row],[Cotação]]/Tabela13[[#This Row],[VPA]]</f>
        <v>0</v>
      </c>
      <c r="X72" s="61">
        <f>IF(Tabela13[[#This Row],[P. Líquido]]&gt;0,AVERAGE(Tabela13[[#This Row],[LUCRO 2015]:[LUCRO 2013]])/(Tabela13[[#This Row],[P. Líquido]]),0)</f>
        <v>0</v>
      </c>
      <c r="Y72" s="73">
        <f>IF([LUCRO MÉD]&lt;&gt;0,Tabela13[[#This Row],[Cotação]]/(Tabela13[[#This Row],[LUCRO MÉD]]*1000/Tabela13[[#This Row],[Qtde Total Ações]]),0)</f>
        <v>0</v>
      </c>
      <c r="Z72" s="61" t="e">
        <f>(Tabela13[[#This Row],[LUCRO MÉD]]*1000/Tabela13[[#This Row],[Qtde Total Ações]])/Tabela13[[#This Row],[Cotação]]</f>
        <v>#DIV/0!</v>
      </c>
      <c r="AA72" s="56">
        <f>Tabela13[[#This Row],[Ativo Circ.]]/Tabela13[[#This Row],[Passivo Circ.]]</f>
        <v>0.75421263056538212</v>
      </c>
      <c r="AB72" s="30">
        <f>STDEV(Tabela13[[#This Row],[LUCRO 2015]:[LUCRO 2013]])/Tabela13[[#This Row],[LUCRO MÉD]]</f>
        <v>1.6723445307674418</v>
      </c>
    </row>
    <row r="73" spans="1:28" hidden="1">
      <c r="A73" s="21" t="s">
        <v>610</v>
      </c>
      <c r="B73" s="21" t="s">
        <v>557</v>
      </c>
      <c r="C73" s="21" t="s">
        <v>93</v>
      </c>
      <c r="D73" s="34">
        <f>MAX(Tabela13[[#This Row],[Colunas1]:[Colunas5]])</f>
        <v>10.199999999999999</v>
      </c>
      <c r="E7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3" s="28">
        <f>IF(Tabela13[[#This Row],[P. Líquido]]&lt;&gt;0,(Tabela13[[#This Row],[P. Líquido]]*1000)/Tabela13[[#This Row],[Qtde Total Ações]],0)</f>
        <v>0</v>
      </c>
      <c r="G73" s="39">
        <f>SUMPRODUCT(N(TRIM(Tabela15[Nome de pregão])=Tabela13[[#This Row],[Nome de Pregão]]),Tabela15[Qtde total de ações])</f>
        <v>715094432</v>
      </c>
      <c r="H73" s="21">
        <f>SUMPRODUCT(N(Tabela1[Código]=Tabela13[[#This Row],[PAPEL]]),Tabela1[Fechamento])</f>
        <v>10.199999999999999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21">
        <f>SUMPRODUCT(N(Tabela1768[Código]=Tabela13[[#This Row],[PAPEL]]),Tabela1768[Fechamento])</f>
        <v>0</v>
      </c>
      <c r="L73" s="31">
        <f>SUMPRODUCT(N(Tabela17683[Código]=Tabela13[[#This Row],[PAPEL]]),Tabela17683[Fechamento])</f>
        <v>0</v>
      </c>
      <c r="M73" s="32">
        <f>IF(Tabela13[[#This Row],[Cotação]]&gt;0,Plan1!$B$2/Tabela13[[#This Row],[Cotação]]-MOD(Plan1!$B$2/Tabela13[[#This Row],[Cotação]],100),0)</f>
        <v>0</v>
      </c>
      <c r="N73" s="32"/>
      <c r="O73" s="32"/>
      <c r="P73" s="32"/>
      <c r="Q73" s="67"/>
      <c r="R73" s="67"/>
      <c r="S73" s="67"/>
      <c r="T73" s="73" t="e">
        <f>AVERAGE(Tabela13[[#This Row],[LUCRO 2015]:[LUCRO 2013]])</f>
        <v>#DIV/0!</v>
      </c>
      <c r="U73" s="77" t="e">
        <f>IF(Tabela13[[#This Row],[LUCRO MÉD]]&lt;&gt;0,(Tabela13[[#This Row],[LUCRO MÉD]]*1000/Tabela13[[#This Row],[Qtde Total Ações]])*(25%*Tabela13[[#This Row],[RPL]]/10%))</f>
        <v>#DIV/0!</v>
      </c>
      <c r="V73" s="30" t="e">
        <f>Tabela13[[#This Row],[DIVIDENDOS (25% +)]]/Tabela13[[#This Row],[Cotação]]</f>
        <v>#DIV/0!</v>
      </c>
      <c r="W73" s="30" t="e">
        <f>Tabela13[[#This Row],[Cotação]]/Tabela13[[#This Row],[VPA]]</f>
        <v>#DIV/0!</v>
      </c>
      <c r="X73" s="61">
        <f>IF(Tabela13[[#This Row],[P. Líquido]]&gt;0,AVERAGE(Tabela13[[#This Row],[LUCRO 2015]:[LUCRO 2013]])/(Tabela13[[#This Row],[P. Líquido]]),0)</f>
        <v>0</v>
      </c>
      <c r="Y73" s="73" t="e">
        <f>IF([LUCRO MÉD]&lt;&gt;0,Tabela13[[#This Row],[Cotação]]/(Tabela13[[#This Row],[LUCRO MÉD]]*1000/Tabela13[[#This Row],[Qtde Total Ações]]),0)</f>
        <v>#DIV/0!</v>
      </c>
      <c r="Z73" s="61" t="e">
        <f>(Tabela13[[#This Row],[LUCRO MÉD]]*1000/Tabela13[[#This Row],[Qtde Total Ações]])/Tabela13[[#This Row],[Cotação]]</f>
        <v>#DIV/0!</v>
      </c>
      <c r="AA73" s="56" t="e">
        <f>Tabela13[[#This Row],[Ativo Circ.]]/Tabela13[[#This Row],[Passivo Circ.]]</f>
        <v>#DIV/0!</v>
      </c>
      <c r="AB73" s="30" t="e">
        <f>STDEV(Tabela13[[#This Row],[LUCRO 2015]:[LUCRO 2013]])/Tabela13[[#This Row],[LUCRO MÉD]]</f>
        <v>#DIV/0!</v>
      </c>
    </row>
    <row r="74" spans="1:28" hidden="1">
      <c r="A74" s="21" t="s">
        <v>610</v>
      </c>
      <c r="B74" s="21" t="s">
        <v>558</v>
      </c>
      <c r="C74" s="21" t="s">
        <v>227</v>
      </c>
      <c r="D74" s="34">
        <f>MAX(Tabela13[[#This Row],[Colunas1]:[Colunas5]])</f>
        <v>0</v>
      </c>
      <c r="E7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4" s="28">
        <f>IF(Tabela13[[#This Row],[P. Líquido]]&lt;&gt;0,(Tabela13[[#This Row],[P. Líquido]]*1000)/Tabela13[[#This Row],[Qtde Total Ações]],0)</f>
        <v>0</v>
      </c>
      <c r="G74" s="39">
        <f>SUMPRODUCT(N(TRIM(Tabela15[Nome de pregão])=Tabela13[[#This Row],[Nome de Pregão]]),Tabela15[Qtde total de ações])</f>
        <v>715094432</v>
      </c>
      <c r="H74" s="21">
        <f>SUMPRODUCT(N(Tabela1[Código]=Tabela13[[#This Row],[PAPEL]]),Tabela1[Fechamento])</f>
        <v>0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21">
        <f>SUMPRODUCT(N(Tabela1768[Código]=Tabela13[[#This Row],[PAPEL]]),Tabela1768[Fechamento])</f>
        <v>0</v>
      </c>
      <c r="L74" s="31">
        <f>SUMPRODUCT(N(Tabela17683[Código]=Tabela13[[#This Row],[PAPEL]]),Tabela17683[Fechamento])</f>
        <v>0</v>
      </c>
      <c r="M74" s="22">
        <f>IF(Tabela13[[#This Row],[Cotação]]&gt;0,Plan1!$B$2/Tabela13[[#This Row],[Cotação]]-MOD(Plan1!$B$2/Tabela13[[#This Row],[Cotação]],100),0)</f>
        <v>0</v>
      </c>
      <c r="N74" s="22"/>
      <c r="O74" s="22"/>
      <c r="P74" s="22"/>
      <c r="Q74" s="67"/>
      <c r="R74" s="67"/>
      <c r="S74" s="67"/>
      <c r="T74" s="73" t="e">
        <f>AVERAGE(Tabela13[[#This Row],[LUCRO 2015]:[LUCRO 2013]])</f>
        <v>#DIV/0!</v>
      </c>
      <c r="U74" s="77" t="e">
        <f>IF(Tabela13[[#This Row],[LUCRO MÉD]]&lt;&gt;0,(Tabela13[[#This Row],[LUCRO MÉD]]*1000/Tabela13[[#This Row],[Qtde Total Ações]])*(25%*Tabela13[[#This Row],[RPL]]/10%))</f>
        <v>#DIV/0!</v>
      </c>
      <c r="V74" s="30" t="e">
        <f>Tabela13[[#This Row],[DIVIDENDOS (25% +)]]/Tabela13[[#This Row],[Cotação]]</f>
        <v>#DIV/0!</v>
      </c>
      <c r="W74" s="30" t="e">
        <f>Tabela13[[#This Row],[Cotação]]/Tabela13[[#This Row],[VPA]]</f>
        <v>#DIV/0!</v>
      </c>
      <c r="X74" s="61">
        <f>IF(Tabela13[[#This Row],[P. Líquido]]&gt;0,AVERAGE(Tabela13[[#This Row],[LUCRO 2015]:[LUCRO 2013]])/(Tabela13[[#This Row],[P. Líquido]]),0)</f>
        <v>0</v>
      </c>
      <c r="Y74" s="73" t="e">
        <f>IF([LUCRO MÉD]&lt;&gt;0,Tabela13[[#This Row],[Cotação]]/(Tabela13[[#This Row],[LUCRO MÉD]]*1000/Tabela13[[#This Row],[Qtde Total Ações]]),0)</f>
        <v>#DIV/0!</v>
      </c>
      <c r="Z74" s="61" t="e">
        <f>(Tabela13[[#This Row],[LUCRO MÉD]]*1000/Tabela13[[#This Row],[Qtde Total Ações]])/Tabela13[[#This Row],[Cotação]]</f>
        <v>#DIV/0!</v>
      </c>
      <c r="AA74" s="56" t="e">
        <f>Tabela13[[#This Row],[Ativo Circ.]]/Tabela13[[#This Row],[Passivo Circ.]]</f>
        <v>#DIV/0!</v>
      </c>
      <c r="AB74" s="30" t="e">
        <f>STDEV(Tabela13[[#This Row],[LUCRO 2015]:[LUCRO 2013]])/Tabela13[[#This Row],[LUCRO MÉD]]</f>
        <v>#DIV/0!</v>
      </c>
    </row>
    <row r="75" spans="1:28" hidden="1">
      <c r="A75" s="21" t="s">
        <v>611</v>
      </c>
      <c r="B75" s="21" t="s">
        <v>557</v>
      </c>
      <c r="C75" s="21" t="s">
        <v>490</v>
      </c>
      <c r="D75" s="34">
        <f>MAX(Tabela13[[#This Row],[Colunas1]:[Colunas5]])</f>
        <v>15.92</v>
      </c>
      <c r="E7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5" s="28">
        <f>IF(Tabela13[[#This Row],[P. Líquido]]&lt;&gt;0,(Tabela13[[#This Row],[P. Líquido]]*1000)/Tabela13[[#This Row],[Qtde Total Ações]],0)</f>
        <v>0</v>
      </c>
      <c r="G75" s="39">
        <f>SUMPRODUCT(N(TRIM(Tabela15[Nome de pregão])=Tabela13[[#This Row],[Nome de Pregão]]),Tabela15[Qtde total de ações])</f>
        <v>1765587200</v>
      </c>
      <c r="H75" s="21">
        <f>SUMPRODUCT(N(Tabela1[Código]=Tabela13[[#This Row],[PAPEL]]),Tabela1[Fechamento])</f>
        <v>0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6">
        <f>SUMPRODUCT(N(Tabela17683[Código]=Tabela13[[#This Row],[PAPEL]]),Tabela17683[Fechamento])</f>
        <v>15.92</v>
      </c>
      <c r="M75" s="32">
        <f>IF(Tabela13[[#This Row],[Cotação]]&gt;0,Plan1!$B$2/Tabela13[[#This Row],[Cotação]]-MOD(Plan1!$B$2/Tabela13[[#This Row],[Cotação]],100),0)</f>
        <v>0</v>
      </c>
      <c r="N75" s="32"/>
      <c r="O75" s="32"/>
      <c r="P75" s="32"/>
      <c r="Q75" s="67"/>
      <c r="R75" s="67"/>
      <c r="S75" s="67"/>
      <c r="T75" s="73" t="e">
        <f>AVERAGE(Tabela13[[#This Row],[LUCRO 2015]:[LUCRO 2013]])</f>
        <v>#DIV/0!</v>
      </c>
      <c r="U75" s="77" t="e">
        <f>IF(Tabela13[[#This Row],[LUCRO MÉD]]&lt;&gt;0,(Tabela13[[#This Row],[LUCRO MÉD]]*1000/Tabela13[[#This Row],[Qtde Total Ações]])*(25%*Tabela13[[#This Row],[RPL]]/10%))</f>
        <v>#DIV/0!</v>
      </c>
      <c r="V75" s="30" t="e">
        <f>Tabela13[[#This Row],[DIVIDENDOS (25% +)]]/Tabela13[[#This Row],[Cotação]]</f>
        <v>#DIV/0!</v>
      </c>
      <c r="W75" s="30" t="e">
        <f>Tabela13[[#This Row],[Cotação]]/Tabela13[[#This Row],[VPA]]</f>
        <v>#DIV/0!</v>
      </c>
      <c r="X75" s="61">
        <f>IF(Tabela13[[#This Row],[P. Líquido]]&gt;0,AVERAGE(Tabela13[[#This Row],[LUCRO 2015]:[LUCRO 2013]])/(Tabela13[[#This Row],[P. Líquido]]),0)</f>
        <v>0</v>
      </c>
      <c r="Y75" s="73" t="e">
        <f>IF([LUCRO MÉD]&lt;&gt;0,Tabela13[[#This Row],[Cotação]]/(Tabela13[[#This Row],[LUCRO MÉD]]*1000/Tabela13[[#This Row],[Qtde Total Ações]]),0)</f>
        <v>#DIV/0!</v>
      </c>
      <c r="Z75" s="61" t="e">
        <f>(Tabela13[[#This Row],[LUCRO MÉD]]*1000/Tabela13[[#This Row],[Qtde Total Ações]])/Tabela13[[#This Row],[Cotação]]</f>
        <v>#DIV/0!</v>
      </c>
      <c r="AA75" s="56" t="e">
        <f>Tabela13[[#This Row],[Ativo Circ.]]/Tabela13[[#This Row],[Passivo Circ.]]</f>
        <v>#DIV/0!</v>
      </c>
      <c r="AB75" s="30" t="e">
        <f>STDEV(Tabela13[[#This Row],[LUCRO 2015]:[LUCRO 2013]])/Tabela13[[#This Row],[LUCRO MÉD]]</f>
        <v>#DIV/0!</v>
      </c>
    </row>
    <row r="76" spans="1:28" hidden="1">
      <c r="A76" s="21" t="s">
        <v>612</v>
      </c>
      <c r="B76" s="21" t="s">
        <v>557</v>
      </c>
      <c r="C76" s="21" t="s">
        <v>71</v>
      </c>
      <c r="D76" s="34">
        <f>MAX(Tabela13[[#This Row],[Colunas1]:[Colunas5]])</f>
        <v>19.89</v>
      </c>
      <c r="E7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6" s="28">
        <f>IF(Tabela13[[#This Row],[P. Líquido]]&lt;&gt;0,(Tabela13[[#This Row],[P. Líquido]]*1000)/Tabela13[[#This Row],[Qtde Total Ações]],0)</f>
        <v>0</v>
      </c>
      <c r="G76" s="39">
        <f>SUMPRODUCT(N(TRIM(Tabela15[Nome de pregão])=Tabela13[[#This Row],[Nome de Pregão]]),Tabela15[Qtde total de ações])</f>
        <v>14416383</v>
      </c>
      <c r="H76" s="21">
        <f>SUMPRODUCT(N(Tabela1[Código]=Tabela13[[#This Row],[PAPEL]]),Tabela1[Fechamento])</f>
        <v>19.89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21">
        <f>SUMPRODUCT(N(Tabela17683[Código]=Tabela13[[#This Row],[PAPEL]]),Tabela17683[Fechamento])</f>
        <v>0</v>
      </c>
      <c r="M76" s="32">
        <f>IF(Tabela13[[#This Row],[Cotação]]&gt;0,Plan1!$B$2/Tabela13[[#This Row],[Cotação]]-MOD(Plan1!$B$2/Tabela13[[#This Row],[Cotação]],100),0)</f>
        <v>0</v>
      </c>
      <c r="N76" s="32"/>
      <c r="O76" s="32"/>
      <c r="P76" s="32"/>
      <c r="Q76" s="67"/>
      <c r="R76" s="67"/>
      <c r="S76" s="67"/>
      <c r="T76" s="73" t="e">
        <f>AVERAGE(Tabela13[[#This Row],[LUCRO 2015]:[LUCRO 2013]])</f>
        <v>#DIV/0!</v>
      </c>
      <c r="U76" s="77" t="e">
        <f>IF(Tabela13[[#This Row],[LUCRO MÉD]]&lt;&gt;0,(Tabela13[[#This Row],[LUCRO MÉD]]*1000/Tabela13[[#This Row],[Qtde Total Ações]])*(25%*Tabela13[[#This Row],[RPL]]/10%))</f>
        <v>#DIV/0!</v>
      </c>
      <c r="V76" s="30" t="e">
        <f>Tabela13[[#This Row],[DIVIDENDOS (25% +)]]/Tabela13[[#This Row],[Cotação]]</f>
        <v>#DIV/0!</v>
      </c>
      <c r="W76" s="30" t="e">
        <f>Tabela13[[#This Row],[Cotação]]/Tabela13[[#This Row],[VPA]]</f>
        <v>#DIV/0!</v>
      </c>
      <c r="X76" s="61">
        <f>IF(Tabela13[[#This Row],[P. Líquido]]&gt;0,AVERAGE(Tabela13[[#This Row],[LUCRO 2015]:[LUCRO 2013]])/(Tabela13[[#This Row],[P. Líquido]]),0)</f>
        <v>0</v>
      </c>
      <c r="Y76" s="73" t="e">
        <f>IF([LUCRO MÉD]&lt;&gt;0,Tabela13[[#This Row],[Cotação]]/(Tabela13[[#This Row],[LUCRO MÉD]]*1000/Tabela13[[#This Row],[Qtde Total Ações]]),0)</f>
        <v>#DIV/0!</v>
      </c>
      <c r="Z76" s="61" t="e">
        <f>(Tabela13[[#This Row],[LUCRO MÉD]]*1000/Tabela13[[#This Row],[Qtde Total Ações]])/Tabela13[[#This Row],[Cotação]]</f>
        <v>#DIV/0!</v>
      </c>
      <c r="AA76" s="56" t="e">
        <f>Tabela13[[#This Row],[Ativo Circ.]]/Tabela13[[#This Row],[Passivo Circ.]]</f>
        <v>#DIV/0!</v>
      </c>
      <c r="AB76" s="30" t="e">
        <f>STDEV(Tabela13[[#This Row],[LUCRO 2015]:[LUCRO 2013]])/Tabela13[[#This Row],[LUCRO MÉD]]</f>
        <v>#DIV/0!</v>
      </c>
    </row>
    <row r="77" spans="1:28" hidden="1">
      <c r="A77" s="21" t="s">
        <v>612</v>
      </c>
      <c r="B77" s="21" t="s">
        <v>563</v>
      </c>
      <c r="C77" s="21" t="s">
        <v>72</v>
      </c>
      <c r="D77" s="34">
        <f>MAX(Tabela13[[#This Row],[Colunas1]:[Colunas5]])</f>
        <v>28.12</v>
      </c>
      <c r="E7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77" s="28">
        <f>IF(Tabela13[[#This Row],[P. Líquido]]&lt;&gt;0,(Tabela13[[#This Row],[P. Líquido]]*1000)/Tabela13[[#This Row],[Qtde Total Ações]],0)</f>
        <v>0</v>
      </c>
      <c r="G77" s="39">
        <f>SUMPRODUCT(N(TRIM(Tabela15[Nome de pregão])=Tabela13[[#This Row],[Nome de Pregão]]),Tabela15[Qtde total de ações])</f>
        <v>14416383</v>
      </c>
      <c r="H77" s="21">
        <f>SUMPRODUCT(N(Tabela1[Código]=Tabela13[[#This Row],[PAPEL]]),Tabela1[Fechamento])</f>
        <v>28.12</v>
      </c>
      <c r="I77" s="21">
        <f>SUMPRODUCT(N(Tabela17[Código]=Tabela13[[#This Row],[PAPEL]]),Tabela17[Fechamento])</f>
        <v>0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21">
        <f>SUMPRODUCT(N(Tabela17683[Código]=Tabela13[[#This Row],[PAPEL]]),Tabela17683[Fechamento])</f>
        <v>0</v>
      </c>
      <c r="M77" s="32">
        <f>IF(Tabela13[[#This Row],[Cotação]]&gt;0,Plan1!$B$2/Tabela13[[#This Row],[Cotação]]-MOD(Plan1!$B$2/Tabela13[[#This Row],[Cotação]],100),0)</f>
        <v>0</v>
      </c>
      <c r="N77" s="32"/>
      <c r="O77" s="32"/>
      <c r="P77" s="32"/>
      <c r="Q77" s="67"/>
      <c r="R77" s="67"/>
      <c r="S77" s="67"/>
      <c r="T77" s="73" t="e">
        <f>AVERAGE(Tabela13[[#This Row],[LUCRO 2015]:[LUCRO 2013]])</f>
        <v>#DIV/0!</v>
      </c>
      <c r="U77" s="77" t="e">
        <f>IF(Tabela13[[#This Row],[LUCRO MÉD]]&lt;&gt;0,(Tabela13[[#This Row],[LUCRO MÉD]]*1000/Tabela13[[#This Row],[Qtde Total Ações]])*(25%*Tabela13[[#This Row],[RPL]]/10%))</f>
        <v>#DIV/0!</v>
      </c>
      <c r="V77" s="30" t="e">
        <f>Tabela13[[#This Row],[DIVIDENDOS (25% +)]]/Tabela13[[#This Row],[Cotação]]</f>
        <v>#DIV/0!</v>
      </c>
      <c r="W77" s="30" t="e">
        <f>Tabela13[[#This Row],[Cotação]]/Tabela13[[#This Row],[VPA]]</f>
        <v>#DIV/0!</v>
      </c>
      <c r="X77" s="61">
        <f>IF(Tabela13[[#This Row],[P. Líquido]]&gt;0,AVERAGE(Tabela13[[#This Row],[LUCRO 2015]:[LUCRO 2013]])/(Tabela13[[#This Row],[P. Líquido]]),0)</f>
        <v>0</v>
      </c>
      <c r="Y77" s="73" t="e">
        <f>IF([LUCRO MÉD]&lt;&gt;0,Tabela13[[#This Row],[Cotação]]/(Tabela13[[#This Row],[LUCRO MÉD]]*1000/Tabela13[[#This Row],[Qtde Total Ações]]),0)</f>
        <v>#DIV/0!</v>
      </c>
      <c r="Z77" s="61" t="e">
        <f>(Tabela13[[#This Row],[LUCRO MÉD]]*1000/Tabela13[[#This Row],[Qtde Total Ações]])/Tabela13[[#This Row],[Cotação]]</f>
        <v>#DIV/0!</v>
      </c>
      <c r="AA77" s="56" t="e">
        <f>Tabela13[[#This Row],[Ativo Circ.]]/Tabela13[[#This Row],[Passivo Circ.]]</f>
        <v>#DIV/0!</v>
      </c>
      <c r="AB77" s="30" t="e">
        <f>STDEV(Tabela13[[#This Row],[LUCRO 2015]:[LUCRO 2013]])/Tabela13[[#This Row],[LUCRO MÉD]]</f>
        <v>#DIV/0!</v>
      </c>
    </row>
    <row r="78" spans="1:28" hidden="1">
      <c r="A78" s="63" t="s">
        <v>612</v>
      </c>
      <c r="B78" s="21" t="s">
        <v>564</v>
      </c>
      <c r="C78" s="21" t="s">
        <v>52</v>
      </c>
      <c r="D78" s="34">
        <f>MAX(Tabela13[[#This Row],[Colunas1]:[Colunas5]])</f>
        <v>17</v>
      </c>
      <c r="E7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78" s="28">
        <f>IF(Tabela13[[#This Row],[P. Líquido]]&lt;&gt;0,(Tabela13[[#This Row],[P. Líquido]]*1000)/Tabela13[[#This Row],[Qtde Total Ações]],0)</f>
        <v>56.936680996890829</v>
      </c>
      <c r="G78" s="39">
        <f>SUMPRODUCT(N(TRIM(Tabela15[Nome de pregão])=Tabela13[[#This Row],[Nome de Pregão]]),Tabela15[Qtde total de ações])</f>
        <v>14416383</v>
      </c>
      <c r="H78" s="21">
        <f>SUMPRODUCT(N(Tabela1[Código]=Tabela13[[#This Row],[PAPEL]]),Tabela1[Fechamento])</f>
        <v>17</v>
      </c>
      <c r="I78" s="21">
        <f>SUMPRODUCT(N(Tabela17[Código]=Tabela13[[#This Row],[PAPEL]]),Tabela17[Fechamento])</f>
        <v>0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21">
        <f>SUMPRODUCT(N(Tabela17683[Código]=Tabela13[[#This Row],[PAPEL]]),Tabela17683[Fechamento])</f>
        <v>0</v>
      </c>
      <c r="M78" s="32">
        <f>IF(Tabela13[[#This Row],[Cotação]]&gt;0,Plan1!$B$2/Tabela13[[#This Row],[Cotação]]-MOD(Plan1!$B$2/Tabela13[[#This Row],[Cotação]],100),0)</f>
        <v>0</v>
      </c>
      <c r="N78" s="70">
        <v>820821</v>
      </c>
      <c r="O78" s="70">
        <v>1556221</v>
      </c>
      <c r="P78" s="70">
        <v>1375506</v>
      </c>
      <c r="Q78" s="67">
        <v>88519</v>
      </c>
      <c r="R78" s="67">
        <v>0</v>
      </c>
      <c r="S78" s="67">
        <v>0</v>
      </c>
      <c r="T78" s="73">
        <f>AVERAGE(Tabela13[[#This Row],[LUCRO 2015]:[LUCRO 2013]])</f>
        <v>29506.333333333332</v>
      </c>
      <c r="U78" s="77">
        <f>IF(Tabela13[[#This Row],[LUCRO MÉD]]&lt;&gt;0,(Tabela13[[#This Row],[LUCRO MÉD]]*1000/Tabela13[[#This Row],[Qtde Total Ações]])*(25%*Tabela13[[#This Row],[RPL]]/10%))</f>
        <v>0.18393557177493305</v>
      </c>
      <c r="V78" s="30">
        <f>Tabela13[[#This Row],[DIVIDENDOS (25% +)]]/Tabela13[[#This Row],[Cotação]]</f>
        <v>1.0819739516172532E-2</v>
      </c>
      <c r="W78" s="30">
        <f>Tabela13[[#This Row],[Cotação]]/Tabela13[[#This Row],[VPA]]</f>
        <v>0.2985772915166644</v>
      </c>
      <c r="X78" s="61">
        <f>IF(Tabela13[[#This Row],[P. Líquido]]&gt;0,AVERAGE(Tabela13[[#This Row],[LUCRO 2015]:[LUCRO 2013]])/(Tabela13[[#This Row],[P. Líquido]]),0)</f>
        <v>3.5947342152958237E-2</v>
      </c>
      <c r="Y78" s="73">
        <f>IF([LUCRO MÉD]&lt;&gt;0,Tabela13[[#This Row],[Cotação]]/(Tabela13[[#This Row],[LUCRO MÉD]]*1000/Tabela13[[#This Row],[Qtde Total Ações]]),0)</f>
        <v>8.3059629345112356</v>
      </c>
      <c r="Z78" s="61">
        <f>(Tabela13[[#This Row],[LUCRO MÉD]]*1000/Tabela13[[#This Row],[Qtde Total Ações]])/Tabela13[[#This Row],[Cotação]]</f>
        <v>0.12039543252053353</v>
      </c>
      <c r="AA78" s="56">
        <f>Tabela13[[#This Row],[Ativo Circ.]]/Tabela13[[#This Row],[Passivo Circ.]]</f>
        <v>1.1313807427957421</v>
      </c>
      <c r="AB78" s="30">
        <f>STDEV(Tabela13[[#This Row],[LUCRO 2015]:[LUCRO 2013]])/Tabela13[[#This Row],[LUCRO MÉD]]</f>
        <v>1.7320508075688772</v>
      </c>
    </row>
    <row r="79" spans="1:28" hidden="1">
      <c r="A79" s="63" t="s">
        <v>613</v>
      </c>
      <c r="B79" s="21" t="s">
        <v>558</v>
      </c>
      <c r="C79" s="21" t="s">
        <v>381</v>
      </c>
      <c r="D79" s="34">
        <f>MAX(Tabela13[[#This Row],[Colunas1]:[Colunas5]])</f>
        <v>4</v>
      </c>
      <c r="E7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79" s="28">
        <f>IF(Tabela13[[#This Row],[P. Líquido]]&lt;&gt;0,(Tabela13[[#This Row],[P. Líquido]]*1000)/Tabela13[[#This Row],[Qtde Total Ações]],0)</f>
        <v>22.0151</v>
      </c>
      <c r="G79" s="39">
        <f>SUMPRODUCT(N(TRIM(Tabela15[Nome de pregão])=Tabela13[[#This Row],[Nome de Pregão]]),Tabela15[Qtde total de ações])</f>
        <v>10000000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0</v>
      </c>
      <c r="J79" s="26">
        <f>SUMPRODUCT(N(Tabela176[Código]=Tabela13[[#This Row],[PAPEL]]),Tabela176[Fechamento])</f>
        <v>0</v>
      </c>
      <c r="K79" s="26">
        <f>SUMPRODUCT(N(Tabela1768[Código]=Tabela13[[#This Row],[PAPEL]]),Tabela1768[Fechamento])</f>
        <v>4</v>
      </c>
      <c r="L79" s="40">
        <f>SUMPRODUCT(N(Tabela17683[Código]=Tabela13[[#This Row],[PAPEL]]),Tabela17683[Fechamento])</f>
        <v>0</v>
      </c>
      <c r="M79" s="32">
        <f>IF(Tabela13[[#This Row],[Cotação]]&gt;0,Plan1!$B$2/Tabela13[[#This Row],[Cotação]]-MOD(Plan1!$B$2/Tabela13[[#This Row],[Cotação]],100),0)</f>
        <v>200</v>
      </c>
      <c r="N79" s="39">
        <v>220151</v>
      </c>
      <c r="O79" s="39">
        <v>182354</v>
      </c>
      <c r="P79" s="39">
        <v>191346</v>
      </c>
      <c r="Q79" s="67">
        <v>0</v>
      </c>
      <c r="R79" s="67">
        <v>0</v>
      </c>
      <c r="S79" s="67">
        <v>16090</v>
      </c>
      <c r="T79" s="73">
        <f>AVERAGE(Tabela13[[#This Row],[LUCRO 2015]:[LUCRO 2013]])</f>
        <v>5363.333333333333</v>
      </c>
      <c r="U79" s="77">
        <f>IF(Tabela13[[#This Row],[LUCRO MÉD]]&lt;&gt;0,(Tabela13[[#This Row],[LUCRO MÉD]]*1000/Tabela13[[#This Row],[Qtde Total Ações]])*(25%*Tabela13[[#This Row],[RPL]]/10%))</f>
        <v>3.2665471022666759E-2</v>
      </c>
      <c r="V79" s="30">
        <f>Tabela13[[#This Row],[DIVIDENDOS (25% +)]]/Tabela13[[#This Row],[Cotação]]</f>
        <v>8.1663677556666897E-3</v>
      </c>
      <c r="W79" s="30">
        <f>Tabela13[[#This Row],[Cotação]]/Tabela13[[#This Row],[VPA]]</f>
        <v>0.18169347402464672</v>
      </c>
      <c r="X79" s="61">
        <f>IF(Tabela13[[#This Row],[P. Líquido]]&gt;0,AVERAGE(Tabela13[[#This Row],[LUCRO 2015]:[LUCRO 2013]])/(Tabela13[[#This Row],[P. Líquido]]),0)</f>
        <v>2.4362066642138046E-2</v>
      </c>
      <c r="Y79" s="73">
        <f>IF([LUCRO MÉD]&lt;&gt;0,Tabela13[[#This Row],[Cotação]]/(Tabela13[[#This Row],[LUCRO MÉD]]*1000/Tabela13[[#This Row],[Qtde Total Ações]]),0)</f>
        <v>7.4580484773151028</v>
      </c>
      <c r="Z79" s="61">
        <f>(Tabela13[[#This Row],[LUCRO MÉD]]*1000/Tabela13[[#This Row],[Qtde Total Ações]])/Tabela13[[#This Row],[Cotação]]</f>
        <v>0.13408333333333333</v>
      </c>
      <c r="AA79" s="56">
        <f>Tabela13[[#This Row],[Ativo Circ.]]/Tabela13[[#This Row],[Passivo Circ.]]</f>
        <v>0.95300659538218724</v>
      </c>
      <c r="AB79" s="30">
        <f>STDEV(Tabela13[[#This Row],[LUCRO 2015]:[LUCRO 2013]])/Tabela13[[#This Row],[LUCRO MÉD]]</f>
        <v>1.7320508075688776</v>
      </c>
    </row>
    <row r="80" spans="1:28" hidden="1">
      <c r="A80" s="63" t="s">
        <v>613</v>
      </c>
      <c r="B80" s="21" t="s">
        <v>557</v>
      </c>
      <c r="C80" s="21" t="s">
        <v>380</v>
      </c>
      <c r="D80" s="34">
        <f>MAX(Tabela13[[#This Row],[Colunas1]:[Colunas5]])</f>
        <v>8</v>
      </c>
      <c r="E8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0" s="28">
        <f>IF(Tabela13[[#This Row],[P. Líquido]]&lt;&gt;0,(Tabela13[[#This Row],[P. Líquido]]*1000)/Tabela13[[#This Row],[Qtde Total Ações]],0)</f>
        <v>22.0151</v>
      </c>
      <c r="G80" s="39">
        <f>SUMPRODUCT(N(TRIM(Tabela15[Nome de pregão])=Tabela13[[#This Row],[Nome de Pregão]]),Tabela15[Qtde total de ações])</f>
        <v>10000000</v>
      </c>
      <c r="H80" s="21">
        <f>SUMPRODUCT(N(Tabela1[Código]=Tabela13[[#This Row],[PAPEL]]),Tabela1[Fechamento])</f>
        <v>0</v>
      </c>
      <c r="I80" s="21">
        <f>SUMPRODUCT(N(Tabela17[Código]=Tabela13[[#This Row],[PAPEL]]),Tabela17[Fechamento])</f>
        <v>0</v>
      </c>
      <c r="J80" s="26">
        <f>SUMPRODUCT(N(Tabela176[Código]=Tabela13[[#This Row],[PAPEL]]),Tabela176[Fechamento])</f>
        <v>0</v>
      </c>
      <c r="K80" s="26">
        <f>SUMPRODUCT(N(Tabela1768[Código]=Tabela13[[#This Row],[PAPEL]]),Tabela1768[Fechamento])</f>
        <v>8</v>
      </c>
      <c r="L80" s="40">
        <f>SUMPRODUCT(N(Tabela17683[Código]=Tabela13[[#This Row],[PAPEL]]),Tabela17683[Fechamento])</f>
        <v>0</v>
      </c>
      <c r="M80" s="32">
        <f>IF(Tabela13[[#This Row],[Cotação]]&gt;0,Plan1!$B$2/Tabela13[[#This Row],[Cotação]]-MOD(Plan1!$B$2/Tabela13[[#This Row],[Cotação]],100),0)</f>
        <v>100</v>
      </c>
      <c r="N80" s="39">
        <v>220151</v>
      </c>
      <c r="O80" s="39">
        <v>182354</v>
      </c>
      <c r="P80" s="39">
        <v>191346</v>
      </c>
      <c r="Q80" s="67">
        <v>0</v>
      </c>
      <c r="R80" s="67">
        <v>0</v>
      </c>
      <c r="S80" s="67">
        <v>16090</v>
      </c>
      <c r="T80" s="73">
        <f>AVERAGE(Tabela13[[#This Row],[LUCRO 2015]:[LUCRO 2013]])</f>
        <v>5363.333333333333</v>
      </c>
      <c r="U80" s="77">
        <f>IF(Tabela13[[#This Row],[LUCRO MÉD]]&lt;&gt;0,(Tabela13[[#This Row],[LUCRO MÉD]]*1000/Tabela13[[#This Row],[Qtde Total Ações]])*(25%*Tabela13[[#This Row],[RPL]]/10%))</f>
        <v>3.2665471022666759E-2</v>
      </c>
      <c r="V80" s="30">
        <f>Tabela13[[#This Row],[DIVIDENDOS (25% +)]]/Tabela13[[#This Row],[Cotação]]</f>
        <v>4.0831838778333449E-3</v>
      </c>
      <c r="W80" s="30">
        <f>Tabela13[[#This Row],[Cotação]]/Tabela13[[#This Row],[VPA]]</f>
        <v>0.36338694804929345</v>
      </c>
      <c r="X80" s="61">
        <f>IF(Tabela13[[#This Row],[P. Líquido]]&gt;0,AVERAGE(Tabela13[[#This Row],[LUCRO 2015]:[LUCRO 2013]])/(Tabela13[[#This Row],[P. Líquido]]),0)</f>
        <v>2.4362066642138046E-2</v>
      </c>
      <c r="Y80" s="73">
        <f>IF([LUCRO MÉD]&lt;&gt;0,Tabela13[[#This Row],[Cotação]]/(Tabela13[[#This Row],[LUCRO MÉD]]*1000/Tabela13[[#This Row],[Qtde Total Ações]]),0)</f>
        <v>14.916096954630206</v>
      </c>
      <c r="Z80" s="61">
        <f>(Tabela13[[#This Row],[LUCRO MÉD]]*1000/Tabela13[[#This Row],[Qtde Total Ações]])/Tabela13[[#This Row],[Cotação]]</f>
        <v>6.7041666666666666E-2</v>
      </c>
      <c r="AA80" s="56">
        <f>Tabela13[[#This Row],[Ativo Circ.]]/Tabela13[[#This Row],[Passivo Circ.]]</f>
        <v>0.95300659538218724</v>
      </c>
      <c r="AB80" s="30">
        <f>STDEV(Tabela13[[#This Row],[LUCRO 2015]:[LUCRO 2013]])/Tabela13[[#This Row],[LUCRO MÉD]]</f>
        <v>1.7320508075688776</v>
      </c>
    </row>
    <row r="81" spans="1:28" hidden="1">
      <c r="A81" s="21" t="s">
        <v>614</v>
      </c>
      <c r="B81" s="21" t="s">
        <v>557</v>
      </c>
      <c r="C81" s="21" t="s">
        <v>231</v>
      </c>
      <c r="D81" s="34">
        <f>MAX(Tabela13[[#This Row],[Colunas1]:[Colunas5]])</f>
        <v>22.87</v>
      </c>
      <c r="E8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81" s="28">
        <f>IF(Tabela13[[#This Row],[P. Líquido]]&lt;&gt;0,(Tabela13[[#This Row],[P. Líquido]]*1000)/Tabela13[[#This Row],[Qtde Total Ações]],0)</f>
        <v>0</v>
      </c>
      <c r="G81" s="39">
        <f>SUMPRODUCT(N(TRIM(Tabela15[Nome de pregão])=Tabela13[[#This Row],[Nome de Pregão]]),Tabela15[Qtde total de ações])</f>
        <v>259637732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22.87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21">
        <f>SUMPRODUCT(N(Tabela17683[Código]=Tabela13[[#This Row],[PAPEL]]),Tabela17683[Fechamento])</f>
        <v>0</v>
      </c>
      <c r="M81" s="32">
        <f>IF(Tabela13[[#This Row],[Cotação]]&gt;0,Plan1!$B$2/Tabela13[[#This Row],[Cotação]]-MOD(Plan1!$B$2/Tabela13[[#This Row],[Cotação]],100),0)</f>
        <v>0</v>
      </c>
      <c r="N81" s="32"/>
      <c r="O81" s="32"/>
      <c r="P81" s="32"/>
      <c r="Q81" s="67"/>
      <c r="R81" s="67"/>
      <c r="S81" s="67"/>
      <c r="T81" s="73" t="e">
        <f>AVERAGE(Tabela13[[#This Row],[LUCRO 2015]:[LUCRO 2013]])</f>
        <v>#DIV/0!</v>
      </c>
      <c r="U81" s="77" t="e">
        <f>IF(Tabela13[[#This Row],[LUCRO MÉD]]&lt;&gt;0,(Tabela13[[#This Row],[LUCRO MÉD]]*1000/Tabela13[[#This Row],[Qtde Total Ações]])*(25%*Tabela13[[#This Row],[RPL]]/10%))</f>
        <v>#DIV/0!</v>
      </c>
      <c r="V81" s="30" t="e">
        <f>Tabela13[[#This Row],[DIVIDENDOS (25% +)]]/Tabela13[[#This Row],[Cotação]]</f>
        <v>#DIV/0!</v>
      </c>
      <c r="W81" s="30" t="e">
        <f>Tabela13[[#This Row],[Cotação]]/Tabela13[[#This Row],[VPA]]</f>
        <v>#DIV/0!</v>
      </c>
      <c r="X81" s="61">
        <f>IF(Tabela13[[#This Row],[P. Líquido]]&gt;0,AVERAGE(Tabela13[[#This Row],[LUCRO 2015]:[LUCRO 2013]])/(Tabela13[[#This Row],[P. Líquido]]),0)</f>
        <v>0</v>
      </c>
      <c r="Y81" s="73" t="e">
        <f>IF([LUCRO MÉD]&lt;&gt;0,Tabela13[[#This Row],[Cotação]]/(Tabela13[[#This Row],[LUCRO MÉD]]*1000/Tabela13[[#This Row],[Qtde Total Ações]]),0)</f>
        <v>#DIV/0!</v>
      </c>
      <c r="Z81" s="61" t="e">
        <f>(Tabela13[[#This Row],[LUCRO MÉD]]*1000/Tabela13[[#This Row],[Qtde Total Ações]])/Tabela13[[#This Row],[Cotação]]</f>
        <v>#DIV/0!</v>
      </c>
      <c r="AA81" s="56" t="e">
        <f>Tabela13[[#This Row],[Ativo Circ.]]/Tabela13[[#This Row],[Passivo Circ.]]</f>
        <v>#DIV/0!</v>
      </c>
      <c r="AB81" s="30" t="e">
        <f>STDEV(Tabela13[[#This Row],[LUCRO 2015]:[LUCRO 2013]])/Tabela13[[#This Row],[LUCRO MÉD]]</f>
        <v>#DIV/0!</v>
      </c>
    </row>
    <row r="82" spans="1:28" hidden="1">
      <c r="A82" s="21" t="s">
        <v>615</v>
      </c>
      <c r="B82" s="21" t="s">
        <v>557</v>
      </c>
      <c r="C82" s="21" t="s">
        <v>202</v>
      </c>
      <c r="D82" s="34">
        <f>MAX(Tabela13[[#This Row],[Colunas1]:[Colunas5]])</f>
        <v>28</v>
      </c>
      <c r="E8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82" s="28">
        <f>IF(Tabela13[[#This Row],[P. Líquido]]&lt;&gt;0,(Tabela13[[#This Row],[P. Líquido]]*1000)/Tabela13[[#This Row],[Qtde Total Ações]],0)</f>
        <v>0</v>
      </c>
      <c r="G82" s="39">
        <f>SUMPRODUCT(N(TRIM(Tabela15[Nome de pregão])=Tabela13[[#This Row],[Nome de Pregão]]),Tabela15[Qtde total de ações])</f>
        <v>38571591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28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1">
        <f>SUMPRODUCT(N(Tabela17683[Código]=Tabela13[[#This Row],[PAPEL]]),Tabela17683[Fechamento])</f>
        <v>0</v>
      </c>
      <c r="M82" s="32">
        <f>IF(Tabela13[[#This Row],[Cotação]]&gt;0,Plan1!$B$2/Tabela13[[#This Row],[Cotação]]-MOD(Plan1!$B$2/Tabela13[[#This Row],[Cotação]],100),0)</f>
        <v>0</v>
      </c>
      <c r="N82" s="32"/>
      <c r="O82" s="32"/>
      <c r="P82" s="32"/>
      <c r="Q82" s="67"/>
      <c r="R82" s="67"/>
      <c r="S82" s="67"/>
      <c r="T82" s="73" t="e">
        <f>AVERAGE(Tabela13[[#This Row],[LUCRO 2015]:[LUCRO 2013]])</f>
        <v>#DIV/0!</v>
      </c>
      <c r="U82" s="77" t="e">
        <f>IF(Tabela13[[#This Row],[LUCRO MÉD]]&lt;&gt;0,(Tabela13[[#This Row],[LUCRO MÉD]]*1000/Tabela13[[#This Row],[Qtde Total Ações]])*(25%*Tabela13[[#This Row],[RPL]]/10%))</f>
        <v>#DIV/0!</v>
      </c>
      <c r="V82" s="30" t="e">
        <f>Tabela13[[#This Row],[DIVIDENDOS (25% +)]]/Tabela13[[#This Row],[Cotação]]</f>
        <v>#DIV/0!</v>
      </c>
      <c r="W82" s="30" t="e">
        <f>Tabela13[[#This Row],[Cotação]]/Tabela13[[#This Row],[VPA]]</f>
        <v>#DIV/0!</v>
      </c>
      <c r="X82" s="61">
        <f>IF(Tabela13[[#This Row],[P. Líquido]]&gt;0,AVERAGE(Tabela13[[#This Row],[LUCRO 2015]:[LUCRO 2013]])/(Tabela13[[#This Row],[P. Líquido]]),0)</f>
        <v>0</v>
      </c>
      <c r="Y82" s="73" t="e">
        <f>IF([LUCRO MÉD]&lt;&gt;0,Tabela13[[#This Row],[Cotação]]/(Tabela13[[#This Row],[LUCRO MÉD]]*1000/Tabela13[[#This Row],[Qtde Total Ações]]),0)</f>
        <v>#DIV/0!</v>
      </c>
      <c r="Z82" s="61" t="e">
        <f>(Tabela13[[#This Row],[LUCRO MÉD]]*1000/Tabela13[[#This Row],[Qtde Total Ações]])/Tabela13[[#This Row],[Cotação]]</f>
        <v>#DIV/0!</v>
      </c>
      <c r="AA82" s="56" t="e">
        <f>Tabela13[[#This Row],[Ativo Circ.]]/Tabela13[[#This Row],[Passivo Circ.]]</f>
        <v>#DIV/0!</v>
      </c>
      <c r="AB82" s="30" t="e">
        <f>STDEV(Tabela13[[#This Row],[LUCRO 2015]:[LUCRO 2013]])/Tabela13[[#This Row],[LUCRO MÉD]]</f>
        <v>#DIV/0!</v>
      </c>
    </row>
    <row r="83" spans="1:28" hidden="1">
      <c r="A83" s="21" t="s">
        <v>615</v>
      </c>
      <c r="B83" s="21" t="s">
        <v>558</v>
      </c>
      <c r="C83" s="21" t="s">
        <v>54</v>
      </c>
      <c r="D83" s="34">
        <f>MAX(Tabela13[[#This Row],[Colunas1]:[Colunas5]])</f>
        <v>12.29</v>
      </c>
      <c r="E8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83" s="28">
        <f>IF(Tabela13[[#This Row],[P. Líquido]]&lt;&gt;0,(Tabela13[[#This Row],[P. Líquido]]*1000)/Tabela13[[#This Row],[Qtde Total Ações]],0)</f>
        <v>0</v>
      </c>
      <c r="G83" s="39">
        <f>SUMPRODUCT(N(TRIM(Tabela15[Nome de pregão])=Tabela13[[#This Row],[Nome de Pregão]]),Tabela15[Qtde total de ações])</f>
        <v>38571591</v>
      </c>
      <c r="H83" s="21">
        <f>SUMPRODUCT(N(Tabela1[Código]=Tabela13[[#This Row],[PAPEL]]),Tabela1[Fechamento])</f>
        <v>12.29</v>
      </c>
      <c r="I83" s="21">
        <f>SUMPRODUCT(N(Tabela17[Código]=Tabela13[[#This Row],[PAPEL]]),Tabela17[Fechamento])</f>
        <v>0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31">
        <f>SUMPRODUCT(N(Tabela17683[Código]=Tabela13[[#This Row],[PAPEL]]),Tabela17683[Fechamento])</f>
        <v>0</v>
      </c>
      <c r="M83" s="32">
        <f>IF(Tabela13[[#This Row],[Cotação]]&gt;0,Plan1!$B$2/Tabela13[[#This Row],[Cotação]]-MOD(Plan1!$B$2/Tabela13[[#This Row],[Cotação]],100),0)</f>
        <v>0</v>
      </c>
      <c r="N83" s="32"/>
      <c r="O83" s="32"/>
      <c r="P83" s="32"/>
      <c r="Q83" s="67"/>
      <c r="R83" s="67"/>
      <c r="S83" s="67"/>
      <c r="T83" s="73" t="e">
        <f>AVERAGE(Tabela13[[#This Row],[LUCRO 2015]:[LUCRO 2013]])</f>
        <v>#DIV/0!</v>
      </c>
      <c r="U83" s="77" t="e">
        <f>IF(Tabela13[[#This Row],[LUCRO MÉD]]&lt;&gt;0,(Tabela13[[#This Row],[LUCRO MÉD]]*1000/Tabela13[[#This Row],[Qtde Total Ações]])*(25%*Tabela13[[#This Row],[RPL]]/10%))</f>
        <v>#DIV/0!</v>
      </c>
      <c r="V83" s="30" t="e">
        <f>Tabela13[[#This Row],[DIVIDENDOS (25% +)]]/Tabela13[[#This Row],[Cotação]]</f>
        <v>#DIV/0!</v>
      </c>
      <c r="W83" s="30" t="e">
        <f>Tabela13[[#This Row],[Cotação]]/Tabela13[[#This Row],[VPA]]</f>
        <v>#DIV/0!</v>
      </c>
      <c r="X83" s="61">
        <f>IF(Tabela13[[#This Row],[P. Líquido]]&gt;0,AVERAGE(Tabela13[[#This Row],[LUCRO 2015]:[LUCRO 2013]])/(Tabela13[[#This Row],[P. Líquido]]),0)</f>
        <v>0</v>
      </c>
      <c r="Y83" s="73" t="e">
        <f>IF([LUCRO MÉD]&lt;&gt;0,Tabela13[[#This Row],[Cotação]]/(Tabela13[[#This Row],[LUCRO MÉD]]*1000/Tabela13[[#This Row],[Qtde Total Ações]]),0)</f>
        <v>#DIV/0!</v>
      </c>
      <c r="Z83" s="61" t="e">
        <f>(Tabela13[[#This Row],[LUCRO MÉD]]*1000/Tabela13[[#This Row],[Qtde Total Ações]])/Tabela13[[#This Row],[Cotação]]</f>
        <v>#DIV/0!</v>
      </c>
      <c r="AA83" s="56" t="e">
        <f>Tabela13[[#This Row],[Ativo Circ.]]/Tabela13[[#This Row],[Passivo Circ.]]</f>
        <v>#DIV/0!</v>
      </c>
      <c r="AB83" s="30" t="e">
        <f>STDEV(Tabela13[[#This Row],[LUCRO 2015]:[LUCRO 2013]])/Tabela13[[#This Row],[LUCRO MÉD]]</f>
        <v>#DIV/0!</v>
      </c>
    </row>
    <row r="84" spans="1:28" hidden="1">
      <c r="A84" s="63" t="s">
        <v>616</v>
      </c>
      <c r="B84" s="21" t="s">
        <v>564</v>
      </c>
      <c r="C84" s="21" t="s">
        <v>206</v>
      </c>
      <c r="D84" s="34">
        <f>MAX(Tabela13[[#This Row],[Colunas1]:[Colunas5]])</f>
        <v>1</v>
      </c>
      <c r="E8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4" s="28">
        <f>IF(Tabela13[[#This Row],[P. Líquido]]&lt;&gt;0,(Tabela13[[#This Row],[P. Líquido]]*1000)/Tabela13[[#This Row],[Qtde Total Ações]],0)</f>
        <v>0.83517799501227852</v>
      </c>
      <c r="G84" s="39">
        <f>SUMPRODUCT(N(TRIM(Tabela15[Nome de pregão])=Tabela13[[#This Row],[Nome de Pregão]]),Tabela15[Qtde total de ações])</f>
        <v>2209074007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1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31">
        <f>SUMPRODUCT(N(Tabela17683[Código]=Tabela13[[#This Row],[PAPEL]]),Tabela17683[Fechamento])</f>
        <v>0</v>
      </c>
      <c r="M84" s="32">
        <f>IF(Tabela13[[#This Row],[Cotação]]&gt;0,Plan1!$B$2/Tabela13[[#This Row],[Cotação]]-MOD(Plan1!$B$2/Tabela13[[#This Row],[Cotação]],100),0)</f>
        <v>1000</v>
      </c>
      <c r="N84" s="39">
        <v>1844970</v>
      </c>
      <c r="O84" s="39">
        <v>2560150</v>
      </c>
      <c r="P84" s="39">
        <v>2209875</v>
      </c>
      <c r="Q84" s="67">
        <v>520226</v>
      </c>
      <c r="R84" s="67">
        <v>345217</v>
      </c>
      <c r="S84" s="67">
        <v>0</v>
      </c>
      <c r="T84" s="73">
        <f>AVERAGE(Tabela13[[#This Row],[LUCRO 2015]:[LUCRO 2013]])</f>
        <v>288481</v>
      </c>
      <c r="U84" s="77">
        <f>IF(Tabela13[[#This Row],[LUCRO MÉD]]&lt;&gt;0,(Tabela13[[#This Row],[LUCRO MÉD]]*1000/Tabela13[[#This Row],[Qtde Total Ações]])*(25%*Tabela13[[#This Row],[RPL]]/10%))</f>
        <v>5.1047545396577354E-2</v>
      </c>
      <c r="V84" s="30">
        <f>Tabela13[[#This Row],[DIVIDENDOS (25% +)]]/Tabela13[[#This Row],[Cotação]]</f>
        <v>5.1047545396577354E-2</v>
      </c>
      <c r="W84" s="30">
        <f>Tabela13[[#This Row],[Cotação]]/Tabela13[[#This Row],[VPA]]</f>
        <v>1.197349554193293</v>
      </c>
      <c r="X84" s="61">
        <f>IF(Tabela13[[#This Row],[P. Líquido]]&gt;0,AVERAGE(Tabela13[[#This Row],[LUCRO 2015]:[LUCRO 2013]])/(Tabela13[[#This Row],[P. Líquido]]),0)</f>
        <v>0.156360808034819</v>
      </c>
      <c r="Y84" s="73">
        <f>IF([LUCRO MÉD]&lt;&gt;0,Tabela13[[#This Row],[Cotação]]/(Tabela13[[#This Row],[LUCRO MÉD]]*1000/Tabela13[[#This Row],[Qtde Total Ações]]),0)</f>
        <v>7.6576065910753224</v>
      </c>
      <c r="Z84" s="61">
        <f>(Tabela13[[#This Row],[LUCRO MÉD]]*1000/Tabela13[[#This Row],[Qtde Total Ações]])/Tabela13[[#This Row],[Cotação]]</f>
        <v>0.13058910615301988</v>
      </c>
      <c r="AA84" s="56">
        <f>Tabela13[[#This Row],[Ativo Circ.]]/Tabela13[[#This Row],[Passivo Circ.]]</f>
        <v>1.1585044402963969</v>
      </c>
      <c r="AB84" s="30">
        <f>STDEV(Tabela13[[#This Row],[LUCRO 2015]:[LUCRO 2013]])/Tabela13[[#This Row],[LUCRO MÉD]]</f>
        <v>0.91761002608295117</v>
      </c>
    </row>
    <row r="85" spans="1:28" hidden="1">
      <c r="A85" s="63" t="s">
        <v>616</v>
      </c>
      <c r="B85" s="21" t="s">
        <v>563</v>
      </c>
      <c r="C85" s="21" t="s">
        <v>205</v>
      </c>
      <c r="D85" s="34">
        <f>MAX(Tabela13[[#This Row],[Colunas1]:[Colunas5]])</f>
        <v>1.5</v>
      </c>
      <c r="E8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5" s="28">
        <f>IF(Tabela13[[#This Row],[P. Líquido]]&lt;&gt;0,(Tabela13[[#This Row],[P. Líquido]]*1000)/Tabela13[[#This Row],[Qtde Total Ações]],0)</f>
        <v>0.83517799501227852</v>
      </c>
      <c r="G85" s="39">
        <f>SUMPRODUCT(N(TRIM(Tabela15[Nome de pregão])=Tabela13[[#This Row],[Nome de Pregão]]),Tabela15[Qtde total de ações])</f>
        <v>2209074007</v>
      </c>
      <c r="H85" s="21">
        <f>SUMPRODUCT(N(Tabela1[Código]=Tabela13[[#This Row],[PAPEL]]),Tabela1[Fechamento])</f>
        <v>0</v>
      </c>
      <c r="I85" s="21">
        <f>SUMPRODUCT(N(Tabela17[Código]=Tabela13[[#This Row],[PAPEL]]),Tabela17[Fechamento])</f>
        <v>1.5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31">
        <f>SUMPRODUCT(N(Tabela17683[Código]=Tabela13[[#This Row],[PAPEL]]),Tabela17683[Fechamento])</f>
        <v>0</v>
      </c>
      <c r="M85" s="32">
        <f>IF(Tabela13[[#This Row],[Cotação]]&gt;0,Plan1!$B$2/Tabela13[[#This Row],[Cotação]]-MOD(Plan1!$B$2/Tabela13[[#This Row],[Cotação]],100),0)</f>
        <v>600</v>
      </c>
      <c r="N85" s="39">
        <v>1844970</v>
      </c>
      <c r="O85" s="39">
        <v>2560150</v>
      </c>
      <c r="P85" s="39">
        <v>2209875</v>
      </c>
      <c r="Q85" s="67">
        <v>520226</v>
      </c>
      <c r="R85" s="67">
        <v>345217</v>
      </c>
      <c r="S85" s="67">
        <v>0</v>
      </c>
      <c r="T85" s="73">
        <f>AVERAGE(Tabela13[[#This Row],[LUCRO 2015]:[LUCRO 2013]])</f>
        <v>288481</v>
      </c>
      <c r="U85" s="77">
        <f>IF(Tabela13[[#This Row],[LUCRO MÉD]]&lt;&gt;0,(Tabela13[[#This Row],[LUCRO MÉD]]*1000/Tabela13[[#This Row],[Qtde Total Ações]])*(25%*Tabela13[[#This Row],[RPL]]/10%))</f>
        <v>5.1047545396577354E-2</v>
      </c>
      <c r="V85" s="30">
        <f>Tabela13[[#This Row],[DIVIDENDOS (25% +)]]/Tabela13[[#This Row],[Cotação]]</f>
        <v>3.4031696931051569E-2</v>
      </c>
      <c r="W85" s="30">
        <f>Tabela13[[#This Row],[Cotação]]/Tabela13[[#This Row],[VPA]]</f>
        <v>1.7960243312899395</v>
      </c>
      <c r="X85" s="61">
        <f>IF(Tabela13[[#This Row],[P. Líquido]]&gt;0,AVERAGE(Tabela13[[#This Row],[LUCRO 2015]:[LUCRO 2013]])/(Tabela13[[#This Row],[P. Líquido]]),0)</f>
        <v>0.156360808034819</v>
      </c>
      <c r="Y85" s="73">
        <f>IF([LUCRO MÉD]&lt;&gt;0,Tabela13[[#This Row],[Cotação]]/(Tabela13[[#This Row],[LUCRO MÉD]]*1000/Tabela13[[#This Row],[Qtde Total Ações]]),0)</f>
        <v>11.486409886612984</v>
      </c>
      <c r="Z85" s="61">
        <f>(Tabela13[[#This Row],[LUCRO MÉD]]*1000/Tabela13[[#This Row],[Qtde Total Ações]])/Tabela13[[#This Row],[Cotação]]</f>
        <v>8.7059404102013252E-2</v>
      </c>
      <c r="AA85" s="56">
        <f>Tabela13[[#This Row],[Ativo Circ.]]/Tabela13[[#This Row],[Passivo Circ.]]</f>
        <v>1.1585044402963969</v>
      </c>
      <c r="AB85" s="30">
        <f>STDEV(Tabela13[[#This Row],[LUCRO 2015]:[LUCRO 2013]])/Tabela13[[#This Row],[LUCRO MÉD]]</f>
        <v>0.91761002608295117</v>
      </c>
    </row>
    <row r="86" spans="1:28" hidden="1">
      <c r="A86" s="63" t="s">
        <v>616</v>
      </c>
      <c r="B86" s="21" t="s">
        <v>567</v>
      </c>
      <c r="C86" s="21" t="s">
        <v>207</v>
      </c>
      <c r="D86" s="34">
        <f>MAX(Tabela13[[#This Row],[Colunas1]:[Colunas5]])</f>
        <v>1.5</v>
      </c>
      <c r="E8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6" s="28">
        <f>IF(Tabela13[[#This Row],[P. Líquido]]&lt;&gt;0,(Tabela13[[#This Row],[P. Líquido]]*1000)/Tabela13[[#This Row],[Qtde Total Ações]],0)</f>
        <v>0.83517799501227852</v>
      </c>
      <c r="G86" s="39">
        <f>SUMPRODUCT(N(TRIM(Tabela15[Nome de pregão])=Tabela13[[#This Row],[Nome de Pregão]]),Tabela15[Qtde total de ações])</f>
        <v>2209074007</v>
      </c>
      <c r="H86" s="21">
        <f>SUMPRODUCT(N(Tabela1[Código]=Tabela13[[#This Row],[PAPEL]]),Tabela1[Fechamento])</f>
        <v>0</v>
      </c>
      <c r="I86" s="21">
        <f>SUMPRODUCT(N(Tabela17[Código]=Tabela13[[#This Row],[PAPEL]]),Tabela17[Fechamento])</f>
        <v>1.5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31">
        <f>SUMPRODUCT(N(Tabela17683[Código]=Tabela13[[#This Row],[PAPEL]]),Tabela17683[Fechamento])</f>
        <v>0</v>
      </c>
      <c r="M86" s="32">
        <f>IF(Tabela13[[#This Row],[Cotação]]&gt;0,Plan1!$B$2/Tabela13[[#This Row],[Cotação]]-MOD(Plan1!$B$2/Tabela13[[#This Row],[Cotação]],100),0)</f>
        <v>600</v>
      </c>
      <c r="N86" s="39">
        <v>1844970</v>
      </c>
      <c r="O86" s="39">
        <v>2560150</v>
      </c>
      <c r="P86" s="39">
        <v>2209875</v>
      </c>
      <c r="Q86" s="67">
        <v>520226</v>
      </c>
      <c r="R86" s="67">
        <v>345217</v>
      </c>
      <c r="S86" s="67">
        <v>0</v>
      </c>
      <c r="T86" s="73">
        <f>AVERAGE(Tabela13[[#This Row],[LUCRO 2015]:[LUCRO 2013]])</f>
        <v>288481</v>
      </c>
      <c r="U86" s="77">
        <f>IF(Tabela13[[#This Row],[LUCRO MÉD]]&lt;&gt;0,(Tabela13[[#This Row],[LUCRO MÉD]]*1000/Tabela13[[#This Row],[Qtde Total Ações]])*(25%*Tabela13[[#This Row],[RPL]]/10%))</f>
        <v>5.1047545396577354E-2</v>
      </c>
      <c r="V86" s="30">
        <f>Tabela13[[#This Row],[DIVIDENDOS (25% +)]]/Tabela13[[#This Row],[Cotação]]</f>
        <v>3.4031696931051569E-2</v>
      </c>
      <c r="W86" s="30">
        <f>Tabela13[[#This Row],[Cotação]]/Tabela13[[#This Row],[VPA]]</f>
        <v>1.7960243312899395</v>
      </c>
      <c r="X86" s="61">
        <f>IF(Tabela13[[#This Row],[P. Líquido]]&gt;0,AVERAGE(Tabela13[[#This Row],[LUCRO 2015]:[LUCRO 2013]])/(Tabela13[[#This Row],[P. Líquido]]),0)</f>
        <v>0.156360808034819</v>
      </c>
      <c r="Y86" s="73">
        <f>IF([LUCRO MÉD]&lt;&gt;0,Tabela13[[#This Row],[Cotação]]/(Tabela13[[#This Row],[LUCRO MÉD]]*1000/Tabela13[[#This Row],[Qtde Total Ações]]),0)</f>
        <v>11.486409886612984</v>
      </c>
      <c r="Z86" s="61">
        <f>(Tabela13[[#This Row],[LUCRO MÉD]]*1000/Tabela13[[#This Row],[Qtde Total Ações]])/Tabela13[[#This Row],[Cotação]]</f>
        <v>8.7059404102013252E-2</v>
      </c>
      <c r="AA86" s="56">
        <f>Tabela13[[#This Row],[Ativo Circ.]]/Tabela13[[#This Row],[Passivo Circ.]]</f>
        <v>1.1585044402963969</v>
      </c>
      <c r="AB86" s="30">
        <f>STDEV(Tabela13[[#This Row],[LUCRO 2015]:[LUCRO 2013]])/Tabela13[[#This Row],[LUCRO MÉD]]</f>
        <v>0.91761002608295117</v>
      </c>
    </row>
    <row r="87" spans="1:28" hidden="1">
      <c r="A87" s="63" t="s">
        <v>616</v>
      </c>
      <c r="B87" s="21" t="s">
        <v>557</v>
      </c>
      <c r="C87" s="21" t="s">
        <v>204</v>
      </c>
      <c r="D87" s="34">
        <f>MAX(Tabela13[[#This Row],[Colunas1]:[Colunas5]])</f>
        <v>2.35</v>
      </c>
      <c r="E8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7" s="28">
        <f>IF(Tabela13[[#This Row],[P. Líquido]]&lt;&gt;0,(Tabela13[[#This Row],[P. Líquido]]*1000)/Tabela13[[#This Row],[Qtde Total Ações]],0)</f>
        <v>0.83517799501227852</v>
      </c>
      <c r="G87" s="39">
        <f>SUMPRODUCT(N(TRIM(Tabela15[Nome de pregão])=Tabela13[[#This Row],[Nome de Pregão]]),Tabela15[Qtde total de ações])</f>
        <v>2209074007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2.35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0</v>
      </c>
      <c r="L87" s="31">
        <f>SUMPRODUCT(N(Tabela17683[Código]=Tabela13[[#This Row],[PAPEL]]),Tabela17683[Fechamento])</f>
        <v>0</v>
      </c>
      <c r="M87" s="32">
        <f>IF(Tabela13[[#This Row],[Cotação]]&gt;0,Plan1!$B$2/Tabela13[[#This Row],[Cotação]]-MOD(Plan1!$B$2/Tabela13[[#This Row],[Cotação]],100),0)</f>
        <v>400</v>
      </c>
      <c r="N87" s="39">
        <v>1844970</v>
      </c>
      <c r="O87" s="39">
        <v>2560150</v>
      </c>
      <c r="P87" s="39">
        <v>2209875</v>
      </c>
      <c r="Q87" s="67">
        <v>520226</v>
      </c>
      <c r="R87" s="67">
        <v>345217</v>
      </c>
      <c r="S87" s="67">
        <v>0</v>
      </c>
      <c r="T87" s="73">
        <f>AVERAGE(Tabela13[[#This Row],[LUCRO 2015]:[LUCRO 2013]])</f>
        <v>288481</v>
      </c>
      <c r="U87" s="77">
        <f>IF(Tabela13[[#This Row],[LUCRO MÉD]]&lt;&gt;0,(Tabela13[[#This Row],[LUCRO MÉD]]*1000/Tabela13[[#This Row],[Qtde Total Ações]])*(25%*Tabela13[[#This Row],[RPL]]/10%))</f>
        <v>5.1047545396577354E-2</v>
      </c>
      <c r="V87" s="30">
        <f>Tabela13[[#This Row],[DIVIDENDOS (25% +)]]/Tabela13[[#This Row],[Cotação]]</f>
        <v>2.1722359743224406E-2</v>
      </c>
      <c r="W87" s="30">
        <f>Tabela13[[#This Row],[Cotação]]/Tabela13[[#This Row],[VPA]]</f>
        <v>2.8137714523542385</v>
      </c>
      <c r="X87" s="61">
        <f>IF(Tabela13[[#This Row],[P. Líquido]]&gt;0,AVERAGE(Tabela13[[#This Row],[LUCRO 2015]:[LUCRO 2013]])/(Tabela13[[#This Row],[P. Líquido]]),0)</f>
        <v>0.156360808034819</v>
      </c>
      <c r="Y87" s="73">
        <f>IF([LUCRO MÉD]&lt;&gt;0,Tabela13[[#This Row],[Cotação]]/(Tabela13[[#This Row],[LUCRO MÉD]]*1000/Tabela13[[#This Row],[Qtde Total Ações]]),0)</f>
        <v>17.995375489027008</v>
      </c>
      <c r="Z87" s="61">
        <f>(Tabela13[[#This Row],[LUCRO MÉD]]*1000/Tabela13[[#This Row],[Qtde Total Ações]])/Tabela13[[#This Row],[Cotação]]</f>
        <v>5.5569832405540372E-2</v>
      </c>
      <c r="AA87" s="56">
        <f>Tabela13[[#This Row],[Ativo Circ.]]/Tabela13[[#This Row],[Passivo Circ.]]</f>
        <v>1.1585044402963969</v>
      </c>
      <c r="AB87" s="30">
        <f>STDEV(Tabela13[[#This Row],[LUCRO 2015]:[LUCRO 2013]])/Tabela13[[#This Row],[LUCRO MÉD]]</f>
        <v>0.91761002608295117</v>
      </c>
    </row>
    <row r="88" spans="1:28" hidden="1">
      <c r="A88" s="63" t="s">
        <v>617</v>
      </c>
      <c r="B88" s="21" t="s">
        <v>557</v>
      </c>
      <c r="C88" s="21" t="s">
        <v>210</v>
      </c>
      <c r="D88" s="34">
        <f>MAX(Tabela13[[#This Row],[Colunas1]:[Colunas5]])</f>
        <v>231.93</v>
      </c>
      <c r="E8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8" s="28">
        <f>IF(Tabela13[[#This Row],[P. Líquido]]&lt;&gt;0,(Tabela13[[#This Row],[P. Líquido]]*1000)/Tabela13[[#This Row],[Qtde Total Ações]],0)</f>
        <v>22.583287375817537</v>
      </c>
      <c r="G88" s="39">
        <f>SUMPRODUCT(N(TRIM(Tabela15[Nome de pregão])=Tabela13[[#This Row],[Nome de Pregão]]),Tabela15[Qtde total de ações])</f>
        <v>74612388</v>
      </c>
      <c r="H88" s="21">
        <f>SUMPRODUCT(N(Tabela1[Código]=Tabela13[[#This Row],[PAPEL]]),Tabela1[Fechamento])</f>
        <v>0</v>
      </c>
      <c r="I88" s="21">
        <f>SUMPRODUCT(N(Tabela17[Código]=Tabela13[[#This Row],[PAPEL]]),Tabela17[Fechamento])</f>
        <v>231.93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0</v>
      </c>
      <c r="L88" s="31">
        <f>SUMPRODUCT(N(Tabela17683[Código]=Tabela13[[#This Row],[PAPEL]]),Tabela17683[Fechamento])</f>
        <v>0</v>
      </c>
      <c r="M88" s="32">
        <f>IF(Tabela13[[#This Row],[Cotação]]&gt;0,Plan1!$B$2/Tabela13[[#This Row],[Cotação]]-MOD(Plan1!$B$2/Tabela13[[#This Row],[Cotação]],100),0)</f>
        <v>0</v>
      </c>
      <c r="N88" s="70">
        <v>1684993</v>
      </c>
      <c r="O88" s="70">
        <v>1511846</v>
      </c>
      <c r="P88" s="70">
        <v>1695254</v>
      </c>
      <c r="Q88" s="67">
        <v>71097</v>
      </c>
      <c r="R88" s="67">
        <v>129951</v>
      </c>
      <c r="S88" s="67">
        <v>106763</v>
      </c>
      <c r="T88" s="73">
        <f>AVERAGE(Tabela13[[#This Row],[LUCRO 2015]:[LUCRO 2013]])</f>
        <v>102603.66666666667</v>
      </c>
      <c r="U88" s="77">
        <f>IF(Tabela13[[#This Row],[LUCRO MÉD]]&lt;&gt;0,(Tabela13[[#This Row],[LUCRO MÉD]]*1000/Tabela13[[#This Row],[Qtde Total Ações]])*(25%*Tabela13[[#This Row],[RPL]]/10%))</f>
        <v>0.20934217395059623</v>
      </c>
      <c r="V88" s="30">
        <f>Tabela13[[#This Row],[DIVIDENDOS (25% +)]]/Tabela13[[#This Row],[Cotação]]</f>
        <v>9.026092956952366E-4</v>
      </c>
      <c r="W88" s="30">
        <f>Tabela13[[#This Row],[Cotação]]/Tabela13[[#This Row],[VPA]]</f>
        <v>10.269983999245101</v>
      </c>
      <c r="X88" s="61">
        <f>IF(Tabela13[[#This Row],[P. Líquido]]&gt;0,AVERAGE(Tabela13[[#This Row],[LUCRO 2015]:[LUCRO 2013]])/(Tabela13[[#This Row],[P. Líquido]]),0)</f>
        <v>6.0892636744880643E-2</v>
      </c>
      <c r="Y88" s="73">
        <f>IF([LUCRO MÉD]&lt;&gt;0,Tabela13[[#This Row],[Cotação]]/(Tabela13[[#This Row],[LUCRO MÉD]]*1000/Tabela13[[#This Row],[Qtde Total Ações]]),0)</f>
        <v>168.6572391711797</v>
      </c>
      <c r="Z88" s="61">
        <f>(Tabela13[[#This Row],[LUCRO MÉD]]*1000/Tabela13[[#This Row],[Qtde Total Ações]])/Tabela13[[#This Row],[Cotação]]</f>
        <v>5.929185162251137E-3</v>
      </c>
      <c r="AA88" s="56">
        <f>Tabela13[[#This Row],[Ativo Circ.]]/Tabela13[[#This Row],[Passivo Circ.]]</f>
        <v>0.89181090267299179</v>
      </c>
      <c r="AB88" s="30">
        <f>STDEV(Tabela13[[#This Row],[LUCRO 2015]:[LUCRO 2013]])/Tabela13[[#This Row],[LUCRO MÉD]]</f>
        <v>0.28894329756046278</v>
      </c>
    </row>
    <row r="89" spans="1:28" hidden="1">
      <c r="A89" s="63" t="s">
        <v>617</v>
      </c>
      <c r="B89" s="21" t="s">
        <v>563</v>
      </c>
      <c r="C89" s="21" t="s">
        <v>53</v>
      </c>
      <c r="D89" s="34">
        <f>MAX(Tabela13[[#This Row],[Colunas1]:[Colunas5]])</f>
        <v>23.2</v>
      </c>
      <c r="E8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89" s="28">
        <f>IF(Tabela13[[#This Row],[P. Líquido]]&lt;&gt;0,(Tabela13[[#This Row],[P. Líquido]]*1000)/Tabela13[[#This Row],[Qtde Total Ações]],0)</f>
        <v>22.583287375817537</v>
      </c>
      <c r="G89" s="39">
        <f>SUMPRODUCT(N(TRIM(Tabela15[Nome de pregão])=Tabela13[[#This Row],[Nome de Pregão]]),Tabela15[Qtde total de ações])</f>
        <v>74612388</v>
      </c>
      <c r="H89" s="21">
        <f>SUMPRODUCT(N(Tabela1[Código]=Tabela13[[#This Row],[PAPEL]]),Tabela1[Fechamento])</f>
        <v>23.2</v>
      </c>
      <c r="I89" s="21">
        <f>SUMPRODUCT(N(Tabela17[Código]=Tabela13[[#This Row],[PAPEL]]),Tabela17[Fechamento])</f>
        <v>0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31">
        <f>SUMPRODUCT(N(Tabela17683[Código]=Tabela13[[#This Row],[PAPEL]]),Tabela17683[Fechamento])</f>
        <v>0</v>
      </c>
      <c r="M89" s="32">
        <f>IF(Tabela13[[#This Row],[Cotação]]&gt;0,Plan1!$B$2/Tabela13[[#This Row],[Cotação]]-MOD(Plan1!$B$2/Tabela13[[#This Row],[Cotação]],100),0)</f>
        <v>0</v>
      </c>
      <c r="N89" s="70">
        <v>1684993</v>
      </c>
      <c r="O89" s="70">
        <v>1511846</v>
      </c>
      <c r="P89" s="70">
        <v>1695254</v>
      </c>
      <c r="Q89" s="67">
        <v>71097</v>
      </c>
      <c r="R89" s="67">
        <v>129951</v>
      </c>
      <c r="S89" s="67">
        <v>106763</v>
      </c>
      <c r="T89" s="73">
        <f>AVERAGE(Tabela13[[#This Row],[LUCRO 2015]:[LUCRO 2013]])</f>
        <v>102603.66666666667</v>
      </c>
      <c r="U89" s="77">
        <f>IF(Tabela13[[#This Row],[LUCRO MÉD]]&lt;&gt;0,(Tabela13[[#This Row],[LUCRO MÉD]]*1000/Tabela13[[#This Row],[Qtde Total Ações]])*(25%*Tabela13[[#This Row],[RPL]]/10%))</f>
        <v>0.20934217395059623</v>
      </c>
      <c r="V89" s="30">
        <f>Tabela13[[#This Row],[DIVIDENDOS (25% +)]]/Tabela13[[#This Row],[Cotação]]</f>
        <v>9.0233695668360449E-3</v>
      </c>
      <c r="W89" s="30">
        <f>Tabela13[[#This Row],[Cotação]]/Tabela13[[#This Row],[VPA]]</f>
        <v>1.0273083636549232</v>
      </c>
      <c r="X89" s="61">
        <f>IF(Tabela13[[#This Row],[P. Líquido]]&gt;0,AVERAGE(Tabela13[[#This Row],[LUCRO 2015]:[LUCRO 2013]])/(Tabela13[[#This Row],[P. Líquido]]),0)</f>
        <v>6.0892636744880643E-2</v>
      </c>
      <c r="Y89" s="73">
        <f>IF([LUCRO MÉD]&lt;&gt;0,Tabela13[[#This Row],[Cotação]]/(Tabela13[[#This Row],[LUCRO MÉD]]*1000/Tabela13[[#This Row],[Qtde Total Ações]]),0)</f>
        <v>16.870814249003445</v>
      </c>
      <c r="Z89" s="61">
        <f>(Tabela13[[#This Row],[LUCRO MÉD]]*1000/Tabela13[[#This Row],[Qtde Total Ações]])/Tabela13[[#This Row],[Cotação]]</f>
        <v>5.9273961839694238E-2</v>
      </c>
      <c r="AA89" s="56">
        <f>Tabela13[[#This Row],[Ativo Circ.]]/Tabela13[[#This Row],[Passivo Circ.]]</f>
        <v>0.89181090267299179</v>
      </c>
      <c r="AB89" s="30">
        <f>STDEV(Tabela13[[#This Row],[LUCRO 2015]:[LUCRO 2013]])/Tabela13[[#This Row],[LUCRO MÉD]]</f>
        <v>0.28894329756046278</v>
      </c>
    </row>
    <row r="90" spans="1:28" hidden="1">
      <c r="A90" s="63" t="s">
        <v>617</v>
      </c>
      <c r="B90" s="21" t="s">
        <v>564</v>
      </c>
      <c r="C90" s="21" t="s">
        <v>73</v>
      </c>
      <c r="D90" s="34">
        <f>MAX(Tabela13[[#This Row],[Colunas1]:[Colunas5]])</f>
        <v>19</v>
      </c>
      <c r="E9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0" s="28">
        <f>IF(Tabela13[[#This Row],[P. Líquido]]&lt;&gt;0,(Tabela13[[#This Row],[P. Líquido]]*1000)/Tabela13[[#This Row],[Qtde Total Ações]],0)</f>
        <v>22.583287375817537</v>
      </c>
      <c r="G90" s="39">
        <f>SUMPRODUCT(N(TRIM(Tabela15[Nome de pregão])=Tabela13[[#This Row],[Nome de Pregão]]),Tabela15[Qtde total de ações])</f>
        <v>74612388</v>
      </c>
      <c r="H90" s="21">
        <f>SUMPRODUCT(N(Tabela1[Código]=Tabela13[[#This Row],[PAPEL]]),Tabela1[Fechamento])</f>
        <v>19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0</v>
      </c>
      <c r="L90" s="31">
        <f>SUMPRODUCT(N(Tabela17683[Código]=Tabela13[[#This Row],[PAPEL]]),Tabela17683[Fechamento])</f>
        <v>0</v>
      </c>
      <c r="M90" s="32">
        <f>IF(Tabela13[[#This Row],[Cotação]]&gt;0,Plan1!$B$2/Tabela13[[#This Row],[Cotação]]-MOD(Plan1!$B$2/Tabela13[[#This Row],[Cotação]],100),0)</f>
        <v>0</v>
      </c>
      <c r="N90" s="70">
        <v>1684993</v>
      </c>
      <c r="O90" s="70">
        <v>1511846</v>
      </c>
      <c r="P90" s="70">
        <v>1695254</v>
      </c>
      <c r="Q90" s="67">
        <v>71097</v>
      </c>
      <c r="R90" s="67">
        <v>129951</v>
      </c>
      <c r="S90" s="67">
        <v>106763</v>
      </c>
      <c r="T90" s="73">
        <f>AVERAGE(Tabela13[[#This Row],[LUCRO 2015]:[LUCRO 2013]])</f>
        <v>102603.66666666667</v>
      </c>
      <c r="U90" s="77">
        <f>IF(Tabela13[[#This Row],[LUCRO MÉD]]&lt;&gt;0,(Tabela13[[#This Row],[LUCRO MÉD]]*1000/Tabela13[[#This Row],[Qtde Total Ações]])*(25%*Tabela13[[#This Row],[RPL]]/10%))</f>
        <v>0.20934217395059623</v>
      </c>
      <c r="V90" s="30">
        <f>Tabela13[[#This Row],[DIVIDENDOS (25% +)]]/Tabela13[[#This Row],[Cotação]]</f>
        <v>1.1018009155294538E-2</v>
      </c>
      <c r="W90" s="30">
        <f>Tabela13[[#This Row],[Cotação]]/Tabela13[[#This Row],[VPA]]</f>
        <v>0.84133012540704921</v>
      </c>
      <c r="X90" s="61">
        <f>IF(Tabela13[[#This Row],[P. Líquido]]&gt;0,AVERAGE(Tabela13[[#This Row],[LUCRO 2015]:[LUCRO 2013]])/(Tabela13[[#This Row],[P. Líquido]]),0)</f>
        <v>6.0892636744880643E-2</v>
      </c>
      <c r="Y90" s="73">
        <f>IF([LUCRO MÉD]&lt;&gt;0,Tabela13[[#This Row],[Cotação]]/(Tabela13[[#This Row],[LUCRO MÉD]]*1000/Tabela13[[#This Row],[Qtde Total Ações]]),0)</f>
        <v>13.816615117718339</v>
      </c>
      <c r="Z90" s="61">
        <f>(Tabela13[[#This Row],[LUCRO MÉD]]*1000/Tabela13[[#This Row],[Qtde Total Ações]])/Tabela13[[#This Row],[Cotação]]</f>
        <v>7.2376627088468745E-2</v>
      </c>
      <c r="AA90" s="56">
        <f>Tabela13[[#This Row],[Ativo Circ.]]/Tabela13[[#This Row],[Passivo Circ.]]</f>
        <v>0.89181090267299179</v>
      </c>
      <c r="AB90" s="30">
        <f>STDEV(Tabela13[[#This Row],[LUCRO 2015]:[LUCRO 2013]])/Tabela13[[#This Row],[LUCRO MÉD]]</f>
        <v>0.28894329756046278</v>
      </c>
    </row>
    <row r="91" spans="1:28" hidden="1">
      <c r="A91" s="63" t="s">
        <v>618</v>
      </c>
      <c r="B91" s="21" t="s">
        <v>557</v>
      </c>
      <c r="C91" s="21" t="s">
        <v>96</v>
      </c>
      <c r="D91" s="34">
        <f>MAX(Tabela13[[#This Row],[Colunas1]:[Colunas5]])</f>
        <v>2.14</v>
      </c>
      <c r="E9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1" s="28">
        <f>IF(Tabela13[[#This Row],[P. Líquido]]&lt;&gt;0,(Tabela13[[#This Row],[P. Líquido]]*1000)/Tabela13[[#This Row],[Qtde Total Ações]],0)</f>
        <v>2.3790033645286068</v>
      </c>
      <c r="G91" s="39">
        <f>SUMPRODUCT(N(TRIM(Tabela15[Nome de pregão])=Tabela13[[#This Row],[Nome de Pregão]]),Tabela15[Qtde total de ações])</f>
        <v>166720235</v>
      </c>
      <c r="H91" s="21">
        <f>SUMPRODUCT(N(Tabela1[Código]=Tabela13[[#This Row],[PAPEL]]),Tabela1[Fechamento])</f>
        <v>2.14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0</v>
      </c>
      <c r="L91" s="31">
        <f>SUMPRODUCT(N(Tabela17683[Código]=Tabela13[[#This Row],[PAPEL]]),Tabela17683[Fechamento])</f>
        <v>0</v>
      </c>
      <c r="M91" s="32">
        <f>IF(Tabela13[[#This Row],[Cotação]]&gt;0,Plan1!$B$2/Tabela13[[#This Row],[Cotação]]-MOD(Plan1!$B$2/Tabela13[[#This Row],[Cotação]],100),0)</f>
        <v>400</v>
      </c>
      <c r="N91" s="39">
        <v>396628</v>
      </c>
      <c r="O91" s="39">
        <v>377185</v>
      </c>
      <c r="P91" s="39">
        <v>380413</v>
      </c>
      <c r="Q91" s="67">
        <v>495</v>
      </c>
      <c r="R91" s="67">
        <v>56579</v>
      </c>
      <c r="S91" s="67">
        <v>67410</v>
      </c>
      <c r="T91" s="73">
        <f>AVERAGE(Tabela13[[#This Row],[LUCRO 2015]:[LUCRO 2013]])</f>
        <v>41494.666666666664</v>
      </c>
      <c r="U91" s="77">
        <f>IF(Tabela13[[#This Row],[LUCRO MÉD]]&lt;&gt;0,(Tabela13[[#This Row],[LUCRO MÉD]]*1000/Tabela13[[#This Row],[Qtde Total Ações]])*(25%*Tabela13[[#This Row],[RPL]]/10%))</f>
        <v>6.5095787494329704E-2</v>
      </c>
      <c r="V91" s="30">
        <f>Tabela13[[#This Row],[DIVIDENDOS (25% +)]]/Tabela13[[#This Row],[Cotação]]</f>
        <v>3.0418592287069952E-2</v>
      </c>
      <c r="W91" s="30">
        <f>Tabela13[[#This Row],[Cotação]]/Tabela13[[#This Row],[VPA]]</f>
        <v>0.89953634866928212</v>
      </c>
      <c r="X91" s="61">
        <f>IF(Tabela13[[#This Row],[P. Líquido]]&gt;0,AVERAGE(Tabela13[[#This Row],[LUCRO 2015]:[LUCRO 2013]])/(Tabela13[[#This Row],[P. Líquido]]),0)</f>
        <v>0.10461860147711877</v>
      </c>
      <c r="Y91" s="73">
        <f>IF([LUCRO MÉD]&lt;&gt;0,Tabela13[[#This Row],[Cotação]]/(Tabela13[[#This Row],[LUCRO MÉD]]*1000/Tabela13[[#This Row],[Qtde Total Ações]]),0)</f>
        <v>8.5982448242344418</v>
      </c>
      <c r="Z91" s="61">
        <f>(Tabela13[[#This Row],[LUCRO MÉD]]*1000/Tabela13[[#This Row],[Qtde Total Ações]])/Tabela13[[#This Row],[Cotação]]</f>
        <v>0.1163028060310014</v>
      </c>
      <c r="AA91" s="56">
        <f>Tabela13[[#This Row],[Ativo Circ.]]/Tabela13[[#This Row],[Passivo Circ.]]</f>
        <v>0.99151448557225963</v>
      </c>
      <c r="AB91" s="30">
        <f>STDEV(Tabela13[[#This Row],[LUCRO 2015]:[LUCRO 2013]])/Tabela13[[#This Row],[LUCRO MÉD]]</f>
        <v>0.86558992583492922</v>
      </c>
    </row>
    <row r="92" spans="1:28" hidden="1">
      <c r="A92" s="63" t="s">
        <v>618</v>
      </c>
      <c r="B92" s="21" t="s">
        <v>558</v>
      </c>
      <c r="C92" s="21" t="s">
        <v>97</v>
      </c>
      <c r="D92" s="34">
        <f>MAX(Tabela13[[#This Row],[Colunas1]:[Colunas5]])</f>
        <v>3.1</v>
      </c>
      <c r="E9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2" s="28">
        <f>IF(Tabela13[[#This Row],[P. Líquido]]&lt;&gt;0,(Tabela13[[#This Row],[P. Líquido]]*1000)/Tabela13[[#This Row],[Qtde Total Ações]],0)</f>
        <v>2.3790033645286068</v>
      </c>
      <c r="G92" s="39">
        <f>SUMPRODUCT(N(TRIM(Tabela15[Nome de pregão])=Tabela13[[#This Row],[Nome de Pregão]]),Tabela15[Qtde total de ações])</f>
        <v>166720235</v>
      </c>
      <c r="H92" s="21">
        <f>SUMPRODUCT(N(Tabela1[Código]=Tabela13[[#This Row],[PAPEL]]),Tabela1[Fechamento])</f>
        <v>3.1</v>
      </c>
      <c r="I92" s="21">
        <f>SUMPRODUCT(N(Tabela17[Código]=Tabela13[[#This Row],[PAPEL]]),Tabela17[Fechamento])</f>
        <v>0</v>
      </c>
      <c r="J92" s="21">
        <f>SUMPRODUCT(N(Tabela176[Código]=Tabela13[[#This Row],[PAPEL]]),Tabela176[Fechamento])</f>
        <v>0</v>
      </c>
      <c r="K92" s="21">
        <f>SUMPRODUCT(N(Tabela1768[Código]=Tabela13[[#This Row],[PAPEL]]),Tabela1768[Fechamento])</f>
        <v>0</v>
      </c>
      <c r="L92" s="31">
        <f>SUMPRODUCT(N(Tabela17683[Código]=Tabela13[[#This Row],[PAPEL]]),Tabela17683[Fechamento])</f>
        <v>0</v>
      </c>
      <c r="M92" s="32">
        <f>IF(Tabela13[[#This Row],[Cotação]]&gt;0,Plan1!$B$2/Tabela13[[#This Row],[Cotação]]-MOD(Plan1!$B$2/Tabela13[[#This Row],[Cotação]],100),0)</f>
        <v>300</v>
      </c>
      <c r="N92" s="39">
        <v>396628</v>
      </c>
      <c r="O92" s="39">
        <v>377185</v>
      </c>
      <c r="P92" s="39">
        <v>380413</v>
      </c>
      <c r="Q92" s="67">
        <v>495</v>
      </c>
      <c r="R92" s="67">
        <v>56579</v>
      </c>
      <c r="S92" s="67">
        <v>67410</v>
      </c>
      <c r="T92" s="73">
        <f>AVERAGE(Tabela13[[#This Row],[LUCRO 2015]:[LUCRO 2013]])</f>
        <v>41494.666666666664</v>
      </c>
      <c r="U92" s="77">
        <f>IF(Tabela13[[#This Row],[LUCRO MÉD]]&lt;&gt;0,(Tabela13[[#This Row],[LUCRO MÉD]]*1000/Tabela13[[#This Row],[Qtde Total Ações]])*(25%*Tabela13[[#This Row],[RPL]]/10%))</f>
        <v>6.5095787494329704E-2</v>
      </c>
      <c r="V92" s="30">
        <f>Tabela13[[#This Row],[DIVIDENDOS (25% +)]]/Tabela13[[#This Row],[Cotação]]</f>
        <v>2.0998641127203128E-2</v>
      </c>
      <c r="W92" s="30">
        <f>Tabela13[[#This Row],[Cotação]]/Tabela13[[#This Row],[VPA]]</f>
        <v>1.3030666733059695</v>
      </c>
      <c r="X92" s="61">
        <f>IF(Tabela13[[#This Row],[P. Líquido]]&gt;0,AVERAGE(Tabela13[[#This Row],[LUCRO 2015]:[LUCRO 2013]])/(Tabela13[[#This Row],[P. Líquido]]),0)</f>
        <v>0.10461860147711877</v>
      </c>
      <c r="Y92" s="73">
        <f>IF([LUCRO MÉD]&lt;&gt;0,Tabela13[[#This Row],[Cotação]]/(Tabela13[[#This Row],[LUCRO MÉD]]*1000/Tabela13[[#This Row],[Qtde Total Ações]]),0)</f>
        <v>12.455401380900359</v>
      </c>
      <c r="Z92" s="61">
        <f>(Tabela13[[#This Row],[LUCRO MÉD]]*1000/Tabela13[[#This Row],[Qtde Total Ações]])/Tabela13[[#This Row],[Cotação]]</f>
        <v>8.028645319559452E-2</v>
      </c>
      <c r="AA92" s="56">
        <f>Tabela13[[#This Row],[Ativo Circ.]]/Tabela13[[#This Row],[Passivo Circ.]]</f>
        <v>0.99151448557225963</v>
      </c>
      <c r="AB92" s="30">
        <f>STDEV(Tabela13[[#This Row],[LUCRO 2015]:[LUCRO 2013]])/Tabela13[[#This Row],[LUCRO MÉD]]</f>
        <v>0.86558992583492922</v>
      </c>
    </row>
    <row r="93" spans="1:28" hidden="1">
      <c r="A93" s="63" t="s">
        <v>619</v>
      </c>
      <c r="B93" s="21" t="s">
        <v>558</v>
      </c>
      <c r="C93" s="21" t="s">
        <v>19</v>
      </c>
      <c r="D93" s="34">
        <f>MAX(Tabela13[[#This Row],[Colunas1]:[Colunas5]])</f>
        <v>5.83</v>
      </c>
      <c r="E9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3" s="28">
        <f>IF(Tabela13[[#This Row],[P. Líquido]]&lt;&gt;0,(Tabela13[[#This Row],[P. Líquido]]*1000)/Tabela13[[#This Row],[Qtde Total Ações]],0)</f>
        <v>10.326249499843767</v>
      </c>
      <c r="G93" s="39">
        <f>SUMPRODUCT(N(TRIM(Tabela15[Nome de pregão])=Tabela13[[#This Row],[Nome de Pregão]]),Tabela15[Qtde total de ações])</f>
        <v>1258841654</v>
      </c>
      <c r="H93" s="21">
        <f>SUMPRODUCT(N(Tabela1[Código]=Tabela13[[#This Row],[PAPEL]]),Tabela1[Fechamento])</f>
        <v>5.83</v>
      </c>
      <c r="I93" s="21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0</v>
      </c>
      <c r="L93" s="31">
        <f>SUMPRODUCT(N(Tabela17683[Código]=Tabela13[[#This Row],[PAPEL]]),Tabela17683[Fechamento])</f>
        <v>0</v>
      </c>
      <c r="M93" s="32">
        <f>IF(Tabela13[[#This Row],[Cotação]]&gt;0,Plan1!$B$2/Tabela13[[#This Row],[Cotação]]-MOD(Plan1!$B$2/Tabela13[[#This Row],[Cotação]],100),0)</f>
        <v>100</v>
      </c>
      <c r="N93" s="39">
        <v>12999113</v>
      </c>
      <c r="O93" s="39">
        <v>9376738</v>
      </c>
      <c r="P93" s="39">
        <v>13085510</v>
      </c>
      <c r="Q93" s="67">
        <v>2491878</v>
      </c>
      <c r="R93" s="67">
        <v>3136903</v>
      </c>
      <c r="S93" s="67">
        <v>3103855</v>
      </c>
      <c r="T93" s="73">
        <f>AVERAGE(Tabela13[[#This Row],[LUCRO 2015]:[LUCRO 2013]])</f>
        <v>2910878.6666666665</v>
      </c>
      <c r="U93" s="77">
        <f>IF(Tabela13[[#This Row],[LUCRO MÉD]]&lt;&gt;0,(Tabela13[[#This Row],[LUCRO MÉD]]*1000/Tabela13[[#This Row],[Qtde Total Ações]])*(25%*Tabela13[[#This Row],[RPL]]/10%))</f>
        <v>1.2945039834727732</v>
      </c>
      <c r="V93" s="30">
        <f>Tabela13[[#This Row],[DIVIDENDOS (25% +)]]/Tabela13[[#This Row],[Cotação]]</f>
        <v>0.22204184965227669</v>
      </c>
      <c r="W93" s="30">
        <f>Tabela13[[#This Row],[Cotação]]/Tabela13[[#This Row],[VPA]]</f>
        <v>0.56458058660002419</v>
      </c>
      <c r="X93" s="61">
        <f>IF(Tabela13[[#This Row],[P. Líquido]]&gt;0,AVERAGE(Tabela13[[#This Row],[LUCRO 2015]:[LUCRO 2013]])/(Tabela13[[#This Row],[P. Líquido]]),0)</f>
        <v>0.22392902243919771</v>
      </c>
      <c r="Y93" s="73">
        <f>IF([LUCRO MÉD]&lt;&gt;0,Tabela13[[#This Row],[Cotação]]/(Tabela13[[#This Row],[LUCRO MÉD]]*1000/Tabela13[[#This Row],[Qtde Total Ações]]),0)</f>
        <v>2.5212479403080583</v>
      </c>
      <c r="Z93" s="61">
        <f>(Tabela13[[#This Row],[LUCRO MÉD]]*1000/Tabela13[[#This Row],[Qtde Total Ações]])/Tabela13[[#This Row],[Cotação]]</f>
        <v>0.39662898043966877</v>
      </c>
      <c r="AA93" s="56">
        <f>Tabela13[[#This Row],[Ativo Circ.]]/Tabela13[[#This Row],[Passivo Circ.]]</f>
        <v>0.71657413429052441</v>
      </c>
      <c r="AB93" s="30">
        <f>STDEV(Tabela13[[#This Row],[LUCRO 2015]:[LUCRO 2013]])/Tabela13[[#This Row],[LUCRO MÉD]]</f>
        <v>0.12478749535189512</v>
      </c>
    </row>
    <row r="94" spans="1:28" hidden="1">
      <c r="A94" s="63" t="s">
        <v>619</v>
      </c>
      <c r="B94" s="21" t="s">
        <v>557</v>
      </c>
      <c r="C94" s="21" t="s">
        <v>20</v>
      </c>
      <c r="D94" s="34">
        <f>MAX(Tabela13[[#This Row],[Colunas1]:[Colunas5]])</f>
        <v>6.02</v>
      </c>
      <c r="E9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4" s="28">
        <f>IF(Tabela13[[#This Row],[P. Líquido]]&lt;&gt;0,(Tabela13[[#This Row],[P. Líquido]]*1000)/Tabela13[[#This Row],[Qtde Total Ações]],0)</f>
        <v>10.326249499843767</v>
      </c>
      <c r="G94" s="39">
        <f>SUMPRODUCT(N(TRIM(Tabela15[Nome de pregão])=Tabela13[[#This Row],[Nome de Pregão]]),Tabela15[Qtde total de ações])</f>
        <v>1258841654</v>
      </c>
      <c r="H94" s="21">
        <f>SUMPRODUCT(N(Tabela1[Código]=Tabela13[[#This Row],[PAPEL]]),Tabela1[Fechamento])</f>
        <v>6.02</v>
      </c>
      <c r="I94" s="21">
        <f>SUMPRODUCT(N(Tabela17[Código]=Tabela13[[#This Row],[PAPEL]]),Tabela17[Fechamento])</f>
        <v>0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31">
        <f>SUMPRODUCT(N(Tabela17683[Código]=Tabela13[[#This Row],[PAPEL]]),Tabela17683[Fechamento])</f>
        <v>0</v>
      </c>
      <c r="M94" s="32">
        <f>IF(Tabela13[[#This Row],[Cotação]]&gt;0,Plan1!$B$2/Tabela13[[#This Row],[Cotação]]-MOD(Plan1!$B$2/Tabela13[[#This Row],[Cotação]],100),0)</f>
        <v>100</v>
      </c>
      <c r="N94" s="39">
        <v>12999113</v>
      </c>
      <c r="O94" s="39">
        <v>9376738</v>
      </c>
      <c r="P94" s="39">
        <v>13085510</v>
      </c>
      <c r="Q94" s="67">
        <v>2491878</v>
      </c>
      <c r="R94" s="67">
        <v>3136903</v>
      </c>
      <c r="S94" s="67">
        <v>3103855</v>
      </c>
      <c r="T94" s="73">
        <f>AVERAGE(Tabela13[[#This Row],[LUCRO 2015]:[LUCRO 2013]])</f>
        <v>2910878.6666666665</v>
      </c>
      <c r="U94" s="77">
        <f>IF(Tabela13[[#This Row],[LUCRO MÉD]]&lt;&gt;0,(Tabela13[[#This Row],[LUCRO MÉD]]*1000/Tabela13[[#This Row],[Qtde Total Ações]])*(25%*Tabela13[[#This Row],[RPL]]/10%))</f>
        <v>1.2945039834727732</v>
      </c>
      <c r="V94" s="30">
        <f>Tabela13[[#This Row],[DIVIDENDOS (25% +)]]/Tabela13[[#This Row],[Cotação]]</f>
        <v>0.21503388429780287</v>
      </c>
      <c r="W94" s="30">
        <f>Tabela13[[#This Row],[Cotação]]/Tabela13[[#This Row],[VPA]]</f>
        <v>0.58298029696949316</v>
      </c>
      <c r="X94" s="61">
        <f>IF(Tabela13[[#This Row],[P. Líquido]]&gt;0,AVERAGE(Tabela13[[#This Row],[LUCRO 2015]:[LUCRO 2013]])/(Tabela13[[#This Row],[P. Líquido]]),0)</f>
        <v>0.22392902243919771</v>
      </c>
      <c r="Y94" s="73">
        <f>IF([LUCRO MÉD]&lt;&gt;0,Tabela13[[#This Row],[Cotação]]/(Tabela13[[#This Row],[LUCRO MÉD]]*1000/Tabela13[[#This Row],[Qtde Total Ações]]),0)</f>
        <v>2.6034155404210138</v>
      </c>
      <c r="Z94" s="61">
        <f>(Tabela13[[#This Row],[LUCRO MÉD]]*1000/Tabela13[[#This Row],[Qtde Total Ações]])/Tabela13[[#This Row],[Cotação]]</f>
        <v>0.38411079002712106</v>
      </c>
      <c r="AA94" s="56">
        <f>Tabela13[[#This Row],[Ativo Circ.]]/Tabela13[[#This Row],[Passivo Circ.]]</f>
        <v>0.71657413429052441</v>
      </c>
      <c r="AB94" s="30">
        <f>STDEV(Tabela13[[#This Row],[LUCRO 2015]:[LUCRO 2013]])/Tabela13[[#This Row],[LUCRO MÉD]]</f>
        <v>0.12478749535189512</v>
      </c>
    </row>
    <row r="95" spans="1:28" hidden="1">
      <c r="A95" s="63" t="s">
        <v>620</v>
      </c>
      <c r="B95" s="21" t="s">
        <v>563</v>
      </c>
      <c r="C95" s="21" t="s">
        <v>842</v>
      </c>
      <c r="D95" s="34">
        <f>MAX(Tabela13[[#This Row],[Colunas1]:[Colunas5]])</f>
        <v>0</v>
      </c>
      <c r="E9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95" s="28">
        <f>IF(Tabela13[[#This Row],[P. Líquido]]&lt;&gt;0,(Tabela13[[#This Row],[P. Líquido]]*1000)/Tabela13[[#This Row],[Qtde Total Ações]],0)</f>
        <v>22.323152153326088</v>
      </c>
      <c r="G95" s="39">
        <f>SUMPRODUCT(N(TRIM(Tabela15[Nome de pregão])=Tabela13[[#This Row],[Nome de Pregão]]),Tabela15[Qtde total de ações])</f>
        <v>327502673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0</v>
      </c>
      <c r="L95" s="31">
        <f>SUMPRODUCT(N(Tabela17683[Código]=Tabela13[[#This Row],[PAPEL]]),Tabela17683[Fechamento])</f>
        <v>0</v>
      </c>
      <c r="M95" s="22">
        <f>IF(Tabela13[[#This Row],[Cotação]]&gt;0,Plan1!$B$2/Tabela13[[#This Row],[Cotação]]-MOD(Plan1!$B$2/Tabela13[[#This Row],[Cotação]],100),0)</f>
        <v>0</v>
      </c>
      <c r="N95" s="39">
        <v>7310892</v>
      </c>
      <c r="O95" s="39">
        <v>1022615</v>
      </c>
      <c r="P95" s="39">
        <v>998224</v>
      </c>
      <c r="Q95" s="67">
        <v>0</v>
      </c>
      <c r="R95" s="67">
        <v>560139</v>
      </c>
      <c r="S95" s="67">
        <v>0</v>
      </c>
      <c r="T95" s="73">
        <f>AVERAGE(Tabela13[[#This Row],[LUCRO 2015]:[LUCRO 2013]])</f>
        <v>186713</v>
      </c>
      <c r="U95" s="77">
        <f>IF(Tabela13[[#This Row],[LUCRO MÉD]]&lt;&gt;0,(Tabela13[[#This Row],[LUCRO MÉD]]*1000/Tabela13[[#This Row],[Qtde Total Ações]])*(25%*Tabela13[[#This Row],[RPL]]/10%))</f>
        <v>3.6400211357569226E-2</v>
      </c>
      <c r="V95" s="30" t="e">
        <f>Tabela13[[#This Row],[DIVIDENDOS (25% +)]]/Tabela13[[#This Row],[Cotação]]</f>
        <v>#DIV/0!</v>
      </c>
      <c r="W95" s="30">
        <f>Tabela13[[#This Row],[Cotação]]/Tabela13[[#This Row],[VPA]]</f>
        <v>0</v>
      </c>
      <c r="X95" s="61">
        <f>IF(Tabela13[[#This Row],[P. Líquido]]&gt;0,AVERAGE(Tabela13[[#This Row],[LUCRO 2015]:[LUCRO 2013]])/(Tabela13[[#This Row],[P. Líquido]]),0)</f>
        <v>2.5539017673903541E-2</v>
      </c>
      <c r="Y95" s="73">
        <f>IF([LUCRO MÉD]&lt;&gt;0,Tabela13[[#This Row],[Cotação]]/(Tabela13[[#This Row],[LUCRO MÉD]]*1000/Tabela13[[#This Row],[Qtde Total Ações]]),0)</f>
        <v>0</v>
      </c>
      <c r="Z95" s="61" t="e">
        <f>(Tabela13[[#This Row],[LUCRO MÉD]]*1000/Tabela13[[#This Row],[Qtde Total Ações]])/Tabela13[[#This Row],[Cotação]]</f>
        <v>#DIV/0!</v>
      </c>
      <c r="AA95" s="56">
        <f>Tabela13[[#This Row],[Ativo Circ.]]/Tabela13[[#This Row],[Passivo Circ.]]</f>
        <v>1.0244343954863837</v>
      </c>
      <c r="AB95" s="30">
        <f>STDEV(Tabela13[[#This Row],[LUCRO 2015]:[LUCRO 2013]])/Tabela13[[#This Row],[LUCRO MÉD]]</f>
        <v>1.7320508075688772</v>
      </c>
    </row>
    <row r="96" spans="1:28" hidden="1">
      <c r="A96" s="63" t="s">
        <v>620</v>
      </c>
      <c r="B96" s="21" t="s">
        <v>564</v>
      </c>
      <c r="C96" s="21" t="s">
        <v>68</v>
      </c>
      <c r="D96" s="34">
        <f>MAX(Tabela13[[#This Row],[Colunas1]:[Colunas5]])</f>
        <v>12.22</v>
      </c>
      <c r="E9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6" s="28">
        <f>IF(Tabela13[[#This Row],[P. Líquido]]&lt;&gt;0,(Tabela13[[#This Row],[P. Líquido]]*1000)/Tabela13[[#This Row],[Qtde Total Ações]],0)</f>
        <v>22.323152153326088</v>
      </c>
      <c r="G96" s="39">
        <f>SUMPRODUCT(N(TRIM(Tabela15[Nome de pregão])=Tabela13[[#This Row],[Nome de Pregão]]),Tabela15[Qtde total de ações])</f>
        <v>327502673</v>
      </c>
      <c r="H96" s="21">
        <f>SUMPRODUCT(N(Tabela1[Código]=Tabela13[[#This Row],[PAPEL]]),Tabela1[Fechamento])</f>
        <v>12.22</v>
      </c>
      <c r="I96" s="21">
        <f>SUMPRODUCT(N(Tabela17[Código]=Tabela13[[#This Row],[PAPEL]]),Tabela17[Fechamento])</f>
        <v>0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0</v>
      </c>
      <c r="L96" s="31">
        <f>SUMPRODUCT(N(Tabela17683[Código]=Tabela13[[#This Row],[PAPEL]]),Tabela17683[Fechamento])</f>
        <v>0</v>
      </c>
      <c r="M96" s="32">
        <f>IF(Tabela13[[#This Row],[Cotação]]&gt;0,Plan1!$B$2/Tabela13[[#This Row],[Cotação]]-MOD(Plan1!$B$2/Tabela13[[#This Row],[Cotação]],100),0)</f>
        <v>0</v>
      </c>
      <c r="N96" s="39">
        <v>7310892</v>
      </c>
      <c r="O96" s="39">
        <v>1022615</v>
      </c>
      <c r="P96" s="39">
        <v>998224</v>
      </c>
      <c r="Q96" s="67">
        <v>0</v>
      </c>
      <c r="R96" s="67">
        <v>560139</v>
      </c>
      <c r="S96" s="67">
        <v>0</v>
      </c>
      <c r="T96" s="73">
        <f>AVERAGE(Tabela13[[#This Row],[LUCRO 2015]:[LUCRO 2013]])</f>
        <v>186713</v>
      </c>
      <c r="U96" s="77">
        <f>IF(Tabela13[[#This Row],[LUCRO MÉD]]&lt;&gt;0,(Tabela13[[#This Row],[LUCRO MÉD]]*1000/Tabela13[[#This Row],[Qtde Total Ações]])*(25%*Tabela13[[#This Row],[RPL]]/10%))</f>
        <v>3.6400211357569226E-2</v>
      </c>
      <c r="V96" s="30">
        <f>Tabela13[[#This Row],[DIVIDENDOS (25% +)]]/Tabela13[[#This Row],[Cotação]]</f>
        <v>2.9787407002920805E-3</v>
      </c>
      <c r="W96" s="30">
        <f>Tabela13[[#This Row],[Cotação]]/Tabela13[[#This Row],[VPA]]</f>
        <v>0.54741373064463272</v>
      </c>
      <c r="X96" s="61">
        <f>IF(Tabela13[[#This Row],[P. Líquido]]&gt;0,AVERAGE(Tabela13[[#This Row],[LUCRO 2015]:[LUCRO 2013]])/(Tabela13[[#This Row],[P. Líquido]]),0)</f>
        <v>2.5539017673903541E-2</v>
      </c>
      <c r="Y96" s="73">
        <f>IF([LUCRO MÉD]&lt;&gt;0,Tabela13[[#This Row],[Cotação]]/(Tabela13[[#This Row],[LUCRO MÉD]]*1000/Tabela13[[#This Row],[Qtde Total Ações]]),0)</f>
        <v>21.434408231135485</v>
      </c>
      <c r="Z96" s="61">
        <f>(Tabela13[[#This Row],[LUCRO MÉD]]*1000/Tabela13[[#This Row],[Qtde Total Ações]])/Tabela13[[#This Row],[Cotação]]</f>
        <v>4.6653958869151628E-2</v>
      </c>
      <c r="AA96" s="56">
        <f>Tabela13[[#This Row],[Ativo Circ.]]/Tabela13[[#This Row],[Passivo Circ.]]</f>
        <v>1.0244343954863837</v>
      </c>
      <c r="AB96" s="30">
        <f>STDEV(Tabela13[[#This Row],[LUCRO 2015]:[LUCRO 2013]])/Tabela13[[#This Row],[LUCRO MÉD]]</f>
        <v>1.7320508075688772</v>
      </c>
    </row>
    <row r="97" spans="1:28" hidden="1">
      <c r="A97" s="63" t="s">
        <v>620</v>
      </c>
      <c r="B97" s="21" t="s">
        <v>557</v>
      </c>
      <c r="C97" s="21" t="s">
        <v>55</v>
      </c>
      <c r="D97" s="34">
        <f>MAX(Tabela13[[#This Row],[Colunas1]:[Colunas5]])</f>
        <v>9.02</v>
      </c>
      <c r="E9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7" s="28">
        <f>IF(Tabela13[[#This Row],[P. Líquido]]&lt;&gt;0,(Tabela13[[#This Row],[P. Líquido]]*1000)/Tabela13[[#This Row],[Qtde Total Ações]],0)</f>
        <v>22.323152153326088</v>
      </c>
      <c r="G97" s="39">
        <f>SUMPRODUCT(N(TRIM(Tabela15[Nome de pregão])=Tabela13[[#This Row],[Nome de Pregão]]),Tabela15[Qtde total de ações])</f>
        <v>327502673</v>
      </c>
      <c r="H97" s="21">
        <f>SUMPRODUCT(N(Tabela1[Código]=Tabela13[[#This Row],[PAPEL]]),Tabela1[Fechamento])</f>
        <v>9.02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0</v>
      </c>
      <c r="L97" s="31">
        <f>SUMPRODUCT(N(Tabela17683[Código]=Tabela13[[#This Row],[PAPEL]]),Tabela17683[Fechamento])</f>
        <v>0</v>
      </c>
      <c r="M97" s="32">
        <f>IF(Tabela13[[#This Row],[Cotação]]&gt;0,Plan1!$B$2/Tabela13[[#This Row],[Cotação]]-MOD(Plan1!$B$2/Tabela13[[#This Row],[Cotação]],100),0)</f>
        <v>100</v>
      </c>
      <c r="N97" s="39">
        <v>7310892</v>
      </c>
      <c r="O97" s="39">
        <v>1022615</v>
      </c>
      <c r="P97" s="39">
        <v>998224</v>
      </c>
      <c r="Q97" s="67">
        <v>0</v>
      </c>
      <c r="R97" s="67">
        <v>560139</v>
      </c>
      <c r="S97" s="67">
        <v>0</v>
      </c>
      <c r="T97" s="73">
        <f>AVERAGE(Tabela13[[#This Row],[LUCRO 2015]:[LUCRO 2013]])</f>
        <v>186713</v>
      </c>
      <c r="U97" s="77">
        <f>IF(Tabela13[[#This Row],[LUCRO MÉD]]&lt;&gt;0,(Tabela13[[#This Row],[LUCRO MÉD]]*1000/Tabela13[[#This Row],[Qtde Total Ações]])*(25%*Tabela13[[#This Row],[RPL]]/10%))</f>
        <v>3.6400211357569226E-2</v>
      </c>
      <c r="V97" s="30">
        <f>Tabela13[[#This Row],[DIVIDENDOS (25% +)]]/Tabela13[[#This Row],[Cotação]]</f>
        <v>4.0355001505065664E-3</v>
      </c>
      <c r="W97" s="30">
        <f>Tabela13[[#This Row],[Cotação]]/Tabela13[[#This Row],[VPA]]</f>
        <v>0.40406479954292857</v>
      </c>
      <c r="X97" s="61">
        <f>IF(Tabela13[[#This Row],[P. Líquido]]&gt;0,AVERAGE(Tabela13[[#This Row],[LUCRO 2015]:[LUCRO 2013]])/(Tabela13[[#This Row],[P. Líquido]]),0)</f>
        <v>2.5539017673903541E-2</v>
      </c>
      <c r="Y97" s="73">
        <f>IF([LUCRO MÉD]&lt;&gt;0,Tabela13[[#This Row],[Cotação]]/(Tabela13[[#This Row],[LUCRO MÉD]]*1000/Tabela13[[#This Row],[Qtde Total Ações]]),0)</f>
        <v>15.82146990546989</v>
      </c>
      <c r="Z97" s="61">
        <f>(Tabela13[[#This Row],[LUCRO MÉD]]*1000/Tabela13[[#This Row],[Qtde Total Ações]])/Tabela13[[#This Row],[Cotação]]</f>
        <v>6.3205252481267515E-2</v>
      </c>
      <c r="AA97" s="56">
        <f>Tabela13[[#This Row],[Ativo Circ.]]/Tabela13[[#This Row],[Passivo Circ.]]</f>
        <v>1.0244343954863837</v>
      </c>
      <c r="AB97" s="30">
        <f>STDEV(Tabela13[[#This Row],[LUCRO 2015]:[LUCRO 2013]])/Tabela13[[#This Row],[LUCRO MÉD]]</f>
        <v>1.7320508075688772</v>
      </c>
    </row>
    <row r="98" spans="1:28" hidden="1">
      <c r="A98" s="21" t="s">
        <v>621</v>
      </c>
      <c r="B98" s="21" t="s">
        <v>557</v>
      </c>
      <c r="C98" s="21" t="s">
        <v>182</v>
      </c>
      <c r="D98" s="34">
        <f>MAX(Tabela13[[#This Row],[Colunas1]:[Colunas5]])</f>
        <v>42.12</v>
      </c>
      <c r="E9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98" s="28">
        <f>IF(Tabela13[[#This Row],[P. Líquido]]&lt;&gt;0,(Tabela13[[#This Row],[P. Líquido]]*1000)/Tabela13[[#This Row],[Qtde Total Ações]],0)</f>
        <v>0</v>
      </c>
      <c r="G98" s="39">
        <f>SUMPRODUCT(N(TRIM(Tabela15[Nome de pregão])=Tabela13[[#This Row],[Nome de Pregão]]),Tabela15[Qtde total de ações])</f>
        <v>262978823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42.12</v>
      </c>
      <c r="J98" s="21">
        <f>SUMPRODUCT(N(Tabela176[Código]=Tabela13[[#This Row],[PAPEL]]),Tabela176[Fechamento])</f>
        <v>0</v>
      </c>
      <c r="K98" s="21">
        <f>SUMPRODUCT(N(Tabela1768[Código]=Tabela13[[#This Row],[PAPEL]]),Tabela1768[Fechamento])</f>
        <v>0</v>
      </c>
      <c r="L98" s="31">
        <f>SUMPRODUCT(N(Tabela17683[Código]=Tabela13[[#This Row],[PAPEL]]),Tabela17683[Fechamento])</f>
        <v>0</v>
      </c>
      <c r="M98" s="32">
        <f>IF(Tabela13[[#This Row],[Cotação]]&gt;0,Plan1!$B$2/Tabela13[[#This Row],[Cotação]]-MOD(Plan1!$B$2/Tabela13[[#This Row],[Cotação]],100),0)</f>
        <v>0</v>
      </c>
      <c r="N98" s="32"/>
      <c r="O98" s="32"/>
      <c r="P98" s="32"/>
      <c r="Q98" s="67"/>
      <c r="R98" s="67"/>
      <c r="S98" s="67"/>
      <c r="T98" s="73" t="e">
        <f>AVERAGE(Tabela13[[#This Row],[LUCRO 2015]:[LUCRO 2013]])</f>
        <v>#DIV/0!</v>
      </c>
      <c r="U98" s="77" t="e">
        <f>IF(Tabela13[[#This Row],[LUCRO MÉD]]&lt;&gt;0,(Tabela13[[#This Row],[LUCRO MÉD]]*1000/Tabela13[[#This Row],[Qtde Total Ações]])*(25%*Tabela13[[#This Row],[RPL]]/10%))</f>
        <v>#DIV/0!</v>
      </c>
      <c r="V98" s="30" t="e">
        <f>Tabela13[[#This Row],[DIVIDENDOS (25% +)]]/Tabela13[[#This Row],[Cotação]]</f>
        <v>#DIV/0!</v>
      </c>
      <c r="W98" s="30" t="e">
        <f>Tabela13[[#This Row],[Cotação]]/Tabela13[[#This Row],[VPA]]</f>
        <v>#DIV/0!</v>
      </c>
      <c r="X98" s="61">
        <f>IF(Tabela13[[#This Row],[P. Líquido]]&gt;0,AVERAGE(Tabela13[[#This Row],[LUCRO 2015]:[LUCRO 2013]])/(Tabela13[[#This Row],[P. Líquido]]),0)</f>
        <v>0</v>
      </c>
      <c r="Y98" s="73" t="e">
        <f>IF([LUCRO MÉD]&lt;&gt;0,Tabela13[[#This Row],[Cotação]]/(Tabela13[[#This Row],[LUCRO MÉD]]*1000/Tabela13[[#This Row],[Qtde Total Ações]]),0)</f>
        <v>#DIV/0!</v>
      </c>
      <c r="Z98" s="61" t="e">
        <f>(Tabela13[[#This Row],[LUCRO MÉD]]*1000/Tabela13[[#This Row],[Qtde Total Ações]])/Tabela13[[#This Row],[Cotação]]</f>
        <v>#DIV/0!</v>
      </c>
      <c r="AA98" s="56" t="e">
        <f>Tabela13[[#This Row],[Ativo Circ.]]/Tabela13[[#This Row],[Passivo Circ.]]</f>
        <v>#DIV/0!</v>
      </c>
      <c r="AB98" s="30" t="e">
        <f>STDEV(Tabela13[[#This Row],[LUCRO 2015]:[LUCRO 2013]])/Tabela13[[#This Row],[LUCRO MÉD]]</f>
        <v>#DIV/0!</v>
      </c>
    </row>
    <row r="99" spans="1:28" hidden="1">
      <c r="A99" s="63" t="s">
        <v>622</v>
      </c>
      <c r="B99" s="21" t="s">
        <v>557</v>
      </c>
      <c r="C99" s="21" t="s">
        <v>379</v>
      </c>
      <c r="D99" s="34">
        <f>MAX(Tabela13[[#This Row],[Colunas1]:[Colunas5]])</f>
        <v>13.26</v>
      </c>
      <c r="E9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99" s="28">
        <f>IF(Tabela13[[#This Row],[P. Líquido]]&lt;&gt;0,(Tabela13[[#This Row],[P. Líquido]]*1000)/Tabela13[[#This Row],[Qtde Total Ações]],0)</f>
        <v>7.2813683353612317</v>
      </c>
      <c r="G99" s="39">
        <f>SUMPRODUCT(N(TRIM(Tabela15[Nome de pregão])=Tabela13[[#This Row],[Nome de Pregão]]),Tabela15[Qtde total de ações])</f>
        <v>161228487</v>
      </c>
      <c r="H99" s="21">
        <f>SUMPRODUCT(N(Tabela1[Código]=Tabela13[[#This Row],[PAPEL]]),Tabela1[Fechamento])</f>
        <v>0</v>
      </c>
      <c r="I99" s="21">
        <f>SUMPRODUCT(N(Tabela17[Código]=Tabela13[[#This Row],[PAPEL]]),Tabela17[Fechamento])</f>
        <v>0</v>
      </c>
      <c r="J99" s="26">
        <f>SUMPRODUCT(N(Tabela176[Código]=Tabela13[[#This Row],[PAPEL]]),Tabela176[Fechamento])</f>
        <v>0</v>
      </c>
      <c r="K99" s="26">
        <f>SUMPRODUCT(N(Tabela1768[Código]=Tabela13[[#This Row],[PAPEL]]),Tabela1768[Fechamento])</f>
        <v>13.26</v>
      </c>
      <c r="L99" s="40">
        <f>SUMPRODUCT(N(Tabela17683[Código]=Tabela13[[#This Row],[PAPEL]]),Tabela17683[Fechamento])</f>
        <v>0</v>
      </c>
      <c r="M99" s="32">
        <f>IF(Tabela13[[#This Row],[Cotação]]&gt;0,Plan1!$B$2/Tabela13[[#This Row],[Cotação]]-MOD(Plan1!$B$2/Tabela13[[#This Row],[Cotação]],100),0)</f>
        <v>0</v>
      </c>
      <c r="N99" s="70">
        <v>1173964</v>
      </c>
      <c r="O99" s="70">
        <v>965638</v>
      </c>
      <c r="P99" s="70">
        <v>262072</v>
      </c>
      <c r="Q99" s="67">
        <v>281170</v>
      </c>
      <c r="R99" s="67">
        <v>318867</v>
      </c>
      <c r="S99" s="67">
        <v>318172</v>
      </c>
      <c r="T99" s="73">
        <f>AVERAGE(Tabela13[[#This Row],[LUCRO 2015]:[LUCRO 2013]])</f>
        <v>306069.66666666669</v>
      </c>
      <c r="U99" s="77">
        <f>IF(Tabela13[[#This Row],[LUCRO MÉD]]&lt;&gt;0,(Tabela13[[#This Row],[LUCRO MÉD]]*1000/Tabela13[[#This Row],[Qtde Total Ações]])*(25%*Tabela13[[#This Row],[RPL]]/10%))</f>
        <v>1.2373256953525067</v>
      </c>
      <c r="V99" s="30">
        <f>Tabela13[[#This Row],[DIVIDENDOS (25% +)]]/Tabela13[[#This Row],[Cotação]]</f>
        <v>9.3312646708333835E-2</v>
      </c>
      <c r="W99" s="30">
        <f>Tabela13[[#This Row],[Cotação]]/Tabela13[[#This Row],[VPA]]</f>
        <v>1.8210862834124386</v>
      </c>
      <c r="X99" s="61">
        <f>IF(Tabela13[[#This Row],[P. Líquido]]&gt;0,AVERAGE(Tabela13[[#This Row],[LUCRO 2015]:[LUCRO 2013]])/(Tabela13[[#This Row],[P. Líquido]]),0)</f>
        <v>0.26071469539667885</v>
      </c>
      <c r="Y99" s="73">
        <f>IF([LUCRO MÉD]&lt;&gt;0,Tabela13[[#This Row],[Cotação]]/(Tabela13[[#This Row],[LUCRO MÉD]]*1000/Tabela13[[#This Row],[Qtde Total Ações]]),0)</f>
        <v>6.9849775082361418</v>
      </c>
      <c r="Z99" s="61">
        <f>(Tabela13[[#This Row],[LUCRO MÉD]]*1000/Tabela13[[#This Row],[Qtde Total Ações]])/Tabela13[[#This Row],[Cotação]]</f>
        <v>0.14316438368210604</v>
      </c>
      <c r="AA99" s="56">
        <f>Tabela13[[#This Row],[Ativo Circ.]]/Tabela13[[#This Row],[Passivo Circ.]]</f>
        <v>3.6846286516682438</v>
      </c>
      <c r="AB99" s="30">
        <f>STDEV(Tabela13[[#This Row],[LUCRO 2015]:[LUCRO 2013]])/Tabela13[[#This Row],[LUCRO MÉD]]</f>
        <v>7.0462858719774424E-2</v>
      </c>
    </row>
    <row r="100" spans="1:28" hidden="1">
      <c r="A100" s="63" t="s">
        <v>623</v>
      </c>
      <c r="B100" s="21" t="s">
        <v>557</v>
      </c>
      <c r="C100" s="21" t="s">
        <v>183</v>
      </c>
      <c r="D100" s="34">
        <f>MAX(Tabela13[[#This Row],[Colunas1]:[Colunas5]])</f>
        <v>32.700000000000003</v>
      </c>
      <c r="E10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0" s="28">
        <f>IF(Tabela13[[#This Row],[P. Líquido]]&lt;&gt;0,(Tabela13[[#This Row],[P. Líquido]]*1000)/Tabela13[[#This Row],[Qtde Total Ações]],0)</f>
        <v>4.4893598295250792</v>
      </c>
      <c r="G100" s="39">
        <f>SUMPRODUCT(N(TRIM(Tabela15[Nome de pregão])=Tabela13[[#This Row],[Nome de Pregão]]),Tabela15[Qtde total de ações])</f>
        <v>2264012551</v>
      </c>
      <c r="H100" s="21">
        <f>SUMPRODUCT(N(Tabela1[Código]=Tabela13[[#This Row],[PAPEL]]),Tabela1[Fechamento])</f>
        <v>0</v>
      </c>
      <c r="I100" s="21">
        <f>SUMPRODUCT(N(Tabela17[Código]=Tabela13[[#This Row],[PAPEL]]),Tabela17[Fechamento])</f>
        <v>32.700000000000003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31">
        <f>SUMPRODUCT(N(Tabela17683[Código]=Tabela13[[#This Row],[PAPEL]]),Tabela17683[Fechamento])</f>
        <v>0</v>
      </c>
      <c r="M100" s="32">
        <f>IF(Tabela13[[#This Row],[Cotação]]&gt;0,Plan1!$B$2/Tabela13[[#This Row],[Cotação]]-MOD(Plan1!$B$2/Tabela13[[#This Row],[Cotação]],100),0)</f>
        <v>0</v>
      </c>
      <c r="N100" s="70">
        <v>10163967</v>
      </c>
      <c r="O100" s="70">
        <v>12675854</v>
      </c>
      <c r="P100" s="70">
        <v>8063954</v>
      </c>
      <c r="Q100" s="67">
        <v>3651433</v>
      </c>
      <c r="R100" s="67">
        <v>3228933</v>
      </c>
      <c r="S100" s="67">
        <v>2680676</v>
      </c>
      <c r="T100" s="73">
        <f>AVERAGE(Tabela13[[#This Row],[LUCRO 2015]:[LUCRO 2013]])</f>
        <v>3187014</v>
      </c>
      <c r="U100" s="77">
        <f>IF(Tabela13[[#This Row],[LUCRO MÉD]]&lt;&gt;0,(Tabela13[[#This Row],[LUCRO MÉD]]*1000/Tabela13[[#This Row],[Qtde Total Ações]])*(25%*Tabela13[[#This Row],[RPL]]/10%))</f>
        <v>1.103483578883055</v>
      </c>
      <c r="V100" s="30">
        <f>Tabela13[[#This Row],[DIVIDENDOS (25% +)]]/Tabela13[[#This Row],[Cotação]]</f>
        <v>3.3745675195200456E-2</v>
      </c>
      <c r="W100" s="30">
        <f>Tabela13[[#This Row],[Cotação]]/Tabela13[[#This Row],[VPA]]</f>
        <v>7.2838892941801179</v>
      </c>
      <c r="X100" s="61">
        <f>IF(Tabela13[[#This Row],[P. Líquido]]&gt;0,AVERAGE(Tabela13[[#This Row],[LUCRO 2015]:[LUCRO 2013]])/(Tabela13[[#This Row],[P. Líquido]]),0)</f>
        <v>0.31356004992932385</v>
      </c>
      <c r="Y100" s="73">
        <f>IF([LUCRO MÉD]&lt;&gt;0,Tabela13[[#This Row],[Cotação]]/(Tabela13[[#This Row],[LUCRO MÉD]]*1000/Tabela13[[#This Row],[Qtde Total Ações]]),0)</f>
        <v>23.229647067035167</v>
      </c>
      <c r="Z100" s="61">
        <f>(Tabela13[[#This Row],[LUCRO MÉD]]*1000/Tabela13[[#This Row],[Qtde Total Ações]])/Tabela13[[#This Row],[Cotação]]</f>
        <v>4.304843707329005E-2</v>
      </c>
      <c r="AA100" s="56">
        <f>Tabela13[[#This Row],[Ativo Circ.]]/Tabela13[[#This Row],[Passivo Circ.]]</f>
        <v>1.5719154647955582</v>
      </c>
      <c r="AB100" s="30">
        <f>STDEV(Tabela13[[#This Row],[LUCRO 2015]:[LUCRO 2013]])/Tabela13[[#This Row],[LUCRO MÉD]]</f>
        <v>0.15272421425553359</v>
      </c>
    </row>
    <row r="101" spans="1:28" hidden="1">
      <c r="A101" s="63" t="s">
        <v>624</v>
      </c>
      <c r="B101" s="21" t="s">
        <v>557</v>
      </c>
      <c r="C101" s="21" t="s">
        <v>69</v>
      </c>
      <c r="D101" s="34">
        <f>MAX(Tabela13[[#This Row],[Colunas1]:[Colunas5]])</f>
        <v>25.2</v>
      </c>
      <c r="E10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1" s="28">
        <f>IF(Tabela13[[#This Row],[P. Líquido]]&lt;&gt;0,(Tabela13[[#This Row],[P. Líquido]]*1000)/Tabela13[[#This Row],[Qtde Total Ações]],0)</f>
        <v>16.31116707581441</v>
      </c>
      <c r="G101" s="39">
        <f>SUMPRODUCT(N(TRIM(Tabela15[Nome de pregão])=Tabela13[[#This Row],[Nome de Pregão]]),Tabela15[Qtde total de ações])</f>
        <v>188177338</v>
      </c>
      <c r="H101" s="21">
        <f>SUMPRODUCT(N(Tabela1[Código]=Tabela13[[#This Row],[PAPEL]]),Tabela1[Fechamento])</f>
        <v>25.2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21">
        <f>SUMPRODUCT(N(Tabela17683[Código]=Tabela13[[#This Row],[PAPEL]]),Tabela17683[Fechamento])</f>
        <v>0</v>
      </c>
      <c r="M101" s="32">
        <f>IF(Tabela13[[#This Row],[Cotação]]&gt;0,Plan1!$B$2/Tabela13[[#This Row],[Cotação]]-MOD(Plan1!$B$2/Tabela13[[#This Row],[Cotação]],100),0)</f>
        <v>0</v>
      </c>
      <c r="N101" s="70">
        <v>3069392</v>
      </c>
      <c r="O101" s="70">
        <v>2552716</v>
      </c>
      <c r="P101" s="70">
        <v>2652575</v>
      </c>
      <c r="Q101" s="67">
        <v>386295</v>
      </c>
      <c r="R101" s="67">
        <v>459267</v>
      </c>
      <c r="S101" s="67">
        <v>495129</v>
      </c>
      <c r="T101" s="73">
        <f>AVERAGE(Tabela13[[#This Row],[LUCRO 2015]:[LUCRO 2013]])</f>
        <v>446897</v>
      </c>
      <c r="U101" s="77">
        <f>IF(Tabela13[[#This Row],[LUCRO MÉD]]&lt;&gt;0,(Tabela13[[#This Row],[LUCRO MÉD]]*1000/Tabela13[[#This Row],[Qtde Total Ações]])*(25%*Tabela13[[#This Row],[RPL]]/10%))</f>
        <v>0.86444070678346097</v>
      </c>
      <c r="V101" s="30">
        <f>Tabela13[[#This Row],[DIVIDENDOS (25% +)]]/Tabela13[[#This Row],[Cotação]]</f>
        <v>3.4303202650137338E-2</v>
      </c>
      <c r="W101" s="30">
        <f>Tabela13[[#This Row],[Cotação]]/Tabela13[[#This Row],[VPA]]</f>
        <v>1.544953827207473</v>
      </c>
      <c r="X101" s="61">
        <f>IF(Tabela13[[#This Row],[P. Líquido]]&gt;0,AVERAGE(Tabela13[[#This Row],[LUCRO 2015]:[LUCRO 2013]])/(Tabela13[[#This Row],[P. Líquido]]),0)</f>
        <v>0.14559789039653456</v>
      </c>
      <c r="Y101" s="73">
        <f>IF([LUCRO MÉD]&lt;&gt;0,Tabela13[[#This Row],[Cotação]]/(Tabela13[[#This Row],[LUCRO MÉD]]*1000/Tabela13[[#This Row],[Qtde Total Ações]]),0)</f>
        <v>10.61110036003822</v>
      </c>
      <c r="Z101" s="61">
        <f>(Tabela13[[#This Row],[LUCRO MÉD]]*1000/Tabela13[[#This Row],[Qtde Total Ações]])/Tabela13[[#This Row],[Cotação]]</f>
        <v>9.4240933180317052E-2</v>
      </c>
      <c r="AA101" s="56">
        <f>Tabela13[[#This Row],[Ativo Circ.]]/Tabela13[[#This Row],[Passivo Circ.]]</f>
        <v>0.96235393909691525</v>
      </c>
      <c r="AB101" s="30">
        <f>STDEV(Tabela13[[#This Row],[LUCRO 2015]:[LUCRO 2013]])/Tabela13[[#This Row],[LUCRO MÉD]]</f>
        <v>0.12410343133435804</v>
      </c>
    </row>
    <row r="102" spans="1:28" hidden="1">
      <c r="A102" s="63" t="s">
        <v>624</v>
      </c>
      <c r="B102" s="21" t="s">
        <v>563</v>
      </c>
      <c r="C102" s="21" t="s">
        <v>70</v>
      </c>
      <c r="D102" s="34">
        <f>MAX(Tabela13[[#This Row],[Colunas1]:[Colunas5]])</f>
        <v>27</v>
      </c>
      <c r="E10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2" s="28">
        <f>IF(Tabela13[[#This Row],[P. Líquido]]&lt;&gt;0,(Tabela13[[#This Row],[P. Líquido]]*1000)/Tabela13[[#This Row],[Qtde Total Ações]],0)</f>
        <v>16.31116707581441</v>
      </c>
      <c r="G102" s="39">
        <f>SUMPRODUCT(N(TRIM(Tabela15[Nome de pregão])=Tabela13[[#This Row],[Nome de Pregão]]),Tabela15[Qtde total de ações])</f>
        <v>188177338</v>
      </c>
      <c r="H102" s="21">
        <f>SUMPRODUCT(N(Tabela1[Código]=Tabela13[[#This Row],[PAPEL]]),Tabela1[Fechamento])</f>
        <v>27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21">
        <f>SUMPRODUCT(N(Tabela17683[Código]=Tabela13[[#This Row],[PAPEL]]),Tabela17683[Fechamento])</f>
        <v>0</v>
      </c>
      <c r="M102" s="32">
        <f>IF(Tabela13[[#This Row],[Cotação]]&gt;0,Plan1!$B$2/Tabela13[[#This Row],[Cotação]]-MOD(Plan1!$B$2/Tabela13[[#This Row],[Cotação]],100),0)</f>
        <v>0</v>
      </c>
      <c r="N102" s="70">
        <v>3069392</v>
      </c>
      <c r="O102" s="70">
        <v>2552716</v>
      </c>
      <c r="P102" s="70">
        <v>2652575</v>
      </c>
      <c r="Q102" s="67">
        <v>386295</v>
      </c>
      <c r="R102" s="67">
        <v>459267</v>
      </c>
      <c r="S102" s="67">
        <v>495129</v>
      </c>
      <c r="T102" s="73">
        <f>AVERAGE(Tabela13[[#This Row],[LUCRO 2015]:[LUCRO 2013]])</f>
        <v>446897</v>
      </c>
      <c r="U102" s="77">
        <f>IF(Tabela13[[#This Row],[LUCRO MÉD]]&lt;&gt;0,(Tabela13[[#This Row],[LUCRO MÉD]]*1000/Tabela13[[#This Row],[Qtde Total Ações]])*(25%*Tabela13[[#This Row],[RPL]]/10%))</f>
        <v>0.86444070678346097</v>
      </c>
      <c r="V102" s="30">
        <f>Tabela13[[#This Row],[DIVIDENDOS (25% +)]]/Tabela13[[#This Row],[Cotação]]</f>
        <v>3.201632247346152E-2</v>
      </c>
      <c r="W102" s="30">
        <f>Tabela13[[#This Row],[Cotação]]/Tabela13[[#This Row],[VPA]]</f>
        <v>1.6553076720080069</v>
      </c>
      <c r="X102" s="61">
        <f>IF(Tabela13[[#This Row],[P. Líquido]]&gt;0,AVERAGE(Tabela13[[#This Row],[LUCRO 2015]:[LUCRO 2013]])/(Tabela13[[#This Row],[P. Líquido]]),0)</f>
        <v>0.14559789039653456</v>
      </c>
      <c r="Y102" s="73">
        <f>IF([LUCRO MÉD]&lt;&gt;0,Tabela13[[#This Row],[Cotação]]/(Tabela13[[#This Row],[LUCRO MÉD]]*1000/Tabela13[[#This Row],[Qtde Total Ações]]),0)</f>
        <v>11.369036100040949</v>
      </c>
      <c r="Z102" s="61">
        <f>(Tabela13[[#This Row],[LUCRO MÉD]]*1000/Tabela13[[#This Row],[Qtde Total Ações]])/Tabela13[[#This Row],[Cotação]]</f>
        <v>8.7958204301629248E-2</v>
      </c>
      <c r="AA102" s="56">
        <f>Tabela13[[#This Row],[Ativo Circ.]]/Tabela13[[#This Row],[Passivo Circ.]]</f>
        <v>0.96235393909691525</v>
      </c>
      <c r="AB102" s="30">
        <f>STDEV(Tabela13[[#This Row],[LUCRO 2015]:[LUCRO 2013]])/Tabela13[[#This Row],[LUCRO MÉD]]</f>
        <v>0.12410343133435804</v>
      </c>
    </row>
    <row r="103" spans="1:28" hidden="1">
      <c r="A103" s="63" t="s">
        <v>624</v>
      </c>
      <c r="B103" s="21" t="s">
        <v>564</v>
      </c>
      <c r="C103" s="21" t="s">
        <v>209</v>
      </c>
      <c r="D103" s="34">
        <f>MAX(Tabela13[[#This Row],[Colunas1]:[Colunas5]])</f>
        <v>0</v>
      </c>
      <c r="E10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03" s="28">
        <f>IF(Tabela13[[#This Row],[P. Líquido]]&lt;&gt;0,(Tabela13[[#This Row],[P. Líquido]]*1000)/Tabela13[[#This Row],[Qtde Total Ações]],0)</f>
        <v>16.31116707581441</v>
      </c>
      <c r="G103" s="39">
        <f>SUMPRODUCT(N(TRIM(Tabela15[Nome de pregão])=Tabela13[[#This Row],[Nome de Pregão]]),Tabela15[Qtde total de ações])</f>
        <v>188177338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0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21">
        <f>SUMPRODUCT(N(Tabela17683[Código]=Tabela13[[#This Row],[PAPEL]]),Tabela17683[Fechamento])</f>
        <v>0</v>
      </c>
      <c r="M103" s="22">
        <f>IF(Tabela13[[#This Row],[Cotação]]&gt;0,Plan1!$B$2/Tabela13[[#This Row],[Cotação]]-MOD(Plan1!$B$2/Tabela13[[#This Row],[Cotação]],100),0)</f>
        <v>0</v>
      </c>
      <c r="N103" s="75">
        <v>3069392</v>
      </c>
      <c r="O103" s="75">
        <v>2552716</v>
      </c>
      <c r="P103" s="75">
        <v>2652575</v>
      </c>
      <c r="Q103" s="67">
        <v>386295</v>
      </c>
      <c r="R103" s="67">
        <v>459267</v>
      </c>
      <c r="S103" s="67">
        <v>495129</v>
      </c>
      <c r="T103" s="73">
        <f>AVERAGE(Tabela13[[#This Row],[LUCRO 2015]:[LUCRO 2013]])</f>
        <v>446897</v>
      </c>
      <c r="U103" s="77">
        <f>IF(Tabela13[[#This Row],[LUCRO MÉD]]&lt;&gt;0,(Tabela13[[#This Row],[LUCRO MÉD]]*1000/Tabela13[[#This Row],[Qtde Total Ações]])*(25%*Tabela13[[#This Row],[RPL]]/10%))</f>
        <v>0.86444070678346097</v>
      </c>
      <c r="V103" s="30" t="e">
        <f>Tabela13[[#This Row],[DIVIDENDOS (25% +)]]/Tabela13[[#This Row],[Cotação]]</f>
        <v>#DIV/0!</v>
      </c>
      <c r="W103" s="30">
        <f>Tabela13[[#This Row],[Cotação]]/Tabela13[[#This Row],[VPA]]</f>
        <v>0</v>
      </c>
      <c r="X103" s="61">
        <f>IF(Tabela13[[#This Row],[P. Líquido]]&gt;0,AVERAGE(Tabela13[[#This Row],[LUCRO 2015]:[LUCRO 2013]])/(Tabela13[[#This Row],[P. Líquido]]),0)</f>
        <v>0.14559789039653456</v>
      </c>
      <c r="Y103" s="73">
        <f>IF([LUCRO MÉD]&lt;&gt;0,Tabela13[[#This Row],[Cotação]]/(Tabela13[[#This Row],[LUCRO MÉD]]*1000/Tabela13[[#This Row],[Qtde Total Ações]]),0)</f>
        <v>0</v>
      </c>
      <c r="Z103" s="61" t="e">
        <f>(Tabela13[[#This Row],[LUCRO MÉD]]*1000/Tabela13[[#This Row],[Qtde Total Ações]])/Tabela13[[#This Row],[Cotação]]</f>
        <v>#DIV/0!</v>
      </c>
      <c r="AA103" s="56">
        <f>Tabela13[[#This Row],[Ativo Circ.]]/Tabela13[[#This Row],[Passivo Circ.]]</f>
        <v>0.96235393909691525</v>
      </c>
      <c r="AB103" s="30">
        <f>STDEV(Tabela13[[#This Row],[LUCRO 2015]:[LUCRO 2013]])/Tabela13[[#This Row],[LUCRO MÉD]]</f>
        <v>0.12410343133435804</v>
      </c>
    </row>
    <row r="104" spans="1:28" hidden="1">
      <c r="A104" s="63" t="s">
        <v>625</v>
      </c>
      <c r="B104" s="21" t="s">
        <v>557</v>
      </c>
      <c r="C104" s="21" t="s">
        <v>74</v>
      </c>
      <c r="D104" s="34">
        <f>MAX(Tabela13[[#This Row],[Colunas1]:[Colunas5]])</f>
        <v>34</v>
      </c>
      <c r="E10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4" s="28">
        <f>IF(Tabela13[[#This Row],[P. Líquido]]&lt;&gt;0,(Tabela13[[#This Row],[P. Líquido]]*1000)/Tabela13[[#This Row],[Qtde Total Ações]],0)</f>
        <v>25.753507156911695</v>
      </c>
      <c r="G104" s="39">
        <f>SUMPRODUCT(N(TRIM(Tabela15[Nome de pregão])=Tabela13[[#This Row],[Nome de Pregão]]),Tabela15[Qtde total de ações])</f>
        <v>77855299</v>
      </c>
      <c r="H104" s="21">
        <f>SUMPRODUCT(N(Tabela1[Código]=Tabela13[[#This Row],[PAPEL]]),Tabela1[Fechamento])</f>
        <v>34</v>
      </c>
      <c r="I104" s="21">
        <f>SUMPRODUCT(N(Tabela17[Código]=Tabela13[[#This Row],[PAPEL]]),Tabela17[Fechamento])</f>
        <v>0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31">
        <f>SUMPRODUCT(N(Tabela17683[Código]=Tabela13[[#This Row],[PAPEL]]),Tabela17683[Fechamento])</f>
        <v>0</v>
      </c>
      <c r="M104" s="32">
        <f>IF(Tabela13[[#This Row],[Cotação]]&gt;0,Plan1!$B$2/Tabela13[[#This Row],[Cotação]]-MOD(Plan1!$B$2/Tabela13[[#This Row],[Cotação]],100),0)</f>
        <v>0</v>
      </c>
      <c r="N104" s="70">
        <v>2005047</v>
      </c>
      <c r="O104" s="70">
        <v>1566458</v>
      </c>
      <c r="P104" s="70">
        <v>1357339</v>
      </c>
      <c r="Q104" s="67">
        <v>363070</v>
      </c>
      <c r="R104" s="67">
        <v>251559</v>
      </c>
      <c r="S104" s="67">
        <v>156556</v>
      </c>
      <c r="T104" s="73">
        <f>AVERAGE(Tabela13[[#This Row],[LUCRO 2015]:[LUCRO 2013]])</f>
        <v>257061.66666666666</v>
      </c>
      <c r="U104" s="77">
        <f>IF(Tabela13[[#This Row],[LUCRO MÉD]]&lt;&gt;0,(Tabela13[[#This Row],[LUCRO MÉD]]*1000/Tabela13[[#This Row],[Qtde Total Ações]])*(25%*Tabela13[[#This Row],[RPL]]/10%))</f>
        <v>1.0582832256532366</v>
      </c>
      <c r="V104" s="30">
        <f>Tabela13[[#This Row],[DIVIDENDOS (25% +)]]/Tabela13[[#This Row],[Cotação]]</f>
        <v>3.1125977225095195E-2</v>
      </c>
      <c r="W104" s="30">
        <f>Tabela13[[#This Row],[Cotação]]/Tabela13[[#This Row],[VPA]]</f>
        <v>1.3202085367574925</v>
      </c>
      <c r="X104" s="61">
        <f>IF(Tabela13[[#This Row],[P. Líquido]]&gt;0,AVERAGE(Tabela13[[#This Row],[LUCRO 2015]:[LUCRO 2013]])/(Tabela13[[#This Row],[P. Líquido]]),0)</f>
        <v>0.12820730220621596</v>
      </c>
      <c r="Y104" s="73">
        <f>IF([LUCRO MÉD]&lt;&gt;0,Tabela13[[#This Row],[Cotação]]/(Tabela13[[#This Row],[LUCRO MÉD]]*1000/Tabela13[[#This Row],[Qtde Total Ações]]),0)</f>
        <v>10.297451970668517</v>
      </c>
      <c r="Z104" s="61">
        <f>(Tabela13[[#This Row],[LUCRO MÉD]]*1000/Tabela13[[#This Row],[Qtde Total Ações]])/Tabela13[[#This Row],[Cotação]]</f>
        <v>9.7111402204003619E-2</v>
      </c>
      <c r="AA104" s="56">
        <f>Tabela13[[#This Row],[Ativo Circ.]]/Tabela13[[#This Row],[Passivo Circ.]]</f>
        <v>1.1540654177033152</v>
      </c>
      <c r="AB104" s="30">
        <f>STDEV(Tabela13[[#This Row],[LUCRO 2015]:[LUCRO 2013]])/Tabela13[[#This Row],[LUCRO MÉD]]</f>
        <v>0.40210938014750319</v>
      </c>
    </row>
    <row r="105" spans="1:28" hidden="1">
      <c r="A105" s="63" t="s">
        <v>625</v>
      </c>
      <c r="B105" s="21" t="s">
        <v>563</v>
      </c>
      <c r="C105" s="21" t="s">
        <v>64</v>
      </c>
      <c r="D105" s="34">
        <f>MAX(Tabela13[[#This Row],[Colunas1]:[Colunas5]])</f>
        <v>38.520000000000003</v>
      </c>
      <c r="E10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5" s="28">
        <f>IF(Tabela13[[#This Row],[P. Líquido]]&lt;&gt;0,(Tabela13[[#This Row],[P. Líquido]]*1000)/Tabela13[[#This Row],[Qtde Total Ações]],0)</f>
        <v>25.753507156911695</v>
      </c>
      <c r="G105" s="39">
        <f>SUMPRODUCT(N(TRIM(Tabela15[Nome de pregão])=Tabela13[[#This Row],[Nome de Pregão]]),Tabela15[Qtde total de ações])</f>
        <v>77855299</v>
      </c>
      <c r="H105" s="21">
        <f>SUMPRODUCT(N(Tabela1[Código]=Tabela13[[#This Row],[PAPEL]]),Tabela1[Fechamento])</f>
        <v>38.520000000000003</v>
      </c>
      <c r="I105" s="21">
        <f>SUMPRODUCT(N(Tabela17[Código]=Tabela13[[#This Row],[PAPEL]]),Tabela17[Fechamento])</f>
        <v>0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31">
        <f>SUMPRODUCT(N(Tabela17683[Código]=Tabela13[[#This Row],[PAPEL]]),Tabela17683[Fechamento])</f>
        <v>0</v>
      </c>
      <c r="M105" s="32">
        <f>IF(Tabela13[[#This Row],[Cotação]]&gt;0,Plan1!$B$2/Tabela13[[#This Row],[Cotação]]-MOD(Plan1!$B$2/Tabela13[[#This Row],[Cotação]],100),0)</f>
        <v>0</v>
      </c>
      <c r="N105" s="70">
        <v>2005047</v>
      </c>
      <c r="O105" s="70">
        <v>1566458</v>
      </c>
      <c r="P105" s="70">
        <v>1357339</v>
      </c>
      <c r="Q105" s="67">
        <v>363070</v>
      </c>
      <c r="R105" s="67">
        <v>251559</v>
      </c>
      <c r="S105" s="67">
        <v>156556</v>
      </c>
      <c r="T105" s="73">
        <f>AVERAGE(Tabela13[[#This Row],[LUCRO 2015]:[LUCRO 2013]])</f>
        <v>257061.66666666666</v>
      </c>
      <c r="U105" s="77">
        <f>IF(Tabela13[[#This Row],[LUCRO MÉD]]&lt;&gt;0,(Tabela13[[#This Row],[LUCRO MÉD]]*1000/Tabela13[[#This Row],[Qtde Total Ações]])*(25%*Tabela13[[#This Row],[RPL]]/10%))</f>
        <v>1.0582832256532366</v>
      </c>
      <c r="V105" s="30">
        <f>Tabela13[[#This Row],[DIVIDENDOS (25% +)]]/Tabela13[[#This Row],[Cotação]]</f>
        <v>2.7473603988920989E-2</v>
      </c>
      <c r="W105" s="30">
        <f>Tabela13[[#This Row],[Cotação]]/Tabela13[[#This Row],[VPA]]</f>
        <v>1.4957186128205475</v>
      </c>
      <c r="X105" s="61">
        <f>IF(Tabela13[[#This Row],[P. Líquido]]&gt;0,AVERAGE(Tabela13[[#This Row],[LUCRO 2015]:[LUCRO 2013]])/(Tabela13[[#This Row],[P. Líquido]]),0)</f>
        <v>0.12820730220621596</v>
      </c>
      <c r="Y105" s="73">
        <f>IF([LUCRO MÉD]&lt;&gt;0,Tabela13[[#This Row],[Cotação]]/(Tabela13[[#This Row],[LUCRO MÉD]]*1000/Tabela13[[#This Row],[Qtde Total Ações]]),0)</f>
        <v>11.666407350298568</v>
      </c>
      <c r="Z105" s="61">
        <f>(Tabela13[[#This Row],[LUCRO MÉD]]*1000/Tabela13[[#This Row],[Qtde Total Ações]])/Tabela13[[#This Row],[Cotação]]</f>
        <v>8.5716190938113265E-2</v>
      </c>
      <c r="AA105" s="56">
        <f>Tabela13[[#This Row],[Ativo Circ.]]/Tabela13[[#This Row],[Passivo Circ.]]</f>
        <v>1.1540654177033152</v>
      </c>
      <c r="AB105" s="30">
        <f>STDEV(Tabela13[[#This Row],[LUCRO 2015]:[LUCRO 2013]])/Tabela13[[#This Row],[LUCRO MÉD]]</f>
        <v>0.40210938014750319</v>
      </c>
    </row>
    <row r="106" spans="1:28" hidden="1">
      <c r="A106" s="63" t="s">
        <v>625</v>
      </c>
      <c r="B106" s="21" t="s">
        <v>564</v>
      </c>
      <c r="C106" s="21" t="s">
        <v>211</v>
      </c>
      <c r="D106" s="34">
        <f>MAX(Tabela13[[#This Row],[Colunas1]:[Colunas5]])</f>
        <v>271.23</v>
      </c>
      <c r="E10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6" s="28">
        <f>IF(Tabela13[[#This Row],[P. Líquido]]&lt;&gt;0,(Tabela13[[#This Row],[P. Líquido]]*1000)/Tabela13[[#This Row],[Qtde Total Ações]],0)</f>
        <v>25.753507156911695</v>
      </c>
      <c r="G106" s="39">
        <f>SUMPRODUCT(N(TRIM(Tabela15[Nome de pregão])=Tabela13[[#This Row],[Nome de Pregão]]),Tabela15[Qtde total de ações])</f>
        <v>77855299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271.23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0</v>
      </c>
      <c r="L106" s="31">
        <f>SUMPRODUCT(N(Tabela17683[Código]=Tabela13[[#This Row],[PAPEL]]),Tabela17683[Fechamento])</f>
        <v>0</v>
      </c>
      <c r="M106" s="32">
        <f>IF(Tabela13[[#This Row],[Cotação]]&gt;0,Plan1!$B$2/Tabela13[[#This Row],[Cotação]]-MOD(Plan1!$B$2/Tabela13[[#This Row],[Cotação]],100),0)</f>
        <v>0</v>
      </c>
      <c r="N106" s="70">
        <v>2005047</v>
      </c>
      <c r="O106" s="70">
        <v>1566458</v>
      </c>
      <c r="P106" s="70">
        <v>1357339</v>
      </c>
      <c r="Q106" s="67">
        <v>363070</v>
      </c>
      <c r="R106" s="67">
        <v>251559</v>
      </c>
      <c r="S106" s="67">
        <v>156556</v>
      </c>
      <c r="T106" s="73">
        <f>AVERAGE(Tabela13[[#This Row],[LUCRO 2015]:[LUCRO 2013]])</f>
        <v>257061.66666666666</v>
      </c>
      <c r="U106" s="77">
        <f>IF(Tabela13[[#This Row],[LUCRO MÉD]]&lt;&gt;0,(Tabela13[[#This Row],[LUCRO MÉD]]*1000/Tabela13[[#This Row],[Qtde Total Ações]])*(25%*Tabela13[[#This Row],[RPL]]/10%))</f>
        <v>1.0582832256532366</v>
      </c>
      <c r="V106" s="30">
        <f>Tabela13[[#This Row],[DIVIDENDOS (25% +)]]/Tabela13[[#This Row],[Cotação]]</f>
        <v>3.9017926691488278E-3</v>
      </c>
      <c r="W106" s="30">
        <f>Tabela13[[#This Row],[Cotação]]/Tabela13[[#This Row],[VPA]]</f>
        <v>10.531769453668668</v>
      </c>
      <c r="X106" s="61">
        <f>IF(Tabela13[[#This Row],[P. Líquido]]&gt;0,AVERAGE(Tabela13[[#This Row],[LUCRO 2015]:[LUCRO 2013]])/(Tabela13[[#This Row],[P. Líquido]]),0)</f>
        <v>0.12820730220621596</v>
      </c>
      <c r="Y106" s="73">
        <f>IF([LUCRO MÉD]&lt;&gt;0,Tabela13[[#This Row],[Cotação]]/(Tabela13[[#This Row],[LUCRO MÉD]]*1000/Tabela13[[#This Row],[Qtde Total Ações]]),0)</f>
        <v>82.14640876483594</v>
      </c>
      <c r="Z106" s="61">
        <f>(Tabela13[[#This Row],[LUCRO MÉD]]*1000/Tabela13[[#This Row],[Qtde Total Ações]])/Tabela13[[#This Row],[Cotação]]</f>
        <v>1.217338670108809E-2</v>
      </c>
      <c r="AA106" s="56">
        <f>Tabela13[[#This Row],[Ativo Circ.]]/Tabela13[[#This Row],[Passivo Circ.]]</f>
        <v>1.1540654177033152</v>
      </c>
      <c r="AB106" s="30">
        <f>STDEV(Tabela13[[#This Row],[LUCRO 2015]:[LUCRO 2013]])/Tabela13[[#This Row],[LUCRO MÉD]]</f>
        <v>0.40210938014750319</v>
      </c>
    </row>
    <row r="107" spans="1:28" hidden="1">
      <c r="A107" s="63" t="s">
        <v>626</v>
      </c>
      <c r="B107" s="21" t="s">
        <v>557</v>
      </c>
      <c r="C107" s="21" t="s">
        <v>229</v>
      </c>
      <c r="D107" s="34">
        <f>MAX(Tabela13[[#This Row],[Colunas1]:[Colunas5]])</f>
        <v>41.5</v>
      </c>
      <c r="E10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7" s="28">
        <f>IF(Tabela13[[#This Row],[P. Líquido]]&lt;&gt;0,(Tabela13[[#This Row],[P. Líquido]]*1000)/Tabela13[[#This Row],[Qtde Total Ações]],0)</f>
        <v>24.98876374276086</v>
      </c>
      <c r="G107" s="39">
        <f>SUMPRODUCT(N(TRIM(Tabela15[Nome de pregão])=Tabela13[[#This Row],[Nome de Pregão]]),Tabela15[Qtde total de ações])</f>
        <v>127313301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41.5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0</v>
      </c>
      <c r="L107" s="21">
        <f>SUMPRODUCT(N(Tabela17683[Código]=Tabela13[[#This Row],[PAPEL]]),Tabela17683[Fechamento])</f>
        <v>0</v>
      </c>
      <c r="M107" s="32">
        <f>IF(Tabela13[[#This Row],[Cotação]]&gt;0,Plan1!$B$2/Tabela13[[#This Row],[Cotação]]-MOD(Plan1!$B$2/Tabela13[[#This Row],[Cotação]],100),0)</f>
        <v>0</v>
      </c>
      <c r="N107" s="70">
        <v>3181402</v>
      </c>
      <c r="O107" s="70">
        <v>2789980</v>
      </c>
      <c r="P107" s="70">
        <v>2047974</v>
      </c>
      <c r="Q107" s="67">
        <v>698852</v>
      </c>
      <c r="R107" s="67">
        <v>611601</v>
      </c>
      <c r="S107" s="67">
        <v>618911</v>
      </c>
      <c r="T107" s="73">
        <f>AVERAGE(Tabela13[[#This Row],[LUCRO 2015]:[LUCRO 2013]])</f>
        <v>643121.33333333337</v>
      </c>
      <c r="U107" s="77">
        <f>IF(Tabela13[[#This Row],[LUCRO MÉD]]&lt;&gt;0,(Tabela13[[#This Row],[LUCRO MÉD]]*1000/Tabela13[[#This Row],[Qtde Total Ações]])*(25%*Tabela13[[#This Row],[RPL]]/10%))</f>
        <v>2.5528982890049163</v>
      </c>
      <c r="V107" s="30">
        <f>Tabela13[[#This Row],[DIVIDENDOS (25% +)]]/Tabela13[[#This Row],[Cotação]]</f>
        <v>6.1515621421805215E-2</v>
      </c>
      <c r="W107" s="30">
        <f>Tabela13[[#This Row],[Cotação]]/Tabela13[[#This Row],[VPA]]</f>
        <v>1.6607464229606947</v>
      </c>
      <c r="X107" s="61">
        <f>IF(Tabela13[[#This Row],[P. Líquido]]&gt;0,AVERAGE(Tabela13[[#This Row],[LUCRO 2015]:[LUCRO 2013]])/(Tabela13[[#This Row],[P. Líquido]]),0)</f>
        <v>0.20215028887683273</v>
      </c>
      <c r="Y107" s="73">
        <f>IF([LUCRO MÉD]&lt;&gt;0,Tabela13[[#This Row],[Cotação]]/(Tabela13[[#This Row],[LUCRO MÉD]]*1000/Tabela13[[#This Row],[Qtde Total Ações]]),0)</f>
        <v>8.2154046486303258</v>
      </c>
      <c r="Z107" s="61">
        <f>(Tabela13[[#This Row],[LUCRO MÉD]]*1000/Tabela13[[#This Row],[Qtde Total Ações]])/Tabela13[[#This Row],[Cotação]]</f>
        <v>0.12172254962106099</v>
      </c>
      <c r="AA107" s="56">
        <f>Tabela13[[#This Row],[Ativo Circ.]]/Tabela13[[#This Row],[Passivo Circ.]]</f>
        <v>1.3623122168543156</v>
      </c>
      <c r="AB107" s="30">
        <f>STDEV(Tabela13[[#This Row],[LUCRO 2015]:[LUCRO 2013]])/Tabela13[[#This Row],[LUCRO MÉD]]</f>
        <v>7.5261645946604908E-2</v>
      </c>
    </row>
    <row r="108" spans="1:28" hidden="1">
      <c r="A108" s="63" t="s">
        <v>626</v>
      </c>
      <c r="B108" s="21" t="s">
        <v>563</v>
      </c>
      <c r="C108" s="21" t="s">
        <v>230</v>
      </c>
      <c r="D108" s="34">
        <f>MAX(Tabela13[[#This Row],[Colunas1]:[Colunas5]])</f>
        <v>45.85</v>
      </c>
      <c r="E10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8" s="28">
        <f>IF(Tabela13[[#This Row],[P. Líquido]]&lt;&gt;0,(Tabela13[[#This Row],[P. Líquido]]*1000)/Tabela13[[#This Row],[Qtde Total Ações]],0)</f>
        <v>24.98876374276086</v>
      </c>
      <c r="G108" s="39">
        <f>SUMPRODUCT(N(TRIM(Tabela15[Nome de pregão])=Tabela13[[#This Row],[Nome de Pregão]]),Tabela15[Qtde total de ações])</f>
        <v>127313301</v>
      </c>
      <c r="H108" s="21">
        <f>SUMPRODUCT(N(Tabela1[Código]=Tabela13[[#This Row],[PAPEL]]),Tabela1[Fechamento])</f>
        <v>0</v>
      </c>
      <c r="I108" s="21">
        <f>SUMPRODUCT(N(Tabela17[Código]=Tabela13[[#This Row],[PAPEL]]),Tabela17[Fechamento])</f>
        <v>45.85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0</v>
      </c>
      <c r="L108" s="21">
        <f>SUMPRODUCT(N(Tabela17683[Código]=Tabela13[[#This Row],[PAPEL]]),Tabela17683[Fechamento])</f>
        <v>0</v>
      </c>
      <c r="M108" s="32">
        <f>IF(Tabela13[[#This Row],[Cotação]]&gt;0,Plan1!$B$2/Tabela13[[#This Row],[Cotação]]-MOD(Plan1!$B$2/Tabela13[[#This Row],[Cotação]],100),0)</f>
        <v>0</v>
      </c>
      <c r="N108" s="70">
        <v>3181402</v>
      </c>
      <c r="O108" s="70">
        <v>2789980</v>
      </c>
      <c r="P108" s="70">
        <v>2047974</v>
      </c>
      <c r="Q108" s="67">
        <v>698852</v>
      </c>
      <c r="R108" s="67">
        <v>611601</v>
      </c>
      <c r="S108" s="67">
        <v>618911</v>
      </c>
      <c r="T108" s="73">
        <f>AVERAGE(Tabela13[[#This Row],[LUCRO 2015]:[LUCRO 2013]])</f>
        <v>643121.33333333337</v>
      </c>
      <c r="U108" s="77">
        <f>IF(Tabela13[[#This Row],[LUCRO MÉD]]&lt;&gt;0,(Tabela13[[#This Row],[LUCRO MÉD]]*1000/Tabela13[[#This Row],[Qtde Total Ações]])*(25%*Tabela13[[#This Row],[RPL]]/10%))</f>
        <v>2.5528982890049163</v>
      </c>
      <c r="V108" s="30">
        <f>Tabela13[[#This Row],[DIVIDENDOS (25% +)]]/Tabela13[[#This Row],[Cotação]]</f>
        <v>5.5679351995745176E-2</v>
      </c>
      <c r="W108" s="30">
        <f>Tabela13[[#This Row],[Cotação]]/Tabela13[[#This Row],[VPA]]</f>
        <v>1.834824662475852</v>
      </c>
      <c r="X108" s="61">
        <f>IF(Tabela13[[#This Row],[P. Líquido]]&gt;0,AVERAGE(Tabela13[[#This Row],[LUCRO 2015]:[LUCRO 2013]])/(Tabela13[[#This Row],[P. Líquido]]),0)</f>
        <v>0.20215028887683273</v>
      </c>
      <c r="Y108" s="73">
        <f>IF([LUCRO MÉD]&lt;&gt;0,Tabela13[[#This Row],[Cotação]]/(Tabela13[[#This Row],[LUCRO MÉD]]*1000/Tabela13[[#This Row],[Qtde Total Ações]]),0)</f>
        <v>9.0765374250530222</v>
      </c>
      <c r="Z108" s="61">
        <f>(Tabela13[[#This Row],[LUCRO MÉD]]*1000/Tabela13[[#This Row],[Qtde Total Ações]])/Tabela13[[#This Row],[Cotação]]</f>
        <v>0.11017417250325041</v>
      </c>
      <c r="AA108" s="56">
        <f>Tabela13[[#This Row],[Ativo Circ.]]/Tabela13[[#This Row],[Passivo Circ.]]</f>
        <v>1.3623122168543156</v>
      </c>
      <c r="AB108" s="30">
        <f>STDEV(Tabela13[[#This Row],[LUCRO 2015]:[LUCRO 2013]])/Tabela13[[#This Row],[LUCRO MÉD]]</f>
        <v>7.5261645946604908E-2</v>
      </c>
    </row>
    <row r="109" spans="1:28" hidden="1">
      <c r="A109" s="63" t="s">
        <v>627</v>
      </c>
      <c r="B109" s="21" t="s">
        <v>557</v>
      </c>
      <c r="C109" s="21" t="s">
        <v>440</v>
      </c>
      <c r="D109" s="34">
        <f>MAX(Tabela13[[#This Row],[Colunas1]:[Colunas5]])</f>
        <v>1128.6500000000001</v>
      </c>
      <c r="E10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09" s="28">
        <f>IF(Tabela13[[#This Row],[P. Líquido]]&lt;&gt;0,(Tabela13[[#This Row],[P. Líquido]]*1000)/Tabela13[[#This Row],[Qtde Total Ações]],0)</f>
        <v>72.20539666074562</v>
      </c>
      <c r="G109" s="39">
        <f>SUMPRODUCT(N(TRIM(Tabela15[Nome de pregão])=Tabela13[[#This Row],[Nome de Pregão]]),Tabela15[Qtde total de ações])</f>
        <v>372119</v>
      </c>
      <c r="H109" s="21">
        <f>SUMPRODUCT(N(Tabela1[Código]=Tabela13[[#This Row],[PAPEL]]),Tabela1[Fechamento])</f>
        <v>0</v>
      </c>
      <c r="I109" s="21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1128.6500000000001</v>
      </c>
      <c r="L109" s="26">
        <f>SUMPRODUCT(N(Tabela17683[Código]=Tabela13[[#This Row],[PAPEL]]),Tabela17683[Fechamento])</f>
        <v>0</v>
      </c>
      <c r="M109" s="32">
        <f>IF(Tabela13[[#This Row],[Cotação]]&gt;0,Plan1!$B$2/Tabela13[[#This Row],[Cotação]]-MOD(Plan1!$B$2/Tabela13[[#This Row],[Cotação]],100),0)</f>
        <v>0</v>
      </c>
      <c r="N109" s="70">
        <v>26869</v>
      </c>
      <c r="O109" s="70">
        <v>30988</v>
      </c>
      <c r="P109" s="70">
        <v>14461</v>
      </c>
      <c r="Q109" s="67">
        <v>14586</v>
      </c>
      <c r="R109" s="67">
        <v>8341</v>
      </c>
      <c r="S109" s="67">
        <v>18756</v>
      </c>
      <c r="T109" s="73">
        <f>AVERAGE(Tabela13[[#This Row],[LUCRO 2015]:[LUCRO 2013]])</f>
        <v>13894.333333333334</v>
      </c>
      <c r="U109" s="77">
        <f>IF(Tabela13[[#This Row],[LUCRO MÉD]]&lt;&gt;0,(Tabela13[[#This Row],[LUCRO MÉD]]*1000/Tabela13[[#This Row],[Qtde Total Ações]])*(25%*Tabela13[[#This Row],[RPL]]/10%))</f>
        <v>48.270532237223975</v>
      </c>
      <c r="V109" s="30">
        <f>Tabela13[[#This Row],[DIVIDENDOS (25% +)]]/Tabela13[[#This Row],[Cotação]]</f>
        <v>4.2768380133100581E-2</v>
      </c>
      <c r="W109" s="30">
        <f>Tabela13[[#This Row],[Cotação]]/Tabela13[[#This Row],[VPA]]</f>
        <v>15.63110310580967</v>
      </c>
      <c r="X109" s="61">
        <f>IF(Tabela13[[#This Row],[P. Líquido]]&gt;0,AVERAGE(Tabela13[[#This Row],[LUCRO 2015]:[LUCRO 2013]])/(Tabela13[[#This Row],[P. Líquido]]),0)</f>
        <v>0.51711389829667398</v>
      </c>
      <c r="Y109" s="73">
        <f>IF([LUCRO MÉD]&lt;&gt;0,Tabela13[[#This Row],[Cotação]]/(Tabela13[[#This Row],[LUCRO MÉD]]*1000/Tabela13[[#This Row],[Qtde Total Ações]]),0)</f>
        <v>30.227582660796969</v>
      </c>
      <c r="Z109" s="61">
        <f>(Tabela13[[#This Row],[LUCRO MÉD]]*1000/Tabela13[[#This Row],[Qtde Total Ações]])/Tabela13[[#This Row],[Cotação]]</f>
        <v>3.3082367558849787E-2</v>
      </c>
      <c r="AA109" s="56">
        <f>Tabela13[[#This Row],[Ativo Circ.]]/Tabela13[[#This Row],[Passivo Circ.]]</f>
        <v>2.142867021644423</v>
      </c>
      <c r="AB109" s="30">
        <f>STDEV(Tabela13[[#This Row],[LUCRO 2015]:[LUCRO 2013]])/Tabela13[[#This Row],[LUCRO MÉD]]</f>
        <v>0.37726439832439795</v>
      </c>
    </row>
    <row r="110" spans="1:28" hidden="1">
      <c r="A110" s="63" t="s">
        <v>627</v>
      </c>
      <c r="B110" s="21" t="s">
        <v>558</v>
      </c>
      <c r="C110" s="21" t="s">
        <v>441</v>
      </c>
      <c r="D110" s="34">
        <f>MAX(Tabela13[[#This Row],[Colunas1]:[Colunas5]])</f>
        <v>2368.65</v>
      </c>
      <c r="E11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10" s="28">
        <f>IF(Tabela13[[#This Row],[P. Líquido]]&lt;&gt;0,(Tabela13[[#This Row],[P. Líquido]]*1000)/Tabela13[[#This Row],[Qtde Total Ações]],0)</f>
        <v>72.20539666074562</v>
      </c>
      <c r="G110" s="39">
        <f>SUMPRODUCT(N(TRIM(Tabela15[Nome de pregão])=Tabela13[[#This Row],[Nome de Pregão]]),Tabela15[Qtde total de ações])</f>
        <v>372119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2368.65</v>
      </c>
      <c r="L110" s="26">
        <f>SUMPRODUCT(N(Tabela17683[Código]=Tabela13[[#This Row],[PAPEL]]),Tabela17683[Fechamento])</f>
        <v>0</v>
      </c>
      <c r="M110" s="32">
        <f>IF(Tabela13[[#This Row],[Cotação]]&gt;0,Plan1!$B$2/Tabela13[[#This Row],[Cotação]]-MOD(Plan1!$B$2/Tabela13[[#This Row],[Cotação]],100),0)</f>
        <v>0</v>
      </c>
      <c r="N110" s="70">
        <v>26869</v>
      </c>
      <c r="O110" s="70">
        <v>30988</v>
      </c>
      <c r="P110" s="70">
        <v>14461</v>
      </c>
      <c r="Q110" s="67">
        <v>14586</v>
      </c>
      <c r="R110" s="67">
        <v>8341</v>
      </c>
      <c r="S110" s="67">
        <v>18756</v>
      </c>
      <c r="T110" s="73">
        <f>AVERAGE(Tabela13[[#This Row],[LUCRO 2015]:[LUCRO 2013]])</f>
        <v>13894.333333333334</v>
      </c>
      <c r="U110" s="77">
        <f>IF(Tabela13[[#This Row],[LUCRO MÉD]]&lt;&gt;0,(Tabela13[[#This Row],[LUCRO MÉD]]*1000/Tabela13[[#This Row],[Qtde Total Ações]])*(25%*Tabela13[[#This Row],[RPL]]/10%))</f>
        <v>48.270532237223975</v>
      </c>
      <c r="V110" s="30">
        <f>Tabela13[[#This Row],[DIVIDENDOS (25% +)]]/Tabela13[[#This Row],[Cotação]]</f>
        <v>2.0378921426645547E-2</v>
      </c>
      <c r="W110" s="30">
        <f>Tabela13[[#This Row],[Cotação]]/Tabela13[[#This Row],[VPA]]</f>
        <v>32.804334711005247</v>
      </c>
      <c r="X110" s="61">
        <f>IF(Tabela13[[#This Row],[P. Líquido]]&gt;0,AVERAGE(Tabela13[[#This Row],[LUCRO 2015]:[LUCRO 2013]])/(Tabela13[[#This Row],[P. Líquido]]),0)</f>
        <v>0.51711389829667398</v>
      </c>
      <c r="Y110" s="73">
        <f>IF([LUCRO MÉD]&lt;&gt;0,Tabela13[[#This Row],[Cotação]]/(Tabela13[[#This Row],[LUCRO MÉD]]*1000/Tabela13[[#This Row],[Qtde Total Ações]]),0)</f>
        <v>63.437348752489029</v>
      </c>
      <c r="Z110" s="61">
        <f>(Tabela13[[#This Row],[LUCRO MÉD]]*1000/Tabela13[[#This Row],[Qtde Total Ações]])/Tabela13[[#This Row],[Cotação]]</f>
        <v>1.5763584381523574E-2</v>
      </c>
      <c r="AA110" s="56">
        <f>Tabela13[[#This Row],[Ativo Circ.]]/Tabela13[[#This Row],[Passivo Circ.]]</f>
        <v>2.142867021644423</v>
      </c>
      <c r="AB110" s="30">
        <f>STDEV(Tabela13[[#This Row],[LUCRO 2015]:[LUCRO 2013]])/Tabela13[[#This Row],[LUCRO MÉD]]</f>
        <v>0.37726439832439795</v>
      </c>
    </row>
    <row r="111" spans="1:28" hidden="1">
      <c r="A111" s="63" t="s">
        <v>628</v>
      </c>
      <c r="B111" s="21" t="s">
        <v>559</v>
      </c>
      <c r="C111" s="21" t="s">
        <v>481</v>
      </c>
      <c r="D111" s="34">
        <f>MAX(Tabela13[[#This Row],[Colunas1]:[Colunas5]])</f>
        <v>0.67</v>
      </c>
      <c r="E11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11" s="28">
        <f>IF(Tabela13[[#This Row],[P. Líquido]]&lt;&gt;0,(Tabela13[[#This Row],[P. Líquido]]*1000)/Tabela13[[#This Row],[Qtde Total Ações]],0)</f>
        <v>0.49366645894541905</v>
      </c>
      <c r="G111" s="39">
        <f>SUMPRODUCT(N(TRIM(Tabela15[Nome de pregão])=Tabela13[[#This Row],[Nome de Pregão]]),Tabela15[Qtde total de ações])</f>
        <v>345767870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0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0</v>
      </c>
      <c r="L111" s="26">
        <f>SUMPRODUCT(N(Tabela17683[Código]=Tabela13[[#This Row],[PAPEL]]),Tabela17683[Fechamento])</f>
        <v>0.67</v>
      </c>
      <c r="M111" s="32">
        <f>IF(Tabela13[[#This Row],[Cotação]]&gt;0,Plan1!$B$2/Tabela13[[#This Row],[Cotação]]-MOD(Plan1!$B$2/Tabela13[[#This Row],[Cotação]],100),0)</f>
        <v>1400</v>
      </c>
      <c r="N111" s="39">
        <v>170694</v>
      </c>
      <c r="O111" s="39">
        <v>863895</v>
      </c>
      <c r="P111" s="39">
        <v>1589799</v>
      </c>
      <c r="Q111" s="67">
        <v>0</v>
      </c>
      <c r="R111" s="67">
        <v>96646</v>
      </c>
      <c r="S111" s="67">
        <v>103620</v>
      </c>
      <c r="T111" s="73">
        <f>AVERAGE(Tabela13[[#This Row],[LUCRO 2015]:[LUCRO 2013]])</f>
        <v>66755.333333333328</v>
      </c>
      <c r="U111" s="77">
        <f>IF(Tabela13[[#This Row],[LUCRO MÉD]]&lt;&gt;0,(Tabela13[[#This Row],[LUCRO MÉD]]*1000/Tabela13[[#This Row],[Qtde Total Ações]])*(25%*Tabela13[[#This Row],[RPL]]/10%))</f>
        <v>0.18875960335421479</v>
      </c>
      <c r="V111" s="30">
        <f>Tabela13[[#This Row],[DIVIDENDOS (25% +)]]/Tabela13[[#This Row],[Cotação]]</f>
        <v>0.28173075127494746</v>
      </c>
      <c r="W111" s="30">
        <f>Tabela13[[#This Row],[Cotação]]/Tabela13[[#This Row],[VPA]]</f>
        <v>1.3571916581719337</v>
      </c>
      <c r="X111" s="61">
        <f>IF(Tabela13[[#This Row],[P. Líquido]]&gt;0,AVERAGE(Tabela13[[#This Row],[LUCRO 2015]:[LUCRO 2013]])/(Tabela13[[#This Row],[P. Líquido]]),0)</f>
        <v>0.39108189703992718</v>
      </c>
      <c r="Y111" s="73">
        <f>IF([LUCRO MÉD]&lt;&gt;0,Tabela13[[#This Row],[Cotação]]/(Tabela13[[#This Row],[LUCRO MÉD]]*1000/Tabela13[[#This Row],[Qtde Total Ações]]),0)</f>
        <v>3.4703515259704596</v>
      </c>
      <c r="Z111" s="61">
        <f>(Tabela13[[#This Row],[LUCRO MÉD]]*1000/Tabela13[[#This Row],[Qtde Total Ações]])/Tabela13[[#This Row],[Cotação]]</f>
        <v>0.28815524667068332</v>
      </c>
      <c r="AA111" s="56">
        <f>Tabela13[[#This Row],[Ativo Circ.]]/Tabela13[[#This Row],[Passivo Circ.]]</f>
        <v>0.5433988825002406</v>
      </c>
      <c r="AB111" s="30">
        <f>STDEV(Tabela13[[#This Row],[LUCRO 2015]:[LUCRO 2013]])/Tabela13[[#This Row],[LUCRO MÉD]]</f>
        <v>0.86759930282059916</v>
      </c>
    </row>
    <row r="112" spans="1:28" hidden="1">
      <c r="A112" s="63" t="s">
        <v>628</v>
      </c>
      <c r="B112" s="21" t="s">
        <v>558</v>
      </c>
      <c r="C112" s="21"/>
      <c r="D112" s="34">
        <f>MAX(Tabela13[[#This Row],[Colunas1]:[Colunas5]])</f>
        <v>0</v>
      </c>
      <c r="E11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2" s="28">
        <f>IF(Tabela13[[#This Row],[P. Líquido]]&lt;&gt;0,(Tabela13[[#This Row],[P. Líquido]]*1000)/Tabela13[[#This Row],[Qtde Total Ações]],0)</f>
        <v>0.49366645894541905</v>
      </c>
      <c r="G112" s="39">
        <f>SUMPRODUCT(N(TRIM(Tabela15[Nome de pregão])=Tabela13[[#This Row],[Nome de Pregão]]),Tabela15[Qtde total de ações])</f>
        <v>345767870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0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26">
        <f>SUMPRODUCT(N(Tabela17683[Código]=Tabela13[[#This Row],[PAPEL]]),Tabela17683[Fechamento])</f>
        <v>0</v>
      </c>
      <c r="M112" s="32">
        <f>IF(Tabela13[[#This Row],[Cotação]]&gt;0,Plan1!$B$2/Tabela13[[#This Row],[Cotação]]-MOD(Plan1!$B$2/Tabela13[[#This Row],[Cotação]],100),0)</f>
        <v>0</v>
      </c>
      <c r="N112" s="39">
        <v>170694</v>
      </c>
      <c r="O112" s="39">
        <v>863895</v>
      </c>
      <c r="P112" s="39">
        <v>1589799</v>
      </c>
      <c r="Q112" s="67">
        <v>0</v>
      </c>
      <c r="R112" s="67">
        <v>96646</v>
      </c>
      <c r="S112" s="67">
        <v>103620</v>
      </c>
      <c r="T112" s="73">
        <f>AVERAGE(Tabela13[[#This Row],[LUCRO 2015]:[LUCRO 2013]])</f>
        <v>66755.333333333328</v>
      </c>
      <c r="U112" s="77">
        <f>IF(Tabela13[[#This Row],[LUCRO MÉD]]&lt;&gt;0,(Tabela13[[#This Row],[LUCRO MÉD]]*1000/Tabela13[[#This Row],[Qtde Total Ações]])*(25%*Tabela13[[#This Row],[RPL]]/10%))</f>
        <v>0.18875960335421479</v>
      </c>
      <c r="V112" s="30" t="e">
        <f>Tabela13[[#This Row],[DIVIDENDOS (25% +)]]/Tabela13[[#This Row],[Cotação]]</f>
        <v>#DIV/0!</v>
      </c>
      <c r="W112" s="30">
        <f>Tabela13[[#This Row],[Cotação]]/Tabela13[[#This Row],[VPA]]</f>
        <v>0</v>
      </c>
      <c r="X112" s="61">
        <f>IF(Tabela13[[#This Row],[P. Líquido]]&gt;0,AVERAGE(Tabela13[[#This Row],[LUCRO 2015]:[LUCRO 2013]])/(Tabela13[[#This Row],[P. Líquido]]),0)</f>
        <v>0.39108189703992718</v>
      </c>
      <c r="Y112" s="73">
        <f>IF([LUCRO MÉD]&lt;&gt;0,Tabela13[[#This Row],[Cotação]]/(Tabela13[[#This Row],[LUCRO MÉD]]*1000/Tabela13[[#This Row],[Qtde Total Ações]]),0)</f>
        <v>0</v>
      </c>
      <c r="Z112" s="61" t="e">
        <f>(Tabela13[[#This Row],[LUCRO MÉD]]*1000/Tabela13[[#This Row],[Qtde Total Ações]])/Tabela13[[#This Row],[Cotação]]</f>
        <v>#DIV/0!</v>
      </c>
      <c r="AA112" s="56">
        <f>Tabela13[[#This Row],[Ativo Circ.]]/Tabela13[[#This Row],[Passivo Circ.]]</f>
        <v>0.5433988825002406</v>
      </c>
      <c r="AB112" s="30">
        <f>STDEV(Tabela13[[#This Row],[LUCRO 2015]:[LUCRO 2013]])/Tabela13[[#This Row],[LUCRO MÉD]]</f>
        <v>0.86759930282059916</v>
      </c>
    </row>
    <row r="113" spans="1:28" hidden="1">
      <c r="A113" s="63" t="s">
        <v>628</v>
      </c>
      <c r="B113" s="21" t="s">
        <v>557</v>
      </c>
      <c r="C113" s="21" t="s">
        <v>482</v>
      </c>
      <c r="D113" s="34">
        <f>MAX(Tabela13[[#This Row],[Colunas1]:[Colunas5]])</f>
        <v>10.67</v>
      </c>
      <c r="E11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13" s="28">
        <f>IF(Tabela13[[#This Row],[P. Líquido]]&lt;&gt;0,(Tabela13[[#This Row],[P. Líquido]]*1000)/Tabela13[[#This Row],[Qtde Total Ações]],0)</f>
        <v>0.49366645894541905</v>
      </c>
      <c r="G113" s="39">
        <f>SUMPRODUCT(N(TRIM(Tabela15[Nome de pregão])=Tabela13[[#This Row],[Nome de Pregão]]),Tabela15[Qtde total de ações])</f>
        <v>345767870</v>
      </c>
      <c r="H113" s="21">
        <f>SUMPRODUCT(N(Tabela1[Código]=Tabela13[[#This Row],[PAPEL]]),Tabela1[Fechamento])</f>
        <v>0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26">
        <f>SUMPRODUCT(N(Tabela17683[Código]=Tabela13[[#This Row],[PAPEL]]),Tabela17683[Fechamento])</f>
        <v>10.67</v>
      </c>
      <c r="M113" s="32">
        <f>IF(Tabela13[[#This Row],[Cotação]]&gt;0,Plan1!$B$2/Tabela13[[#This Row],[Cotação]]-MOD(Plan1!$B$2/Tabela13[[#This Row],[Cotação]],100),0)</f>
        <v>0</v>
      </c>
      <c r="N113" s="39">
        <v>170694</v>
      </c>
      <c r="O113" s="39">
        <v>863895</v>
      </c>
      <c r="P113" s="39">
        <v>1589799</v>
      </c>
      <c r="Q113" s="67">
        <v>0</v>
      </c>
      <c r="R113" s="67">
        <v>96646</v>
      </c>
      <c r="S113" s="67">
        <v>103620</v>
      </c>
      <c r="T113" s="73">
        <f>AVERAGE(Tabela13[[#This Row],[LUCRO 2015]:[LUCRO 2013]])</f>
        <v>66755.333333333328</v>
      </c>
      <c r="U113" s="77">
        <f>IF(Tabela13[[#This Row],[LUCRO MÉD]]&lt;&gt;0,(Tabela13[[#This Row],[LUCRO MÉD]]*1000/Tabela13[[#This Row],[Qtde Total Ações]])*(25%*Tabela13[[#This Row],[RPL]]/10%))</f>
        <v>0.18875960335421479</v>
      </c>
      <c r="V113" s="30">
        <f>Tabela13[[#This Row],[DIVIDENDOS (25% +)]]/Tabela13[[#This Row],[Cotação]]</f>
        <v>1.7690684475559024E-2</v>
      </c>
      <c r="W113" s="30">
        <f>Tabela13[[#This Row],[Cotação]]/Tabela13[[#This Row],[VPA]]</f>
        <v>21.613783571185866</v>
      </c>
      <c r="X113" s="61">
        <f>IF(Tabela13[[#This Row],[P. Líquido]]&gt;0,AVERAGE(Tabela13[[#This Row],[LUCRO 2015]:[LUCRO 2013]])/(Tabela13[[#This Row],[P. Líquido]]),0)</f>
        <v>0.39108189703992718</v>
      </c>
      <c r="Y113" s="73">
        <f>IF([LUCRO MÉD]&lt;&gt;0,Tabela13[[#This Row],[Cotação]]/(Tabela13[[#This Row],[LUCRO MÉD]]*1000/Tabela13[[#This Row],[Qtde Total Ações]]),0)</f>
        <v>55.266642958365374</v>
      </c>
      <c r="Z113" s="61">
        <f>(Tabela13[[#This Row],[LUCRO MÉD]]*1000/Tabela13[[#This Row],[Qtde Total Ações]])/Tabela13[[#This Row],[Cotação]]</f>
        <v>1.8094097026181612E-2</v>
      </c>
      <c r="AA113" s="56">
        <f>Tabela13[[#This Row],[Ativo Circ.]]/Tabela13[[#This Row],[Passivo Circ.]]</f>
        <v>0.5433988825002406</v>
      </c>
      <c r="AB113" s="30">
        <f>STDEV(Tabela13[[#This Row],[LUCRO 2015]:[LUCRO 2013]])/Tabela13[[#This Row],[LUCRO MÉD]]</f>
        <v>0.86759930282059916</v>
      </c>
    </row>
    <row r="114" spans="1:28" hidden="1">
      <c r="A114" s="21" t="s">
        <v>629</v>
      </c>
      <c r="B114" s="21" t="s">
        <v>557</v>
      </c>
      <c r="C114" s="21" t="s">
        <v>94</v>
      </c>
      <c r="D114" s="34">
        <f>MAX(Tabela13[[#This Row],[Colunas1]:[Colunas5]])</f>
        <v>25.98</v>
      </c>
      <c r="E11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4" s="28">
        <f>IF(Tabela13[[#This Row],[P. Líquido]]&lt;&gt;0,(Tabela13[[#This Row],[P. Líquido]]*1000)/Tabela13[[#This Row],[Qtde Total Ações]],0)</f>
        <v>0</v>
      </c>
      <c r="G114" s="39">
        <f>SUMPRODUCT(N(TRIM(Tabela15[Nome de pregão])=Tabela13[[#This Row],[Nome de Pregão]]),Tabela15[Qtde total de ações])</f>
        <v>119684430</v>
      </c>
      <c r="H114" s="21">
        <f>SUMPRODUCT(N(Tabela1[Código]=Tabela13[[#This Row],[PAPEL]]),Tabela1[Fechamento])</f>
        <v>25.98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0</v>
      </c>
      <c r="K114" s="21">
        <f>SUMPRODUCT(N(Tabela1768[Código]=Tabela13[[#This Row],[PAPEL]]),Tabela1768[Fechamento])</f>
        <v>0</v>
      </c>
      <c r="L114" s="31">
        <f>SUMPRODUCT(N(Tabela17683[Código]=Tabela13[[#This Row],[PAPEL]]),Tabela17683[Fechamento])</f>
        <v>0</v>
      </c>
      <c r="M114" s="32">
        <f>IF(Tabela13[[#This Row],[Cotação]]&gt;0,Plan1!$B$2/Tabela13[[#This Row],[Cotação]]-MOD(Plan1!$B$2/Tabela13[[#This Row],[Cotação]],100),0)</f>
        <v>0</v>
      </c>
      <c r="N114" s="32"/>
      <c r="O114" s="32"/>
      <c r="P114" s="32"/>
      <c r="Q114" s="67"/>
      <c r="R114" s="67"/>
      <c r="S114" s="67"/>
      <c r="T114" s="73" t="e">
        <f>AVERAGE(Tabela13[[#This Row],[LUCRO 2015]:[LUCRO 2013]])</f>
        <v>#DIV/0!</v>
      </c>
      <c r="U114" s="77" t="e">
        <f>IF(Tabela13[[#This Row],[LUCRO MÉD]]&lt;&gt;0,(Tabela13[[#This Row],[LUCRO MÉD]]*1000/Tabela13[[#This Row],[Qtde Total Ações]])*(25%*Tabela13[[#This Row],[RPL]]/10%))</f>
        <v>#DIV/0!</v>
      </c>
      <c r="V114" s="30" t="e">
        <f>Tabela13[[#This Row],[DIVIDENDOS (25% +)]]/Tabela13[[#This Row],[Cotação]]</f>
        <v>#DIV/0!</v>
      </c>
      <c r="W114" s="30" t="e">
        <f>Tabela13[[#This Row],[Cotação]]/Tabela13[[#This Row],[VPA]]</f>
        <v>#DIV/0!</v>
      </c>
      <c r="X114" s="61">
        <f>IF(Tabela13[[#This Row],[P. Líquido]]&gt;0,AVERAGE(Tabela13[[#This Row],[LUCRO 2015]:[LUCRO 2013]])/(Tabela13[[#This Row],[P. Líquido]]),0)</f>
        <v>0</v>
      </c>
      <c r="Y114" s="73" t="e">
        <f>IF([LUCRO MÉD]&lt;&gt;0,Tabela13[[#This Row],[Cotação]]/(Tabela13[[#This Row],[LUCRO MÉD]]*1000/Tabela13[[#This Row],[Qtde Total Ações]]),0)</f>
        <v>#DIV/0!</v>
      </c>
      <c r="Z114" s="61" t="e">
        <f>(Tabela13[[#This Row],[LUCRO MÉD]]*1000/Tabela13[[#This Row],[Qtde Total Ações]])/Tabela13[[#This Row],[Cotação]]</f>
        <v>#DIV/0!</v>
      </c>
      <c r="AA114" s="56" t="e">
        <f>Tabela13[[#This Row],[Ativo Circ.]]/Tabela13[[#This Row],[Passivo Circ.]]</f>
        <v>#DIV/0!</v>
      </c>
      <c r="AB114" s="30" t="e">
        <f>STDEV(Tabela13[[#This Row],[LUCRO 2015]:[LUCRO 2013]])/Tabela13[[#This Row],[LUCRO MÉD]]</f>
        <v>#DIV/0!</v>
      </c>
    </row>
    <row r="115" spans="1:28" hidden="1">
      <c r="A115" s="21" t="s">
        <v>630</v>
      </c>
      <c r="B115" s="21" t="s">
        <v>563</v>
      </c>
      <c r="C115" s="21" t="s">
        <v>80</v>
      </c>
      <c r="D115" s="34">
        <f>MAX(Tabela13[[#This Row],[Colunas1]:[Colunas5]])</f>
        <v>35</v>
      </c>
      <c r="E11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5" s="28">
        <f>IF(Tabela13[[#This Row],[P. Líquido]]&lt;&gt;0,(Tabela13[[#This Row],[P. Líquido]]*1000)/Tabela13[[#This Row],[Qtde Total Ações]],0)</f>
        <v>0</v>
      </c>
      <c r="G115" s="39">
        <f>SUMPRODUCT(N(TRIM(Tabela15[Nome de pregão])=Tabela13[[#This Row],[Nome de Pregão]]),Tabela15[Qtde total de ações])</f>
        <v>273655375</v>
      </c>
      <c r="H115" s="21">
        <f>SUMPRODUCT(N(Tabela1[Código]=Tabela13[[#This Row],[PAPEL]]),Tabela1[Fechamento])</f>
        <v>35</v>
      </c>
      <c r="I115" s="21">
        <f>SUMPRODUCT(N(Tabela17[Código]=Tabela13[[#This Row],[PAPEL]]),Tabela17[Fechamento])</f>
        <v>0</v>
      </c>
      <c r="J115" s="21">
        <f>SUMPRODUCT(N(Tabela176[Código]=Tabela13[[#This Row],[PAPEL]]),Tabela176[Fechamento])</f>
        <v>0</v>
      </c>
      <c r="K115" s="21">
        <f>SUMPRODUCT(N(Tabela1768[Código]=Tabela13[[#This Row],[PAPEL]]),Tabela1768[Fechamento])</f>
        <v>0</v>
      </c>
      <c r="L115" s="31">
        <f>SUMPRODUCT(N(Tabela17683[Código]=Tabela13[[#This Row],[PAPEL]]),Tabela17683[Fechamento])</f>
        <v>0</v>
      </c>
      <c r="M115" s="32">
        <f>IF(Tabela13[[#This Row],[Cotação]]&gt;0,Plan1!$B$2/Tabela13[[#This Row],[Cotação]]-MOD(Plan1!$B$2/Tabela13[[#This Row],[Cotação]],100),0)</f>
        <v>0</v>
      </c>
      <c r="N115" s="32"/>
      <c r="O115" s="32"/>
      <c r="P115" s="32"/>
      <c r="Q115" s="67"/>
      <c r="R115" s="67"/>
      <c r="S115" s="67"/>
      <c r="T115" s="73" t="e">
        <f>AVERAGE(Tabela13[[#This Row],[LUCRO 2015]:[LUCRO 2013]])</f>
        <v>#DIV/0!</v>
      </c>
      <c r="U115" s="77" t="e">
        <f>IF(Tabela13[[#This Row],[LUCRO MÉD]]&lt;&gt;0,(Tabela13[[#This Row],[LUCRO MÉD]]*1000/Tabela13[[#This Row],[Qtde Total Ações]])*(25%*Tabela13[[#This Row],[RPL]]/10%))</f>
        <v>#DIV/0!</v>
      </c>
      <c r="V115" s="30" t="e">
        <f>Tabela13[[#This Row],[DIVIDENDOS (25% +)]]/Tabela13[[#This Row],[Cotação]]</f>
        <v>#DIV/0!</v>
      </c>
      <c r="W115" s="30" t="e">
        <f>Tabela13[[#This Row],[Cotação]]/Tabela13[[#This Row],[VPA]]</f>
        <v>#DIV/0!</v>
      </c>
      <c r="X115" s="61">
        <f>IF(Tabela13[[#This Row],[P. Líquido]]&gt;0,AVERAGE(Tabela13[[#This Row],[LUCRO 2015]:[LUCRO 2013]])/(Tabela13[[#This Row],[P. Líquido]]),0)</f>
        <v>0</v>
      </c>
      <c r="Y115" s="73" t="e">
        <f>IF([LUCRO MÉD]&lt;&gt;0,Tabela13[[#This Row],[Cotação]]/(Tabela13[[#This Row],[LUCRO MÉD]]*1000/Tabela13[[#This Row],[Qtde Total Ações]]),0)</f>
        <v>#DIV/0!</v>
      </c>
      <c r="Z115" s="61" t="e">
        <f>(Tabela13[[#This Row],[LUCRO MÉD]]*1000/Tabela13[[#This Row],[Qtde Total Ações]])/Tabela13[[#This Row],[Cotação]]</f>
        <v>#DIV/0!</v>
      </c>
      <c r="AA115" s="56" t="e">
        <f>Tabela13[[#This Row],[Ativo Circ.]]/Tabela13[[#This Row],[Passivo Circ.]]</f>
        <v>#DIV/0!</v>
      </c>
      <c r="AB115" s="30" t="e">
        <f>STDEV(Tabela13[[#This Row],[LUCRO 2015]:[LUCRO 2013]])/Tabela13[[#This Row],[LUCRO MÉD]]</f>
        <v>#DIV/0!</v>
      </c>
    </row>
    <row r="116" spans="1:28" hidden="1">
      <c r="A116" s="21" t="s">
        <v>630</v>
      </c>
      <c r="B116" s="21" t="s">
        <v>564</v>
      </c>
      <c r="C116" s="21" t="s">
        <v>81</v>
      </c>
      <c r="D116" s="34">
        <f>MAX(Tabela13[[#This Row],[Colunas1]:[Colunas5]])</f>
        <v>24.3</v>
      </c>
      <c r="E11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6" s="28">
        <f>IF(Tabela13[[#This Row],[P. Líquido]]&lt;&gt;0,(Tabela13[[#This Row],[P. Líquido]]*1000)/Tabela13[[#This Row],[Qtde Total Ações]],0)</f>
        <v>0</v>
      </c>
      <c r="G116" s="39">
        <f>SUMPRODUCT(N(TRIM(Tabela15[Nome de pregão])=Tabela13[[#This Row],[Nome de Pregão]]),Tabela15[Qtde total de ações])</f>
        <v>273655375</v>
      </c>
      <c r="H116" s="21">
        <f>SUMPRODUCT(N(Tabela1[Código]=Tabela13[[#This Row],[PAPEL]]),Tabela1[Fechamento])</f>
        <v>24.3</v>
      </c>
      <c r="I116" s="21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31">
        <f>SUMPRODUCT(N(Tabela17683[Código]=Tabela13[[#This Row],[PAPEL]]),Tabela17683[Fechamento])</f>
        <v>0</v>
      </c>
      <c r="M116" s="32">
        <f>IF(Tabela13[[#This Row],[Cotação]]&gt;0,Plan1!$B$2/Tabela13[[#This Row],[Cotação]]-MOD(Plan1!$B$2/Tabela13[[#This Row],[Cotação]],100),0)</f>
        <v>0</v>
      </c>
      <c r="N116" s="32"/>
      <c r="O116" s="32"/>
      <c r="P116" s="32"/>
      <c r="Q116" s="67"/>
      <c r="R116" s="67"/>
      <c r="S116" s="67"/>
      <c r="T116" s="73" t="e">
        <f>AVERAGE(Tabela13[[#This Row],[LUCRO 2015]:[LUCRO 2013]])</f>
        <v>#DIV/0!</v>
      </c>
      <c r="U116" s="77" t="e">
        <f>IF(Tabela13[[#This Row],[LUCRO MÉD]]&lt;&gt;0,(Tabela13[[#This Row],[LUCRO MÉD]]*1000/Tabela13[[#This Row],[Qtde Total Ações]])*(25%*Tabela13[[#This Row],[RPL]]/10%))</f>
        <v>#DIV/0!</v>
      </c>
      <c r="V116" s="30" t="e">
        <f>Tabela13[[#This Row],[DIVIDENDOS (25% +)]]/Tabela13[[#This Row],[Cotação]]</f>
        <v>#DIV/0!</v>
      </c>
      <c r="W116" s="30" t="e">
        <f>Tabela13[[#This Row],[Cotação]]/Tabela13[[#This Row],[VPA]]</f>
        <v>#DIV/0!</v>
      </c>
      <c r="X116" s="61">
        <f>IF(Tabela13[[#This Row],[P. Líquido]]&gt;0,AVERAGE(Tabela13[[#This Row],[LUCRO 2015]:[LUCRO 2013]])/(Tabela13[[#This Row],[P. Líquido]]),0)</f>
        <v>0</v>
      </c>
      <c r="Y116" s="73" t="e">
        <f>IF([LUCRO MÉD]&lt;&gt;0,Tabela13[[#This Row],[Cotação]]/(Tabela13[[#This Row],[LUCRO MÉD]]*1000/Tabela13[[#This Row],[Qtde Total Ações]]),0)</f>
        <v>#DIV/0!</v>
      </c>
      <c r="Z116" s="61" t="e">
        <f>(Tabela13[[#This Row],[LUCRO MÉD]]*1000/Tabela13[[#This Row],[Qtde Total Ações]])/Tabela13[[#This Row],[Cotação]]</f>
        <v>#DIV/0!</v>
      </c>
      <c r="AA116" s="56" t="e">
        <f>Tabela13[[#This Row],[Ativo Circ.]]/Tabela13[[#This Row],[Passivo Circ.]]</f>
        <v>#DIV/0!</v>
      </c>
      <c r="AB116" s="30" t="e">
        <f>STDEV(Tabela13[[#This Row],[LUCRO 2015]:[LUCRO 2013]])/Tabela13[[#This Row],[LUCRO MÉD]]</f>
        <v>#DIV/0!</v>
      </c>
    </row>
    <row r="117" spans="1:28" hidden="1">
      <c r="A117" s="63" t="s">
        <v>630</v>
      </c>
      <c r="B117" s="21" t="s">
        <v>557</v>
      </c>
      <c r="C117" s="21" t="s">
        <v>23</v>
      </c>
      <c r="D117" s="34">
        <f>MAX(Tabela13[[#This Row],[Colunas1]:[Colunas5]])</f>
        <v>15.57</v>
      </c>
      <c r="E11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17" s="28">
        <f>IF(Tabela13[[#This Row],[P. Líquido]]&lt;&gt;0,(Tabela13[[#This Row],[P. Líquido]]*1000)/Tabela13[[#This Row],[Qtde Total Ações]],0)</f>
        <v>53.295054043795048</v>
      </c>
      <c r="G117" s="39">
        <f>SUMPRODUCT(N(TRIM(Tabela15[Nome de pregão])=Tabela13[[#This Row],[Nome de Pregão]]),Tabela15[Qtde total de ações])</f>
        <v>273655375</v>
      </c>
      <c r="H117" s="21">
        <f>SUMPRODUCT(N(Tabela1[Código]=Tabela13[[#This Row],[PAPEL]]),Tabela1[Fechamento])</f>
        <v>15.57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31">
        <f>SUMPRODUCT(N(Tabela17683[Código]=Tabela13[[#This Row],[PAPEL]]),Tabela17683[Fechamento])</f>
        <v>0</v>
      </c>
      <c r="M117" s="32">
        <f>IF(Tabela13[[#This Row],[Cotação]]&gt;0,Plan1!$B$2/Tabela13[[#This Row],[Cotação]]-MOD(Plan1!$B$2/Tabela13[[#This Row],[Cotação]],100),0)</f>
        <v>0</v>
      </c>
      <c r="N117" s="70">
        <v>14584478</v>
      </c>
      <c r="O117" s="70">
        <v>6933397</v>
      </c>
      <c r="P117" s="70">
        <v>4789118</v>
      </c>
      <c r="Q117" s="67">
        <v>1265551</v>
      </c>
      <c r="R117" s="67">
        <v>1335615</v>
      </c>
      <c r="S117" s="67">
        <v>1101435</v>
      </c>
      <c r="T117" s="73">
        <f>AVERAGE(Tabela13[[#This Row],[LUCRO 2015]:[LUCRO 2013]])</f>
        <v>1234200.3333333333</v>
      </c>
      <c r="U117" s="77">
        <f>IF(Tabela13[[#This Row],[LUCRO MÉD]]&lt;&gt;0,(Tabela13[[#This Row],[LUCRO MÉD]]*1000/Tabela13[[#This Row],[Qtde Total Ações]])*(25%*Tabela13[[#This Row],[RPL]]/10%))</f>
        <v>0.95414956133624684</v>
      </c>
      <c r="V117" s="30">
        <f>Tabela13[[#This Row],[DIVIDENDOS (25% +)]]/Tabela13[[#This Row],[Cotação]]</f>
        <v>6.1281282038294596E-2</v>
      </c>
      <c r="W117" s="30">
        <f>Tabela13[[#This Row],[Cotação]]/Tabela13[[#This Row],[VPA]]</f>
        <v>0.29214718475011586</v>
      </c>
      <c r="X117" s="61">
        <f>IF(Tabela13[[#This Row],[P. Líquido]]&gt;0,AVERAGE(Tabela13[[#This Row],[LUCRO 2015]:[LUCRO 2013]])/(Tabela13[[#This Row],[P. Líquido]]),0)</f>
        <v>8.4624237722689372E-2</v>
      </c>
      <c r="Y117" s="73">
        <f>IF([LUCRO MÉD]&lt;&gt;0,Tabela13[[#This Row],[Cotação]]/(Tabela13[[#This Row],[LUCRO MÉD]]*1000/Tabela13[[#This Row],[Qtde Total Ações]]),0)</f>
        <v>3.4522873423979523</v>
      </c>
      <c r="Z117" s="61">
        <f>(Tabela13[[#This Row],[LUCRO MÉD]]*1000/Tabela13[[#This Row],[Qtde Total Ações]])/Tabela13[[#This Row],[Cotação]]</f>
        <v>0.28966302651545855</v>
      </c>
      <c r="AA117" s="56">
        <f>Tabela13[[#This Row],[Ativo Circ.]]/Tabela13[[#This Row],[Passivo Circ.]]</f>
        <v>1.4477398552301279</v>
      </c>
      <c r="AB117" s="30">
        <f>STDEV(Tabela13[[#This Row],[LUCRO 2015]:[LUCRO 2013]])/Tabela13[[#This Row],[LUCRO MÉD]]</f>
        <v>9.738822007867011E-2</v>
      </c>
    </row>
    <row r="118" spans="1:28" hidden="1">
      <c r="A118" s="21" t="s">
        <v>631</v>
      </c>
      <c r="B118" s="21" t="s">
        <v>557</v>
      </c>
      <c r="C118" s="21" t="s">
        <v>318</v>
      </c>
      <c r="D118" s="34">
        <f>MAX(Tabela13[[#This Row],[Colunas1]:[Colunas5]])</f>
        <v>0</v>
      </c>
      <c r="E11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8" s="28">
        <f>IF(Tabela13[[#This Row],[P. Líquido]]&lt;&gt;0,(Tabela13[[#This Row],[P. Líquido]]*1000)/Tabela13[[#This Row],[Qtde Total Ações]],0)</f>
        <v>0</v>
      </c>
      <c r="G118" s="39">
        <f>SUMPRODUCT(N(TRIM(Tabela15[Nome de pregão])=Tabela13[[#This Row],[Nome de Pregão]]),Tabela15[Qtde total de ações])</f>
        <v>23153</v>
      </c>
      <c r="H118" s="21">
        <f>SUMPRODUCT(N(Tabela1[Código]=Tabela13[[#This Row],[PAPEL]]),Tabela1[Fechamento])</f>
        <v>0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26">
        <f>SUMPRODUCT(N(Tabela17683[Código]=Tabela13[[#This Row],[PAPEL]]),Tabela17683[Fechamento])</f>
        <v>0</v>
      </c>
      <c r="M118" s="32">
        <f>IF(Tabela13[[#This Row],[Cotação]]&gt;0,Plan1!$B$2/Tabela13[[#This Row],[Cotação]]-MOD(Plan1!$B$2/Tabela13[[#This Row],[Cotação]],100),0)</f>
        <v>0</v>
      </c>
      <c r="N118" s="32"/>
      <c r="O118" s="32"/>
      <c r="P118" s="32"/>
      <c r="Q118" s="67"/>
      <c r="R118" s="67"/>
      <c r="S118" s="67"/>
      <c r="T118" s="73" t="e">
        <f>AVERAGE(Tabela13[[#This Row],[LUCRO 2015]:[LUCRO 2013]])</f>
        <v>#DIV/0!</v>
      </c>
      <c r="U118" s="77" t="e">
        <f>IF(Tabela13[[#This Row],[LUCRO MÉD]]&lt;&gt;0,(Tabela13[[#This Row],[LUCRO MÉD]]*1000/Tabela13[[#This Row],[Qtde Total Ações]])*(25%*Tabela13[[#This Row],[RPL]]/10%))</f>
        <v>#DIV/0!</v>
      </c>
      <c r="V118" s="30" t="e">
        <f>Tabela13[[#This Row],[DIVIDENDOS (25% +)]]/Tabela13[[#This Row],[Cotação]]</f>
        <v>#DIV/0!</v>
      </c>
      <c r="W118" s="30" t="e">
        <f>Tabela13[[#This Row],[Cotação]]/Tabela13[[#This Row],[VPA]]</f>
        <v>#DIV/0!</v>
      </c>
      <c r="X118" s="61">
        <f>IF(Tabela13[[#This Row],[P. Líquido]]&gt;0,AVERAGE(Tabela13[[#This Row],[LUCRO 2015]:[LUCRO 2013]])/(Tabela13[[#This Row],[P. Líquido]]),0)</f>
        <v>0</v>
      </c>
      <c r="Y118" s="73" t="e">
        <f>IF([LUCRO MÉD]&lt;&gt;0,Tabela13[[#This Row],[Cotação]]/(Tabela13[[#This Row],[LUCRO MÉD]]*1000/Tabela13[[#This Row],[Qtde Total Ações]]),0)</f>
        <v>#DIV/0!</v>
      </c>
      <c r="Z118" s="61" t="e">
        <f>(Tabela13[[#This Row],[LUCRO MÉD]]*1000/Tabela13[[#This Row],[Qtde Total Ações]])/Tabela13[[#This Row],[Cotação]]</f>
        <v>#DIV/0!</v>
      </c>
      <c r="AA118" s="56" t="e">
        <f>Tabela13[[#This Row],[Ativo Circ.]]/Tabela13[[#This Row],[Passivo Circ.]]</f>
        <v>#DIV/0!</v>
      </c>
      <c r="AB118" s="30" t="e">
        <f>STDEV(Tabela13[[#This Row],[LUCRO 2015]:[LUCRO 2013]])/Tabela13[[#This Row],[LUCRO MÉD]]</f>
        <v>#DIV/0!</v>
      </c>
    </row>
    <row r="119" spans="1:28" hidden="1">
      <c r="A119" s="21" t="s">
        <v>631</v>
      </c>
      <c r="B119" s="21" t="s">
        <v>558</v>
      </c>
      <c r="C119" s="21" t="s">
        <v>319</v>
      </c>
      <c r="D119" s="34">
        <f>MAX(Tabela13[[#This Row],[Colunas1]:[Colunas5]])</f>
        <v>115.77</v>
      </c>
      <c r="E11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19" s="28">
        <f>IF(Tabela13[[#This Row],[P. Líquido]]&lt;&gt;0,(Tabela13[[#This Row],[P. Líquido]]*1000)/Tabela13[[#This Row],[Qtde Total Ações]],0)</f>
        <v>0</v>
      </c>
      <c r="G119" s="39">
        <f>SUMPRODUCT(N(TRIM(Tabela15[Nome de pregão])=Tabela13[[#This Row],[Nome de Pregão]]),Tabela15[Qtde total de ações])</f>
        <v>23153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1">
        <f>SUMPRODUCT(N(Tabela176[Código]=Tabela13[[#This Row],[PAPEL]]),Tabela176[Fechamento])</f>
        <v>115.77</v>
      </c>
      <c r="K119" s="21">
        <f>SUMPRODUCT(N(Tabela1768[Código]=Tabela13[[#This Row],[PAPEL]]),Tabela1768[Fechamento])</f>
        <v>0</v>
      </c>
      <c r="L119" s="26">
        <f>SUMPRODUCT(N(Tabela17683[Código]=Tabela13[[#This Row],[PAPEL]]),Tabela17683[Fechamento])</f>
        <v>0</v>
      </c>
      <c r="M119" s="32">
        <f>IF(Tabela13[[#This Row],[Cotação]]&gt;0,Plan1!$B$2/Tabela13[[#This Row],[Cotação]]-MOD(Plan1!$B$2/Tabela13[[#This Row],[Cotação]],100),0)</f>
        <v>0</v>
      </c>
      <c r="N119" s="32"/>
      <c r="O119" s="32"/>
      <c r="P119" s="32"/>
      <c r="Q119" s="67"/>
      <c r="R119" s="67"/>
      <c r="S119" s="67"/>
      <c r="T119" s="73" t="e">
        <f>AVERAGE(Tabela13[[#This Row],[LUCRO 2015]:[LUCRO 2013]])</f>
        <v>#DIV/0!</v>
      </c>
      <c r="U119" s="77" t="e">
        <f>IF(Tabela13[[#This Row],[LUCRO MÉD]]&lt;&gt;0,(Tabela13[[#This Row],[LUCRO MÉD]]*1000/Tabela13[[#This Row],[Qtde Total Ações]])*(25%*Tabela13[[#This Row],[RPL]]/10%))</f>
        <v>#DIV/0!</v>
      </c>
      <c r="V119" s="30" t="e">
        <f>Tabela13[[#This Row],[DIVIDENDOS (25% +)]]/Tabela13[[#This Row],[Cotação]]</f>
        <v>#DIV/0!</v>
      </c>
      <c r="W119" s="30" t="e">
        <f>Tabela13[[#This Row],[Cotação]]/Tabela13[[#This Row],[VPA]]</f>
        <v>#DIV/0!</v>
      </c>
      <c r="X119" s="61">
        <f>IF(Tabela13[[#This Row],[P. Líquido]]&gt;0,AVERAGE(Tabela13[[#This Row],[LUCRO 2015]:[LUCRO 2013]])/(Tabela13[[#This Row],[P. Líquido]]),0)</f>
        <v>0</v>
      </c>
      <c r="Y119" s="73" t="e">
        <f>IF([LUCRO MÉD]&lt;&gt;0,Tabela13[[#This Row],[Cotação]]/(Tabela13[[#This Row],[LUCRO MÉD]]*1000/Tabela13[[#This Row],[Qtde Total Ações]]),0)</f>
        <v>#DIV/0!</v>
      </c>
      <c r="Z119" s="61" t="e">
        <f>(Tabela13[[#This Row],[LUCRO MÉD]]*1000/Tabela13[[#This Row],[Qtde Total Ações]])/Tabela13[[#This Row],[Cotação]]</f>
        <v>#DIV/0!</v>
      </c>
      <c r="AA119" s="56" t="e">
        <f>Tabela13[[#This Row],[Ativo Circ.]]/Tabela13[[#This Row],[Passivo Circ.]]</f>
        <v>#DIV/0!</v>
      </c>
      <c r="AB119" s="30" t="e">
        <f>STDEV(Tabela13[[#This Row],[LUCRO 2015]:[LUCRO 2013]])/Tabela13[[#This Row],[LUCRO MÉD]]</f>
        <v>#DIV/0!</v>
      </c>
    </row>
    <row r="120" spans="1:28" hidden="1">
      <c r="A120" s="21" t="s">
        <v>632</v>
      </c>
      <c r="B120" s="21" t="s">
        <v>557</v>
      </c>
      <c r="C120" s="21" t="s">
        <v>138</v>
      </c>
      <c r="D120" s="34">
        <f>MAX(Tabela13[[#This Row],[Colunas1]:[Colunas5]])</f>
        <v>33.85</v>
      </c>
      <c r="E12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0" s="28">
        <f>IF(Tabela13[[#This Row],[P. Líquido]]&lt;&gt;0,(Tabela13[[#This Row],[P. Líquido]]*1000)/Tabela13[[#This Row],[Qtde Total Ações]],0)</f>
        <v>0</v>
      </c>
      <c r="G120" s="39">
        <f>SUMPRODUCT(N(TRIM(Tabela15[Nome de pregão])=Tabela13[[#This Row],[Nome de Pregão]]),Tabela15[Qtde total de ações])</f>
        <v>407214353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33.85</v>
      </c>
      <c r="J120" s="21">
        <f>SUMPRODUCT(N(Tabela176[Código]=Tabela13[[#This Row],[PAPEL]]),Tabela176[Fechamento])</f>
        <v>0</v>
      </c>
      <c r="K120" s="21">
        <f>SUMPRODUCT(N(Tabela1768[Código]=Tabela13[[#This Row],[PAPEL]]),Tabela1768[Fechamento])</f>
        <v>0</v>
      </c>
      <c r="L120" s="26">
        <f>SUMPRODUCT(N(Tabela17683[Código]=Tabela13[[#This Row],[PAPEL]]),Tabela17683[Fechamento])</f>
        <v>0</v>
      </c>
      <c r="M120" s="32">
        <f>IF(Tabela13[[#This Row],[Cotação]]&gt;0,Plan1!$B$2/Tabela13[[#This Row],[Cotação]]-MOD(Plan1!$B$2/Tabela13[[#This Row],[Cotação]],100),0)</f>
        <v>0</v>
      </c>
      <c r="N120" s="32"/>
      <c r="O120" s="32"/>
      <c r="P120" s="32"/>
      <c r="Q120" s="67"/>
      <c r="R120" s="67"/>
      <c r="S120" s="67"/>
      <c r="T120" s="73" t="e">
        <f>AVERAGE(Tabela13[[#This Row],[LUCRO 2015]:[LUCRO 2013]])</f>
        <v>#DIV/0!</v>
      </c>
      <c r="U120" s="77" t="e">
        <f>IF(Tabela13[[#This Row],[LUCRO MÉD]]&lt;&gt;0,(Tabela13[[#This Row],[LUCRO MÉD]]*1000/Tabela13[[#This Row],[Qtde Total Ações]])*(25%*Tabela13[[#This Row],[RPL]]/10%))</f>
        <v>#DIV/0!</v>
      </c>
      <c r="V120" s="30" t="e">
        <f>Tabela13[[#This Row],[DIVIDENDOS (25% +)]]/Tabela13[[#This Row],[Cotação]]</f>
        <v>#DIV/0!</v>
      </c>
      <c r="W120" s="30" t="e">
        <f>Tabela13[[#This Row],[Cotação]]/Tabela13[[#This Row],[VPA]]</f>
        <v>#DIV/0!</v>
      </c>
      <c r="X120" s="61">
        <f>IF(Tabela13[[#This Row],[P. Líquido]]&gt;0,AVERAGE(Tabela13[[#This Row],[LUCRO 2015]:[LUCRO 2013]])/(Tabela13[[#This Row],[P. Líquido]]),0)</f>
        <v>0</v>
      </c>
      <c r="Y120" s="73" t="e">
        <f>IF([LUCRO MÉD]&lt;&gt;0,Tabela13[[#This Row],[Cotação]]/(Tabela13[[#This Row],[LUCRO MÉD]]*1000/Tabela13[[#This Row],[Qtde Total Ações]]),0)</f>
        <v>#DIV/0!</v>
      </c>
      <c r="Z120" s="61" t="e">
        <f>(Tabela13[[#This Row],[LUCRO MÉD]]*1000/Tabela13[[#This Row],[Qtde Total Ações]])/Tabela13[[#This Row],[Cotação]]</f>
        <v>#DIV/0!</v>
      </c>
      <c r="AA120" s="56" t="e">
        <f>Tabela13[[#This Row],[Ativo Circ.]]/Tabela13[[#This Row],[Passivo Circ.]]</f>
        <v>#DIV/0!</v>
      </c>
      <c r="AB120" s="30" t="e">
        <f>STDEV(Tabela13[[#This Row],[LUCRO 2015]:[LUCRO 2013]])/Tabela13[[#This Row],[LUCRO MÉD]]</f>
        <v>#DIV/0!</v>
      </c>
    </row>
    <row r="121" spans="1:28" hidden="1">
      <c r="A121" s="63" t="s">
        <v>633</v>
      </c>
      <c r="B121" s="21" t="s">
        <v>563</v>
      </c>
      <c r="C121" s="21" t="s">
        <v>77</v>
      </c>
      <c r="D121" s="34">
        <f>MAX(Tabela13[[#This Row],[Colunas1]:[Colunas5]])</f>
        <v>10.71</v>
      </c>
      <c r="E12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21" s="28">
        <f>IF(Tabela13[[#This Row],[P. Líquido]]&lt;&gt;0,(Tabela13[[#This Row],[P. Líquido]]*1000)/Tabela13[[#This Row],[Qtde Total Ações]],0)</f>
        <v>5.0809039930904731</v>
      </c>
      <c r="G121" s="39">
        <f>SUMPRODUCT(N(TRIM(Tabela15[Nome de pregão])=Tabela13[[#This Row],[Nome de Pregão]]),Tabela15[Qtde total de ações])</f>
        <v>168074028</v>
      </c>
      <c r="H121" s="21">
        <f>SUMPRODUCT(N(Tabela1[Código]=Tabela13[[#This Row],[PAPEL]]),Tabela1[Fechamento])</f>
        <v>10.71</v>
      </c>
      <c r="I121" s="21">
        <f>SUMPRODUCT(N(Tabela17[Código]=Tabela13[[#This Row],[PAPEL]]),Tabela17[Fechamento])</f>
        <v>0</v>
      </c>
      <c r="J121" s="21">
        <f>SUMPRODUCT(N(Tabela176[Código]=Tabela13[[#This Row],[PAPEL]]),Tabela176[Fechamento])</f>
        <v>0</v>
      </c>
      <c r="K121" s="21">
        <f>SUMPRODUCT(N(Tabela1768[Código]=Tabela13[[#This Row],[PAPEL]]),Tabela1768[Fechamento])</f>
        <v>0</v>
      </c>
      <c r="L121" s="31">
        <f>SUMPRODUCT(N(Tabela17683[Código]=Tabela13[[#This Row],[PAPEL]]),Tabela17683[Fechamento])</f>
        <v>0</v>
      </c>
      <c r="M121" s="32">
        <f>IF(Tabela13[[#This Row],[Cotação]]&gt;0,Plan1!$B$2/Tabela13[[#This Row],[Cotação]]-MOD(Plan1!$B$2/Tabela13[[#This Row],[Cotação]],100),0)</f>
        <v>0</v>
      </c>
      <c r="N121" s="39">
        <v>853968</v>
      </c>
      <c r="O121" s="39">
        <v>715189</v>
      </c>
      <c r="P121" s="39">
        <v>517531</v>
      </c>
      <c r="Q121" s="67">
        <v>207370</v>
      </c>
      <c r="R121" s="67">
        <v>198362</v>
      </c>
      <c r="S121" s="67">
        <v>207669</v>
      </c>
      <c r="T121" s="73">
        <f>AVERAGE(Tabela13[[#This Row],[LUCRO 2015]:[LUCRO 2013]])</f>
        <v>204467</v>
      </c>
      <c r="U121" s="77">
        <f>IF(Tabela13[[#This Row],[LUCRO MÉD]]&lt;&gt;0,(Tabela13[[#This Row],[LUCRO MÉD]]*1000/Tabela13[[#This Row],[Qtde Total Ações]])*(25%*Tabela13[[#This Row],[RPL]]/10%))</f>
        <v>0.72818923297641991</v>
      </c>
      <c r="V121" s="30">
        <f>Tabela13[[#This Row],[DIVIDENDOS (25% +)]]/Tabela13[[#This Row],[Cotação]]</f>
        <v>6.7991525021140975E-2</v>
      </c>
      <c r="W121" s="30">
        <f>Tabela13[[#This Row],[Cotação]]/Tabela13[[#This Row],[VPA]]</f>
        <v>2.1078926141026364</v>
      </c>
      <c r="X121" s="61">
        <f>IF(Tabela13[[#This Row],[P. Líquido]]&gt;0,AVERAGE(Tabela13[[#This Row],[LUCRO 2015]:[LUCRO 2013]])/(Tabela13[[#This Row],[P. Líquido]]),0)</f>
        <v>0.23943168830682179</v>
      </c>
      <c r="Y121" s="73">
        <f>IF([LUCRO MÉD]&lt;&gt;0,Tabela13[[#This Row],[Cotação]]/(Tabela13[[#This Row],[LUCRO MÉD]]*1000/Tabela13[[#This Row],[Qtde Total Ações]]),0)</f>
        <v>8.803732826715315</v>
      </c>
      <c r="Z121" s="61">
        <f>(Tabela13[[#This Row],[LUCRO MÉD]]*1000/Tabela13[[#This Row],[Qtde Total Ações]])/Tabela13[[#This Row],[Cotação]]</f>
        <v>0.11358818125028239</v>
      </c>
      <c r="AA121" s="56">
        <f>Tabela13[[#This Row],[Ativo Circ.]]/Tabela13[[#This Row],[Passivo Circ.]]</f>
        <v>1.3819249474910682</v>
      </c>
      <c r="AB121" s="30">
        <f>STDEV(Tabela13[[#This Row],[LUCRO 2015]:[LUCRO 2013]])/Tabela13[[#This Row],[LUCRO MÉD]]</f>
        <v>2.5868224860005621E-2</v>
      </c>
    </row>
    <row r="122" spans="1:28" hidden="1">
      <c r="A122" s="63" t="s">
        <v>633</v>
      </c>
      <c r="B122" s="21" t="s">
        <v>557</v>
      </c>
      <c r="C122" s="21" t="s">
        <v>76</v>
      </c>
      <c r="D122" s="34">
        <f>MAX(Tabela13[[#This Row],[Colunas1]:[Colunas5]])</f>
        <v>12</v>
      </c>
      <c r="E12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22" s="28">
        <f>IF(Tabela13[[#This Row],[P. Líquido]]&lt;&gt;0,(Tabela13[[#This Row],[P. Líquido]]*1000)/Tabela13[[#This Row],[Qtde Total Ações]],0)</f>
        <v>5.0809039930904731</v>
      </c>
      <c r="G122" s="39">
        <f>SUMPRODUCT(N(TRIM(Tabela15[Nome de pregão])=Tabela13[[#This Row],[Nome de Pregão]]),Tabela15[Qtde total de ações])</f>
        <v>168074028</v>
      </c>
      <c r="H122" s="21">
        <f>SUMPRODUCT(N(Tabela1[Código]=Tabela13[[#This Row],[PAPEL]]),Tabela1[Fechamento])</f>
        <v>12</v>
      </c>
      <c r="I122" s="21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0</v>
      </c>
      <c r="L122" s="31">
        <f>SUMPRODUCT(N(Tabela17683[Código]=Tabela13[[#This Row],[PAPEL]]),Tabela17683[Fechamento])</f>
        <v>0</v>
      </c>
      <c r="M122" s="32">
        <f>IF(Tabela13[[#This Row],[Cotação]]&gt;0,Plan1!$B$2/Tabela13[[#This Row],[Cotação]]-MOD(Plan1!$B$2/Tabela13[[#This Row],[Cotação]],100),0)</f>
        <v>0</v>
      </c>
      <c r="N122" s="39">
        <v>853968</v>
      </c>
      <c r="O122" s="39">
        <v>715189</v>
      </c>
      <c r="P122" s="39">
        <v>517531</v>
      </c>
      <c r="Q122" s="67">
        <v>207370</v>
      </c>
      <c r="R122" s="67">
        <v>198362</v>
      </c>
      <c r="S122" s="67">
        <v>207669</v>
      </c>
      <c r="T122" s="73">
        <f>AVERAGE(Tabela13[[#This Row],[LUCRO 2015]:[LUCRO 2013]])</f>
        <v>204467</v>
      </c>
      <c r="U122" s="77">
        <f>IF(Tabela13[[#This Row],[LUCRO MÉD]]&lt;&gt;0,(Tabela13[[#This Row],[LUCRO MÉD]]*1000/Tabela13[[#This Row],[Qtde Total Ações]])*(25%*Tabela13[[#This Row],[RPL]]/10%))</f>
        <v>0.72818923297641991</v>
      </c>
      <c r="V122" s="30">
        <f>Tabela13[[#This Row],[DIVIDENDOS (25% +)]]/Tabela13[[#This Row],[Cotação]]</f>
        <v>6.0682436081368328E-2</v>
      </c>
      <c r="W122" s="30">
        <f>Tabela13[[#This Row],[Cotação]]/Tabela13[[#This Row],[VPA]]</f>
        <v>2.3617844415715812</v>
      </c>
      <c r="X122" s="61">
        <f>IF(Tabela13[[#This Row],[P. Líquido]]&gt;0,AVERAGE(Tabela13[[#This Row],[LUCRO 2015]:[LUCRO 2013]])/(Tabela13[[#This Row],[P. Líquido]]),0)</f>
        <v>0.23943168830682179</v>
      </c>
      <c r="Y122" s="73">
        <f>IF([LUCRO MÉD]&lt;&gt;0,Tabela13[[#This Row],[Cotação]]/(Tabela13[[#This Row],[LUCRO MÉD]]*1000/Tabela13[[#This Row],[Qtde Total Ações]]),0)</f>
        <v>9.8641264164877462</v>
      </c>
      <c r="Z122" s="61">
        <f>(Tabela13[[#This Row],[LUCRO MÉD]]*1000/Tabela13[[#This Row],[Qtde Total Ações]])/Tabela13[[#This Row],[Cotação]]</f>
        <v>0.10137745176587704</v>
      </c>
      <c r="AA122" s="56">
        <f>Tabela13[[#This Row],[Ativo Circ.]]/Tabela13[[#This Row],[Passivo Circ.]]</f>
        <v>1.3819249474910682</v>
      </c>
      <c r="AB122" s="30">
        <f>STDEV(Tabela13[[#This Row],[LUCRO 2015]:[LUCRO 2013]])/Tabela13[[#This Row],[LUCRO MÉD]]</f>
        <v>2.5868224860005621E-2</v>
      </c>
    </row>
    <row r="123" spans="1:28" hidden="1">
      <c r="A123" s="63" t="s">
        <v>633</v>
      </c>
      <c r="B123" s="21" t="s">
        <v>564</v>
      </c>
      <c r="C123" s="21" t="s">
        <v>51</v>
      </c>
      <c r="D123" s="34">
        <f>MAX(Tabela13[[#This Row],[Colunas1]:[Colunas5]])</f>
        <v>9.9499999999999993</v>
      </c>
      <c r="E12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23" s="28">
        <f>IF(Tabela13[[#This Row],[P. Líquido]]&lt;&gt;0,(Tabela13[[#This Row],[P. Líquido]]*1000)/Tabela13[[#This Row],[Qtde Total Ações]],0)</f>
        <v>5.0809039930904731</v>
      </c>
      <c r="G123" s="39">
        <f>SUMPRODUCT(N(TRIM(Tabela15[Nome de pregão])=Tabela13[[#This Row],[Nome de Pregão]]),Tabela15[Qtde total de ações])</f>
        <v>168074028</v>
      </c>
      <c r="H123" s="21">
        <f>SUMPRODUCT(N(Tabela1[Código]=Tabela13[[#This Row],[PAPEL]]),Tabela1[Fechamento])</f>
        <v>9.9499999999999993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0</v>
      </c>
      <c r="K123" s="21">
        <f>SUMPRODUCT(N(Tabela1768[Código]=Tabela13[[#This Row],[PAPEL]]),Tabela1768[Fechamento])</f>
        <v>0</v>
      </c>
      <c r="L123" s="31">
        <f>SUMPRODUCT(N(Tabela17683[Código]=Tabela13[[#This Row],[PAPEL]]),Tabela17683[Fechamento])</f>
        <v>0</v>
      </c>
      <c r="M123" s="32">
        <f>IF(Tabela13[[#This Row],[Cotação]]&gt;0,Plan1!$B$2/Tabela13[[#This Row],[Cotação]]-MOD(Plan1!$B$2/Tabela13[[#This Row],[Cotação]],100),0)</f>
        <v>100</v>
      </c>
      <c r="N123" s="39">
        <v>853968</v>
      </c>
      <c r="O123" s="39">
        <v>715189</v>
      </c>
      <c r="P123" s="39">
        <v>517531</v>
      </c>
      <c r="Q123" s="67">
        <v>207370</v>
      </c>
      <c r="R123" s="67">
        <v>198362</v>
      </c>
      <c r="S123" s="67">
        <v>207669</v>
      </c>
      <c r="T123" s="73">
        <f>AVERAGE(Tabela13[[#This Row],[LUCRO 2015]:[LUCRO 2013]])</f>
        <v>204467</v>
      </c>
      <c r="U123" s="77">
        <f>IF(Tabela13[[#This Row],[LUCRO MÉD]]&lt;&gt;0,(Tabela13[[#This Row],[LUCRO MÉD]]*1000/Tabela13[[#This Row],[Qtde Total Ações]])*(25%*Tabela13[[#This Row],[RPL]]/10%))</f>
        <v>0.72818923297641991</v>
      </c>
      <c r="V123" s="30">
        <f>Tabela13[[#This Row],[DIVIDENDOS (25% +)]]/Tabela13[[#This Row],[Cotação]]</f>
        <v>7.3184847535318592E-2</v>
      </c>
      <c r="W123" s="30">
        <f>Tabela13[[#This Row],[Cotação]]/Tabela13[[#This Row],[VPA]]</f>
        <v>1.9583129328031026</v>
      </c>
      <c r="X123" s="61">
        <f>IF(Tabela13[[#This Row],[P. Líquido]]&gt;0,AVERAGE(Tabela13[[#This Row],[LUCRO 2015]:[LUCRO 2013]])/(Tabela13[[#This Row],[P. Líquido]]),0)</f>
        <v>0.23943168830682179</v>
      </c>
      <c r="Y123" s="73">
        <f>IF([LUCRO MÉD]&lt;&gt;0,Tabela13[[#This Row],[Cotação]]/(Tabela13[[#This Row],[LUCRO MÉD]]*1000/Tabela13[[#This Row],[Qtde Total Ações]]),0)</f>
        <v>8.1790048203377559</v>
      </c>
      <c r="Z123" s="61">
        <f>(Tabela13[[#This Row],[LUCRO MÉD]]*1000/Tabela13[[#This Row],[Qtde Total Ações]])/Tabela13[[#This Row],[Cotação]]</f>
        <v>0.12226426343623362</v>
      </c>
      <c r="AA123" s="56">
        <f>Tabela13[[#This Row],[Ativo Circ.]]/Tabela13[[#This Row],[Passivo Circ.]]</f>
        <v>1.3819249474910682</v>
      </c>
      <c r="AB123" s="30">
        <f>STDEV(Tabela13[[#This Row],[LUCRO 2015]:[LUCRO 2013]])/Tabela13[[#This Row],[LUCRO MÉD]]</f>
        <v>2.5868224860005621E-2</v>
      </c>
    </row>
    <row r="124" spans="1:28" hidden="1">
      <c r="A124" s="63" t="s">
        <v>634</v>
      </c>
      <c r="B124" s="21" t="s">
        <v>557</v>
      </c>
      <c r="C124" s="21" t="s">
        <v>390</v>
      </c>
      <c r="D124" s="34">
        <f>MAX(Tabela13[[#This Row],[Colunas1]:[Colunas5]])</f>
        <v>2.7</v>
      </c>
      <c r="E12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4" s="28">
        <f>IF(Tabela13[[#This Row],[P. Líquido]]&lt;&gt;0,(Tabela13[[#This Row],[P. Líquido]]*1000)/Tabela13[[#This Row],[Qtde Total Ações]],0)</f>
        <v>48.949916108119162</v>
      </c>
      <c r="G124" s="39">
        <f>SUMPRODUCT(N(TRIM(Tabela15[Nome de pregão])=Tabela13[[#This Row],[Nome de Pregão]]),Tabela15[Qtde total de ações])</f>
        <v>30636457</v>
      </c>
      <c r="H124" s="21">
        <f>SUMPRODUCT(N(Tabela1[Código]=Tabela13[[#This Row],[PAPEL]]),Tabela1[Fechamento])</f>
        <v>0</v>
      </c>
      <c r="I124" s="21">
        <f>SUMPRODUCT(N(Tabela17[Código]=Tabela13[[#This Row],[PAPEL]]),Tabela17[Fechamento])</f>
        <v>0</v>
      </c>
      <c r="J124" s="26">
        <f>SUMPRODUCT(N(Tabela176[Código]=Tabela13[[#This Row],[PAPEL]]),Tabela176[Fechamento])</f>
        <v>0</v>
      </c>
      <c r="K124" s="26">
        <f>SUMPRODUCT(N(Tabela1768[Código]=Tabela13[[#This Row],[PAPEL]]),Tabela1768[Fechamento])</f>
        <v>2.7</v>
      </c>
      <c r="L124" s="40">
        <f>SUMPRODUCT(N(Tabela17683[Código]=Tabela13[[#This Row],[PAPEL]]),Tabela17683[Fechamento])</f>
        <v>0</v>
      </c>
      <c r="M124" s="32">
        <f>IF(Tabela13[[#This Row],[Cotação]]&gt;0,Plan1!$B$2/Tabela13[[#This Row],[Cotação]]-MOD(Plan1!$B$2/Tabela13[[#This Row],[Cotação]],100),0)</f>
        <v>300</v>
      </c>
      <c r="N124" s="39">
        <v>1499652</v>
      </c>
      <c r="O124" s="39">
        <v>1777891</v>
      </c>
      <c r="P124" s="39">
        <v>1109745</v>
      </c>
      <c r="Q124" s="67">
        <v>0</v>
      </c>
      <c r="R124" s="67">
        <v>0</v>
      </c>
      <c r="S124" s="67">
        <v>0</v>
      </c>
      <c r="T124" s="73">
        <f>AVERAGE(Tabela13[[#This Row],[LUCRO 2015]:[LUCRO 2013]])</f>
        <v>0</v>
      </c>
      <c r="U124" s="77" t="b">
        <f>IF(Tabela13[[#This Row],[LUCRO MÉD]]&lt;&gt;0,(Tabela13[[#This Row],[LUCRO MÉD]]*1000/Tabela13[[#This Row],[Qtde Total Ações]])*(25%*Tabela13[[#This Row],[RPL]]/10%))</f>
        <v>0</v>
      </c>
      <c r="V124" s="30">
        <f>Tabela13[[#This Row],[DIVIDENDOS (25% +)]]/Tabela13[[#This Row],[Cotação]]</f>
        <v>0</v>
      </c>
      <c r="W124" s="30">
        <f>Tabela13[[#This Row],[Cotação]]/Tabela13[[#This Row],[VPA]]</f>
        <v>5.5158419353289967E-2</v>
      </c>
      <c r="X124" s="61">
        <f>IF(Tabela13[[#This Row],[P. Líquido]]&gt;0,AVERAGE(Tabela13[[#This Row],[LUCRO 2015]:[LUCRO 2013]])/(Tabela13[[#This Row],[P. Líquido]]),0)</f>
        <v>0</v>
      </c>
      <c r="Y124" s="73">
        <f>IF([LUCRO MÉD]&lt;&gt;0,Tabela13[[#This Row],[Cotação]]/(Tabela13[[#This Row],[LUCRO MÉD]]*1000/Tabela13[[#This Row],[Qtde Total Ações]]),0)</f>
        <v>0</v>
      </c>
      <c r="Z124" s="61">
        <f>(Tabela13[[#This Row],[LUCRO MÉD]]*1000/Tabela13[[#This Row],[Qtde Total Ações]])/Tabela13[[#This Row],[Cotação]]</f>
        <v>0</v>
      </c>
      <c r="AA124" s="56">
        <f>Tabela13[[#This Row],[Ativo Circ.]]/Tabela13[[#This Row],[Passivo Circ.]]</f>
        <v>1.6020716470900973</v>
      </c>
      <c r="AB124" s="30" t="e">
        <f>STDEV(Tabela13[[#This Row],[LUCRO 2015]:[LUCRO 2013]])/Tabela13[[#This Row],[LUCRO MÉD]]</f>
        <v>#DIV/0!</v>
      </c>
    </row>
    <row r="125" spans="1:28" hidden="1">
      <c r="A125" s="63" t="s">
        <v>634</v>
      </c>
      <c r="B125" s="21" t="s">
        <v>558</v>
      </c>
      <c r="C125" s="21" t="s">
        <v>391</v>
      </c>
      <c r="D125" s="34">
        <f>MAX(Tabela13[[#This Row],[Colunas1]:[Colunas5]])</f>
        <v>2.85</v>
      </c>
      <c r="E12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5" s="28">
        <f>IF(Tabela13[[#This Row],[P. Líquido]]&lt;&gt;0,(Tabela13[[#This Row],[P. Líquido]]*1000)/Tabela13[[#This Row],[Qtde Total Ações]],0)</f>
        <v>48.949916108119162</v>
      </c>
      <c r="G125" s="39">
        <f>SUMPRODUCT(N(TRIM(Tabela15[Nome de pregão])=Tabela13[[#This Row],[Nome de Pregão]]),Tabela15[Qtde total de ações])</f>
        <v>30636457</v>
      </c>
      <c r="H125" s="21">
        <f>SUMPRODUCT(N(Tabela1[Código]=Tabela13[[#This Row],[PAPEL]]),Tabela1[Fechamento])</f>
        <v>0</v>
      </c>
      <c r="I125" s="21">
        <f>SUMPRODUCT(N(Tabela17[Código]=Tabela13[[#This Row],[PAPEL]]),Tabela17[Fechamento])</f>
        <v>0</v>
      </c>
      <c r="J125" s="26">
        <f>SUMPRODUCT(N(Tabela176[Código]=Tabela13[[#This Row],[PAPEL]]),Tabela176[Fechamento])</f>
        <v>0</v>
      </c>
      <c r="K125" s="26">
        <f>SUMPRODUCT(N(Tabela1768[Código]=Tabela13[[#This Row],[PAPEL]]),Tabela1768[Fechamento])</f>
        <v>2.85</v>
      </c>
      <c r="L125" s="40">
        <f>SUMPRODUCT(N(Tabela17683[Código]=Tabela13[[#This Row],[PAPEL]]),Tabela17683[Fechamento])</f>
        <v>0</v>
      </c>
      <c r="M125" s="32">
        <f>IF(Tabela13[[#This Row],[Cotação]]&gt;0,Plan1!$B$2/Tabela13[[#This Row],[Cotação]]-MOD(Plan1!$B$2/Tabela13[[#This Row],[Cotação]],100),0)</f>
        <v>300</v>
      </c>
      <c r="N125" s="39">
        <v>1499652</v>
      </c>
      <c r="O125" s="39">
        <v>1777891</v>
      </c>
      <c r="P125" s="39">
        <v>1109745</v>
      </c>
      <c r="Q125" s="67">
        <v>0</v>
      </c>
      <c r="R125" s="67">
        <v>0</v>
      </c>
      <c r="S125" s="67">
        <v>0</v>
      </c>
      <c r="T125" s="73">
        <f>AVERAGE(Tabela13[[#This Row],[LUCRO 2015]:[LUCRO 2013]])</f>
        <v>0</v>
      </c>
      <c r="U125" s="77" t="b">
        <f>IF(Tabela13[[#This Row],[LUCRO MÉD]]&lt;&gt;0,(Tabela13[[#This Row],[LUCRO MÉD]]*1000/Tabela13[[#This Row],[Qtde Total Ações]])*(25%*Tabela13[[#This Row],[RPL]]/10%))</f>
        <v>0</v>
      </c>
      <c r="V125" s="30">
        <f>Tabela13[[#This Row],[DIVIDENDOS (25% +)]]/Tabela13[[#This Row],[Cotação]]</f>
        <v>0</v>
      </c>
      <c r="W125" s="30">
        <f>Tabela13[[#This Row],[Cotação]]/Tabela13[[#This Row],[VPA]]</f>
        <v>5.8222775984028294E-2</v>
      </c>
      <c r="X125" s="61">
        <f>IF(Tabela13[[#This Row],[P. Líquido]]&gt;0,AVERAGE(Tabela13[[#This Row],[LUCRO 2015]:[LUCRO 2013]])/(Tabela13[[#This Row],[P. Líquido]]),0)</f>
        <v>0</v>
      </c>
      <c r="Y125" s="73">
        <f>IF([LUCRO MÉD]&lt;&gt;0,Tabela13[[#This Row],[Cotação]]/(Tabela13[[#This Row],[LUCRO MÉD]]*1000/Tabela13[[#This Row],[Qtde Total Ações]]),0)</f>
        <v>0</v>
      </c>
      <c r="Z125" s="61">
        <f>(Tabela13[[#This Row],[LUCRO MÉD]]*1000/Tabela13[[#This Row],[Qtde Total Ações]])/Tabela13[[#This Row],[Cotação]]</f>
        <v>0</v>
      </c>
      <c r="AA125" s="56">
        <f>Tabela13[[#This Row],[Ativo Circ.]]/Tabela13[[#This Row],[Passivo Circ.]]</f>
        <v>1.6020716470900973</v>
      </c>
      <c r="AB125" s="30" t="e">
        <f>STDEV(Tabela13[[#This Row],[LUCRO 2015]:[LUCRO 2013]])/Tabela13[[#This Row],[LUCRO MÉD]]</f>
        <v>#DIV/0!</v>
      </c>
    </row>
    <row r="126" spans="1:28" hidden="1">
      <c r="A126" s="21" t="s">
        <v>635</v>
      </c>
      <c r="B126" s="21" t="s">
        <v>557</v>
      </c>
      <c r="C126" s="21" t="s">
        <v>21</v>
      </c>
      <c r="D126" s="34">
        <f>MAX(Tabela13[[#This Row],[Colunas1]:[Colunas5]])</f>
        <v>18.899999999999999</v>
      </c>
      <c r="E12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6" s="28">
        <f>IF(Tabela13[[#This Row],[P. Líquido]]&lt;&gt;0,(Tabela13[[#This Row],[P. Líquido]]*1000)/Tabela13[[#This Row],[Qtde Total Ações]],0)</f>
        <v>0</v>
      </c>
      <c r="G126" s="39">
        <f>SUMPRODUCT(N(TRIM(Tabela15[Nome de pregão])=Tabela13[[#This Row],[Nome de Pregão]]),Tabela15[Qtde total de ações])</f>
        <v>1017914746</v>
      </c>
      <c r="H126" s="21">
        <f>SUMPRODUCT(N(Tabela1[Código]=Tabela13[[#This Row],[PAPEL]]),Tabela1[Fechamento])</f>
        <v>18.899999999999999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0</v>
      </c>
      <c r="K126" s="21">
        <f>SUMPRODUCT(N(Tabela1768[Código]=Tabela13[[#This Row],[PAPEL]]),Tabela1768[Fechamento])</f>
        <v>0</v>
      </c>
      <c r="L126" s="31">
        <f>SUMPRODUCT(N(Tabela17683[Código]=Tabela13[[#This Row],[PAPEL]]),Tabela17683[Fechamento])</f>
        <v>0</v>
      </c>
      <c r="M126" s="32">
        <f>IF(Tabela13[[#This Row],[Cotação]]&gt;0,Plan1!$B$2/Tabela13[[#This Row],[Cotação]]-MOD(Plan1!$B$2/Tabela13[[#This Row],[Cotação]],100),0)</f>
        <v>0</v>
      </c>
      <c r="N126" s="32"/>
      <c r="O126" s="32"/>
      <c r="P126" s="32"/>
      <c r="Q126" s="67"/>
      <c r="R126" s="67"/>
      <c r="S126" s="67"/>
      <c r="T126" s="73" t="e">
        <f>AVERAGE(Tabela13[[#This Row],[LUCRO 2015]:[LUCRO 2013]])</f>
        <v>#DIV/0!</v>
      </c>
      <c r="U126" s="77" t="e">
        <f>IF(Tabela13[[#This Row],[LUCRO MÉD]]&lt;&gt;0,(Tabela13[[#This Row],[LUCRO MÉD]]*1000/Tabela13[[#This Row],[Qtde Total Ações]])*(25%*Tabela13[[#This Row],[RPL]]/10%))</f>
        <v>#DIV/0!</v>
      </c>
      <c r="V126" s="30" t="e">
        <f>Tabela13[[#This Row],[DIVIDENDOS (25% +)]]/Tabela13[[#This Row],[Cotação]]</f>
        <v>#DIV/0!</v>
      </c>
      <c r="W126" s="30" t="e">
        <f>Tabela13[[#This Row],[Cotação]]/Tabela13[[#This Row],[VPA]]</f>
        <v>#DIV/0!</v>
      </c>
      <c r="X126" s="61">
        <f>IF(Tabela13[[#This Row],[P. Líquido]]&gt;0,AVERAGE(Tabela13[[#This Row],[LUCRO 2015]:[LUCRO 2013]])/(Tabela13[[#This Row],[P. Líquido]]),0)</f>
        <v>0</v>
      </c>
      <c r="Y126" s="73" t="e">
        <f>IF([LUCRO MÉD]&lt;&gt;0,Tabela13[[#This Row],[Cotação]]/(Tabela13[[#This Row],[LUCRO MÉD]]*1000/Tabela13[[#This Row],[Qtde Total Ações]]),0)</f>
        <v>#DIV/0!</v>
      </c>
      <c r="Z126" s="61" t="e">
        <f>(Tabela13[[#This Row],[LUCRO MÉD]]*1000/Tabela13[[#This Row],[Qtde Total Ações]])/Tabela13[[#This Row],[Cotação]]</f>
        <v>#DIV/0!</v>
      </c>
      <c r="AA126" s="56" t="e">
        <f>Tabela13[[#This Row],[Ativo Circ.]]/Tabela13[[#This Row],[Passivo Circ.]]</f>
        <v>#DIV/0!</v>
      </c>
      <c r="AB126" s="30" t="e">
        <f>STDEV(Tabela13[[#This Row],[LUCRO 2015]:[LUCRO 2013]])/Tabela13[[#This Row],[LUCRO MÉD]]</f>
        <v>#DIV/0!</v>
      </c>
    </row>
    <row r="127" spans="1:28" hidden="1">
      <c r="A127" s="63" t="s">
        <v>638</v>
      </c>
      <c r="B127" s="21" t="s">
        <v>557</v>
      </c>
      <c r="C127" s="21" t="s">
        <v>442</v>
      </c>
      <c r="D127" s="34">
        <f>MAX(Tabela13[[#This Row],[Colunas1]:[Colunas5]])</f>
        <v>1.59</v>
      </c>
      <c r="E12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7" s="28">
        <f>IF(Tabela13[[#This Row],[P. Líquido]]&lt;&gt;0,(Tabela13[[#This Row],[P. Líquido]]*1000)/Tabela13[[#This Row],[Qtde Total Ações]],0)</f>
        <v>5.244858386532214</v>
      </c>
      <c r="G127" s="39">
        <f>SUMPRODUCT(N(TRIM(Tabela15[Nome de pregão])=Tabela13[[#This Row],[Nome de Pregão]]),Tabela15[Qtde total de ações])</f>
        <v>48443062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0</v>
      </c>
      <c r="K127" s="21">
        <f>SUMPRODUCT(N(Tabela1768[Código]=Tabela13[[#This Row],[PAPEL]]),Tabela1768[Fechamento])</f>
        <v>1.59</v>
      </c>
      <c r="L127" s="26">
        <f>SUMPRODUCT(N(Tabela17683[Código]=Tabela13[[#This Row],[PAPEL]]),Tabela17683[Fechamento])</f>
        <v>0</v>
      </c>
      <c r="M127" s="32">
        <f>IF(Tabela13[[#This Row],[Cotação]]&gt;0,Plan1!$B$2/Tabela13[[#This Row],[Cotação]]-MOD(Plan1!$B$2/Tabela13[[#This Row],[Cotação]],100),0)</f>
        <v>600</v>
      </c>
      <c r="N127" s="39">
        <v>254077</v>
      </c>
      <c r="O127" s="39">
        <v>177901</v>
      </c>
      <c r="P127" s="39">
        <v>27327</v>
      </c>
      <c r="Q127" s="67">
        <v>0</v>
      </c>
      <c r="R127" s="67">
        <v>0</v>
      </c>
      <c r="S127" s="67">
        <v>0</v>
      </c>
      <c r="T127" s="73">
        <f>AVERAGE(Tabela13[[#This Row],[LUCRO 2015]:[LUCRO 2013]])</f>
        <v>0</v>
      </c>
      <c r="U127" s="77" t="b">
        <f>IF(Tabela13[[#This Row],[LUCRO MÉD]]&lt;&gt;0,(Tabela13[[#This Row],[LUCRO MÉD]]*1000/Tabela13[[#This Row],[Qtde Total Ações]])*(25%*Tabela13[[#This Row],[RPL]]/10%))</f>
        <v>0</v>
      </c>
      <c r="V127" s="30">
        <f>Tabela13[[#This Row],[DIVIDENDOS (25% +)]]/Tabela13[[#This Row],[Cotação]]</f>
        <v>0</v>
      </c>
      <c r="W127" s="30">
        <f>Tabela13[[#This Row],[Cotação]]/Tabela13[[#This Row],[VPA]]</f>
        <v>0.30315403826399084</v>
      </c>
      <c r="X127" s="61">
        <f>IF(Tabela13[[#This Row],[P. Líquido]]&gt;0,AVERAGE(Tabela13[[#This Row],[LUCRO 2015]:[LUCRO 2013]])/(Tabela13[[#This Row],[P. Líquido]]),0)</f>
        <v>0</v>
      </c>
      <c r="Y127" s="73">
        <f>IF([LUCRO MÉD]&lt;&gt;0,Tabela13[[#This Row],[Cotação]]/(Tabela13[[#This Row],[LUCRO MÉD]]*1000/Tabela13[[#This Row],[Qtde Total Ações]]),0)</f>
        <v>0</v>
      </c>
      <c r="Z127" s="61">
        <f>(Tabela13[[#This Row],[LUCRO MÉD]]*1000/Tabela13[[#This Row],[Qtde Total Ações]])/Tabela13[[#This Row],[Cotação]]</f>
        <v>0</v>
      </c>
      <c r="AA127" s="56">
        <f>Tabela13[[#This Row],[Ativo Circ.]]/Tabela13[[#This Row],[Passivo Circ.]]</f>
        <v>6.5100816042741609</v>
      </c>
      <c r="AB127" s="30" t="e">
        <f>STDEV(Tabela13[[#This Row],[LUCRO 2015]:[LUCRO 2013]])/Tabela13[[#This Row],[LUCRO MÉD]]</f>
        <v>#DIV/0!</v>
      </c>
    </row>
    <row r="128" spans="1:28" hidden="1">
      <c r="A128" s="21" t="s">
        <v>639</v>
      </c>
      <c r="B128" s="21" t="s">
        <v>557</v>
      </c>
      <c r="C128" s="21" t="s">
        <v>329</v>
      </c>
      <c r="D128" s="34">
        <f>MAX(Tabela13[[#This Row],[Colunas1]:[Colunas5]])</f>
        <v>13</v>
      </c>
      <c r="E12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28" s="28">
        <f>IF(Tabela13[[#This Row],[P. Líquido]]&lt;&gt;0,(Tabela13[[#This Row],[P. Líquido]]*1000)/Tabela13[[#This Row],[Qtde Total Ações]],0)</f>
        <v>0</v>
      </c>
      <c r="G128" s="39">
        <f>SUMPRODUCT(N(TRIM(Tabela15[Nome de pregão])=Tabela13[[#This Row],[Nome de Pregão]]),Tabela15[Qtde total de ações])</f>
        <v>30105163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13</v>
      </c>
      <c r="K128" s="21">
        <f>SUMPRODUCT(N(Tabela1768[Código]=Tabela13[[#This Row],[PAPEL]]),Tabela1768[Fechamento])</f>
        <v>0</v>
      </c>
      <c r="L128" s="26">
        <f>SUMPRODUCT(N(Tabela17683[Código]=Tabela13[[#This Row],[PAPEL]]),Tabela17683[Fechamento])</f>
        <v>0</v>
      </c>
      <c r="M128" s="32">
        <f>IF(Tabela13[[#This Row],[Cotação]]&gt;0,Plan1!$B$2/Tabela13[[#This Row],[Cotação]]-MOD(Plan1!$B$2/Tabela13[[#This Row],[Cotação]],100),0)</f>
        <v>0</v>
      </c>
      <c r="N128" s="32"/>
      <c r="O128" s="32"/>
      <c r="P128" s="32"/>
      <c r="Q128" s="67"/>
      <c r="R128" s="67"/>
      <c r="S128" s="67"/>
      <c r="T128" s="73" t="e">
        <f>AVERAGE(Tabela13[[#This Row],[LUCRO 2015]:[LUCRO 2013]])</f>
        <v>#DIV/0!</v>
      </c>
      <c r="U128" s="77" t="e">
        <f>IF(Tabela13[[#This Row],[LUCRO MÉD]]&lt;&gt;0,(Tabela13[[#This Row],[LUCRO MÉD]]*1000/Tabela13[[#This Row],[Qtde Total Ações]])*(25%*Tabela13[[#This Row],[RPL]]/10%))</f>
        <v>#DIV/0!</v>
      </c>
      <c r="V128" s="30" t="e">
        <f>Tabela13[[#This Row],[DIVIDENDOS (25% +)]]/Tabela13[[#This Row],[Cotação]]</f>
        <v>#DIV/0!</v>
      </c>
      <c r="W128" s="30" t="e">
        <f>Tabela13[[#This Row],[Cotação]]/Tabela13[[#This Row],[VPA]]</f>
        <v>#DIV/0!</v>
      </c>
      <c r="X128" s="61">
        <f>IF(Tabela13[[#This Row],[P. Líquido]]&gt;0,AVERAGE(Tabela13[[#This Row],[LUCRO 2015]:[LUCRO 2013]])/(Tabela13[[#This Row],[P. Líquido]]),0)</f>
        <v>0</v>
      </c>
      <c r="Y128" s="73" t="e">
        <f>IF([LUCRO MÉD]&lt;&gt;0,Tabela13[[#This Row],[Cotação]]/(Tabela13[[#This Row],[LUCRO MÉD]]*1000/Tabela13[[#This Row],[Qtde Total Ações]]),0)</f>
        <v>#DIV/0!</v>
      </c>
      <c r="Z128" s="61" t="e">
        <f>(Tabela13[[#This Row],[LUCRO MÉD]]*1000/Tabela13[[#This Row],[Qtde Total Ações]])/Tabela13[[#This Row],[Cotação]]</f>
        <v>#DIV/0!</v>
      </c>
      <c r="AA128" s="56" t="e">
        <f>Tabela13[[#This Row],[Ativo Circ.]]/Tabela13[[#This Row],[Passivo Circ.]]</f>
        <v>#DIV/0!</v>
      </c>
      <c r="AB128" s="30" t="e">
        <f>STDEV(Tabela13[[#This Row],[LUCRO 2015]:[LUCRO 2013]])/Tabela13[[#This Row],[LUCRO MÉD]]</f>
        <v>#DIV/0!</v>
      </c>
    </row>
    <row r="129" spans="1:28" hidden="1">
      <c r="A129" s="63" t="s">
        <v>640</v>
      </c>
      <c r="B129" s="21" t="s">
        <v>557</v>
      </c>
      <c r="C129" s="21" t="s">
        <v>484</v>
      </c>
      <c r="D129" s="34">
        <f>MAX(Tabela13[[#This Row],[Colunas1]:[Colunas5]])</f>
        <v>4.6500000000000004</v>
      </c>
      <c r="E12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29" s="28">
        <f>IF(Tabela13[[#This Row],[P. Líquido]]&lt;&gt;0,(Tabela13[[#This Row],[P. Líquido]]*1000)/Tabela13[[#This Row],[Qtde Total Ações]],0)</f>
        <v>4.0951196172248805</v>
      </c>
      <c r="G129" s="39">
        <f>SUMPRODUCT(N(TRIM(Tabela15[Nome de pregão])=Tabela13[[#This Row],[Nome de Pregão]]),Tabela15[Qtde total de ações])</f>
        <v>41800000</v>
      </c>
      <c r="H129" s="21">
        <f>SUMPRODUCT(N(Tabela1[Código]=Tabela13[[#This Row],[PAPEL]]),Tabela1[Fechamento])</f>
        <v>0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0</v>
      </c>
      <c r="K129" s="21">
        <f>SUMPRODUCT(N(Tabela1768[Código]=Tabela13[[#This Row],[PAPEL]]),Tabela1768[Fechamento])</f>
        <v>0</v>
      </c>
      <c r="L129" s="26">
        <f>SUMPRODUCT(N(Tabela17683[Código]=Tabela13[[#This Row],[PAPEL]]),Tabela17683[Fechamento])</f>
        <v>4.6500000000000004</v>
      </c>
      <c r="M129" s="32">
        <f>IF(Tabela13[[#This Row],[Cotação]]&gt;0,Plan1!$B$2/Tabela13[[#This Row],[Cotação]]-MOD(Plan1!$B$2/Tabela13[[#This Row],[Cotação]],100),0)</f>
        <v>200</v>
      </c>
      <c r="N129" s="39">
        <v>171176</v>
      </c>
      <c r="O129" s="39">
        <v>84909</v>
      </c>
      <c r="P129" s="39">
        <v>99560</v>
      </c>
      <c r="Q129" s="67">
        <v>19010</v>
      </c>
      <c r="R129" s="67">
        <v>11247</v>
      </c>
      <c r="S129" s="67">
        <v>179</v>
      </c>
      <c r="T129" s="73">
        <f>AVERAGE(Tabela13[[#This Row],[LUCRO 2015]:[LUCRO 2013]])</f>
        <v>10145.333333333334</v>
      </c>
      <c r="U129" s="77">
        <f>IF(Tabela13[[#This Row],[LUCRO MÉD]]&lt;&gt;0,(Tabela13[[#This Row],[LUCRO MÉD]]*1000/Tabela13[[#This Row],[Qtde Total Ações]])*(25%*Tabela13[[#This Row],[RPL]]/10%))</f>
        <v>3.5962799740616599E-2</v>
      </c>
      <c r="V129" s="30">
        <f>Tabela13[[#This Row],[DIVIDENDOS (25% +)]]/Tabela13[[#This Row],[Cotação]]</f>
        <v>7.7339354280895906E-3</v>
      </c>
      <c r="W129" s="30">
        <f>Tabela13[[#This Row],[Cotação]]/Tabela13[[#This Row],[VPA]]</f>
        <v>1.1354979670047203</v>
      </c>
      <c r="X129" s="61">
        <f>IF(Tabela13[[#This Row],[P. Líquido]]&gt;0,AVERAGE(Tabela13[[#This Row],[LUCRO 2015]:[LUCRO 2013]])/(Tabela13[[#This Row],[P. Líquido]]),0)</f>
        <v>5.9268433269461455E-2</v>
      </c>
      <c r="Y129" s="73">
        <f>IF([LUCRO MÉD]&lt;&gt;0,Tabela13[[#This Row],[Cotação]]/(Tabela13[[#This Row],[LUCRO MÉD]]*1000/Tabela13[[#This Row],[Qtde Total Ações]]),0)</f>
        <v>19.158562228939413</v>
      </c>
      <c r="Z129" s="61">
        <f>(Tabela13[[#This Row],[LUCRO MÉD]]*1000/Tabela13[[#This Row],[Qtde Total Ações]])/Tabela13[[#This Row],[Cotação]]</f>
        <v>5.2195983605151687E-2</v>
      </c>
      <c r="AA129" s="56">
        <f>Tabela13[[#This Row],[Ativo Circ.]]/Tabela13[[#This Row],[Passivo Circ.]]</f>
        <v>0.85284250703093611</v>
      </c>
      <c r="AB129" s="30">
        <f>STDEV(Tabela13[[#This Row],[LUCRO 2015]:[LUCRO 2013]])/Tabela13[[#This Row],[LUCRO MÉD]]</f>
        <v>0.93281454629511051</v>
      </c>
    </row>
    <row r="130" spans="1:28" hidden="1">
      <c r="A130" s="21" t="s">
        <v>641</v>
      </c>
      <c r="B130" s="21" t="s">
        <v>557</v>
      </c>
      <c r="C130" s="21" t="s">
        <v>170</v>
      </c>
      <c r="D130" s="34">
        <f>MAX(Tabela13[[#This Row],[Colunas1]:[Colunas5]])</f>
        <v>10.5</v>
      </c>
      <c r="E13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0" s="28">
        <f>IF(Tabela13[[#This Row],[P. Líquido]]&lt;&gt;0,(Tabela13[[#This Row],[P. Líquido]]*1000)/Tabela13[[#This Row],[Qtde Total Ações]],0)</f>
        <v>0</v>
      </c>
      <c r="G130" s="39">
        <f>SUMPRODUCT(N(TRIM(Tabela15[Nome de pregão])=Tabela13[[#This Row],[Nome de Pregão]]),Tabela15[Qtde total de ações])</f>
        <v>119663612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10.5</v>
      </c>
      <c r="J130" s="21">
        <f>SUMPRODUCT(N(Tabela176[Código]=Tabela13[[#This Row],[PAPEL]]),Tabela176[Fechamento])</f>
        <v>0</v>
      </c>
      <c r="K130" s="21">
        <f>SUMPRODUCT(N(Tabela1768[Código]=Tabela13[[#This Row],[PAPEL]]),Tabela1768[Fechamento])</f>
        <v>0</v>
      </c>
      <c r="L130" s="26">
        <f>SUMPRODUCT(N(Tabela17683[Código]=Tabela13[[#This Row],[PAPEL]]),Tabela17683[Fechamento])</f>
        <v>0</v>
      </c>
      <c r="M130" s="32">
        <f>IF(Tabela13[[#This Row],[Cotação]]&gt;0,Plan1!$B$2/Tabela13[[#This Row],[Cotação]]-MOD(Plan1!$B$2/Tabela13[[#This Row],[Cotação]],100),0)</f>
        <v>0</v>
      </c>
      <c r="N130" s="32"/>
      <c r="O130" s="32"/>
      <c r="P130" s="32"/>
      <c r="Q130" s="67"/>
      <c r="R130" s="67"/>
      <c r="S130" s="67"/>
      <c r="T130" s="73" t="e">
        <f>AVERAGE(Tabela13[[#This Row],[LUCRO 2015]:[LUCRO 2013]])</f>
        <v>#DIV/0!</v>
      </c>
      <c r="U130" s="77" t="e">
        <f>IF(Tabela13[[#This Row],[LUCRO MÉD]]&lt;&gt;0,(Tabela13[[#This Row],[LUCRO MÉD]]*1000/Tabela13[[#This Row],[Qtde Total Ações]])*(25%*Tabela13[[#This Row],[RPL]]/10%))</f>
        <v>#DIV/0!</v>
      </c>
      <c r="V130" s="30" t="e">
        <f>Tabela13[[#This Row],[DIVIDENDOS (25% +)]]/Tabela13[[#This Row],[Cotação]]</f>
        <v>#DIV/0!</v>
      </c>
      <c r="W130" s="30" t="e">
        <f>Tabela13[[#This Row],[Cotação]]/Tabela13[[#This Row],[VPA]]</f>
        <v>#DIV/0!</v>
      </c>
      <c r="X130" s="61">
        <f>IF(Tabela13[[#This Row],[P. Líquido]]&gt;0,AVERAGE(Tabela13[[#This Row],[LUCRO 2015]:[LUCRO 2013]])/(Tabela13[[#This Row],[P. Líquido]]),0)</f>
        <v>0</v>
      </c>
      <c r="Y130" s="73" t="e">
        <f>IF([LUCRO MÉD]&lt;&gt;0,Tabela13[[#This Row],[Cotação]]/(Tabela13[[#This Row],[LUCRO MÉD]]*1000/Tabela13[[#This Row],[Qtde Total Ações]]),0)</f>
        <v>#DIV/0!</v>
      </c>
      <c r="Z130" s="61" t="e">
        <f>(Tabela13[[#This Row],[LUCRO MÉD]]*1000/Tabela13[[#This Row],[Qtde Total Ações]])/Tabela13[[#This Row],[Cotação]]</f>
        <v>#DIV/0!</v>
      </c>
      <c r="AA130" s="56" t="e">
        <f>Tabela13[[#This Row],[Ativo Circ.]]/Tabela13[[#This Row],[Passivo Circ.]]</f>
        <v>#DIV/0!</v>
      </c>
      <c r="AB130" s="30" t="e">
        <f>STDEV(Tabela13[[#This Row],[LUCRO 2015]:[LUCRO 2013]])/Tabela13[[#This Row],[LUCRO MÉD]]</f>
        <v>#DIV/0!</v>
      </c>
    </row>
    <row r="131" spans="1:28" hidden="1">
      <c r="A131" s="63" t="s">
        <v>642</v>
      </c>
      <c r="B131" s="21" t="s">
        <v>557</v>
      </c>
      <c r="C131" s="21" t="s">
        <v>443</v>
      </c>
      <c r="D131" s="34">
        <f>MAX(Tabela13[[#This Row],[Colunas1]:[Colunas5]])</f>
        <v>10.27</v>
      </c>
      <c r="E13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31" s="28">
        <f>IF(Tabela13[[#This Row],[P. Líquido]]&lt;&gt;0,(Tabela13[[#This Row],[P. Líquido]]*1000)/Tabela13[[#This Row],[Qtde Total Ações]],0)</f>
        <v>16.707960760538928</v>
      </c>
      <c r="G131" s="39">
        <f>SUMPRODUCT(N(TRIM(Tabela15[Nome de pregão])=Tabela13[[#This Row],[Nome de Pregão]]),Tabela15[Qtde total de ações])</f>
        <v>399742799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0</v>
      </c>
      <c r="K131" s="21">
        <f>SUMPRODUCT(N(Tabela1768[Código]=Tabela13[[#This Row],[PAPEL]]),Tabela1768[Fechamento])</f>
        <v>10.27</v>
      </c>
      <c r="L131" s="26">
        <f>SUMPRODUCT(N(Tabela17683[Código]=Tabela13[[#This Row],[PAPEL]]),Tabela17683[Fechamento])</f>
        <v>0</v>
      </c>
      <c r="M131" s="32">
        <f>IF(Tabela13[[#This Row],[Cotação]]&gt;0,Plan1!$B$2/Tabela13[[#This Row],[Cotação]]-MOD(Plan1!$B$2/Tabela13[[#This Row],[Cotação]],100),0)</f>
        <v>0</v>
      </c>
      <c r="N131" s="39">
        <v>6678887</v>
      </c>
      <c r="O131" s="39">
        <v>8438709</v>
      </c>
      <c r="P131" s="39">
        <v>3037540</v>
      </c>
      <c r="Q131" s="67">
        <v>593153</v>
      </c>
      <c r="R131" s="67">
        <v>831386</v>
      </c>
      <c r="S131" s="67">
        <v>893999</v>
      </c>
      <c r="T131" s="73">
        <f>AVERAGE(Tabela13[[#This Row],[LUCRO 2015]:[LUCRO 2013]])</f>
        <v>772846</v>
      </c>
      <c r="U131" s="77">
        <f>IF(Tabela13[[#This Row],[LUCRO MÉD]]&lt;&gt;0,(Tabela13[[#This Row],[LUCRO MÉD]]*1000/Tabela13[[#This Row],[Qtde Total Ações]])*(25%*Tabela13[[#This Row],[RPL]]/10%))</f>
        <v>0.55929532719450403</v>
      </c>
      <c r="V131" s="30">
        <f>Tabela13[[#This Row],[DIVIDENDOS (25% +)]]/Tabela13[[#This Row],[Cotação]]</f>
        <v>5.4459136046202929E-2</v>
      </c>
      <c r="W131" s="30">
        <f>Tabela13[[#This Row],[Cotação]]/Tabela13[[#This Row],[VPA]]</f>
        <v>0.61467704809648671</v>
      </c>
      <c r="X131" s="61">
        <f>IF(Tabela13[[#This Row],[P. Líquido]]&gt;0,AVERAGE(Tabela13[[#This Row],[LUCRO 2015]:[LUCRO 2013]])/(Tabela13[[#This Row],[P. Líquido]]),0)</f>
        <v>0.11571478900601252</v>
      </c>
      <c r="Y131" s="73">
        <f>IF([LUCRO MÉD]&lt;&gt;0,Tabela13[[#This Row],[Cotação]]/(Tabela13[[#This Row],[LUCRO MÉD]]*1000/Tabela13[[#This Row],[Qtde Total Ações]]),0)</f>
        <v>5.3120007682384323</v>
      </c>
      <c r="Z131" s="61">
        <f>(Tabela13[[#This Row],[LUCRO MÉD]]*1000/Tabela13[[#This Row],[Qtde Total Ações]])/Tabela13[[#This Row],[Cotação]]</f>
        <v>0.1882529848224439</v>
      </c>
      <c r="AA131" s="56">
        <f>Tabela13[[#This Row],[Ativo Circ.]]/Tabela13[[#This Row],[Passivo Circ.]]</f>
        <v>2.7781392179197639</v>
      </c>
      <c r="AB131" s="30">
        <f>STDEV(Tabela13[[#This Row],[LUCRO 2015]:[LUCRO 2013]])/Tabela13[[#This Row],[LUCRO MÉD]]</f>
        <v>0.20539215286048171</v>
      </c>
    </row>
    <row r="132" spans="1:28" hidden="1">
      <c r="A132" s="63" t="s">
        <v>643</v>
      </c>
      <c r="B132" s="21" t="s">
        <v>557</v>
      </c>
      <c r="C132" s="21" t="s">
        <v>324</v>
      </c>
      <c r="D132" s="34">
        <f>MAX(Tabela13[[#This Row],[Colunas1]:[Colunas5]])</f>
        <v>9.41</v>
      </c>
      <c r="E13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32" s="28">
        <f>IF(Tabela13[[#This Row],[P. Líquido]]&lt;&gt;0,(Tabela13[[#This Row],[P. Líquido]]*1000)/Tabela13[[#This Row],[Qtde Total Ações]],0)</f>
        <v>8.9477967363465041</v>
      </c>
      <c r="G132" s="39">
        <f>SUMPRODUCT(N(TRIM(Tabela15[Nome de pregão])=Tabela13[[#This Row],[Nome de Pregão]]),Tabela15[Qtde total de ações])</f>
        <v>311803015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0</v>
      </c>
      <c r="J132" s="21">
        <f>SUMPRODUCT(N(Tabela176[Código]=Tabela13[[#This Row],[PAPEL]]),Tabela176[Fechamento])</f>
        <v>9.41</v>
      </c>
      <c r="K132" s="21">
        <f>SUMPRODUCT(N(Tabela1768[Código]=Tabela13[[#This Row],[PAPEL]]),Tabela1768[Fechamento])</f>
        <v>0</v>
      </c>
      <c r="L132" s="26">
        <f>SUMPRODUCT(N(Tabela17683[Código]=Tabela13[[#This Row],[PAPEL]]),Tabela17683[Fechamento])</f>
        <v>0</v>
      </c>
      <c r="M132" s="32">
        <f>IF(Tabela13[[#This Row],[Cotação]]&gt;0,Plan1!$B$2/Tabela13[[#This Row],[Cotação]]-MOD(Plan1!$B$2/Tabela13[[#This Row],[Cotação]],100),0)</f>
        <v>100</v>
      </c>
      <c r="N132" s="39">
        <v>2789950</v>
      </c>
      <c r="O132" s="39">
        <v>1352144</v>
      </c>
      <c r="P132" s="39">
        <v>748472</v>
      </c>
      <c r="Q132" s="67">
        <v>24204</v>
      </c>
      <c r="R132" s="67">
        <v>82647</v>
      </c>
      <c r="S132" s="67">
        <v>131582</v>
      </c>
      <c r="T132" s="73">
        <f>AVERAGE(Tabela13[[#This Row],[LUCRO 2015]:[LUCRO 2013]])</f>
        <v>79477.666666666672</v>
      </c>
      <c r="U132" s="77">
        <f>IF(Tabela13[[#This Row],[LUCRO MÉD]]&lt;&gt;0,(Tabela13[[#This Row],[LUCRO MÉD]]*1000/Tabela13[[#This Row],[Qtde Total Ações]])*(25%*Tabela13[[#This Row],[RPL]]/10%))</f>
        <v>1.8153212651438218E-2</v>
      </c>
      <c r="V132" s="30">
        <f>Tabela13[[#This Row],[DIVIDENDOS (25% +)]]/Tabela13[[#This Row],[Cotação]]</f>
        <v>1.9291405580699487E-3</v>
      </c>
      <c r="W132" s="30">
        <f>Tabela13[[#This Row],[Cotação]]/Tabela13[[#This Row],[VPA]]</f>
        <v>1.0516555390419182</v>
      </c>
      <c r="X132" s="61">
        <f>IF(Tabela13[[#This Row],[P. Líquido]]&gt;0,AVERAGE(Tabela13[[#This Row],[LUCRO 2015]:[LUCRO 2013]])/(Tabela13[[#This Row],[P. Líquido]]),0)</f>
        <v>2.8487129398973698E-2</v>
      </c>
      <c r="Y132" s="73">
        <f>IF([LUCRO MÉD]&lt;&gt;0,Tabela13[[#This Row],[Cotação]]/(Tabela13[[#This Row],[LUCRO MÉD]]*1000/Tabela13[[#This Row],[Qtde Total Ações]]),0)</f>
        <v>36.916866010367691</v>
      </c>
      <c r="Z132" s="61">
        <f>(Tabela13[[#This Row],[LUCRO MÉD]]*1000/Tabela13[[#This Row],[Qtde Total Ações]])/Tabela13[[#This Row],[Cotação]]</f>
        <v>2.7087889847398239E-2</v>
      </c>
      <c r="AA132" s="56">
        <f>Tabela13[[#This Row],[Ativo Circ.]]/Tabela13[[#This Row],[Passivo Circ.]]</f>
        <v>1.8065391891747453</v>
      </c>
      <c r="AB132" s="30">
        <f>STDEV(Tabela13[[#This Row],[LUCRO 2015]:[LUCRO 2013]])/Tabela13[[#This Row],[LUCRO MÉD]]</f>
        <v>0.67640527478342216</v>
      </c>
    </row>
    <row r="133" spans="1:28" hidden="1">
      <c r="A133" s="63" t="s">
        <v>644</v>
      </c>
      <c r="B133" s="21" t="s">
        <v>557</v>
      </c>
      <c r="C133" s="21" t="s">
        <v>239</v>
      </c>
      <c r="D133" s="34">
        <f>MAX(Tabela13[[#This Row],[Colunas1]:[Colunas5]])</f>
        <v>0</v>
      </c>
      <c r="E13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3" s="28">
        <f>IF(Tabela13[[#This Row],[P. Líquido]]&lt;&gt;0,(Tabela13[[#This Row],[P. Líquido]]*1000)/Tabela13[[#This Row],[Qtde Total Ações]],0)</f>
        <v>11.468231548431083</v>
      </c>
      <c r="G133" s="39">
        <f>SUMPRODUCT(N(TRIM(Tabela15[Nome de pregão])=Tabela13[[#This Row],[Nome de Pregão]]),Tabela15[Qtde total de ações])</f>
        <v>245355789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0</v>
      </c>
      <c r="J133" s="21">
        <f>SUMPRODUCT(N(Tabela176[Código]=Tabela13[[#This Row],[PAPEL]]),Tabela176[Fechamento])</f>
        <v>0</v>
      </c>
      <c r="K133" s="31">
        <f>SUMPRODUCT(N(Tabela1768[Código]=Tabela13[[#This Row],[PAPEL]]),Tabela1768[Fechamento])</f>
        <v>0</v>
      </c>
      <c r="L133" s="21">
        <f>SUMPRODUCT(N(Tabela17683[Código]=Tabela13[[#This Row],[PAPEL]]),Tabela17683[Fechamento])</f>
        <v>0</v>
      </c>
      <c r="M133" s="32">
        <f>IF(Tabela13[[#This Row],[Cotação]]&gt;0,Plan1!$B$2/Tabela13[[#This Row],[Cotação]]-MOD(Plan1!$B$2/Tabela13[[#This Row],[Cotação]],100),0)</f>
        <v>0</v>
      </c>
      <c r="N133" s="39">
        <v>2813797</v>
      </c>
      <c r="O133" s="39">
        <v>21392082</v>
      </c>
      <c r="P133" s="39">
        <v>21392082</v>
      </c>
      <c r="Q133" s="67">
        <v>473176</v>
      </c>
      <c r="R133" s="67">
        <v>270532</v>
      </c>
      <c r="S133" s="67">
        <v>231584</v>
      </c>
      <c r="T133" s="73">
        <f>AVERAGE(Tabela13[[#This Row],[LUCRO 2015]:[LUCRO 2013]])</f>
        <v>325097.33333333331</v>
      </c>
      <c r="U133" s="77">
        <f>IF(Tabela13[[#This Row],[LUCRO MÉD]]&lt;&gt;0,(Tabela13[[#This Row],[LUCRO MÉD]]*1000/Tabela13[[#This Row],[Qtde Total Ações]])*(25%*Tabela13[[#This Row],[RPL]]/10%))</f>
        <v>0.38271699795117137</v>
      </c>
      <c r="V133" s="30" t="e">
        <f>Tabela13[[#This Row],[DIVIDENDOS (25% +)]]/Tabela13[[#This Row],[Cotação]]</f>
        <v>#DIV/0!</v>
      </c>
      <c r="W133" s="30">
        <f>Tabela13[[#This Row],[Cotação]]/Tabela13[[#This Row],[VPA]]</f>
        <v>0</v>
      </c>
      <c r="X133" s="61">
        <f>IF(Tabela13[[#This Row],[P. Líquido]]&gt;0,AVERAGE(Tabela13[[#This Row],[LUCRO 2015]:[LUCRO 2013]])/(Tabela13[[#This Row],[P. Líquido]]),0)</f>
        <v>0.11553688248773217</v>
      </c>
      <c r="Y133" s="73">
        <f>IF([LUCRO MÉD]&lt;&gt;0,Tabela13[[#This Row],[Cotação]]/(Tabela13[[#This Row],[LUCRO MÉD]]*1000/Tabela13[[#This Row],[Qtde Total Ações]]),0)</f>
        <v>0</v>
      </c>
      <c r="Z133" s="61" t="e">
        <f>(Tabela13[[#This Row],[LUCRO MÉD]]*1000/Tabela13[[#This Row],[Qtde Total Ações]])/Tabela13[[#This Row],[Cotação]]</f>
        <v>#DIV/0!</v>
      </c>
      <c r="AA133" s="56">
        <f>Tabela13[[#This Row],[Ativo Circ.]]/Tabela13[[#This Row],[Passivo Circ.]]</f>
        <v>1</v>
      </c>
      <c r="AB133" s="30">
        <f>STDEV(Tabela13[[#This Row],[LUCRO 2015]:[LUCRO 2013]])/Tabela13[[#This Row],[LUCRO MÉD]]</f>
        <v>0.39898845203554939</v>
      </c>
    </row>
    <row r="134" spans="1:28" hidden="1">
      <c r="A134" s="63" t="s">
        <v>644</v>
      </c>
      <c r="B134" s="21" t="s">
        <v>558</v>
      </c>
      <c r="C134" s="21" t="s">
        <v>7</v>
      </c>
      <c r="D134" s="34">
        <f>MAX(Tabela13[[#This Row],[Colunas1]:[Colunas5]])</f>
        <v>8.86</v>
      </c>
      <c r="E13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34" s="28">
        <f>IF(Tabela13[[#This Row],[P. Líquido]]&lt;&gt;0,(Tabela13[[#This Row],[P. Líquido]]*1000)/Tabela13[[#This Row],[Qtde Total Ações]],0)</f>
        <v>11.468231548431083</v>
      </c>
      <c r="G134" s="39">
        <f>SUMPRODUCT(N(TRIM(Tabela15[Nome de pregão])=Tabela13[[#This Row],[Nome de Pregão]]),Tabela15[Qtde total de ações])</f>
        <v>245355789</v>
      </c>
      <c r="H134" s="21">
        <f>SUMPRODUCT(N(Tabela1[Código]=Tabela13[[#This Row],[PAPEL]]),Tabela1[Fechamento])</f>
        <v>8.86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31">
        <f>SUMPRODUCT(N(Tabela1768[Código]=Tabela13[[#This Row],[PAPEL]]),Tabela1768[Fechamento])</f>
        <v>0</v>
      </c>
      <c r="L134" s="21">
        <f>SUMPRODUCT(N(Tabela17683[Código]=Tabela13[[#This Row],[PAPEL]]),Tabela17683[Fechamento])</f>
        <v>0</v>
      </c>
      <c r="M134" s="32">
        <f>IF(Tabela13[[#This Row],[Cotação]]&gt;0,Plan1!$B$2/Tabela13[[#This Row],[Cotação]]-MOD(Plan1!$B$2/Tabela13[[#This Row],[Cotação]],100),0)</f>
        <v>100</v>
      </c>
      <c r="N134" s="39">
        <v>2813797</v>
      </c>
      <c r="O134" s="39">
        <v>21392082</v>
      </c>
      <c r="P134" s="39">
        <v>21392082</v>
      </c>
      <c r="Q134" s="67">
        <v>473176</v>
      </c>
      <c r="R134" s="67">
        <v>270532</v>
      </c>
      <c r="S134" s="67">
        <v>231584</v>
      </c>
      <c r="T134" s="73">
        <f>AVERAGE(Tabela13[[#This Row],[LUCRO 2015]:[LUCRO 2013]])</f>
        <v>325097.33333333331</v>
      </c>
      <c r="U134" s="77">
        <f>IF(Tabela13[[#This Row],[LUCRO MÉD]]&lt;&gt;0,(Tabela13[[#This Row],[LUCRO MÉD]]*1000/Tabela13[[#This Row],[Qtde Total Ações]])*(25%*Tabela13[[#This Row],[RPL]]/10%))</f>
        <v>0.38271699795117137</v>
      </c>
      <c r="V134" s="30">
        <f>Tabela13[[#This Row],[DIVIDENDOS (25% +)]]/Tabela13[[#This Row],[Cotação]]</f>
        <v>4.3196049430154787E-2</v>
      </c>
      <c r="W134" s="30">
        <f>Tabela13[[#This Row],[Cotação]]/Tabela13[[#This Row],[VPA]]</f>
        <v>0.77256898437947008</v>
      </c>
      <c r="X134" s="61">
        <f>IF(Tabela13[[#This Row],[P. Líquido]]&gt;0,AVERAGE(Tabela13[[#This Row],[LUCRO 2015]:[LUCRO 2013]])/(Tabela13[[#This Row],[P. Líquido]]),0)</f>
        <v>0.11553688248773217</v>
      </c>
      <c r="Y134" s="73">
        <f>IF([LUCRO MÉD]&lt;&gt;0,Tabela13[[#This Row],[Cotação]]/(Tabela13[[#This Row],[LUCRO MÉD]]*1000/Tabela13[[#This Row],[Qtde Total Ações]]),0)</f>
        <v>6.6867736755966423</v>
      </c>
      <c r="Z134" s="61">
        <f>(Tabela13[[#This Row],[LUCRO MÉD]]*1000/Tabela13[[#This Row],[Qtde Total Ações]])/Tabela13[[#This Row],[Cotação]]</f>
        <v>0.14954895268094637</v>
      </c>
      <c r="AA134" s="56">
        <f>Tabela13[[#This Row],[Ativo Circ.]]/Tabela13[[#This Row],[Passivo Circ.]]</f>
        <v>1</v>
      </c>
      <c r="AB134" s="30">
        <f>STDEV(Tabela13[[#This Row],[LUCRO 2015]:[LUCRO 2013]])/Tabela13[[#This Row],[LUCRO MÉD]]</f>
        <v>0.39898845203554939</v>
      </c>
    </row>
    <row r="135" spans="1:28" hidden="1">
      <c r="A135" s="21" t="s">
        <v>645</v>
      </c>
      <c r="B135" s="21" t="s">
        <v>557</v>
      </c>
      <c r="C135" s="21" t="s">
        <v>340</v>
      </c>
      <c r="D135" s="34">
        <f>MAX(Tabela13[[#This Row],[Colunas1]:[Colunas5]])</f>
        <v>325.99</v>
      </c>
      <c r="E13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5" s="28">
        <f>IF(Tabela13[[#This Row],[P. Líquido]]&lt;&gt;0,(Tabela13[[#This Row],[P. Líquido]]*1000)/Tabela13[[#This Row],[Qtde Total Ações]],0)</f>
        <v>0</v>
      </c>
      <c r="G135" s="39">
        <f>SUMPRODUCT(N(TRIM(Tabela15[Nome de pregão])=Tabela13[[#This Row],[Nome de Pregão]]),Tabela15[Qtde total de ações])</f>
        <v>4559313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325.99</v>
      </c>
      <c r="K135" s="21">
        <f>SUMPRODUCT(N(Tabela1768[Código]=Tabela13[[#This Row],[PAPEL]]),Tabela1768[Fechamento])</f>
        <v>0</v>
      </c>
      <c r="L135" s="26">
        <f>SUMPRODUCT(N(Tabela17683[Código]=Tabela13[[#This Row],[PAPEL]]),Tabela17683[Fechamento])</f>
        <v>0</v>
      </c>
      <c r="M135" s="32">
        <f>IF(Tabela13[[#This Row],[Cotação]]&gt;0,Plan1!$B$2/Tabela13[[#This Row],[Cotação]]-MOD(Plan1!$B$2/Tabela13[[#This Row],[Cotação]],100),0)</f>
        <v>0</v>
      </c>
      <c r="N135" s="32"/>
      <c r="O135" s="32"/>
      <c r="P135" s="32"/>
      <c r="Q135" s="67"/>
      <c r="R135" s="67"/>
      <c r="S135" s="67"/>
      <c r="T135" s="73" t="e">
        <f>AVERAGE(Tabela13[[#This Row],[LUCRO 2015]:[LUCRO 2013]])</f>
        <v>#DIV/0!</v>
      </c>
      <c r="U135" s="77" t="e">
        <f>IF(Tabela13[[#This Row],[LUCRO MÉD]]&lt;&gt;0,(Tabela13[[#This Row],[LUCRO MÉD]]*1000/Tabela13[[#This Row],[Qtde Total Ações]])*(25%*Tabela13[[#This Row],[RPL]]/10%))</f>
        <v>#DIV/0!</v>
      </c>
      <c r="V135" s="30" t="e">
        <f>Tabela13[[#This Row],[DIVIDENDOS (25% +)]]/Tabela13[[#This Row],[Cotação]]</f>
        <v>#DIV/0!</v>
      </c>
      <c r="W135" s="30" t="e">
        <f>Tabela13[[#This Row],[Cotação]]/Tabela13[[#This Row],[VPA]]</f>
        <v>#DIV/0!</v>
      </c>
      <c r="X135" s="61">
        <f>IF(Tabela13[[#This Row],[P. Líquido]]&gt;0,AVERAGE(Tabela13[[#This Row],[LUCRO 2015]:[LUCRO 2013]])/(Tabela13[[#This Row],[P. Líquido]]),0)</f>
        <v>0</v>
      </c>
      <c r="Y135" s="73" t="e">
        <f>IF([LUCRO MÉD]&lt;&gt;0,Tabela13[[#This Row],[Cotação]]/(Tabela13[[#This Row],[LUCRO MÉD]]*1000/Tabela13[[#This Row],[Qtde Total Ações]]),0)</f>
        <v>#DIV/0!</v>
      </c>
      <c r="Z135" s="61" t="e">
        <f>(Tabela13[[#This Row],[LUCRO MÉD]]*1000/Tabela13[[#This Row],[Qtde Total Ações]])/Tabela13[[#This Row],[Cotação]]</f>
        <v>#DIV/0!</v>
      </c>
      <c r="AA135" s="56" t="e">
        <f>Tabela13[[#This Row],[Ativo Circ.]]/Tabela13[[#This Row],[Passivo Circ.]]</f>
        <v>#DIV/0!</v>
      </c>
      <c r="AB135" s="30" t="e">
        <f>STDEV(Tabela13[[#This Row],[LUCRO 2015]:[LUCRO 2013]])/Tabela13[[#This Row],[LUCRO MÉD]]</f>
        <v>#DIV/0!</v>
      </c>
    </row>
    <row r="136" spans="1:28" hidden="1">
      <c r="A136" s="21" t="s">
        <v>645</v>
      </c>
      <c r="B136" s="21" t="s">
        <v>558</v>
      </c>
      <c r="C136" s="21" t="s">
        <v>341</v>
      </c>
      <c r="D136" s="34">
        <f>MAX(Tabela13[[#This Row],[Colunas1]:[Colunas5]])</f>
        <v>176.99</v>
      </c>
      <c r="E13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6" s="28">
        <f>IF(Tabela13[[#This Row],[P. Líquido]]&lt;&gt;0,(Tabela13[[#This Row],[P. Líquido]]*1000)/Tabela13[[#This Row],[Qtde Total Ações]],0)</f>
        <v>0</v>
      </c>
      <c r="G136" s="39">
        <f>SUMPRODUCT(N(TRIM(Tabela15[Nome de pregão])=Tabela13[[#This Row],[Nome de Pregão]]),Tabela15[Qtde total de ações])</f>
        <v>4559313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176.99</v>
      </c>
      <c r="K136" s="21">
        <f>SUMPRODUCT(N(Tabela1768[Código]=Tabela13[[#This Row],[PAPEL]]),Tabela1768[Fechamento])</f>
        <v>0</v>
      </c>
      <c r="L136" s="26">
        <f>SUMPRODUCT(N(Tabela17683[Código]=Tabela13[[#This Row],[PAPEL]]),Tabela17683[Fechamento])</f>
        <v>0</v>
      </c>
      <c r="M136" s="32">
        <f>IF(Tabela13[[#This Row],[Cotação]]&gt;0,Plan1!$B$2/Tabela13[[#This Row],[Cotação]]-MOD(Plan1!$B$2/Tabela13[[#This Row],[Cotação]],100),0)</f>
        <v>0</v>
      </c>
      <c r="N136" s="32"/>
      <c r="O136" s="32"/>
      <c r="P136" s="32"/>
      <c r="Q136" s="67"/>
      <c r="R136" s="67"/>
      <c r="S136" s="67"/>
      <c r="T136" s="73" t="e">
        <f>AVERAGE(Tabela13[[#This Row],[LUCRO 2015]:[LUCRO 2013]])</f>
        <v>#DIV/0!</v>
      </c>
      <c r="U136" s="77" t="e">
        <f>IF(Tabela13[[#This Row],[LUCRO MÉD]]&lt;&gt;0,(Tabela13[[#This Row],[LUCRO MÉD]]*1000/Tabela13[[#This Row],[Qtde Total Ações]])*(25%*Tabela13[[#This Row],[RPL]]/10%))</f>
        <v>#DIV/0!</v>
      </c>
      <c r="V136" s="30" t="e">
        <f>Tabela13[[#This Row],[DIVIDENDOS (25% +)]]/Tabela13[[#This Row],[Cotação]]</f>
        <v>#DIV/0!</v>
      </c>
      <c r="W136" s="30" t="e">
        <f>Tabela13[[#This Row],[Cotação]]/Tabela13[[#This Row],[VPA]]</f>
        <v>#DIV/0!</v>
      </c>
      <c r="X136" s="61">
        <f>IF(Tabela13[[#This Row],[P. Líquido]]&gt;0,AVERAGE(Tabela13[[#This Row],[LUCRO 2015]:[LUCRO 2013]])/(Tabela13[[#This Row],[P. Líquido]]),0)</f>
        <v>0</v>
      </c>
      <c r="Y136" s="73" t="e">
        <f>IF([LUCRO MÉD]&lt;&gt;0,Tabela13[[#This Row],[Cotação]]/(Tabela13[[#This Row],[LUCRO MÉD]]*1000/Tabela13[[#This Row],[Qtde Total Ações]]),0)</f>
        <v>#DIV/0!</v>
      </c>
      <c r="Z136" s="61" t="e">
        <f>(Tabela13[[#This Row],[LUCRO MÉD]]*1000/Tabela13[[#This Row],[Qtde Total Ações]])/Tabela13[[#This Row],[Cotação]]</f>
        <v>#DIV/0!</v>
      </c>
      <c r="AA136" s="56" t="e">
        <f>Tabela13[[#This Row],[Ativo Circ.]]/Tabela13[[#This Row],[Passivo Circ.]]</f>
        <v>#DIV/0!</v>
      </c>
      <c r="AB136" s="30" t="e">
        <f>STDEV(Tabela13[[#This Row],[LUCRO 2015]:[LUCRO 2013]])/Tabela13[[#This Row],[LUCRO MÉD]]</f>
        <v>#DIV/0!</v>
      </c>
    </row>
    <row r="137" spans="1:28" hidden="1">
      <c r="A137" s="21" t="s">
        <v>646</v>
      </c>
      <c r="B137" s="21" t="s">
        <v>557</v>
      </c>
      <c r="C137" s="21" t="s">
        <v>444</v>
      </c>
      <c r="D137" s="34">
        <f>MAX(Tabela13[[#This Row],[Colunas1]:[Colunas5]])</f>
        <v>5.23</v>
      </c>
      <c r="E13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7" s="28">
        <f>IF(Tabela13[[#This Row],[P. Líquido]]&lt;&gt;0,(Tabela13[[#This Row],[P. Líquido]]*1000)/Tabela13[[#This Row],[Qtde Total Ações]],0)</f>
        <v>0</v>
      </c>
      <c r="G137" s="39">
        <f>SUMPRODUCT(N(TRIM(Tabela15[Nome de pregão])=Tabela13[[#This Row],[Nome de Pregão]]),Tabela15[Qtde total de ações])</f>
        <v>153398749</v>
      </c>
      <c r="H137" s="21">
        <f>SUMPRODUCT(N(Tabela1[Código]=Tabela13[[#This Row],[PAPEL]]),Tabela1[Fechamento])</f>
        <v>0</v>
      </c>
      <c r="I137" s="21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5.23</v>
      </c>
      <c r="L137" s="26">
        <f>SUMPRODUCT(N(Tabela17683[Código]=Tabela13[[#This Row],[PAPEL]]),Tabela17683[Fechamento])</f>
        <v>0</v>
      </c>
      <c r="M137" s="32">
        <f>IF(Tabela13[[#This Row],[Cotação]]&gt;0,Plan1!$B$2/Tabela13[[#This Row],[Cotação]]-MOD(Plan1!$B$2/Tabela13[[#This Row],[Cotação]],100),0)</f>
        <v>100</v>
      </c>
      <c r="N137" s="39"/>
      <c r="O137" s="39"/>
      <c r="P137" s="39"/>
      <c r="Q137" s="67"/>
      <c r="R137" s="67"/>
      <c r="S137" s="67"/>
      <c r="T137" s="73" t="e">
        <f>AVERAGE(Tabela13[[#This Row],[LUCRO 2015]:[LUCRO 2013]])</f>
        <v>#DIV/0!</v>
      </c>
      <c r="U137" s="77" t="e">
        <f>IF(Tabela13[[#This Row],[LUCRO MÉD]]&lt;&gt;0,(Tabela13[[#This Row],[LUCRO MÉD]]*1000/Tabela13[[#This Row],[Qtde Total Ações]])*(25%*Tabela13[[#This Row],[RPL]]/10%))</f>
        <v>#DIV/0!</v>
      </c>
      <c r="V137" s="30" t="e">
        <f>Tabela13[[#This Row],[DIVIDENDOS (25% +)]]/Tabela13[[#This Row],[Cotação]]</f>
        <v>#DIV/0!</v>
      </c>
      <c r="W137" s="30" t="e">
        <f>Tabela13[[#This Row],[Cotação]]/Tabela13[[#This Row],[VPA]]</f>
        <v>#DIV/0!</v>
      </c>
      <c r="X137" s="61">
        <f>IF(Tabela13[[#This Row],[P. Líquido]]&gt;0,AVERAGE(Tabela13[[#This Row],[LUCRO 2015]:[LUCRO 2013]])/(Tabela13[[#This Row],[P. Líquido]]),0)</f>
        <v>0</v>
      </c>
      <c r="Y137" s="73" t="e">
        <f>IF([LUCRO MÉD]&lt;&gt;0,Tabela13[[#This Row],[Cotação]]/(Tabela13[[#This Row],[LUCRO MÉD]]*1000/Tabela13[[#This Row],[Qtde Total Ações]]),0)</f>
        <v>#DIV/0!</v>
      </c>
      <c r="Z137" s="61" t="e">
        <f>(Tabela13[[#This Row],[LUCRO MÉD]]*1000/Tabela13[[#This Row],[Qtde Total Ações]])/Tabela13[[#This Row],[Cotação]]</f>
        <v>#DIV/0!</v>
      </c>
      <c r="AA137" s="56" t="e">
        <f>Tabela13[[#This Row],[Ativo Circ.]]/Tabela13[[#This Row],[Passivo Circ.]]</f>
        <v>#DIV/0!</v>
      </c>
      <c r="AB137" s="30" t="e">
        <f>STDEV(Tabela13[[#This Row],[LUCRO 2015]:[LUCRO 2013]])/Tabela13[[#This Row],[LUCRO MÉD]]</f>
        <v>#DIV/0!</v>
      </c>
    </row>
    <row r="138" spans="1:28" hidden="1">
      <c r="A138" s="21" t="s">
        <v>647</v>
      </c>
      <c r="B138" s="21" t="s">
        <v>558</v>
      </c>
      <c r="C138" s="21" t="s">
        <v>494</v>
      </c>
      <c r="D138" s="34">
        <f>MAX(Tabela13[[#This Row],[Colunas1]:[Colunas5]])</f>
        <v>3.69</v>
      </c>
      <c r="E13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8" s="28">
        <f>IF(Tabela13[[#This Row],[P. Líquido]]&lt;&gt;0,(Tabela13[[#This Row],[P. Líquido]]*1000)/Tabela13[[#This Row],[Qtde Total Ações]],0)</f>
        <v>0</v>
      </c>
      <c r="G138" s="39">
        <f>SUMPRODUCT(N(TRIM(Tabela15[Nome de pregão])=Tabela13[[#This Row],[Nome de Pregão]]),Tabela15[Qtde total de ações])</f>
        <v>35028914</v>
      </c>
      <c r="H138" s="21">
        <f>SUMPRODUCT(N(Tabela1[Código]=Tabela13[[#This Row],[PAPEL]]),Tabela1[Fechamento])</f>
        <v>0</v>
      </c>
      <c r="I138" s="21">
        <f>SUMPRODUCT(N(Tabela17[Código]=Tabela13[[#This Row],[PAPEL]]),Tabela17[Fechamento])</f>
        <v>0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0</v>
      </c>
      <c r="L138" s="26">
        <f>SUMPRODUCT(N(Tabela17683[Código]=Tabela13[[#This Row],[PAPEL]]),Tabela17683[Fechamento])</f>
        <v>3.69</v>
      </c>
      <c r="M138" s="32">
        <f>IF(Tabela13[[#This Row],[Cotação]]&gt;0,Plan1!$B$2/Tabela13[[#This Row],[Cotação]]-MOD(Plan1!$B$2/Tabela13[[#This Row],[Cotação]],100),0)</f>
        <v>200</v>
      </c>
      <c r="N138" s="39"/>
      <c r="O138" s="39"/>
      <c r="P138" s="39"/>
      <c r="Q138" s="67"/>
      <c r="R138" s="67"/>
      <c r="S138" s="67"/>
      <c r="T138" s="73" t="e">
        <f>AVERAGE(Tabela13[[#This Row],[LUCRO 2015]:[LUCRO 2013]])</f>
        <v>#DIV/0!</v>
      </c>
      <c r="U138" s="77" t="e">
        <f>IF(Tabela13[[#This Row],[LUCRO MÉD]]&lt;&gt;0,(Tabela13[[#This Row],[LUCRO MÉD]]*1000/Tabela13[[#This Row],[Qtde Total Ações]])*(25%*Tabela13[[#This Row],[RPL]]/10%))</f>
        <v>#DIV/0!</v>
      </c>
      <c r="V138" s="30" t="e">
        <f>Tabela13[[#This Row],[DIVIDENDOS (25% +)]]/Tabela13[[#This Row],[Cotação]]</f>
        <v>#DIV/0!</v>
      </c>
      <c r="W138" s="30" t="e">
        <f>Tabela13[[#This Row],[Cotação]]/Tabela13[[#This Row],[VPA]]</f>
        <v>#DIV/0!</v>
      </c>
      <c r="X138" s="61">
        <f>IF(Tabela13[[#This Row],[P. Líquido]]&gt;0,AVERAGE(Tabela13[[#This Row],[LUCRO 2015]:[LUCRO 2013]])/(Tabela13[[#This Row],[P. Líquido]]),0)</f>
        <v>0</v>
      </c>
      <c r="Y138" s="73" t="e">
        <f>IF([LUCRO MÉD]&lt;&gt;0,Tabela13[[#This Row],[Cotação]]/(Tabela13[[#This Row],[LUCRO MÉD]]*1000/Tabela13[[#This Row],[Qtde Total Ações]]),0)</f>
        <v>#DIV/0!</v>
      </c>
      <c r="Z138" s="61" t="e">
        <f>(Tabela13[[#This Row],[LUCRO MÉD]]*1000/Tabela13[[#This Row],[Qtde Total Ações]])/Tabela13[[#This Row],[Cotação]]</f>
        <v>#DIV/0!</v>
      </c>
      <c r="AA138" s="56" t="e">
        <f>Tabela13[[#This Row],[Ativo Circ.]]/Tabela13[[#This Row],[Passivo Circ.]]</f>
        <v>#DIV/0!</v>
      </c>
      <c r="AB138" s="30" t="e">
        <f>STDEV(Tabela13[[#This Row],[LUCRO 2015]:[LUCRO 2013]])/Tabela13[[#This Row],[LUCRO MÉD]]</f>
        <v>#DIV/0!</v>
      </c>
    </row>
    <row r="139" spans="1:28" hidden="1">
      <c r="A139" s="21" t="s">
        <v>647</v>
      </c>
      <c r="B139" s="21" t="s">
        <v>557</v>
      </c>
      <c r="C139" s="21" t="s">
        <v>493</v>
      </c>
      <c r="D139" s="34">
        <f>MAX(Tabela13[[#This Row],[Colunas1]:[Colunas5]])</f>
        <v>4.3</v>
      </c>
      <c r="E13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39" s="28">
        <f>IF(Tabela13[[#This Row],[P. Líquido]]&lt;&gt;0,(Tabela13[[#This Row],[P. Líquido]]*1000)/Tabela13[[#This Row],[Qtde Total Ações]],0)</f>
        <v>0</v>
      </c>
      <c r="G139" s="39">
        <f>SUMPRODUCT(N(TRIM(Tabela15[Nome de pregão])=Tabela13[[#This Row],[Nome de Pregão]]),Tabela15[Qtde total de ações])</f>
        <v>35028914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26">
        <f>SUMPRODUCT(N(Tabela17683[Código]=Tabela13[[#This Row],[PAPEL]]),Tabela17683[Fechamento])</f>
        <v>4.3</v>
      </c>
      <c r="M139" s="32">
        <f>IF(Tabela13[[#This Row],[Cotação]]&gt;0,Plan1!$B$2/Tabela13[[#This Row],[Cotação]]-MOD(Plan1!$B$2/Tabela13[[#This Row],[Cotação]],100),0)</f>
        <v>200</v>
      </c>
      <c r="N139" s="39"/>
      <c r="O139" s="39"/>
      <c r="P139" s="39"/>
      <c r="Q139" s="67"/>
      <c r="R139" s="67"/>
      <c r="S139" s="67"/>
      <c r="T139" s="73" t="e">
        <f>AVERAGE(Tabela13[[#This Row],[LUCRO 2015]:[LUCRO 2013]])</f>
        <v>#DIV/0!</v>
      </c>
      <c r="U139" s="77" t="e">
        <f>IF(Tabela13[[#This Row],[LUCRO MÉD]]&lt;&gt;0,(Tabela13[[#This Row],[LUCRO MÉD]]*1000/Tabela13[[#This Row],[Qtde Total Ações]])*(25%*Tabela13[[#This Row],[RPL]]/10%))</f>
        <v>#DIV/0!</v>
      </c>
      <c r="V139" s="30" t="e">
        <f>Tabela13[[#This Row],[DIVIDENDOS (25% +)]]/Tabela13[[#This Row],[Cotação]]</f>
        <v>#DIV/0!</v>
      </c>
      <c r="W139" s="30" t="e">
        <f>Tabela13[[#This Row],[Cotação]]/Tabela13[[#This Row],[VPA]]</f>
        <v>#DIV/0!</v>
      </c>
      <c r="X139" s="61">
        <f>IF(Tabela13[[#This Row],[P. Líquido]]&gt;0,AVERAGE(Tabela13[[#This Row],[LUCRO 2015]:[LUCRO 2013]])/(Tabela13[[#This Row],[P. Líquido]]),0)</f>
        <v>0</v>
      </c>
      <c r="Y139" s="73" t="e">
        <f>IF([LUCRO MÉD]&lt;&gt;0,Tabela13[[#This Row],[Cotação]]/(Tabela13[[#This Row],[LUCRO MÉD]]*1000/Tabela13[[#This Row],[Qtde Total Ações]]),0)</f>
        <v>#DIV/0!</v>
      </c>
      <c r="Z139" s="61" t="e">
        <f>(Tabela13[[#This Row],[LUCRO MÉD]]*1000/Tabela13[[#This Row],[Qtde Total Ações]])/Tabela13[[#This Row],[Cotação]]</f>
        <v>#DIV/0!</v>
      </c>
      <c r="AA139" s="56" t="e">
        <f>Tabela13[[#This Row],[Ativo Circ.]]/Tabela13[[#This Row],[Passivo Circ.]]</f>
        <v>#DIV/0!</v>
      </c>
      <c r="AB139" s="30" t="e">
        <f>STDEV(Tabela13[[#This Row],[LUCRO 2015]:[LUCRO 2013]])/Tabela13[[#This Row],[LUCRO MÉD]]</f>
        <v>#DIV/0!</v>
      </c>
    </row>
    <row r="140" spans="1:28" hidden="1">
      <c r="A140" s="21" t="s">
        <v>648</v>
      </c>
      <c r="B140" s="21" t="s">
        <v>557</v>
      </c>
      <c r="C140" s="21" t="s">
        <v>313</v>
      </c>
      <c r="D140" s="34">
        <f>MAX(Tabela13[[#This Row],[Colunas1]:[Colunas5]])</f>
        <v>0</v>
      </c>
      <c r="E14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0" s="28">
        <f>IF(Tabela13[[#This Row],[P. Líquido]]&lt;&gt;0,(Tabela13[[#This Row],[P. Líquido]]*1000)/Tabela13[[#This Row],[Qtde Total Ações]],0)</f>
        <v>0</v>
      </c>
      <c r="G140" s="39">
        <f>SUMPRODUCT(N(TRIM(Tabela15[Nome de pregão])=Tabela13[[#This Row],[Nome de Pregão]]),Tabela15[Qtde total de ações])</f>
        <v>0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0</v>
      </c>
      <c r="K140" s="21">
        <f>SUMPRODUCT(N(Tabela1768[Código]=Tabela13[[#This Row],[PAPEL]]),Tabela1768[Fechamento])</f>
        <v>0</v>
      </c>
      <c r="L140" s="26">
        <f>SUMPRODUCT(N(Tabela17683[Código]=Tabela13[[#This Row],[PAPEL]]),Tabela17683[Fechamento])</f>
        <v>0</v>
      </c>
      <c r="M140" s="32">
        <f>IF(Tabela13[[#This Row],[Cotação]]&gt;0,Plan1!$B$2/Tabela13[[#This Row],[Cotação]]-MOD(Plan1!$B$2/Tabela13[[#This Row],[Cotação]],100),0)</f>
        <v>0</v>
      </c>
      <c r="N140" s="32"/>
      <c r="O140" s="32"/>
      <c r="P140" s="32"/>
      <c r="Q140" s="67"/>
      <c r="R140" s="67"/>
      <c r="S140" s="67"/>
      <c r="T140" s="73" t="e">
        <f>AVERAGE(Tabela13[[#This Row],[LUCRO 2015]:[LUCRO 2013]])</f>
        <v>#DIV/0!</v>
      </c>
      <c r="U140" s="77" t="e">
        <f>IF(Tabela13[[#This Row],[LUCRO MÉD]]&lt;&gt;0,(Tabela13[[#This Row],[LUCRO MÉD]]*1000/Tabela13[[#This Row],[Qtde Total Ações]])*(25%*Tabela13[[#This Row],[RPL]]/10%))</f>
        <v>#DIV/0!</v>
      </c>
      <c r="V140" s="30" t="e">
        <f>Tabela13[[#This Row],[DIVIDENDOS (25% +)]]/Tabela13[[#This Row],[Cotação]]</f>
        <v>#DIV/0!</v>
      </c>
      <c r="W140" s="30" t="e">
        <f>Tabela13[[#This Row],[Cotação]]/Tabela13[[#This Row],[VPA]]</f>
        <v>#DIV/0!</v>
      </c>
      <c r="X140" s="61">
        <f>IF(Tabela13[[#This Row],[P. Líquido]]&gt;0,AVERAGE(Tabela13[[#This Row],[LUCRO 2015]:[LUCRO 2013]])/(Tabela13[[#This Row],[P. Líquido]]),0)</f>
        <v>0</v>
      </c>
      <c r="Y140" s="73" t="e">
        <f>IF([LUCRO MÉD]&lt;&gt;0,Tabela13[[#This Row],[Cotação]]/(Tabela13[[#This Row],[LUCRO MÉD]]*1000/Tabela13[[#This Row],[Qtde Total Ações]]),0)</f>
        <v>#DIV/0!</v>
      </c>
      <c r="Z140" s="61" t="e">
        <f>(Tabela13[[#This Row],[LUCRO MÉD]]*1000/Tabela13[[#This Row],[Qtde Total Ações]])/Tabela13[[#This Row],[Cotação]]</f>
        <v>#DIV/0!</v>
      </c>
      <c r="AA140" s="56" t="e">
        <f>Tabela13[[#This Row],[Ativo Circ.]]/Tabela13[[#This Row],[Passivo Circ.]]</f>
        <v>#DIV/0!</v>
      </c>
      <c r="AB140" s="30" t="e">
        <f>STDEV(Tabela13[[#This Row],[LUCRO 2015]:[LUCRO 2013]])/Tabela13[[#This Row],[LUCRO MÉD]]</f>
        <v>#DIV/0!</v>
      </c>
    </row>
    <row r="141" spans="1:28" hidden="1">
      <c r="A141" s="21" t="s">
        <v>648</v>
      </c>
      <c r="B141" s="21" t="s">
        <v>558</v>
      </c>
      <c r="C141" s="21" t="s">
        <v>314</v>
      </c>
      <c r="D141" s="34">
        <f>MAX(Tabela13[[#This Row],[Colunas1]:[Colunas5]])</f>
        <v>0</v>
      </c>
      <c r="E14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1" s="28">
        <f>IF(Tabela13[[#This Row],[P. Líquido]]&lt;&gt;0,(Tabela13[[#This Row],[P. Líquido]]*1000)/Tabela13[[#This Row],[Qtde Total Ações]],0)</f>
        <v>0</v>
      </c>
      <c r="G141" s="39">
        <f>SUMPRODUCT(N(TRIM(Tabela15[Nome de pregão])=Tabela13[[#This Row],[Nome de Pregão]]),Tabela15[Qtde total de ações])</f>
        <v>0</v>
      </c>
      <c r="H141" s="21">
        <f>SUMPRODUCT(N(Tabela1[Código]=Tabela13[[#This Row],[PAPEL]]),Tabela1[Fechamento])</f>
        <v>0</v>
      </c>
      <c r="I141" s="21">
        <f>SUMPRODUCT(N(Tabela17[Código]=Tabela13[[#This Row],[PAPEL]]),Tabela17[Fechamento])</f>
        <v>0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0</v>
      </c>
      <c r="L141" s="26">
        <f>SUMPRODUCT(N(Tabela17683[Código]=Tabela13[[#This Row],[PAPEL]]),Tabela17683[Fechamento])</f>
        <v>0</v>
      </c>
      <c r="M141" s="32">
        <f>IF(Tabela13[[#This Row],[Cotação]]&gt;0,Plan1!$B$2/Tabela13[[#This Row],[Cotação]]-MOD(Plan1!$B$2/Tabela13[[#This Row],[Cotação]],100),0)</f>
        <v>0</v>
      </c>
      <c r="N141" s="32"/>
      <c r="O141" s="32"/>
      <c r="P141" s="32"/>
      <c r="Q141" s="67"/>
      <c r="R141" s="67"/>
      <c r="S141" s="67"/>
      <c r="T141" s="73" t="e">
        <f>AVERAGE(Tabela13[[#This Row],[LUCRO 2015]:[LUCRO 2013]])</f>
        <v>#DIV/0!</v>
      </c>
      <c r="U141" s="77" t="e">
        <f>IF(Tabela13[[#This Row],[LUCRO MÉD]]&lt;&gt;0,(Tabela13[[#This Row],[LUCRO MÉD]]*1000/Tabela13[[#This Row],[Qtde Total Ações]])*(25%*Tabela13[[#This Row],[RPL]]/10%))</f>
        <v>#DIV/0!</v>
      </c>
      <c r="V141" s="30" t="e">
        <f>Tabela13[[#This Row],[DIVIDENDOS (25% +)]]/Tabela13[[#This Row],[Cotação]]</f>
        <v>#DIV/0!</v>
      </c>
      <c r="W141" s="30" t="e">
        <f>Tabela13[[#This Row],[Cotação]]/Tabela13[[#This Row],[VPA]]</f>
        <v>#DIV/0!</v>
      </c>
      <c r="X141" s="61">
        <f>IF(Tabela13[[#This Row],[P. Líquido]]&gt;0,AVERAGE(Tabela13[[#This Row],[LUCRO 2015]:[LUCRO 2013]])/(Tabela13[[#This Row],[P. Líquido]]),0)</f>
        <v>0</v>
      </c>
      <c r="Y141" s="73" t="e">
        <f>IF([LUCRO MÉD]&lt;&gt;0,Tabela13[[#This Row],[Cotação]]/(Tabela13[[#This Row],[LUCRO MÉD]]*1000/Tabela13[[#This Row],[Qtde Total Ações]]),0)</f>
        <v>#DIV/0!</v>
      </c>
      <c r="Z141" s="61" t="e">
        <f>(Tabela13[[#This Row],[LUCRO MÉD]]*1000/Tabela13[[#This Row],[Qtde Total Ações]])/Tabela13[[#This Row],[Cotação]]</f>
        <v>#DIV/0!</v>
      </c>
      <c r="AA141" s="56" t="e">
        <f>Tabela13[[#This Row],[Ativo Circ.]]/Tabela13[[#This Row],[Passivo Circ.]]</f>
        <v>#DIV/0!</v>
      </c>
      <c r="AB141" s="30" t="e">
        <f>STDEV(Tabela13[[#This Row],[LUCRO 2015]:[LUCRO 2013]])/Tabela13[[#This Row],[LUCRO MÉD]]</f>
        <v>#DIV/0!</v>
      </c>
    </row>
    <row r="142" spans="1:28" hidden="1">
      <c r="A142" s="63" t="s">
        <v>649</v>
      </c>
      <c r="B142" s="21" t="s">
        <v>558</v>
      </c>
      <c r="C142" s="21" t="s">
        <v>396</v>
      </c>
      <c r="D142" s="34">
        <f>MAX(Tabela13[[#This Row],[Colunas1]:[Colunas5]])</f>
        <v>4.1399999999999997</v>
      </c>
      <c r="E14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42" s="28">
        <f>IF(Tabela13[[#This Row],[P. Líquido]]&lt;&gt;0,(Tabela13[[#This Row],[P. Líquido]]*1000)/Tabela13[[#This Row],[Qtde Total Ações]],0)</f>
        <v>8.1572665103978395</v>
      </c>
      <c r="G142" s="39">
        <f>SUMPRODUCT(N(TRIM(Tabela15[Nome de pregão])=Tabela13[[#This Row],[Nome de Pregão]]),Tabela15[Qtde total de ações])</f>
        <v>60516228</v>
      </c>
      <c r="H142" s="26">
        <f>SUMPRODUCT(N(Tabela1[Código]=Tabela13[[#This Row],[PAPEL]]),Tabela1[Fechamento])</f>
        <v>0</v>
      </c>
      <c r="I142" s="40">
        <f>SUMPRODUCT(N(Tabela17[Código]=Tabela13[[#This Row],[PAPEL]]),Tabela17[Fechamento])</f>
        <v>0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4.1399999999999997</v>
      </c>
      <c r="L142" s="21">
        <f>SUMPRODUCT(N(Tabela17683[Código]=Tabela13[[#This Row],[PAPEL]]),Tabela17683[Fechamento])</f>
        <v>0</v>
      </c>
      <c r="M142" s="32">
        <f>IF(Tabela13[[#This Row],[Cotação]]&gt;0,Plan1!$B$2/Tabela13[[#This Row],[Cotação]]-MOD(Plan1!$B$2/Tabela13[[#This Row],[Cotação]],100),0)</f>
        <v>200</v>
      </c>
      <c r="N142" s="39">
        <v>493647</v>
      </c>
      <c r="O142" s="39">
        <v>301090</v>
      </c>
      <c r="P142" s="39">
        <v>58431</v>
      </c>
      <c r="Q142" s="67">
        <v>28225</v>
      </c>
      <c r="R142" s="67">
        <v>42267</v>
      </c>
      <c r="S142" s="67">
        <v>40114</v>
      </c>
      <c r="T142" s="73">
        <f>AVERAGE(Tabela13[[#This Row],[LUCRO 2015]:[LUCRO 2013]])</f>
        <v>36868.666666666664</v>
      </c>
      <c r="U142" s="77">
        <f>IF(Tabela13[[#This Row],[LUCRO MÉD]]&lt;&gt;0,(Tabela13[[#This Row],[LUCRO MÉD]]*1000/Tabela13[[#This Row],[Qtde Total Ações]])*(25%*Tabela13[[#This Row],[RPL]]/10%))</f>
        <v>0.11375395887436139</v>
      </c>
      <c r="V142" s="30">
        <f>Tabela13[[#This Row],[DIVIDENDOS (25% +)]]/Tabela13[[#This Row],[Cotação]]</f>
        <v>2.7476801660473768E-2</v>
      </c>
      <c r="W142" s="30">
        <f>Tabela13[[#This Row],[Cotação]]/Tabela13[[#This Row],[VPA]]</f>
        <v>0.50752295449987539</v>
      </c>
      <c r="X142" s="61">
        <f>IF(Tabela13[[#This Row],[P. Líquido]]&gt;0,AVERAGE(Tabela13[[#This Row],[LUCRO 2015]:[LUCRO 2013]])/(Tabela13[[#This Row],[P. Líquido]]),0)</f>
        <v>7.4686297428459336E-2</v>
      </c>
      <c r="Y142" s="73">
        <f>IF([LUCRO MÉD]&lt;&gt;0,Tabela13[[#This Row],[Cotação]]/(Tabela13[[#This Row],[LUCRO MÉD]]*1000/Tabela13[[#This Row],[Qtde Total Ações]]),0)</f>
        <v>6.795395835307307</v>
      </c>
      <c r="Z142" s="61">
        <f>(Tabela13[[#This Row],[LUCRO MÉD]]*1000/Tabela13[[#This Row],[Qtde Total Ações]])/Tabela13[[#This Row],[Cotação]]</f>
        <v>0.14715846202869171</v>
      </c>
      <c r="AA142" s="56">
        <f>Tabela13[[#This Row],[Ativo Circ.]]/Tabela13[[#This Row],[Passivo Circ.]]</f>
        <v>5.1529154044941894</v>
      </c>
      <c r="AB142" s="30">
        <f>STDEV(Tabela13[[#This Row],[LUCRO 2015]:[LUCRO 2013]])/Tabela13[[#This Row],[LUCRO MÉD]]</f>
        <v>0.20512387768953841</v>
      </c>
    </row>
    <row r="143" spans="1:28" hidden="1">
      <c r="A143" s="63" t="s">
        <v>649</v>
      </c>
      <c r="B143" s="21" t="s">
        <v>557</v>
      </c>
      <c r="C143" s="21" t="s">
        <v>395</v>
      </c>
      <c r="D143" s="34">
        <f>MAX(Tabela13[[#This Row],[Colunas1]:[Colunas5]])</f>
        <v>8.5</v>
      </c>
      <c r="E14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43" s="28">
        <f>IF(Tabela13[[#This Row],[P. Líquido]]&lt;&gt;0,(Tabela13[[#This Row],[P. Líquido]]*1000)/Tabela13[[#This Row],[Qtde Total Ações]],0)</f>
        <v>8.1572665103978395</v>
      </c>
      <c r="G143" s="39">
        <f>SUMPRODUCT(N(TRIM(Tabela15[Nome de pregão])=Tabela13[[#This Row],[Nome de Pregão]]),Tabela15[Qtde total de ações])</f>
        <v>60516228</v>
      </c>
      <c r="H143" s="26">
        <f>SUMPRODUCT(N(Tabela1[Código]=Tabela13[[#This Row],[PAPEL]]),Tabela1[Fechamento])</f>
        <v>0</v>
      </c>
      <c r="I143" s="40">
        <f>SUMPRODUCT(N(Tabela17[Código]=Tabela13[[#This Row],[PAPEL]]),Tabela17[Fechamento])</f>
        <v>0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8.5</v>
      </c>
      <c r="L143" s="21">
        <f>SUMPRODUCT(N(Tabela17683[Código]=Tabela13[[#This Row],[PAPEL]]),Tabela17683[Fechamento])</f>
        <v>0</v>
      </c>
      <c r="M143" s="32">
        <f>IF(Tabela13[[#This Row],[Cotação]]&gt;0,Plan1!$B$2/Tabela13[[#This Row],[Cotação]]-MOD(Plan1!$B$2/Tabela13[[#This Row],[Cotação]],100),0)</f>
        <v>100</v>
      </c>
      <c r="N143" s="39">
        <v>493647</v>
      </c>
      <c r="O143" s="39">
        <v>301090</v>
      </c>
      <c r="P143" s="39">
        <v>58431</v>
      </c>
      <c r="Q143" s="67">
        <v>28225</v>
      </c>
      <c r="R143" s="67">
        <v>42267</v>
      </c>
      <c r="S143" s="67">
        <v>40114</v>
      </c>
      <c r="T143" s="73">
        <f>AVERAGE(Tabela13[[#This Row],[LUCRO 2015]:[LUCRO 2013]])</f>
        <v>36868.666666666664</v>
      </c>
      <c r="U143" s="77">
        <f>IF(Tabela13[[#This Row],[LUCRO MÉD]]&lt;&gt;0,(Tabela13[[#This Row],[LUCRO MÉD]]*1000/Tabela13[[#This Row],[Qtde Total Ações]])*(25%*Tabela13[[#This Row],[RPL]]/10%))</f>
        <v>0.11375395887436139</v>
      </c>
      <c r="V143" s="30">
        <f>Tabela13[[#This Row],[DIVIDENDOS (25% +)]]/Tabela13[[#This Row],[Cotação]]</f>
        <v>1.3382818691101341E-2</v>
      </c>
      <c r="W143" s="30">
        <f>Tabela13[[#This Row],[Cotação]]/Tabela13[[#This Row],[VPA]]</f>
        <v>1.0420157278379085</v>
      </c>
      <c r="X143" s="61">
        <f>IF(Tabela13[[#This Row],[P. Líquido]]&gt;0,AVERAGE(Tabela13[[#This Row],[LUCRO 2015]:[LUCRO 2013]])/(Tabela13[[#This Row],[P. Líquido]]),0)</f>
        <v>7.4686297428459336E-2</v>
      </c>
      <c r="Y143" s="73">
        <f>IF([LUCRO MÉD]&lt;&gt;0,Tabela13[[#This Row],[Cotação]]/(Tabela13[[#This Row],[LUCRO MÉD]]*1000/Tabela13[[#This Row],[Qtde Total Ações]]),0)</f>
        <v>13.951899661862829</v>
      </c>
      <c r="Z143" s="61">
        <f>(Tabela13[[#This Row],[LUCRO MÉD]]*1000/Tabela13[[#This Row],[Qtde Total Ações]])/Tabela13[[#This Row],[Cotação]]</f>
        <v>7.167482738809218E-2</v>
      </c>
      <c r="AA143" s="56">
        <f>Tabela13[[#This Row],[Ativo Circ.]]/Tabela13[[#This Row],[Passivo Circ.]]</f>
        <v>5.1529154044941894</v>
      </c>
      <c r="AB143" s="30">
        <f>STDEV(Tabela13[[#This Row],[LUCRO 2015]:[LUCRO 2013]])/Tabela13[[#This Row],[LUCRO MÉD]]</f>
        <v>0.20512387768953841</v>
      </c>
    </row>
    <row r="144" spans="1:28" hidden="1">
      <c r="A144" s="21" t="s">
        <v>650</v>
      </c>
      <c r="B144" s="21" t="s">
        <v>557</v>
      </c>
      <c r="C144" s="21" t="s">
        <v>158</v>
      </c>
      <c r="D144" s="34">
        <f>MAX(Tabela13[[#This Row],[Colunas1]:[Colunas5]])</f>
        <v>7.49</v>
      </c>
      <c r="E14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4" s="28">
        <f>IF(Tabela13[[#This Row],[P. Líquido]]&lt;&gt;0,(Tabela13[[#This Row],[P. Líquido]]*1000)/Tabela13[[#This Row],[Qtde Total Ações]],0)</f>
        <v>0</v>
      </c>
      <c r="G144" s="39">
        <f>SUMPRODUCT(N(TRIM(Tabela15[Nome de pregão])=Tabela13[[#This Row],[Nome de Pregão]]),Tabela15[Qtde total de ações])</f>
        <v>691784501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7.49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0</v>
      </c>
      <c r="L144" s="31">
        <f>SUMPRODUCT(N(Tabela17683[Código]=Tabela13[[#This Row],[PAPEL]]),Tabela17683[Fechamento])</f>
        <v>0</v>
      </c>
      <c r="M144" s="32">
        <f>IF(Tabela13[[#This Row],[Cotação]]&gt;0,Plan1!$B$2/Tabela13[[#This Row],[Cotação]]-MOD(Plan1!$B$2/Tabela13[[#This Row],[Cotação]],100),0)</f>
        <v>100</v>
      </c>
      <c r="N144" s="39"/>
      <c r="O144" s="39"/>
      <c r="P144" s="39"/>
      <c r="Q144" s="67"/>
      <c r="R144" s="67"/>
      <c r="S144" s="67"/>
      <c r="T144" s="73" t="e">
        <f>AVERAGE(Tabela13[[#This Row],[LUCRO 2015]:[LUCRO 2013]])</f>
        <v>#DIV/0!</v>
      </c>
      <c r="U144" s="77" t="e">
        <f>IF(Tabela13[[#This Row],[LUCRO MÉD]]&lt;&gt;0,(Tabela13[[#This Row],[LUCRO MÉD]]*1000/Tabela13[[#This Row],[Qtde Total Ações]])*(25%*Tabela13[[#This Row],[RPL]]/10%))</f>
        <v>#DIV/0!</v>
      </c>
      <c r="V144" s="30" t="e">
        <f>Tabela13[[#This Row],[DIVIDENDOS (25% +)]]/Tabela13[[#This Row],[Cotação]]</f>
        <v>#DIV/0!</v>
      </c>
      <c r="W144" s="30" t="e">
        <f>Tabela13[[#This Row],[Cotação]]/Tabela13[[#This Row],[VPA]]</f>
        <v>#DIV/0!</v>
      </c>
      <c r="X144" s="61">
        <f>IF(Tabela13[[#This Row],[P. Líquido]]&gt;0,AVERAGE(Tabela13[[#This Row],[LUCRO 2015]:[LUCRO 2013]])/(Tabela13[[#This Row],[P. Líquido]]),0)</f>
        <v>0</v>
      </c>
      <c r="Y144" s="73" t="e">
        <f>IF([LUCRO MÉD]&lt;&gt;0,Tabela13[[#This Row],[Cotação]]/(Tabela13[[#This Row],[LUCRO MÉD]]*1000/Tabela13[[#This Row],[Qtde Total Ações]]),0)</f>
        <v>#DIV/0!</v>
      </c>
      <c r="Z144" s="61" t="e">
        <f>(Tabela13[[#This Row],[LUCRO MÉD]]*1000/Tabela13[[#This Row],[Qtde Total Ações]])/Tabela13[[#This Row],[Cotação]]</f>
        <v>#DIV/0!</v>
      </c>
      <c r="AA144" s="56" t="e">
        <f>Tabela13[[#This Row],[Ativo Circ.]]/Tabela13[[#This Row],[Passivo Circ.]]</f>
        <v>#DIV/0!</v>
      </c>
      <c r="AB144" s="30" t="e">
        <f>STDEV(Tabela13[[#This Row],[LUCRO 2015]:[LUCRO 2013]])/Tabela13[[#This Row],[LUCRO MÉD]]</f>
        <v>#DIV/0!</v>
      </c>
    </row>
    <row r="145" spans="1:28" hidden="1">
      <c r="A145" s="63" t="s">
        <v>651</v>
      </c>
      <c r="B145" s="21" t="s">
        <v>557</v>
      </c>
      <c r="C145" s="21" t="s">
        <v>491</v>
      </c>
      <c r="D145" s="34">
        <f>MAX(Tabela13[[#This Row],[Colunas1]:[Colunas5]])</f>
        <v>8.07</v>
      </c>
      <c r="E14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45" s="28">
        <f>IF(Tabela13[[#This Row],[P. Líquido]]&lt;&gt;0,(Tabela13[[#This Row],[P. Líquido]]*1000)/Tabela13[[#This Row],[Qtde Total Ações]],0)</f>
        <v>2.932623407935449</v>
      </c>
      <c r="G145" s="39">
        <f>SUMPRODUCT(N(TRIM(Tabela15[Nome de pregão])=Tabela13[[#This Row],[Nome de Pregão]]),Tabela15[Qtde total de ações])</f>
        <v>558699080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1">
        <f>SUMPRODUCT(N(Tabela176[Código]=Tabela13[[#This Row],[PAPEL]]),Tabela176[Fechamento])</f>
        <v>0</v>
      </c>
      <c r="K145" s="21">
        <f>SUMPRODUCT(N(Tabela1768[Código]=Tabela13[[#This Row],[PAPEL]]),Tabela1768[Fechamento])</f>
        <v>0</v>
      </c>
      <c r="L145" s="26">
        <f>SUMPRODUCT(N(Tabela17683[Código]=Tabela13[[#This Row],[PAPEL]]),Tabela17683[Fechamento])</f>
        <v>8.07</v>
      </c>
      <c r="M145" s="32">
        <f>IF(Tabela13[[#This Row],[Cotação]]&gt;0,Plan1!$B$2/Tabela13[[#This Row],[Cotação]]-MOD(Plan1!$B$2/Tabela13[[#This Row],[Cotação]],100),0)</f>
        <v>100</v>
      </c>
      <c r="N145" s="39">
        <v>1638454</v>
      </c>
      <c r="O145" s="39">
        <v>1118135</v>
      </c>
      <c r="P145" s="39">
        <v>1727597</v>
      </c>
      <c r="Q145" s="67">
        <v>115772</v>
      </c>
      <c r="R145" s="67">
        <v>474250</v>
      </c>
      <c r="S145" s="67">
        <v>399512</v>
      </c>
      <c r="T145" s="73">
        <f>AVERAGE(Tabela13[[#This Row],[LUCRO 2015]:[LUCRO 2013]])</f>
        <v>329844.66666666669</v>
      </c>
      <c r="U145" s="77">
        <f>IF(Tabela13[[#This Row],[LUCRO MÉD]]&lt;&gt;0,(Tabela13[[#This Row],[LUCRO MÉD]]*1000/Tabela13[[#This Row],[Qtde Total Ações]])*(25%*Tabela13[[#This Row],[RPL]]/10%))</f>
        <v>0.29713015672354964</v>
      </c>
      <c r="V145" s="30">
        <f>Tabela13[[#This Row],[DIVIDENDOS (25% +)]]/Tabela13[[#This Row],[Cotação]]</f>
        <v>3.6819102444058192E-2</v>
      </c>
      <c r="W145" s="30">
        <f>Tabela13[[#This Row],[Cotação]]/Tabela13[[#This Row],[VPA]]</f>
        <v>2.7518023549028534</v>
      </c>
      <c r="X145" s="61">
        <f>IF(Tabela13[[#This Row],[P. Líquido]]&gt;0,AVERAGE(Tabela13[[#This Row],[LUCRO 2015]:[LUCRO 2013]])/(Tabela13[[#This Row],[P. Líquido]]),0)</f>
        <v>0.20131457255844026</v>
      </c>
      <c r="Y145" s="73">
        <f>IF([LUCRO MÉD]&lt;&gt;0,Tabela13[[#This Row],[Cotação]]/(Tabela13[[#This Row],[LUCRO MÉD]]*1000/Tabela13[[#This Row],[Qtde Total Ações]]),0)</f>
        <v>13.669166220463371</v>
      </c>
      <c r="Z145" s="61">
        <f>(Tabela13[[#This Row],[LUCRO MÉD]]*1000/Tabela13[[#This Row],[Qtde Total Ações]])/Tabela13[[#This Row],[Cotação]]</f>
        <v>7.3157351653457409E-2</v>
      </c>
      <c r="AA145" s="56">
        <f>Tabela13[[#This Row],[Ativo Circ.]]/Tabela13[[#This Row],[Passivo Circ.]]</f>
        <v>0.64721980878642416</v>
      </c>
      <c r="AB145" s="30">
        <f>STDEV(Tabela13[[#This Row],[LUCRO 2015]:[LUCRO 2013]])/Tabela13[[#This Row],[LUCRO MÉD]]</f>
        <v>0.57336398194188587</v>
      </c>
    </row>
    <row r="146" spans="1:28" hidden="1">
      <c r="A146" s="21" t="s">
        <v>652</v>
      </c>
      <c r="B146" s="21" t="s">
        <v>558</v>
      </c>
      <c r="C146" s="21" t="s">
        <v>134</v>
      </c>
      <c r="D146" s="34">
        <f>MAX(Tabela13[[#This Row],[Colunas1]:[Colunas5]])</f>
        <v>5.2</v>
      </c>
      <c r="E14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6" s="28">
        <f>IF(Tabela13[[#This Row],[P. Líquido]]&lt;&gt;0,(Tabela13[[#This Row],[P. Líquido]]*1000)/Tabela13[[#This Row],[Qtde Total Ações]],0)</f>
        <v>0</v>
      </c>
      <c r="G146" s="39">
        <f>SUMPRODUCT(N(TRIM(Tabela15[Nome de pregão])=Tabela13[[#This Row],[Nome de Pregão]]),Tabela15[Qtde total de ações])</f>
        <v>31485170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5.2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31">
        <f>SUMPRODUCT(N(Tabela17683[Código]=Tabela13[[#This Row],[PAPEL]]),Tabela17683[Fechamento])</f>
        <v>0</v>
      </c>
      <c r="M146" s="32">
        <f>IF(Tabela13[[#This Row],[Cotação]]&gt;0,Plan1!$B$2/Tabela13[[#This Row],[Cotação]]-MOD(Plan1!$B$2/Tabela13[[#This Row],[Cotação]],100),0)</f>
        <v>100</v>
      </c>
      <c r="N146" s="39"/>
      <c r="O146" s="39"/>
      <c r="P146" s="39"/>
      <c r="Q146" s="67"/>
      <c r="R146" s="67"/>
      <c r="S146" s="67"/>
      <c r="T146" s="73" t="e">
        <f>AVERAGE(Tabela13[[#This Row],[LUCRO 2015]:[LUCRO 2013]])</f>
        <v>#DIV/0!</v>
      </c>
      <c r="U146" s="77" t="e">
        <f>IF(Tabela13[[#This Row],[LUCRO MÉD]]&lt;&gt;0,(Tabela13[[#This Row],[LUCRO MÉD]]*1000/Tabela13[[#This Row],[Qtde Total Ações]])*(25%*Tabela13[[#This Row],[RPL]]/10%))</f>
        <v>#DIV/0!</v>
      </c>
      <c r="V146" s="30" t="e">
        <f>Tabela13[[#This Row],[DIVIDENDOS (25% +)]]/Tabela13[[#This Row],[Cotação]]</f>
        <v>#DIV/0!</v>
      </c>
      <c r="W146" s="30" t="e">
        <f>Tabela13[[#This Row],[Cotação]]/Tabela13[[#This Row],[VPA]]</f>
        <v>#DIV/0!</v>
      </c>
      <c r="X146" s="61">
        <f>IF(Tabela13[[#This Row],[P. Líquido]]&gt;0,AVERAGE(Tabela13[[#This Row],[LUCRO 2015]:[LUCRO 2013]])/(Tabela13[[#This Row],[P. Líquido]]),0)</f>
        <v>0</v>
      </c>
      <c r="Y146" s="73" t="e">
        <f>IF([LUCRO MÉD]&lt;&gt;0,Tabela13[[#This Row],[Cotação]]/(Tabela13[[#This Row],[LUCRO MÉD]]*1000/Tabela13[[#This Row],[Qtde Total Ações]]),0)</f>
        <v>#DIV/0!</v>
      </c>
      <c r="Z146" s="61" t="e">
        <f>(Tabela13[[#This Row],[LUCRO MÉD]]*1000/Tabela13[[#This Row],[Qtde Total Ações]])/Tabela13[[#This Row],[Cotação]]</f>
        <v>#DIV/0!</v>
      </c>
      <c r="AA146" s="56" t="e">
        <f>Tabela13[[#This Row],[Ativo Circ.]]/Tabela13[[#This Row],[Passivo Circ.]]</f>
        <v>#DIV/0!</v>
      </c>
      <c r="AB146" s="30" t="e">
        <f>STDEV(Tabela13[[#This Row],[LUCRO 2015]:[LUCRO 2013]])/Tabela13[[#This Row],[LUCRO MÉD]]</f>
        <v>#DIV/0!</v>
      </c>
    </row>
    <row r="147" spans="1:28" hidden="1">
      <c r="A147" s="21" t="s">
        <v>652</v>
      </c>
      <c r="B147" s="21" t="s">
        <v>557</v>
      </c>
      <c r="C147" s="21" t="s">
        <v>133</v>
      </c>
      <c r="D147" s="34">
        <f>MAX(Tabela13[[#This Row],[Colunas1]:[Colunas5]])</f>
        <v>6.01</v>
      </c>
      <c r="E14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7" s="28">
        <f>IF(Tabela13[[#This Row],[P. Líquido]]&lt;&gt;0,(Tabela13[[#This Row],[P. Líquido]]*1000)/Tabela13[[#This Row],[Qtde Total Ações]],0)</f>
        <v>0</v>
      </c>
      <c r="G147" s="39">
        <f>SUMPRODUCT(N(TRIM(Tabela15[Nome de pregão])=Tabela13[[#This Row],[Nome de Pregão]]),Tabela15[Qtde total de ações])</f>
        <v>31485170</v>
      </c>
      <c r="H147" s="21">
        <f>SUMPRODUCT(N(Tabela1[Código]=Tabela13[[#This Row],[PAPEL]]),Tabela1[Fechamento])</f>
        <v>0</v>
      </c>
      <c r="I147" s="21">
        <f>SUMPRODUCT(N(Tabela17[Código]=Tabela13[[#This Row],[PAPEL]]),Tabela17[Fechamento])</f>
        <v>6.01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0</v>
      </c>
      <c r="L147" s="31">
        <f>SUMPRODUCT(N(Tabela17683[Código]=Tabela13[[#This Row],[PAPEL]]),Tabela17683[Fechamento])</f>
        <v>0</v>
      </c>
      <c r="M147" s="32">
        <f>IF(Tabela13[[#This Row],[Cotação]]&gt;0,Plan1!$B$2/Tabela13[[#This Row],[Cotação]]-MOD(Plan1!$B$2/Tabela13[[#This Row],[Cotação]],100),0)</f>
        <v>100</v>
      </c>
      <c r="N147" s="39"/>
      <c r="O147" s="39"/>
      <c r="P147" s="39"/>
      <c r="Q147" s="67"/>
      <c r="R147" s="67"/>
      <c r="S147" s="67"/>
      <c r="T147" s="73" t="e">
        <f>AVERAGE(Tabela13[[#This Row],[LUCRO 2015]:[LUCRO 2013]])</f>
        <v>#DIV/0!</v>
      </c>
      <c r="U147" s="77" t="e">
        <f>IF(Tabela13[[#This Row],[LUCRO MÉD]]&lt;&gt;0,(Tabela13[[#This Row],[LUCRO MÉD]]*1000/Tabela13[[#This Row],[Qtde Total Ações]])*(25%*Tabela13[[#This Row],[RPL]]/10%))</f>
        <v>#DIV/0!</v>
      </c>
      <c r="V147" s="30" t="e">
        <f>Tabela13[[#This Row],[DIVIDENDOS (25% +)]]/Tabela13[[#This Row],[Cotação]]</f>
        <v>#DIV/0!</v>
      </c>
      <c r="W147" s="30" t="e">
        <f>Tabela13[[#This Row],[Cotação]]/Tabela13[[#This Row],[VPA]]</f>
        <v>#DIV/0!</v>
      </c>
      <c r="X147" s="61">
        <f>IF(Tabela13[[#This Row],[P. Líquido]]&gt;0,AVERAGE(Tabela13[[#This Row],[LUCRO 2015]:[LUCRO 2013]])/(Tabela13[[#This Row],[P. Líquido]]),0)</f>
        <v>0</v>
      </c>
      <c r="Y147" s="73" t="e">
        <f>IF([LUCRO MÉD]&lt;&gt;0,Tabela13[[#This Row],[Cotação]]/(Tabela13[[#This Row],[LUCRO MÉD]]*1000/Tabela13[[#This Row],[Qtde Total Ações]]),0)</f>
        <v>#DIV/0!</v>
      </c>
      <c r="Z147" s="61" t="e">
        <f>(Tabela13[[#This Row],[LUCRO MÉD]]*1000/Tabela13[[#This Row],[Qtde Total Ações]])/Tabela13[[#This Row],[Cotação]]</f>
        <v>#DIV/0!</v>
      </c>
      <c r="AA147" s="56" t="e">
        <f>Tabela13[[#This Row],[Ativo Circ.]]/Tabela13[[#This Row],[Passivo Circ.]]</f>
        <v>#DIV/0!</v>
      </c>
      <c r="AB147" s="30" t="e">
        <f>STDEV(Tabela13[[#This Row],[LUCRO 2015]:[LUCRO 2013]])/Tabela13[[#This Row],[LUCRO MÉD]]</f>
        <v>#DIV/0!</v>
      </c>
    </row>
    <row r="148" spans="1:28" hidden="1">
      <c r="A148" s="21" t="s">
        <v>653</v>
      </c>
      <c r="B148" s="21" t="s">
        <v>557</v>
      </c>
      <c r="C148" s="21" t="s">
        <v>217</v>
      </c>
      <c r="D148" s="34">
        <f>MAX(Tabela13[[#This Row],[Colunas1]:[Colunas5]])</f>
        <v>15.7</v>
      </c>
      <c r="E14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8" s="28">
        <f>IF(Tabela13[[#This Row],[P. Líquido]]&lt;&gt;0,(Tabela13[[#This Row],[P. Líquido]]*1000)/Tabela13[[#This Row],[Qtde Total Ações]],0)</f>
        <v>0</v>
      </c>
      <c r="G148" s="39">
        <f>SUMPRODUCT(N(TRIM(Tabela15[Nome de pregão])=Tabela13[[#This Row],[Nome de Pregão]]),Tabela15[Qtde total de ações])</f>
        <v>193759265</v>
      </c>
      <c r="H148" s="21">
        <f>SUMPRODUCT(N(Tabela1[Código]=Tabela13[[#This Row],[PAPEL]]),Tabela1[Fechamento])</f>
        <v>0</v>
      </c>
      <c r="I148" s="21">
        <f>SUMPRODUCT(N(Tabela17[Código]=Tabela13[[#This Row],[PAPEL]]),Tabela17[Fechamento])</f>
        <v>15.7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31">
        <f>SUMPRODUCT(N(Tabela17683[Código]=Tabela13[[#This Row],[PAPEL]]),Tabela17683[Fechamento])</f>
        <v>0</v>
      </c>
      <c r="M148" s="32">
        <f>IF(Tabela13[[#This Row],[Cotação]]&gt;0,Plan1!$B$2/Tabela13[[#This Row],[Cotação]]-MOD(Plan1!$B$2/Tabela13[[#This Row],[Cotação]],100),0)</f>
        <v>0</v>
      </c>
      <c r="N148" s="32"/>
      <c r="O148" s="32"/>
      <c r="P148" s="32"/>
      <c r="Q148" s="67"/>
      <c r="R148" s="67"/>
      <c r="S148" s="67"/>
      <c r="T148" s="73" t="e">
        <f>AVERAGE(Tabela13[[#This Row],[LUCRO 2015]:[LUCRO 2013]])</f>
        <v>#DIV/0!</v>
      </c>
      <c r="U148" s="77" t="e">
        <f>IF(Tabela13[[#This Row],[LUCRO MÉD]]&lt;&gt;0,(Tabela13[[#This Row],[LUCRO MÉD]]*1000/Tabela13[[#This Row],[Qtde Total Ações]])*(25%*Tabela13[[#This Row],[RPL]]/10%))</f>
        <v>#DIV/0!</v>
      </c>
      <c r="V148" s="30" t="e">
        <f>Tabela13[[#This Row],[DIVIDENDOS (25% +)]]/Tabela13[[#This Row],[Cotação]]</f>
        <v>#DIV/0!</v>
      </c>
      <c r="W148" s="30" t="e">
        <f>Tabela13[[#This Row],[Cotação]]/Tabela13[[#This Row],[VPA]]</f>
        <v>#DIV/0!</v>
      </c>
      <c r="X148" s="61">
        <f>IF(Tabela13[[#This Row],[P. Líquido]]&gt;0,AVERAGE(Tabela13[[#This Row],[LUCRO 2015]:[LUCRO 2013]])/(Tabela13[[#This Row],[P. Líquido]]),0)</f>
        <v>0</v>
      </c>
      <c r="Y148" s="73" t="e">
        <f>IF([LUCRO MÉD]&lt;&gt;0,Tabela13[[#This Row],[Cotação]]/(Tabela13[[#This Row],[LUCRO MÉD]]*1000/Tabela13[[#This Row],[Qtde Total Ações]]),0)</f>
        <v>#DIV/0!</v>
      </c>
      <c r="Z148" s="61" t="e">
        <f>(Tabela13[[#This Row],[LUCRO MÉD]]*1000/Tabela13[[#This Row],[Qtde Total Ações]])/Tabela13[[#This Row],[Cotação]]</f>
        <v>#DIV/0!</v>
      </c>
      <c r="AA148" s="56" t="e">
        <f>Tabela13[[#This Row],[Ativo Circ.]]/Tabela13[[#This Row],[Passivo Circ.]]</f>
        <v>#DIV/0!</v>
      </c>
      <c r="AB148" s="30" t="e">
        <f>STDEV(Tabela13[[#This Row],[LUCRO 2015]:[LUCRO 2013]])/Tabela13[[#This Row],[LUCRO MÉD]]</f>
        <v>#DIV/0!</v>
      </c>
    </row>
    <row r="149" spans="1:28" hidden="1">
      <c r="A149" s="21" t="s">
        <v>653</v>
      </c>
      <c r="B149" s="21" t="s">
        <v>558</v>
      </c>
      <c r="C149" s="21" t="s">
        <v>218</v>
      </c>
      <c r="D149" s="34">
        <f>MAX(Tabela13[[#This Row],[Colunas1]:[Colunas5]])</f>
        <v>18.489999999999998</v>
      </c>
      <c r="E14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49" s="28">
        <f>IF(Tabela13[[#This Row],[P. Líquido]]&lt;&gt;0,(Tabela13[[#This Row],[P. Líquido]]*1000)/Tabela13[[#This Row],[Qtde Total Ações]],0)</f>
        <v>0</v>
      </c>
      <c r="G149" s="39">
        <f>SUMPRODUCT(N(TRIM(Tabela15[Nome de pregão])=Tabela13[[#This Row],[Nome de Pregão]]),Tabela15[Qtde total de ações])</f>
        <v>193759265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18.489999999999998</v>
      </c>
      <c r="J149" s="21">
        <f>SUMPRODUCT(N(Tabela176[Código]=Tabela13[[#This Row],[PAPEL]]),Tabela176[Fechamento])</f>
        <v>0</v>
      </c>
      <c r="K149" s="21">
        <f>SUMPRODUCT(N(Tabela1768[Código]=Tabela13[[#This Row],[PAPEL]]),Tabela1768[Fechamento])</f>
        <v>0</v>
      </c>
      <c r="L149" s="31">
        <f>SUMPRODUCT(N(Tabela17683[Código]=Tabela13[[#This Row],[PAPEL]]),Tabela17683[Fechamento])</f>
        <v>0</v>
      </c>
      <c r="M149" s="32">
        <f>IF(Tabela13[[#This Row],[Cotação]]&gt;0,Plan1!$B$2/Tabela13[[#This Row],[Cotação]]-MOD(Plan1!$B$2/Tabela13[[#This Row],[Cotação]],100),0)</f>
        <v>0</v>
      </c>
      <c r="N149" s="32"/>
      <c r="O149" s="32"/>
      <c r="P149" s="32"/>
      <c r="Q149" s="67"/>
      <c r="R149" s="67"/>
      <c r="S149" s="67"/>
      <c r="T149" s="73" t="e">
        <f>AVERAGE(Tabela13[[#This Row],[LUCRO 2015]:[LUCRO 2013]])</f>
        <v>#DIV/0!</v>
      </c>
      <c r="U149" s="77" t="e">
        <f>IF(Tabela13[[#This Row],[LUCRO MÉD]]&lt;&gt;0,(Tabela13[[#This Row],[LUCRO MÉD]]*1000/Tabela13[[#This Row],[Qtde Total Ações]])*(25%*Tabela13[[#This Row],[RPL]]/10%))</f>
        <v>#DIV/0!</v>
      </c>
      <c r="V149" s="30" t="e">
        <f>Tabela13[[#This Row],[DIVIDENDOS (25% +)]]/Tabela13[[#This Row],[Cotação]]</f>
        <v>#DIV/0!</v>
      </c>
      <c r="W149" s="30" t="e">
        <f>Tabela13[[#This Row],[Cotação]]/Tabela13[[#This Row],[VPA]]</f>
        <v>#DIV/0!</v>
      </c>
      <c r="X149" s="61">
        <f>IF(Tabela13[[#This Row],[P. Líquido]]&gt;0,AVERAGE(Tabela13[[#This Row],[LUCRO 2015]:[LUCRO 2013]])/(Tabela13[[#This Row],[P. Líquido]]),0)</f>
        <v>0</v>
      </c>
      <c r="Y149" s="73" t="e">
        <f>IF([LUCRO MÉD]&lt;&gt;0,Tabela13[[#This Row],[Cotação]]/(Tabela13[[#This Row],[LUCRO MÉD]]*1000/Tabela13[[#This Row],[Qtde Total Ações]]),0)</f>
        <v>#DIV/0!</v>
      </c>
      <c r="Z149" s="61" t="e">
        <f>(Tabela13[[#This Row],[LUCRO MÉD]]*1000/Tabela13[[#This Row],[Qtde Total Ações]])/Tabela13[[#This Row],[Cotação]]</f>
        <v>#DIV/0!</v>
      </c>
      <c r="AA149" s="56" t="e">
        <f>Tabela13[[#This Row],[Ativo Circ.]]/Tabela13[[#This Row],[Passivo Circ.]]</f>
        <v>#DIV/0!</v>
      </c>
      <c r="AB149" s="30" t="e">
        <f>STDEV(Tabela13[[#This Row],[LUCRO 2015]:[LUCRO 2013]])/Tabela13[[#This Row],[LUCRO MÉD]]</f>
        <v>#DIV/0!</v>
      </c>
    </row>
    <row r="150" spans="1:28" hidden="1">
      <c r="A150" s="63" t="s">
        <v>654</v>
      </c>
      <c r="B150" s="21" t="s">
        <v>563</v>
      </c>
      <c r="C150" s="21" t="s">
        <v>201</v>
      </c>
      <c r="D150" s="34">
        <f>MAX(Tabela13[[#This Row],[Colunas1]:[Colunas5]])</f>
        <v>17.5</v>
      </c>
      <c r="E15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0" s="28">
        <f>IF(Tabela13[[#This Row],[P. Líquido]]&lt;&gt;0,(Tabela13[[#This Row],[P. Líquido]]*1000)/Tabela13[[#This Row],[Qtde Total Ações]],0)</f>
        <v>30.857733070606457</v>
      </c>
      <c r="G150" s="39">
        <f>SUMPRODUCT(N(TRIM(Tabela15[Nome de pregão])=Tabela13[[#This Row],[Nome de Pregão]]),Tabela15[Qtde total de ações])</f>
        <v>1352634100</v>
      </c>
      <c r="H150" s="21">
        <f>SUMPRODUCT(N(Tabela1[Código]=Tabela13[[#This Row],[PAPEL]]),Tabela1[Fechamento])</f>
        <v>0</v>
      </c>
      <c r="I150" s="21">
        <f>SUMPRODUCT(N(Tabela17[Código]=Tabela13[[#This Row],[PAPEL]]),Tabela17[Fechamento])</f>
        <v>17.5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0</v>
      </c>
      <c r="L150" s="31">
        <f>SUMPRODUCT(N(Tabela17683[Código]=Tabela13[[#This Row],[PAPEL]]),Tabela17683[Fechamento])</f>
        <v>0</v>
      </c>
      <c r="M150" s="32">
        <f>IF(Tabela13[[#This Row],[Cotação]]&gt;0,Plan1!$B$2/Tabela13[[#This Row],[Cotação]]-MOD(Plan1!$B$2/Tabela13[[#This Row],[Cotação]],100),0)</f>
        <v>0</v>
      </c>
      <c r="N150" s="39">
        <v>41739222</v>
      </c>
      <c r="O150" s="39">
        <v>29437396</v>
      </c>
      <c r="P150" s="39">
        <v>28099643</v>
      </c>
      <c r="Q150" s="67">
        <v>0</v>
      </c>
      <c r="R150" s="67">
        <v>0</v>
      </c>
      <c r="S150" s="67">
        <v>0</v>
      </c>
      <c r="T150" s="73">
        <f>AVERAGE(Tabela13[[#This Row],[LUCRO 2015]:[LUCRO 2013]])</f>
        <v>0</v>
      </c>
      <c r="U150" s="77" t="b">
        <f>IF(Tabela13[[#This Row],[LUCRO MÉD]]&lt;&gt;0,(Tabela13[[#This Row],[LUCRO MÉD]]*1000/Tabela13[[#This Row],[Qtde Total Ações]])*(25%*Tabela13[[#This Row],[RPL]]/10%))</f>
        <v>0</v>
      </c>
      <c r="V150" s="30">
        <f>Tabela13[[#This Row],[DIVIDENDOS (25% +)]]/Tabela13[[#This Row],[Cotação]]</f>
        <v>0</v>
      </c>
      <c r="W150" s="30">
        <f>Tabela13[[#This Row],[Cotação]]/Tabela13[[#This Row],[VPA]]</f>
        <v>0.56711878218525491</v>
      </c>
      <c r="X150" s="61">
        <f>IF(Tabela13[[#This Row],[P. Líquido]]&gt;0,AVERAGE(Tabela13[[#This Row],[LUCRO 2015]:[LUCRO 2013]])/(Tabela13[[#This Row],[P. Líquido]]),0)</f>
        <v>0</v>
      </c>
      <c r="Y150" s="73">
        <f>IF([LUCRO MÉD]&lt;&gt;0,Tabela13[[#This Row],[Cotação]]/(Tabela13[[#This Row],[LUCRO MÉD]]*1000/Tabela13[[#This Row],[Qtde Total Ações]]),0)</f>
        <v>0</v>
      </c>
      <c r="Z150" s="61">
        <f>(Tabela13[[#This Row],[LUCRO MÉD]]*1000/Tabela13[[#This Row],[Qtde Total Ações]])/Tabela13[[#This Row],[Cotação]]</f>
        <v>0</v>
      </c>
      <c r="AA150" s="56">
        <f>Tabela13[[#This Row],[Ativo Circ.]]/Tabela13[[#This Row],[Passivo Circ.]]</f>
        <v>1.0476074731625593</v>
      </c>
      <c r="AB150" s="30" t="e">
        <f>STDEV(Tabela13[[#This Row],[LUCRO 2015]:[LUCRO 2013]])/Tabela13[[#This Row],[LUCRO MÉD]]</f>
        <v>#DIV/0!</v>
      </c>
    </row>
    <row r="151" spans="1:28" hidden="1">
      <c r="A151" s="63" t="s">
        <v>654</v>
      </c>
      <c r="B151" s="21" t="s">
        <v>564</v>
      </c>
      <c r="C151" s="21" t="s">
        <v>16</v>
      </c>
      <c r="D151" s="34">
        <f>MAX(Tabela13[[#This Row],[Colunas1]:[Colunas5]])</f>
        <v>13.83</v>
      </c>
      <c r="E15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1" s="28">
        <f>IF(Tabela13[[#This Row],[P. Líquido]]&lt;&gt;0,(Tabela13[[#This Row],[P. Líquido]]*1000)/Tabela13[[#This Row],[Qtde Total Ações]],0)</f>
        <v>30.857733070606457</v>
      </c>
      <c r="G151" s="39">
        <f>SUMPRODUCT(N(TRIM(Tabela15[Nome de pregão])=Tabela13[[#This Row],[Nome de Pregão]]),Tabela15[Qtde total de ações])</f>
        <v>1352634100</v>
      </c>
      <c r="H151" s="21">
        <f>SUMPRODUCT(N(Tabela1[Código]=Tabela13[[#This Row],[PAPEL]]),Tabela1[Fechamento])</f>
        <v>13.83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0</v>
      </c>
      <c r="L151" s="31">
        <f>SUMPRODUCT(N(Tabela17683[Código]=Tabela13[[#This Row],[PAPEL]]),Tabela17683[Fechamento])</f>
        <v>0</v>
      </c>
      <c r="M151" s="32">
        <f>IF(Tabela13[[#This Row],[Cotação]]&gt;0,Plan1!$B$2/Tabela13[[#This Row],[Cotação]]-MOD(Plan1!$B$2/Tabela13[[#This Row],[Cotação]],100),0)</f>
        <v>0</v>
      </c>
      <c r="N151" s="39">
        <v>41739222</v>
      </c>
      <c r="O151" s="39">
        <v>29437396</v>
      </c>
      <c r="P151" s="39">
        <v>28099643</v>
      </c>
      <c r="Q151" s="67">
        <v>0</v>
      </c>
      <c r="R151" s="67">
        <v>0</v>
      </c>
      <c r="S151" s="67">
        <v>0</v>
      </c>
      <c r="T151" s="73">
        <f>AVERAGE(Tabela13[[#This Row],[LUCRO 2015]:[LUCRO 2013]])</f>
        <v>0</v>
      </c>
      <c r="U151" s="77" t="b">
        <f>IF(Tabela13[[#This Row],[LUCRO MÉD]]&lt;&gt;0,(Tabela13[[#This Row],[LUCRO MÉD]]*1000/Tabela13[[#This Row],[Qtde Total Ações]])*(25%*Tabela13[[#This Row],[RPL]]/10%))</f>
        <v>0</v>
      </c>
      <c r="V151" s="30">
        <f>Tabela13[[#This Row],[DIVIDENDOS (25% +)]]/Tabela13[[#This Row],[Cotação]]</f>
        <v>0</v>
      </c>
      <c r="W151" s="30">
        <f>Tabela13[[#This Row],[Cotação]]/Tabela13[[#This Row],[VPA]]</f>
        <v>0.44818587186411857</v>
      </c>
      <c r="X151" s="61">
        <f>IF(Tabela13[[#This Row],[P. Líquido]]&gt;0,AVERAGE(Tabela13[[#This Row],[LUCRO 2015]:[LUCRO 2013]])/(Tabela13[[#This Row],[P. Líquido]]),0)</f>
        <v>0</v>
      </c>
      <c r="Y151" s="73">
        <f>IF([LUCRO MÉD]&lt;&gt;0,Tabela13[[#This Row],[Cotação]]/(Tabela13[[#This Row],[LUCRO MÉD]]*1000/Tabela13[[#This Row],[Qtde Total Ações]]),0)</f>
        <v>0</v>
      </c>
      <c r="Z151" s="61">
        <f>(Tabela13[[#This Row],[LUCRO MÉD]]*1000/Tabela13[[#This Row],[Qtde Total Ações]])/Tabela13[[#This Row],[Cotação]]</f>
        <v>0</v>
      </c>
      <c r="AA151" s="56">
        <f>Tabela13[[#This Row],[Ativo Circ.]]/Tabela13[[#This Row],[Passivo Circ.]]</f>
        <v>1.0476074731625593</v>
      </c>
      <c r="AB151" s="30" t="e">
        <f>STDEV(Tabela13[[#This Row],[LUCRO 2015]:[LUCRO 2013]])/Tabela13[[#This Row],[LUCRO MÉD]]</f>
        <v>#DIV/0!</v>
      </c>
    </row>
    <row r="152" spans="1:28" hidden="1">
      <c r="A152" s="63" t="s">
        <v>654</v>
      </c>
      <c r="B152" s="21" t="s">
        <v>557</v>
      </c>
      <c r="C152" s="21" t="s">
        <v>2</v>
      </c>
      <c r="D152" s="34">
        <f>MAX(Tabela13[[#This Row],[Colunas1]:[Colunas5]])</f>
        <v>8.85</v>
      </c>
      <c r="E15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2" s="28">
        <f>IF(Tabela13[[#This Row],[P. Líquido]]&lt;&gt;0,(Tabela13[[#This Row],[P. Líquido]]*1000)/Tabela13[[#This Row],[Qtde Total Ações]],0)</f>
        <v>30.857733070606457</v>
      </c>
      <c r="G152" s="39">
        <f>SUMPRODUCT(N(TRIM(Tabela15[Nome de pregão])=Tabela13[[#This Row],[Nome de Pregão]]),Tabela15[Qtde total de ações])</f>
        <v>1352634100</v>
      </c>
      <c r="H152" s="21">
        <f>SUMPRODUCT(N(Tabela1[Código]=Tabela13[[#This Row],[PAPEL]]),Tabela1[Fechamento])</f>
        <v>8.85</v>
      </c>
      <c r="I152" s="21">
        <f>SUMPRODUCT(N(Tabela17[Código]=Tabela13[[#This Row],[PAPEL]]),Tabela17[Fechamento])</f>
        <v>0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31">
        <f>SUMPRODUCT(N(Tabela17683[Código]=Tabela13[[#This Row],[PAPEL]]),Tabela17683[Fechamento])</f>
        <v>0</v>
      </c>
      <c r="M152" s="32">
        <f>IF(Tabela13[[#This Row],[Cotação]]&gt;0,Plan1!$B$2/Tabela13[[#This Row],[Cotação]]-MOD(Plan1!$B$2/Tabela13[[#This Row],[Cotação]],100),0)</f>
        <v>100</v>
      </c>
      <c r="N152" s="39">
        <v>41739222</v>
      </c>
      <c r="O152" s="39">
        <v>29437396</v>
      </c>
      <c r="P152" s="39">
        <v>28099643</v>
      </c>
      <c r="Q152" s="67">
        <v>0</v>
      </c>
      <c r="R152" s="67">
        <v>0</v>
      </c>
      <c r="S152" s="67">
        <v>0</v>
      </c>
      <c r="T152" s="73">
        <f>AVERAGE(Tabela13[[#This Row],[LUCRO 2015]:[LUCRO 2013]])</f>
        <v>0</v>
      </c>
      <c r="U152" s="77" t="b">
        <f>IF(Tabela13[[#This Row],[LUCRO MÉD]]&lt;&gt;0,(Tabela13[[#This Row],[LUCRO MÉD]]*1000/Tabela13[[#This Row],[Qtde Total Ações]])*(25%*Tabela13[[#This Row],[RPL]]/10%))</f>
        <v>0</v>
      </c>
      <c r="V152" s="30">
        <f>Tabela13[[#This Row],[DIVIDENDOS (25% +)]]/Tabela13[[#This Row],[Cotação]]</f>
        <v>0</v>
      </c>
      <c r="W152" s="30">
        <f>Tabela13[[#This Row],[Cotação]]/Tabela13[[#This Row],[VPA]]</f>
        <v>0.28680006984797174</v>
      </c>
      <c r="X152" s="61">
        <f>IF(Tabela13[[#This Row],[P. Líquido]]&gt;0,AVERAGE(Tabela13[[#This Row],[LUCRO 2015]:[LUCRO 2013]])/(Tabela13[[#This Row],[P. Líquido]]),0)</f>
        <v>0</v>
      </c>
      <c r="Y152" s="73">
        <f>IF([LUCRO MÉD]&lt;&gt;0,Tabela13[[#This Row],[Cotação]]/(Tabela13[[#This Row],[LUCRO MÉD]]*1000/Tabela13[[#This Row],[Qtde Total Ações]]),0)</f>
        <v>0</v>
      </c>
      <c r="Z152" s="61">
        <f>(Tabela13[[#This Row],[LUCRO MÉD]]*1000/Tabela13[[#This Row],[Qtde Total Ações]])/Tabela13[[#This Row],[Cotação]]</f>
        <v>0</v>
      </c>
      <c r="AA152" s="56">
        <f>Tabela13[[#This Row],[Ativo Circ.]]/Tabela13[[#This Row],[Passivo Circ.]]</f>
        <v>1.0476074731625593</v>
      </c>
      <c r="AB152" s="30" t="e">
        <f>STDEV(Tabela13[[#This Row],[LUCRO 2015]:[LUCRO 2013]])/Tabela13[[#This Row],[LUCRO MÉD]]</f>
        <v>#DIV/0!</v>
      </c>
    </row>
    <row r="153" spans="1:28" hidden="1">
      <c r="A153" s="21" t="s">
        <v>655</v>
      </c>
      <c r="B153" s="21" t="s">
        <v>557</v>
      </c>
      <c r="C153" s="21" t="s">
        <v>88</v>
      </c>
      <c r="D153" s="34">
        <f>MAX(Tabela13[[#This Row],[Colunas1]:[Colunas5]])</f>
        <v>54.4</v>
      </c>
      <c r="E15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3" s="28">
        <f>IF(Tabela13[[#This Row],[P. Líquido]]&lt;&gt;0,(Tabela13[[#This Row],[P. Líquido]]*1000)/Tabela13[[#This Row],[Qtde Total Ações]],0)</f>
        <v>0</v>
      </c>
      <c r="G153" s="39">
        <f>SUMPRODUCT(N(TRIM(Tabela15[Nome de pregão])=Tabela13[[#This Row],[Nome de Pregão]]),Tabela15[Qtde total de ações])</f>
        <v>11764889</v>
      </c>
      <c r="H153" s="21">
        <f>SUMPRODUCT(N(Tabela1[Código]=Tabela13[[#This Row],[PAPEL]]),Tabela1[Fechamento])</f>
        <v>54.4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0</v>
      </c>
      <c r="K153" s="21">
        <f>SUMPRODUCT(N(Tabela1768[Código]=Tabela13[[#This Row],[PAPEL]]),Tabela1768[Fechamento])</f>
        <v>0</v>
      </c>
      <c r="L153" s="31">
        <f>SUMPRODUCT(N(Tabela17683[Código]=Tabela13[[#This Row],[PAPEL]]),Tabela17683[Fechamento])</f>
        <v>0</v>
      </c>
      <c r="M153" s="32">
        <f>IF(Tabela13[[#This Row],[Cotação]]&gt;0,Plan1!$B$2/Tabela13[[#This Row],[Cotação]]-MOD(Plan1!$B$2/Tabela13[[#This Row],[Cotação]],100),0)</f>
        <v>0</v>
      </c>
      <c r="N153" s="32"/>
      <c r="O153" s="32"/>
      <c r="P153" s="32"/>
      <c r="Q153" s="67"/>
      <c r="R153" s="67"/>
      <c r="S153" s="67"/>
      <c r="T153" s="73" t="e">
        <f>AVERAGE(Tabela13[[#This Row],[LUCRO 2015]:[LUCRO 2013]])</f>
        <v>#DIV/0!</v>
      </c>
      <c r="U153" s="77" t="e">
        <f>IF(Tabela13[[#This Row],[LUCRO MÉD]]&lt;&gt;0,(Tabela13[[#This Row],[LUCRO MÉD]]*1000/Tabela13[[#This Row],[Qtde Total Ações]])*(25%*Tabela13[[#This Row],[RPL]]/10%))</f>
        <v>#DIV/0!</v>
      </c>
      <c r="V153" s="30" t="e">
        <f>Tabela13[[#This Row],[DIVIDENDOS (25% +)]]/Tabela13[[#This Row],[Cotação]]</f>
        <v>#DIV/0!</v>
      </c>
      <c r="W153" s="30" t="e">
        <f>Tabela13[[#This Row],[Cotação]]/Tabela13[[#This Row],[VPA]]</f>
        <v>#DIV/0!</v>
      </c>
      <c r="X153" s="61">
        <f>IF(Tabela13[[#This Row],[P. Líquido]]&gt;0,AVERAGE(Tabela13[[#This Row],[LUCRO 2015]:[LUCRO 2013]])/(Tabela13[[#This Row],[P. Líquido]]),0)</f>
        <v>0</v>
      </c>
      <c r="Y153" s="73" t="e">
        <f>IF([LUCRO MÉD]&lt;&gt;0,Tabela13[[#This Row],[Cotação]]/(Tabela13[[#This Row],[LUCRO MÉD]]*1000/Tabela13[[#This Row],[Qtde Total Ações]]),0)</f>
        <v>#DIV/0!</v>
      </c>
      <c r="Z153" s="61" t="e">
        <f>(Tabela13[[#This Row],[LUCRO MÉD]]*1000/Tabela13[[#This Row],[Qtde Total Ações]])/Tabela13[[#This Row],[Cotação]]</f>
        <v>#DIV/0!</v>
      </c>
      <c r="AA153" s="56" t="e">
        <f>Tabela13[[#This Row],[Ativo Circ.]]/Tabela13[[#This Row],[Passivo Circ.]]</f>
        <v>#DIV/0!</v>
      </c>
      <c r="AB153" s="30" t="e">
        <f>STDEV(Tabela13[[#This Row],[LUCRO 2015]:[LUCRO 2013]])/Tabela13[[#This Row],[LUCRO MÉD]]</f>
        <v>#DIV/0!</v>
      </c>
    </row>
    <row r="154" spans="1:28" hidden="1">
      <c r="A154" s="63" t="s">
        <v>656</v>
      </c>
      <c r="B154" s="21" t="s">
        <v>557</v>
      </c>
      <c r="C154" s="21" t="s">
        <v>89</v>
      </c>
      <c r="D154" s="34">
        <f>MAX(Tabela13[[#This Row],[Colunas1]:[Colunas5]])</f>
        <v>34.76</v>
      </c>
      <c r="E15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54" s="28">
        <f>IF(Tabela13[[#This Row],[P. Líquido]]&lt;&gt;0,(Tabela13[[#This Row],[P. Líquido]]*1000)/Tabela13[[#This Row],[Qtde Total Ações]],0)</f>
        <v>16.965931955434979</v>
      </c>
      <c r="G154" s="39">
        <f>SUMPRODUCT(N(TRIM(Tabela15[Nome de pregão])=Tabela13[[#This Row],[Nome de Pregão]]),Tabela15[Qtde total de ações])</f>
        <v>167343887</v>
      </c>
      <c r="H154" s="21">
        <f>SUMPRODUCT(N(Tabela1[Código]=Tabela13[[#This Row],[PAPEL]]),Tabela1[Fechamento])</f>
        <v>34.76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21">
        <f>SUMPRODUCT(N(Tabela17683[Código]=Tabela13[[#This Row],[PAPEL]]),Tabela17683[Fechamento])</f>
        <v>0</v>
      </c>
      <c r="M154" s="32">
        <f>IF(Tabela13[[#This Row],[Cotação]]&gt;0,Plan1!$B$2/Tabela13[[#This Row],[Cotação]]-MOD(Plan1!$B$2/Tabela13[[#This Row],[Cotação]],100),0)</f>
        <v>0</v>
      </c>
      <c r="N154" s="57">
        <v>2839145</v>
      </c>
      <c r="O154" s="57">
        <v>4594108</v>
      </c>
      <c r="P154" s="57">
        <v>4520867</v>
      </c>
      <c r="Q154" s="67">
        <v>101136</v>
      </c>
      <c r="R154" s="67">
        <v>0</v>
      </c>
      <c r="S154" s="67">
        <v>198182</v>
      </c>
      <c r="T154" s="73">
        <f>AVERAGE(Tabela13[[#This Row],[LUCRO 2015]:[LUCRO 2013]])</f>
        <v>99772.666666666672</v>
      </c>
      <c r="U154" s="77">
        <f>IF(Tabela13[[#This Row],[LUCRO MÉD]]&lt;&gt;0,(Tabela13[[#This Row],[LUCRO MÉD]]*1000/Tabela13[[#This Row],[Qtde Total Ações]])*(25%*Tabela13[[#This Row],[RPL]]/10%))</f>
        <v>5.2380030011096611E-2</v>
      </c>
      <c r="V154" s="30">
        <f>Tabela13[[#This Row],[DIVIDENDOS (25% +)]]/Tabela13[[#This Row],[Cotação]]</f>
        <v>1.506905351297371E-3</v>
      </c>
      <c r="W154" s="30">
        <f>Tabela13[[#This Row],[Cotação]]/Tabela13[[#This Row],[VPA]]</f>
        <v>2.0488117063834355</v>
      </c>
      <c r="X154" s="61">
        <f>IF(Tabela13[[#This Row],[P. Líquido]]&gt;0,AVERAGE(Tabela13[[#This Row],[LUCRO 2015]:[LUCRO 2013]])/(Tabela13[[#This Row],[P. Líquido]]),0)</f>
        <v>3.514180031899275E-2</v>
      </c>
      <c r="Y154" s="73">
        <f>IF([LUCRO MÉD]&lt;&gt;0,Tabela13[[#This Row],[Cotação]]/(Tabela13[[#This Row],[LUCRO MÉD]]*1000/Tabela13[[#This Row],[Qtde Total Ações]]),0)</f>
        <v>58.301273349280699</v>
      </c>
      <c r="Z154" s="61">
        <f>(Tabela13[[#This Row],[LUCRO MÉD]]*1000/Tabela13[[#This Row],[Qtde Total Ações]])/Tabela13[[#This Row],[Cotação]]</f>
        <v>1.7152284033472791E-2</v>
      </c>
      <c r="AA154" s="56">
        <f>Tabela13[[#This Row],[Ativo Circ.]]/Tabela13[[#This Row],[Passivo Circ.]]</f>
        <v>1.0162006535472068</v>
      </c>
      <c r="AB154" s="30">
        <f>STDEV(Tabela13[[#This Row],[LUCRO 2015]:[LUCRO 2013]])/Tabela13[[#This Row],[LUCRO MÉD]]</f>
        <v>0.99323829904229433</v>
      </c>
    </row>
    <row r="155" spans="1:28" hidden="1">
      <c r="A155" s="63" t="s">
        <v>656</v>
      </c>
      <c r="B155" s="21" t="s">
        <v>558</v>
      </c>
      <c r="C155" s="21" t="s">
        <v>1</v>
      </c>
      <c r="D155" s="34">
        <f>MAX(Tabela13[[#This Row],[Colunas1]:[Colunas5]])</f>
        <v>6.87</v>
      </c>
      <c r="E15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55" s="28">
        <f>IF(Tabela13[[#This Row],[P. Líquido]]&lt;&gt;0,(Tabela13[[#This Row],[P. Líquido]]*1000)/Tabela13[[#This Row],[Qtde Total Ações]],0)</f>
        <v>16.965931955434979</v>
      </c>
      <c r="G155" s="39">
        <f>SUMPRODUCT(N(TRIM(Tabela15[Nome de pregão])=Tabela13[[#This Row],[Nome de Pregão]]),Tabela15[Qtde total de ações])</f>
        <v>167343887</v>
      </c>
      <c r="H155" s="21">
        <f>SUMPRODUCT(N(Tabela1[Código]=Tabela13[[#This Row],[PAPEL]]),Tabela1[Fechamento])</f>
        <v>6.87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21">
        <f>SUMPRODUCT(N(Tabela17683[Código]=Tabela13[[#This Row],[PAPEL]]),Tabela17683[Fechamento])</f>
        <v>0</v>
      </c>
      <c r="M155" s="32">
        <f>IF(Tabela13[[#This Row],[Cotação]]&gt;0,Plan1!$B$2/Tabela13[[#This Row],[Cotação]]-MOD(Plan1!$B$2/Tabela13[[#This Row],[Cotação]],100),0)</f>
        <v>100</v>
      </c>
      <c r="N155" s="57">
        <v>2839145</v>
      </c>
      <c r="O155" s="57">
        <v>4594108</v>
      </c>
      <c r="P155" s="57">
        <v>4520867</v>
      </c>
      <c r="Q155" s="67">
        <v>101136</v>
      </c>
      <c r="R155" s="67">
        <v>0</v>
      </c>
      <c r="S155" s="67">
        <v>198182</v>
      </c>
      <c r="T155" s="73">
        <f>AVERAGE(Tabela13[[#This Row],[LUCRO 2015]:[LUCRO 2013]])</f>
        <v>99772.666666666672</v>
      </c>
      <c r="U155" s="77">
        <f>IF(Tabela13[[#This Row],[LUCRO MÉD]]&lt;&gt;0,(Tabela13[[#This Row],[LUCRO MÉD]]*1000/Tabela13[[#This Row],[Qtde Total Ações]])*(25%*Tabela13[[#This Row],[RPL]]/10%))</f>
        <v>5.2380030011096611E-2</v>
      </c>
      <c r="V155" s="30">
        <f>Tabela13[[#This Row],[DIVIDENDOS (25% +)]]/Tabela13[[#This Row],[Cotação]]</f>
        <v>7.6244585168990702E-3</v>
      </c>
      <c r="W155" s="30">
        <f>Tabela13[[#This Row],[Cotação]]/Tabela13[[#This Row],[VPA]]</f>
        <v>0.40492912608901621</v>
      </c>
      <c r="X155" s="61">
        <f>IF(Tabela13[[#This Row],[P. Líquido]]&gt;0,AVERAGE(Tabela13[[#This Row],[LUCRO 2015]:[LUCRO 2013]])/(Tabela13[[#This Row],[P. Líquido]]),0)</f>
        <v>3.514180031899275E-2</v>
      </c>
      <c r="Y155" s="73">
        <f>IF([LUCRO MÉD]&lt;&gt;0,Tabela13[[#This Row],[Cotação]]/(Tabela13[[#This Row],[LUCRO MÉD]]*1000/Tabela13[[#This Row],[Qtde Total Ações]]),0)</f>
        <v>11.522720020413074</v>
      </c>
      <c r="Z155" s="61">
        <f>(Tabela13[[#This Row],[LUCRO MÉD]]*1000/Tabela13[[#This Row],[Qtde Total Ações]])/Tabela13[[#This Row],[Cotação]]</f>
        <v>8.6785064483772073E-2</v>
      </c>
      <c r="AA155" s="56">
        <f>Tabela13[[#This Row],[Ativo Circ.]]/Tabela13[[#This Row],[Passivo Circ.]]</f>
        <v>1.0162006535472068</v>
      </c>
      <c r="AB155" s="30">
        <f>STDEV(Tabela13[[#This Row],[LUCRO 2015]:[LUCRO 2013]])/Tabela13[[#This Row],[LUCRO MÉD]]</f>
        <v>0.99323829904229433</v>
      </c>
    </row>
    <row r="156" spans="1:28" hidden="1">
      <c r="A156" s="21" t="s">
        <v>657</v>
      </c>
      <c r="B156" s="21" t="s">
        <v>557</v>
      </c>
      <c r="C156" s="21" t="s">
        <v>219</v>
      </c>
      <c r="D156" s="34">
        <f>MAX(Tabela13[[#This Row],[Colunas1]:[Colunas5]])</f>
        <v>0</v>
      </c>
      <c r="E15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6" s="28">
        <f>IF(Tabela13[[#This Row],[P. Líquido]]&lt;&gt;0,(Tabela13[[#This Row],[P. Líquido]]*1000)/Tabela13[[#This Row],[Qtde Total Ações]],0)</f>
        <v>0</v>
      </c>
      <c r="G156" s="39">
        <f>SUMPRODUCT(N(TRIM(Tabela15[Nome de pregão])=Tabela13[[#This Row],[Nome de Pregão]]),Tabela15[Qtde total de ações])</f>
        <v>36947084</v>
      </c>
      <c r="H156" s="21">
        <f>SUMPRODUCT(N(Tabela1[Código]=Tabela13[[#This Row],[PAPEL]]),Tabela1[Fechamento])</f>
        <v>0</v>
      </c>
      <c r="I156" s="21">
        <f>SUMPRODUCT(N(Tabela17[Código]=Tabela13[[#This Row],[PAPEL]]),Tabela17[Fechamento])</f>
        <v>0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0</v>
      </c>
      <c r="L156" s="31">
        <f>SUMPRODUCT(N(Tabela17683[Código]=Tabela13[[#This Row],[PAPEL]]),Tabela17683[Fechamento])</f>
        <v>0</v>
      </c>
      <c r="M156" s="22">
        <f>IF(Tabela13[[#This Row],[Cotação]]&gt;0,Plan1!$B$2/Tabela13[[#This Row],[Cotação]]-MOD(Plan1!$B$2/Tabela13[[#This Row],[Cotação]],100),0)</f>
        <v>0</v>
      </c>
      <c r="N156" s="22"/>
      <c r="O156" s="22"/>
      <c r="P156" s="22"/>
      <c r="Q156" s="67"/>
      <c r="R156" s="67"/>
      <c r="S156" s="67"/>
      <c r="T156" s="73" t="e">
        <f>AVERAGE(Tabela13[[#This Row],[LUCRO 2015]:[LUCRO 2013]])</f>
        <v>#DIV/0!</v>
      </c>
      <c r="U156" s="77" t="e">
        <f>IF(Tabela13[[#This Row],[LUCRO MÉD]]&lt;&gt;0,(Tabela13[[#This Row],[LUCRO MÉD]]*1000/Tabela13[[#This Row],[Qtde Total Ações]])*(25%*Tabela13[[#This Row],[RPL]]/10%))</f>
        <v>#DIV/0!</v>
      </c>
      <c r="V156" s="30" t="e">
        <f>Tabela13[[#This Row],[DIVIDENDOS (25% +)]]/Tabela13[[#This Row],[Cotação]]</f>
        <v>#DIV/0!</v>
      </c>
      <c r="W156" s="30" t="e">
        <f>Tabela13[[#This Row],[Cotação]]/Tabela13[[#This Row],[VPA]]</f>
        <v>#DIV/0!</v>
      </c>
      <c r="X156" s="61">
        <f>IF(Tabela13[[#This Row],[P. Líquido]]&gt;0,AVERAGE(Tabela13[[#This Row],[LUCRO 2015]:[LUCRO 2013]])/(Tabela13[[#This Row],[P. Líquido]]),0)</f>
        <v>0</v>
      </c>
      <c r="Y156" s="73" t="e">
        <f>IF([LUCRO MÉD]&lt;&gt;0,Tabela13[[#This Row],[Cotação]]/(Tabela13[[#This Row],[LUCRO MÉD]]*1000/Tabela13[[#This Row],[Qtde Total Ações]]),0)</f>
        <v>#DIV/0!</v>
      </c>
      <c r="Z156" s="61" t="e">
        <f>(Tabela13[[#This Row],[LUCRO MÉD]]*1000/Tabela13[[#This Row],[Qtde Total Ações]])/Tabela13[[#This Row],[Cotação]]</f>
        <v>#DIV/0!</v>
      </c>
      <c r="AA156" s="56" t="e">
        <f>Tabela13[[#This Row],[Ativo Circ.]]/Tabela13[[#This Row],[Passivo Circ.]]</f>
        <v>#DIV/0!</v>
      </c>
      <c r="AB156" s="30" t="e">
        <f>STDEV(Tabela13[[#This Row],[LUCRO 2015]:[LUCRO 2013]])/Tabela13[[#This Row],[LUCRO MÉD]]</f>
        <v>#DIV/0!</v>
      </c>
    </row>
    <row r="157" spans="1:28" hidden="1">
      <c r="A157" s="21" t="s">
        <v>657</v>
      </c>
      <c r="B157" s="21" t="s">
        <v>558</v>
      </c>
      <c r="C157" s="21" t="s">
        <v>90</v>
      </c>
      <c r="D157" s="34">
        <f>MAX(Tabela13[[#This Row],[Colunas1]:[Colunas5]])</f>
        <v>4.75</v>
      </c>
      <c r="E15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7" s="28">
        <f>IF(Tabela13[[#This Row],[P. Líquido]]&lt;&gt;0,(Tabela13[[#This Row],[P. Líquido]]*1000)/Tabela13[[#This Row],[Qtde Total Ações]],0)</f>
        <v>0</v>
      </c>
      <c r="G157" s="39">
        <f>SUMPRODUCT(N(TRIM(Tabela15[Nome de pregão])=Tabela13[[#This Row],[Nome de Pregão]]),Tabela15[Qtde total de ações])</f>
        <v>36947084</v>
      </c>
      <c r="H157" s="21">
        <f>SUMPRODUCT(N(Tabela1[Código]=Tabela13[[#This Row],[PAPEL]]),Tabela1[Fechamento])</f>
        <v>4.75</v>
      </c>
      <c r="I157" s="21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0</v>
      </c>
      <c r="L157" s="31">
        <f>SUMPRODUCT(N(Tabela17683[Código]=Tabela13[[#This Row],[PAPEL]]),Tabela17683[Fechamento])</f>
        <v>0</v>
      </c>
      <c r="M157" s="32">
        <f>IF(Tabela13[[#This Row],[Cotação]]&gt;0,Plan1!$B$2/Tabela13[[#This Row],[Cotação]]-MOD(Plan1!$B$2/Tabela13[[#This Row],[Cotação]],100),0)</f>
        <v>200</v>
      </c>
      <c r="N157" s="39"/>
      <c r="O157" s="39"/>
      <c r="P157" s="39"/>
      <c r="Q157" s="67"/>
      <c r="R157" s="67"/>
      <c r="S157" s="67"/>
      <c r="T157" s="73" t="e">
        <f>AVERAGE(Tabela13[[#This Row],[LUCRO 2015]:[LUCRO 2013]])</f>
        <v>#DIV/0!</v>
      </c>
      <c r="U157" s="77" t="e">
        <f>IF(Tabela13[[#This Row],[LUCRO MÉD]]&lt;&gt;0,(Tabela13[[#This Row],[LUCRO MÉD]]*1000/Tabela13[[#This Row],[Qtde Total Ações]])*(25%*Tabela13[[#This Row],[RPL]]/10%))</f>
        <v>#DIV/0!</v>
      </c>
      <c r="V157" s="30" t="e">
        <f>Tabela13[[#This Row],[DIVIDENDOS (25% +)]]/Tabela13[[#This Row],[Cotação]]</f>
        <v>#DIV/0!</v>
      </c>
      <c r="W157" s="30" t="e">
        <f>Tabela13[[#This Row],[Cotação]]/Tabela13[[#This Row],[VPA]]</f>
        <v>#DIV/0!</v>
      </c>
      <c r="X157" s="61">
        <f>IF(Tabela13[[#This Row],[P. Líquido]]&gt;0,AVERAGE(Tabela13[[#This Row],[LUCRO 2015]:[LUCRO 2013]])/(Tabela13[[#This Row],[P. Líquido]]),0)</f>
        <v>0</v>
      </c>
      <c r="Y157" s="73" t="e">
        <f>IF([LUCRO MÉD]&lt;&gt;0,Tabela13[[#This Row],[Cotação]]/(Tabela13[[#This Row],[LUCRO MÉD]]*1000/Tabela13[[#This Row],[Qtde Total Ações]]),0)</f>
        <v>#DIV/0!</v>
      </c>
      <c r="Z157" s="61" t="e">
        <f>(Tabela13[[#This Row],[LUCRO MÉD]]*1000/Tabela13[[#This Row],[Qtde Total Ações]])/Tabela13[[#This Row],[Cotação]]</f>
        <v>#DIV/0!</v>
      </c>
      <c r="AA157" s="56" t="e">
        <f>Tabela13[[#This Row],[Ativo Circ.]]/Tabela13[[#This Row],[Passivo Circ.]]</f>
        <v>#DIV/0!</v>
      </c>
      <c r="AB157" s="30" t="e">
        <f>STDEV(Tabela13[[#This Row],[LUCRO 2015]:[LUCRO 2013]])/Tabela13[[#This Row],[LUCRO MÉD]]</f>
        <v>#DIV/0!</v>
      </c>
    </row>
    <row r="158" spans="1:28" hidden="1">
      <c r="A158" s="21" t="s">
        <v>658</v>
      </c>
      <c r="B158" s="21" t="s">
        <v>557</v>
      </c>
      <c r="C158" s="21" t="s">
        <v>532</v>
      </c>
      <c r="D158" s="34">
        <f>MAX(Tabela13[[#This Row],[Colunas1]:[Colunas5]])</f>
        <v>18.78</v>
      </c>
      <c r="E15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8" s="28">
        <f>IF(Tabela13[[#This Row],[P. Líquido]]&lt;&gt;0,(Tabela13[[#This Row],[P. Líquido]]*1000)/Tabela13[[#This Row],[Qtde Total Ações]],0)</f>
        <v>0</v>
      </c>
      <c r="G158" s="39">
        <f>SUMPRODUCT(N(TRIM(Tabela15[Nome de pregão])=Tabela13[[#This Row],[Nome de Pregão]]),Tabela15[Qtde total de ações])</f>
        <v>740465044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0</v>
      </c>
      <c r="L158" s="26">
        <f>SUMPRODUCT(N(Tabela17683[Código]=Tabela13[[#This Row],[PAPEL]]),Tabela17683[Fechamento])</f>
        <v>18.78</v>
      </c>
      <c r="M158" s="32">
        <f>IF(Tabela13[[#This Row],[Cotação]]&gt;0,Plan1!$B$2/Tabela13[[#This Row],[Cotação]]-MOD(Plan1!$B$2/Tabela13[[#This Row],[Cotação]],100),0)</f>
        <v>0</v>
      </c>
      <c r="N158" s="32"/>
      <c r="O158" s="32"/>
      <c r="P158" s="32"/>
      <c r="Q158" s="67"/>
      <c r="R158" s="67"/>
      <c r="S158" s="67"/>
      <c r="T158" s="73" t="e">
        <f>AVERAGE(Tabela13[[#This Row],[LUCRO 2015]:[LUCRO 2013]])</f>
        <v>#DIV/0!</v>
      </c>
      <c r="U158" s="77" t="e">
        <f>IF(Tabela13[[#This Row],[LUCRO MÉD]]&lt;&gt;0,(Tabela13[[#This Row],[LUCRO MÉD]]*1000/Tabela13[[#This Row],[Qtde Total Ações]])*(25%*Tabela13[[#This Row],[RPL]]/10%))</f>
        <v>#DIV/0!</v>
      </c>
      <c r="V158" s="30" t="e">
        <f>Tabela13[[#This Row],[DIVIDENDOS (25% +)]]/Tabela13[[#This Row],[Cotação]]</f>
        <v>#DIV/0!</v>
      </c>
      <c r="W158" s="30" t="e">
        <f>Tabela13[[#This Row],[Cotação]]/Tabela13[[#This Row],[VPA]]</f>
        <v>#DIV/0!</v>
      </c>
      <c r="X158" s="61">
        <f>IF(Tabela13[[#This Row],[P. Líquido]]&gt;0,AVERAGE(Tabela13[[#This Row],[LUCRO 2015]:[LUCRO 2013]])/(Tabela13[[#This Row],[P. Líquido]]),0)</f>
        <v>0</v>
      </c>
      <c r="Y158" s="73" t="e">
        <f>IF([LUCRO MÉD]&lt;&gt;0,Tabela13[[#This Row],[Cotação]]/(Tabela13[[#This Row],[LUCRO MÉD]]*1000/Tabela13[[#This Row],[Qtde Total Ações]]),0)</f>
        <v>#DIV/0!</v>
      </c>
      <c r="Z158" s="61" t="e">
        <f>(Tabela13[[#This Row],[LUCRO MÉD]]*1000/Tabela13[[#This Row],[Qtde Total Ações]])/Tabela13[[#This Row],[Cotação]]</f>
        <v>#DIV/0!</v>
      </c>
      <c r="AA158" s="56" t="e">
        <f>Tabela13[[#This Row],[Ativo Circ.]]/Tabela13[[#This Row],[Passivo Circ.]]</f>
        <v>#DIV/0!</v>
      </c>
      <c r="AB158" s="30" t="e">
        <f>STDEV(Tabela13[[#This Row],[LUCRO 2015]:[LUCRO 2013]])/Tabela13[[#This Row],[LUCRO MÉD]]</f>
        <v>#DIV/0!</v>
      </c>
    </row>
    <row r="159" spans="1:28" hidden="1">
      <c r="A159" s="21" t="s">
        <v>659</v>
      </c>
      <c r="B159" s="21" t="s">
        <v>557</v>
      </c>
      <c r="C159" s="21" t="s">
        <v>234</v>
      </c>
      <c r="D159" s="34">
        <f>MAX(Tabela13[[#This Row],[Colunas1]:[Colunas5]])</f>
        <v>0</v>
      </c>
      <c r="E15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59" s="28">
        <f>IF(Tabela13[[#This Row],[P. Líquido]]&lt;&gt;0,(Tabela13[[#This Row],[P. Líquido]]*1000)/Tabela13[[#This Row],[Qtde Total Ações]],0)</f>
        <v>0</v>
      </c>
      <c r="G159" s="39">
        <f>SUMPRODUCT(N(TRIM(Tabela15[Nome de pregão])=Tabela13[[#This Row],[Nome de Pregão]]),Tabela15[Qtde total de ações])</f>
        <v>0</v>
      </c>
      <c r="H159" s="21">
        <f>SUMPRODUCT(N(Tabela1[Código]=Tabela13[[#This Row],[PAPEL]]),Tabela1[Fechamento])</f>
        <v>0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31">
        <f>SUMPRODUCT(N(Tabela17683[Código]=Tabela13[[#This Row],[PAPEL]]),Tabela17683[Fechamento])</f>
        <v>0</v>
      </c>
      <c r="M159" s="32">
        <f>IF(Tabela13[[#This Row],[Cotação]]&gt;0,Plan1!$B$2/Tabela13[[#This Row],[Cotação]]-MOD(Plan1!$B$2/Tabela13[[#This Row],[Cotação]],100),0)</f>
        <v>0</v>
      </c>
      <c r="N159" s="32"/>
      <c r="O159" s="32"/>
      <c r="P159" s="32"/>
      <c r="Q159" s="67"/>
      <c r="R159" s="67"/>
      <c r="S159" s="67"/>
      <c r="T159" s="73" t="e">
        <f>AVERAGE(Tabela13[[#This Row],[LUCRO 2015]:[LUCRO 2013]])</f>
        <v>#DIV/0!</v>
      </c>
      <c r="U159" s="77" t="e">
        <f>IF(Tabela13[[#This Row],[LUCRO MÉD]]&lt;&gt;0,(Tabela13[[#This Row],[LUCRO MÉD]]*1000/Tabela13[[#This Row],[Qtde Total Ações]])*(25%*Tabela13[[#This Row],[RPL]]/10%))</f>
        <v>#DIV/0!</v>
      </c>
      <c r="V159" s="30" t="e">
        <f>Tabela13[[#This Row],[DIVIDENDOS (25% +)]]/Tabela13[[#This Row],[Cotação]]</f>
        <v>#DIV/0!</v>
      </c>
      <c r="W159" s="30" t="e">
        <f>Tabela13[[#This Row],[Cotação]]/Tabela13[[#This Row],[VPA]]</f>
        <v>#DIV/0!</v>
      </c>
      <c r="X159" s="61">
        <f>IF(Tabela13[[#This Row],[P. Líquido]]&gt;0,AVERAGE(Tabela13[[#This Row],[LUCRO 2015]:[LUCRO 2013]])/(Tabela13[[#This Row],[P. Líquido]]),0)</f>
        <v>0</v>
      </c>
      <c r="Y159" s="73" t="e">
        <f>IF([LUCRO MÉD]&lt;&gt;0,Tabela13[[#This Row],[Cotação]]/(Tabela13[[#This Row],[LUCRO MÉD]]*1000/Tabela13[[#This Row],[Qtde Total Ações]]),0)</f>
        <v>#DIV/0!</v>
      </c>
      <c r="Z159" s="61" t="e">
        <f>(Tabela13[[#This Row],[LUCRO MÉD]]*1000/Tabela13[[#This Row],[Qtde Total Ações]])/Tabela13[[#This Row],[Cotação]]</f>
        <v>#DIV/0!</v>
      </c>
      <c r="AA159" s="56" t="e">
        <f>Tabela13[[#This Row],[Ativo Circ.]]/Tabela13[[#This Row],[Passivo Circ.]]</f>
        <v>#DIV/0!</v>
      </c>
      <c r="AB159" s="30" t="e">
        <f>STDEV(Tabela13[[#This Row],[LUCRO 2015]:[LUCRO 2013]])/Tabela13[[#This Row],[LUCRO MÉD]]</f>
        <v>#DIV/0!</v>
      </c>
    </row>
    <row r="160" spans="1:28" hidden="1">
      <c r="A160" s="21" t="s">
        <v>659</v>
      </c>
      <c r="B160" s="21" t="s">
        <v>558</v>
      </c>
      <c r="C160" s="21" t="s">
        <v>184</v>
      </c>
      <c r="D160" s="34">
        <f>MAX(Tabela13[[#This Row],[Colunas1]:[Colunas5]])</f>
        <v>0</v>
      </c>
      <c r="E16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0" s="28">
        <f>IF(Tabela13[[#This Row],[P. Líquido]]&lt;&gt;0,(Tabela13[[#This Row],[P. Líquido]]*1000)/Tabela13[[#This Row],[Qtde Total Ações]],0)</f>
        <v>0</v>
      </c>
      <c r="G160" s="39">
        <f>SUMPRODUCT(N(TRIM(Tabela15[Nome de pregão])=Tabela13[[#This Row],[Nome de Pregão]]),Tabela15[Qtde total de ações])</f>
        <v>0</v>
      </c>
      <c r="H160" s="21">
        <f>SUMPRODUCT(N(Tabela1[Código]=Tabela13[[#This Row],[PAPEL]]),Tabela1[Fechamento])</f>
        <v>0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0</v>
      </c>
      <c r="K160" s="21">
        <f>SUMPRODUCT(N(Tabela1768[Código]=Tabela13[[#This Row],[PAPEL]]),Tabela1768[Fechamento])</f>
        <v>0</v>
      </c>
      <c r="L160" s="31">
        <f>SUMPRODUCT(N(Tabela17683[Código]=Tabela13[[#This Row],[PAPEL]]),Tabela17683[Fechamento])</f>
        <v>0</v>
      </c>
      <c r="M160" s="32">
        <f>IF(Tabela13[[#This Row],[Cotação]]&gt;0,Plan1!$B$2/Tabela13[[#This Row],[Cotação]]-MOD(Plan1!$B$2/Tabela13[[#This Row],[Cotação]],100),0)</f>
        <v>0</v>
      </c>
      <c r="N160" s="39"/>
      <c r="O160" s="39"/>
      <c r="P160" s="39"/>
      <c r="Q160" s="67"/>
      <c r="R160" s="67"/>
      <c r="S160" s="67"/>
      <c r="T160" s="73" t="e">
        <f>AVERAGE(Tabela13[[#This Row],[LUCRO 2015]:[LUCRO 2013]])</f>
        <v>#DIV/0!</v>
      </c>
      <c r="U160" s="77" t="e">
        <f>IF(Tabela13[[#This Row],[LUCRO MÉD]]&lt;&gt;0,(Tabela13[[#This Row],[LUCRO MÉD]]*1000/Tabela13[[#This Row],[Qtde Total Ações]])*(25%*Tabela13[[#This Row],[RPL]]/10%))</f>
        <v>#DIV/0!</v>
      </c>
      <c r="V160" s="30" t="e">
        <f>Tabela13[[#This Row],[DIVIDENDOS (25% +)]]/Tabela13[[#This Row],[Cotação]]</f>
        <v>#DIV/0!</v>
      </c>
      <c r="W160" s="30" t="e">
        <f>Tabela13[[#This Row],[Cotação]]/Tabela13[[#This Row],[VPA]]</f>
        <v>#DIV/0!</v>
      </c>
      <c r="X160" s="61">
        <f>IF(Tabela13[[#This Row],[P. Líquido]]&gt;0,AVERAGE(Tabela13[[#This Row],[LUCRO 2015]:[LUCRO 2013]])/(Tabela13[[#This Row],[P. Líquido]]),0)</f>
        <v>0</v>
      </c>
      <c r="Y160" s="73" t="e">
        <f>IF([LUCRO MÉD]&lt;&gt;0,Tabela13[[#This Row],[Cotação]]/(Tabela13[[#This Row],[LUCRO MÉD]]*1000/Tabela13[[#This Row],[Qtde Total Ações]]),0)</f>
        <v>#DIV/0!</v>
      </c>
      <c r="Z160" s="61" t="e">
        <f>(Tabela13[[#This Row],[LUCRO MÉD]]*1000/Tabela13[[#This Row],[Qtde Total Ações]])/Tabela13[[#This Row],[Cotação]]</f>
        <v>#DIV/0!</v>
      </c>
      <c r="AA160" s="56" t="e">
        <f>Tabela13[[#This Row],[Ativo Circ.]]/Tabela13[[#This Row],[Passivo Circ.]]</f>
        <v>#DIV/0!</v>
      </c>
      <c r="AB160" s="30" t="e">
        <f>STDEV(Tabela13[[#This Row],[LUCRO 2015]:[LUCRO 2013]])/Tabela13[[#This Row],[LUCRO MÉD]]</f>
        <v>#DIV/0!</v>
      </c>
    </row>
    <row r="161" spans="1:28" hidden="1">
      <c r="A161" s="21" t="s">
        <v>660</v>
      </c>
      <c r="B161" s="21" t="s">
        <v>557</v>
      </c>
      <c r="C161" s="21" t="s">
        <v>397</v>
      </c>
      <c r="D161" s="34">
        <f>MAX(Tabela13[[#This Row],[Colunas1]:[Colunas5]])</f>
        <v>31</v>
      </c>
      <c r="E16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1" s="28">
        <f>IF(Tabela13[[#This Row],[P. Líquido]]&lt;&gt;0,(Tabela13[[#This Row],[P. Líquido]]*1000)/Tabela13[[#This Row],[Qtde Total Ações]],0)</f>
        <v>0</v>
      </c>
      <c r="G161" s="39">
        <f>SUMPRODUCT(N(TRIM(Tabela15[Nome de pregão])=Tabela13[[#This Row],[Nome de Pregão]]),Tabela15[Qtde total de ações])</f>
        <v>1900064</v>
      </c>
      <c r="H161" s="26">
        <f>SUMPRODUCT(N(Tabela1[Código]=Tabela13[[#This Row],[PAPEL]]),Tabela1[Fechamento])</f>
        <v>0</v>
      </c>
      <c r="I161" s="40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31</v>
      </c>
      <c r="L161" s="21">
        <f>SUMPRODUCT(N(Tabela17683[Código]=Tabela13[[#This Row],[PAPEL]]),Tabela17683[Fechamento])</f>
        <v>0</v>
      </c>
      <c r="M161" s="32">
        <f>IF(Tabela13[[#This Row],[Cotação]]&gt;0,Plan1!$B$2/Tabela13[[#This Row],[Cotação]]-MOD(Plan1!$B$2/Tabela13[[#This Row],[Cotação]],100),0)</f>
        <v>0</v>
      </c>
      <c r="N161" s="32"/>
      <c r="O161" s="32"/>
      <c r="P161" s="32"/>
      <c r="Q161" s="67"/>
      <c r="R161" s="67"/>
      <c r="S161" s="67"/>
      <c r="T161" s="73" t="e">
        <f>AVERAGE(Tabela13[[#This Row],[LUCRO 2015]:[LUCRO 2013]])</f>
        <v>#DIV/0!</v>
      </c>
      <c r="U161" s="77" t="e">
        <f>IF(Tabela13[[#This Row],[LUCRO MÉD]]&lt;&gt;0,(Tabela13[[#This Row],[LUCRO MÉD]]*1000/Tabela13[[#This Row],[Qtde Total Ações]])*(25%*Tabela13[[#This Row],[RPL]]/10%))</f>
        <v>#DIV/0!</v>
      </c>
      <c r="V161" s="30" t="e">
        <f>Tabela13[[#This Row],[DIVIDENDOS (25% +)]]/Tabela13[[#This Row],[Cotação]]</f>
        <v>#DIV/0!</v>
      </c>
      <c r="W161" s="30" t="e">
        <f>Tabela13[[#This Row],[Cotação]]/Tabela13[[#This Row],[VPA]]</f>
        <v>#DIV/0!</v>
      </c>
      <c r="X161" s="61">
        <f>IF(Tabela13[[#This Row],[P. Líquido]]&gt;0,AVERAGE(Tabela13[[#This Row],[LUCRO 2015]:[LUCRO 2013]])/(Tabela13[[#This Row],[P. Líquido]]),0)</f>
        <v>0</v>
      </c>
      <c r="Y161" s="73" t="e">
        <f>IF([LUCRO MÉD]&lt;&gt;0,Tabela13[[#This Row],[Cotação]]/(Tabela13[[#This Row],[LUCRO MÉD]]*1000/Tabela13[[#This Row],[Qtde Total Ações]]),0)</f>
        <v>#DIV/0!</v>
      </c>
      <c r="Z161" s="61" t="e">
        <f>(Tabela13[[#This Row],[LUCRO MÉD]]*1000/Tabela13[[#This Row],[Qtde Total Ações]])/Tabela13[[#This Row],[Cotação]]</f>
        <v>#DIV/0!</v>
      </c>
      <c r="AA161" s="56" t="e">
        <f>Tabela13[[#This Row],[Ativo Circ.]]/Tabela13[[#This Row],[Passivo Circ.]]</f>
        <v>#DIV/0!</v>
      </c>
      <c r="AB161" s="30" t="e">
        <f>STDEV(Tabela13[[#This Row],[LUCRO 2015]:[LUCRO 2013]])/Tabela13[[#This Row],[LUCRO MÉD]]</f>
        <v>#DIV/0!</v>
      </c>
    </row>
    <row r="162" spans="1:28" hidden="1">
      <c r="A162" s="21" t="s">
        <v>660</v>
      </c>
      <c r="B162" s="21" t="s">
        <v>558</v>
      </c>
      <c r="C162" s="21" t="s">
        <v>398</v>
      </c>
      <c r="D162" s="34">
        <f>MAX(Tabela13[[#This Row],[Colunas1]:[Colunas5]])</f>
        <v>42.47</v>
      </c>
      <c r="E16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2" s="28">
        <f>IF(Tabela13[[#This Row],[P. Líquido]]&lt;&gt;0,(Tabela13[[#This Row],[P. Líquido]]*1000)/Tabela13[[#This Row],[Qtde Total Ações]],0)</f>
        <v>0</v>
      </c>
      <c r="G162" s="39">
        <f>SUMPRODUCT(N(TRIM(Tabela15[Nome de pregão])=Tabela13[[#This Row],[Nome de Pregão]]),Tabela15[Qtde total de ações])</f>
        <v>1900064</v>
      </c>
      <c r="H162" s="26">
        <f>SUMPRODUCT(N(Tabela1[Código]=Tabela13[[#This Row],[PAPEL]]),Tabela1[Fechamento])</f>
        <v>0</v>
      </c>
      <c r="I162" s="40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42.47</v>
      </c>
      <c r="L162" s="21">
        <f>SUMPRODUCT(N(Tabela17683[Código]=Tabela13[[#This Row],[PAPEL]]),Tabela17683[Fechamento])</f>
        <v>0</v>
      </c>
      <c r="M162" s="32">
        <f>IF(Tabela13[[#This Row],[Cotação]]&gt;0,Plan1!$B$2/Tabela13[[#This Row],[Cotação]]-MOD(Plan1!$B$2/Tabela13[[#This Row],[Cotação]],100),0)</f>
        <v>0</v>
      </c>
      <c r="N162" s="32"/>
      <c r="O162" s="32"/>
      <c r="P162" s="32"/>
      <c r="Q162" s="67"/>
      <c r="R162" s="67"/>
      <c r="S162" s="67"/>
      <c r="T162" s="73" t="e">
        <f>AVERAGE(Tabela13[[#This Row],[LUCRO 2015]:[LUCRO 2013]])</f>
        <v>#DIV/0!</v>
      </c>
      <c r="U162" s="77" t="e">
        <f>IF(Tabela13[[#This Row],[LUCRO MÉD]]&lt;&gt;0,(Tabela13[[#This Row],[LUCRO MÉD]]*1000/Tabela13[[#This Row],[Qtde Total Ações]])*(25%*Tabela13[[#This Row],[RPL]]/10%))</f>
        <v>#DIV/0!</v>
      </c>
      <c r="V162" s="30" t="e">
        <f>Tabela13[[#This Row],[DIVIDENDOS (25% +)]]/Tabela13[[#This Row],[Cotação]]</f>
        <v>#DIV/0!</v>
      </c>
      <c r="W162" s="30" t="e">
        <f>Tabela13[[#This Row],[Cotação]]/Tabela13[[#This Row],[VPA]]</f>
        <v>#DIV/0!</v>
      </c>
      <c r="X162" s="61">
        <f>IF(Tabela13[[#This Row],[P. Líquido]]&gt;0,AVERAGE(Tabela13[[#This Row],[LUCRO 2015]:[LUCRO 2013]])/(Tabela13[[#This Row],[P. Líquido]]),0)</f>
        <v>0</v>
      </c>
      <c r="Y162" s="73" t="e">
        <f>IF([LUCRO MÉD]&lt;&gt;0,Tabela13[[#This Row],[Cotação]]/(Tabela13[[#This Row],[LUCRO MÉD]]*1000/Tabela13[[#This Row],[Qtde Total Ações]]),0)</f>
        <v>#DIV/0!</v>
      </c>
      <c r="Z162" s="61" t="e">
        <f>(Tabela13[[#This Row],[LUCRO MÉD]]*1000/Tabela13[[#This Row],[Qtde Total Ações]])/Tabela13[[#This Row],[Cotação]]</f>
        <v>#DIV/0!</v>
      </c>
      <c r="AA162" s="56" t="e">
        <f>Tabela13[[#This Row],[Ativo Circ.]]/Tabela13[[#This Row],[Passivo Circ.]]</f>
        <v>#DIV/0!</v>
      </c>
      <c r="AB162" s="30" t="e">
        <f>STDEV(Tabela13[[#This Row],[LUCRO 2015]:[LUCRO 2013]])/Tabela13[[#This Row],[LUCRO MÉD]]</f>
        <v>#DIV/0!</v>
      </c>
    </row>
    <row r="163" spans="1:28" hidden="1">
      <c r="A163" s="21" t="s">
        <v>661</v>
      </c>
      <c r="B163" s="21" t="s">
        <v>557</v>
      </c>
      <c r="C163" s="21" t="s">
        <v>17</v>
      </c>
      <c r="D163" s="34">
        <f>MAX(Tabela13[[#This Row],[Colunas1]:[Colunas5]])</f>
        <v>12.65</v>
      </c>
      <c r="E16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3" s="28">
        <f>IF(Tabela13[[#This Row],[P. Líquido]]&lt;&gt;0,(Tabela13[[#This Row],[P. Líquido]]*1000)/Tabela13[[#This Row],[Qtde Total Ações]],0)</f>
        <v>0</v>
      </c>
      <c r="G163" s="39">
        <f>SUMPRODUCT(N(TRIM(Tabela15[Nome de pregão])=Tabela13[[#This Row],[Nome de Pregão]]),Tabela15[Qtde total de ações])</f>
        <v>476415612</v>
      </c>
      <c r="H163" s="21">
        <f>SUMPRODUCT(N(Tabela1[Código]=Tabela13[[#This Row],[PAPEL]]),Tabela1[Fechamento])</f>
        <v>12.65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0</v>
      </c>
      <c r="K163" s="21">
        <f>SUMPRODUCT(N(Tabela1768[Código]=Tabela13[[#This Row],[PAPEL]]),Tabela1768[Fechamento])</f>
        <v>0</v>
      </c>
      <c r="L163" s="31">
        <f>SUMPRODUCT(N(Tabela17683[Código]=Tabela13[[#This Row],[PAPEL]]),Tabela17683[Fechamento])</f>
        <v>0</v>
      </c>
      <c r="M163" s="32">
        <f>IF(Tabela13[[#This Row],[Cotação]]&gt;0,Plan1!$B$2/Tabela13[[#This Row],[Cotação]]-MOD(Plan1!$B$2/Tabela13[[#This Row],[Cotação]],100),0)</f>
        <v>0</v>
      </c>
      <c r="N163" s="32"/>
      <c r="O163" s="32"/>
      <c r="P163" s="32"/>
      <c r="Q163" s="67"/>
      <c r="R163" s="67"/>
      <c r="S163" s="67"/>
      <c r="T163" s="73" t="e">
        <f>AVERAGE(Tabela13[[#This Row],[LUCRO 2015]:[LUCRO 2013]])</f>
        <v>#DIV/0!</v>
      </c>
      <c r="U163" s="77" t="e">
        <f>IF(Tabela13[[#This Row],[LUCRO MÉD]]&lt;&gt;0,(Tabela13[[#This Row],[LUCRO MÉD]]*1000/Tabela13[[#This Row],[Qtde Total Ações]])*(25%*Tabela13[[#This Row],[RPL]]/10%))</f>
        <v>#DIV/0!</v>
      </c>
      <c r="V163" s="30" t="e">
        <f>Tabela13[[#This Row],[DIVIDENDOS (25% +)]]/Tabela13[[#This Row],[Cotação]]</f>
        <v>#DIV/0!</v>
      </c>
      <c r="W163" s="30" t="e">
        <f>Tabela13[[#This Row],[Cotação]]/Tabela13[[#This Row],[VPA]]</f>
        <v>#DIV/0!</v>
      </c>
      <c r="X163" s="61">
        <f>IF(Tabela13[[#This Row],[P. Líquido]]&gt;0,AVERAGE(Tabela13[[#This Row],[LUCRO 2015]:[LUCRO 2013]])/(Tabela13[[#This Row],[P. Líquido]]),0)</f>
        <v>0</v>
      </c>
      <c r="Y163" s="73" t="e">
        <f>IF([LUCRO MÉD]&lt;&gt;0,Tabela13[[#This Row],[Cotação]]/(Tabela13[[#This Row],[LUCRO MÉD]]*1000/Tabela13[[#This Row],[Qtde Total Ações]]),0)</f>
        <v>#DIV/0!</v>
      </c>
      <c r="Z163" s="61" t="e">
        <f>(Tabela13[[#This Row],[LUCRO MÉD]]*1000/Tabela13[[#This Row],[Qtde Total Ações]])/Tabela13[[#This Row],[Cotação]]</f>
        <v>#DIV/0!</v>
      </c>
      <c r="AA163" s="56" t="e">
        <f>Tabela13[[#This Row],[Ativo Circ.]]/Tabela13[[#This Row],[Passivo Circ.]]</f>
        <v>#DIV/0!</v>
      </c>
      <c r="AB163" s="30" t="e">
        <f>STDEV(Tabela13[[#This Row],[LUCRO 2015]:[LUCRO 2013]])/Tabela13[[#This Row],[LUCRO MÉD]]</f>
        <v>#DIV/0!</v>
      </c>
    </row>
    <row r="164" spans="1:28" hidden="1">
      <c r="A164" s="63" t="s">
        <v>662</v>
      </c>
      <c r="B164" s="21" t="s">
        <v>559</v>
      </c>
      <c r="C164" s="21" t="s">
        <v>66</v>
      </c>
      <c r="D164" s="34">
        <f>MAX(Tabela13[[#This Row],[Colunas1]:[Colunas5]])</f>
        <v>15.65</v>
      </c>
      <c r="E16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64" s="28">
        <f>IF(Tabela13[[#This Row],[P. Líquido]]&lt;&gt;0,(Tabela13[[#This Row],[P. Líquido]]*1000)/Tabela13[[#This Row],[Qtde Total Ações]],0)</f>
        <v>2.4825453012501169</v>
      </c>
      <c r="G164" s="39">
        <f>SUMPRODUCT(N(TRIM(Tabela15[Nome de pregão])=Tabela13[[#This Row],[Nome de Pregão]]),Tabela15[Qtde total de ações])</f>
        <v>1336599980</v>
      </c>
      <c r="H164" s="21">
        <f>SUMPRODUCT(N(Tabela1[Código]=Tabela13[[#This Row],[PAPEL]]),Tabela1[Fechamento])</f>
        <v>15.65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0</v>
      </c>
      <c r="L164" s="31">
        <f>SUMPRODUCT(N(Tabela17683[Código]=Tabela13[[#This Row],[PAPEL]]),Tabela17683[Fechamento])</f>
        <v>0</v>
      </c>
      <c r="M164" s="32">
        <f>IF(Tabela13[[#This Row],[Cotação]]&gt;0,Plan1!$B$2/Tabela13[[#This Row],[Cotação]]-MOD(Plan1!$B$2/Tabela13[[#This Row],[Cotação]],100),0)</f>
        <v>0</v>
      </c>
      <c r="N164" s="39">
        <v>3318170</v>
      </c>
      <c r="O164" s="39">
        <v>5879295</v>
      </c>
      <c r="P164" s="39">
        <v>4716057</v>
      </c>
      <c r="Q164" s="67">
        <v>351401</v>
      </c>
      <c r="R164" s="67">
        <v>304720</v>
      </c>
      <c r="S164" s="67">
        <v>202747</v>
      </c>
      <c r="T164" s="73">
        <f>AVERAGE(Tabela13[[#This Row],[LUCRO 2015]:[LUCRO 2013]])</f>
        <v>286289.33333333331</v>
      </c>
      <c r="U164" s="77">
        <f>IF(Tabela13[[#This Row],[LUCRO MÉD]]&lt;&gt;0,(Tabela13[[#This Row],[LUCRO MÉD]]*1000/Tabela13[[#This Row],[Qtde Total Ações]])*(25%*Tabela13[[#This Row],[RPL]]/10%))</f>
        <v>4.6200881339925781E-2</v>
      </c>
      <c r="V164" s="30">
        <f>Tabela13[[#This Row],[DIVIDENDOS (25% +)]]/Tabela13[[#This Row],[Cotação]]</f>
        <v>2.9521329929665034E-3</v>
      </c>
      <c r="W164" s="30">
        <f>Tabela13[[#This Row],[Cotação]]/Tabela13[[#This Row],[VPA]]</f>
        <v>6.3040138651726707</v>
      </c>
      <c r="X164" s="61">
        <f>IF(Tabela13[[#This Row],[P. Líquido]]&gt;0,AVERAGE(Tabela13[[#This Row],[LUCRO 2015]:[LUCRO 2013]])/(Tabela13[[#This Row],[P. Líquido]]),0)</f>
        <v>8.6279284465031428E-2</v>
      </c>
      <c r="Y164" s="73">
        <f>IF([LUCRO MÉD]&lt;&gt;0,Tabela13[[#This Row],[Cotação]]/(Tabela13[[#This Row],[LUCRO MÉD]]*1000/Tabela13[[#This Row],[Qtde Total Ações]]),0)</f>
        <v>73.065207995873649</v>
      </c>
      <c r="Z164" s="61">
        <f>(Tabela13[[#This Row],[LUCRO MÉD]]*1000/Tabela13[[#This Row],[Qtde Total Ações]])/Tabela13[[#This Row],[Cotação]]</f>
        <v>1.3686404616222744E-2</v>
      </c>
      <c r="AA164" s="56">
        <f>Tabela13[[#This Row],[Ativo Circ.]]/Tabela13[[#This Row],[Passivo Circ.]]</f>
        <v>1.2466547796178036</v>
      </c>
      <c r="AB164" s="30">
        <f>STDEV(Tabela13[[#This Row],[LUCRO 2015]:[LUCRO 2013]])/Tabela13[[#This Row],[LUCRO MÉD]]</f>
        <v>0.26554084098974834</v>
      </c>
    </row>
    <row r="165" spans="1:28" hidden="1">
      <c r="A165" s="63" t="s">
        <v>662</v>
      </c>
      <c r="B165" s="21" t="s">
        <v>558</v>
      </c>
      <c r="C165" s="21" t="s">
        <v>47</v>
      </c>
      <c r="D165" s="34">
        <f>MAX(Tabela13[[#This Row],[Colunas1]:[Colunas5]])</f>
        <v>2.9</v>
      </c>
      <c r="E16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65" s="28">
        <f>IF(Tabela13[[#This Row],[P. Líquido]]&lt;&gt;0,(Tabela13[[#This Row],[P. Líquido]]*1000)/Tabela13[[#This Row],[Qtde Total Ações]],0)</f>
        <v>2.4825453012501169</v>
      </c>
      <c r="G165" s="39">
        <f>SUMPRODUCT(N(TRIM(Tabela15[Nome de pregão])=Tabela13[[#This Row],[Nome de Pregão]]),Tabela15[Qtde total de ações])</f>
        <v>1336599980</v>
      </c>
      <c r="H165" s="21">
        <f>SUMPRODUCT(N(Tabela1[Código]=Tabela13[[#This Row],[PAPEL]]),Tabela1[Fechamento])</f>
        <v>2.9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0</v>
      </c>
      <c r="K165" s="21">
        <f>SUMPRODUCT(N(Tabela1768[Código]=Tabela13[[#This Row],[PAPEL]]),Tabela1768[Fechamento])</f>
        <v>0</v>
      </c>
      <c r="L165" s="31">
        <f>SUMPRODUCT(N(Tabela17683[Código]=Tabela13[[#This Row],[PAPEL]]),Tabela17683[Fechamento])</f>
        <v>0</v>
      </c>
      <c r="M165" s="32">
        <f>IF(Tabela13[[#This Row],[Cotação]]&gt;0,Plan1!$B$2/Tabela13[[#This Row],[Cotação]]-MOD(Plan1!$B$2/Tabela13[[#This Row],[Cotação]],100),0)</f>
        <v>300</v>
      </c>
      <c r="N165" s="39">
        <v>3318170</v>
      </c>
      <c r="O165" s="39">
        <v>5879295</v>
      </c>
      <c r="P165" s="39">
        <v>4716057</v>
      </c>
      <c r="Q165" s="67">
        <v>351401</v>
      </c>
      <c r="R165" s="67">
        <v>304720</v>
      </c>
      <c r="S165" s="67">
        <v>202747</v>
      </c>
      <c r="T165" s="73">
        <f>AVERAGE(Tabela13[[#This Row],[LUCRO 2015]:[LUCRO 2013]])</f>
        <v>286289.33333333331</v>
      </c>
      <c r="U165" s="77">
        <f>IF(Tabela13[[#This Row],[LUCRO MÉD]]&lt;&gt;0,(Tabela13[[#This Row],[LUCRO MÉD]]*1000/Tabela13[[#This Row],[Qtde Total Ações]])*(25%*Tabela13[[#This Row],[RPL]]/10%))</f>
        <v>4.6200881339925781E-2</v>
      </c>
      <c r="V165" s="30">
        <f>Tabela13[[#This Row],[DIVIDENDOS (25% +)]]/Tabela13[[#This Row],[Cotação]]</f>
        <v>1.5931338393077855E-2</v>
      </c>
      <c r="W165" s="30">
        <f>Tabela13[[#This Row],[Cotação]]/Tabela13[[#This Row],[VPA]]</f>
        <v>1.168155923897811</v>
      </c>
      <c r="X165" s="61">
        <f>IF(Tabela13[[#This Row],[P. Líquido]]&gt;0,AVERAGE(Tabela13[[#This Row],[LUCRO 2015]:[LUCRO 2013]])/(Tabela13[[#This Row],[P. Líquido]]),0)</f>
        <v>8.6279284465031428E-2</v>
      </c>
      <c r="Y165" s="73">
        <f>IF([LUCRO MÉD]&lt;&gt;0,Tabela13[[#This Row],[Cotação]]/(Tabela13[[#This Row],[LUCRO MÉD]]*1000/Tabela13[[#This Row],[Qtde Total Ações]]),0)</f>
        <v>13.539239820321633</v>
      </c>
      <c r="Z165" s="61">
        <f>(Tabela13[[#This Row],[LUCRO MÉD]]*1000/Tabela13[[#This Row],[Qtde Total Ações]])/Tabela13[[#This Row],[Cotação]]</f>
        <v>7.3859390428926197E-2</v>
      </c>
      <c r="AA165" s="56">
        <f>Tabela13[[#This Row],[Ativo Circ.]]/Tabela13[[#This Row],[Passivo Circ.]]</f>
        <v>1.2466547796178036</v>
      </c>
      <c r="AB165" s="30">
        <f>STDEV(Tabela13[[#This Row],[LUCRO 2015]:[LUCRO 2013]])/Tabela13[[#This Row],[LUCRO MÉD]]</f>
        <v>0.26554084098974834</v>
      </c>
    </row>
    <row r="166" spans="1:28" hidden="1">
      <c r="A166" s="63" t="s">
        <v>662</v>
      </c>
      <c r="B166" s="21" t="s">
        <v>557</v>
      </c>
      <c r="C166" s="21" t="s">
        <v>91</v>
      </c>
      <c r="D166" s="34">
        <f>MAX(Tabela13[[#This Row],[Colunas1]:[Colunas5]])</f>
        <v>2.95</v>
      </c>
      <c r="E16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66" s="28">
        <f>IF(Tabela13[[#This Row],[P. Líquido]]&lt;&gt;0,(Tabela13[[#This Row],[P. Líquido]]*1000)/Tabela13[[#This Row],[Qtde Total Ações]],0)</f>
        <v>2.4825453012501169</v>
      </c>
      <c r="G166" s="39">
        <f>SUMPRODUCT(N(TRIM(Tabela15[Nome de pregão])=Tabela13[[#This Row],[Nome de Pregão]]),Tabela15[Qtde total de ações])</f>
        <v>1336599980</v>
      </c>
      <c r="H166" s="21">
        <f>SUMPRODUCT(N(Tabela1[Código]=Tabela13[[#This Row],[PAPEL]]),Tabela1[Fechamento])</f>
        <v>2.95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0</v>
      </c>
      <c r="K166" s="21">
        <f>SUMPRODUCT(N(Tabela1768[Código]=Tabela13[[#This Row],[PAPEL]]),Tabela1768[Fechamento])</f>
        <v>0</v>
      </c>
      <c r="L166" s="31">
        <f>SUMPRODUCT(N(Tabela17683[Código]=Tabela13[[#This Row],[PAPEL]]),Tabela17683[Fechamento])</f>
        <v>0</v>
      </c>
      <c r="M166" s="32">
        <f>IF(Tabela13[[#This Row],[Cotação]]&gt;0,Plan1!$B$2/Tabela13[[#This Row],[Cotação]]-MOD(Plan1!$B$2/Tabela13[[#This Row],[Cotação]],100),0)</f>
        <v>300</v>
      </c>
      <c r="N166" s="39">
        <v>3318170</v>
      </c>
      <c r="O166" s="39">
        <v>5879295</v>
      </c>
      <c r="P166" s="39">
        <v>4716057</v>
      </c>
      <c r="Q166" s="67">
        <v>351401</v>
      </c>
      <c r="R166" s="67">
        <v>304720</v>
      </c>
      <c r="S166" s="67">
        <v>202747</v>
      </c>
      <c r="T166" s="73">
        <f>AVERAGE(Tabela13[[#This Row],[LUCRO 2015]:[LUCRO 2013]])</f>
        <v>286289.33333333331</v>
      </c>
      <c r="U166" s="77">
        <f>IF(Tabela13[[#This Row],[LUCRO MÉD]]&lt;&gt;0,(Tabela13[[#This Row],[LUCRO MÉD]]*1000/Tabela13[[#This Row],[Qtde Total Ações]])*(25%*Tabela13[[#This Row],[RPL]]/10%))</f>
        <v>4.6200881339925781E-2</v>
      </c>
      <c r="V166" s="30">
        <f>Tabela13[[#This Row],[DIVIDENDOS (25% +)]]/Tabela13[[#This Row],[Cotação]]</f>
        <v>1.5661315708449416E-2</v>
      </c>
      <c r="W166" s="30">
        <f>Tabela13[[#This Row],[Cotação]]/Tabela13[[#This Row],[VPA]]</f>
        <v>1.1882965432753596</v>
      </c>
      <c r="X166" s="61">
        <f>IF(Tabela13[[#This Row],[P. Líquido]]&gt;0,AVERAGE(Tabela13[[#This Row],[LUCRO 2015]:[LUCRO 2013]])/(Tabela13[[#This Row],[P. Líquido]]),0)</f>
        <v>8.6279284465031428E-2</v>
      </c>
      <c r="Y166" s="73">
        <f>IF([LUCRO MÉD]&lt;&gt;0,Tabela13[[#This Row],[Cotação]]/(Tabela13[[#This Row],[LUCRO MÉD]]*1000/Tabela13[[#This Row],[Qtde Total Ações]]),0)</f>
        <v>13.772674989637524</v>
      </c>
      <c r="Z166" s="61">
        <f>(Tabela13[[#This Row],[LUCRO MÉD]]*1000/Tabela13[[#This Row],[Qtde Total Ações]])/Tabela13[[#This Row],[Cotação]]</f>
        <v>7.2607536353859636E-2</v>
      </c>
      <c r="AA166" s="56">
        <f>Tabela13[[#This Row],[Ativo Circ.]]/Tabela13[[#This Row],[Passivo Circ.]]</f>
        <v>1.2466547796178036</v>
      </c>
      <c r="AB166" s="30">
        <f>STDEV(Tabela13[[#This Row],[LUCRO 2015]:[LUCRO 2013]])/Tabela13[[#This Row],[LUCRO MÉD]]</f>
        <v>0.26554084098974834</v>
      </c>
    </row>
    <row r="167" spans="1:28" hidden="1">
      <c r="A167" s="21" t="s">
        <v>663</v>
      </c>
      <c r="B167" s="21" t="s">
        <v>557</v>
      </c>
      <c r="C167" s="21" t="s">
        <v>220</v>
      </c>
      <c r="D167" s="34">
        <f>MAX(Tabela13[[#This Row],[Colunas1]:[Colunas5]])</f>
        <v>11.25</v>
      </c>
      <c r="E16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7" s="28">
        <f>IF(Tabela13[[#This Row],[P. Líquido]]&lt;&gt;0,(Tabela13[[#This Row],[P. Líquido]]*1000)/Tabela13[[#This Row],[Qtde Total Ações]],0)</f>
        <v>0</v>
      </c>
      <c r="G167" s="39">
        <f>SUMPRODUCT(N(TRIM(Tabela15[Nome de pregão])=Tabela13[[#This Row],[Nome de Pregão]]),Tabela15[Qtde total de ações])</f>
        <v>161769820</v>
      </c>
      <c r="H167" s="21">
        <f>SUMPRODUCT(N(Tabela1[Código]=Tabela13[[#This Row],[PAPEL]]),Tabela1[Fechamento])</f>
        <v>0</v>
      </c>
      <c r="I167" s="21">
        <f>SUMPRODUCT(N(Tabela17[Código]=Tabela13[[#This Row],[PAPEL]]),Tabela17[Fechamento])</f>
        <v>11.25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0</v>
      </c>
      <c r="L167" s="31">
        <f>SUMPRODUCT(N(Tabela17683[Código]=Tabela13[[#This Row],[PAPEL]]),Tabela17683[Fechamento])</f>
        <v>0</v>
      </c>
      <c r="M167" s="32">
        <f>IF(Tabela13[[#This Row],[Cotação]]&gt;0,Plan1!$B$2/Tabela13[[#This Row],[Cotação]]-MOD(Plan1!$B$2/Tabela13[[#This Row],[Cotação]],100),0)</f>
        <v>0</v>
      </c>
      <c r="N167" s="39"/>
      <c r="O167" s="39"/>
      <c r="P167" s="39"/>
      <c r="Q167" s="67"/>
      <c r="R167" s="67"/>
      <c r="S167" s="67"/>
      <c r="T167" s="73" t="e">
        <f>AVERAGE(Tabela13[[#This Row],[LUCRO 2015]:[LUCRO 2013]])</f>
        <v>#DIV/0!</v>
      </c>
      <c r="U167" s="77" t="e">
        <f>IF(Tabela13[[#This Row],[LUCRO MÉD]]&lt;&gt;0,(Tabela13[[#This Row],[LUCRO MÉD]]*1000/Tabela13[[#This Row],[Qtde Total Ações]])*(25%*Tabela13[[#This Row],[RPL]]/10%))</f>
        <v>#DIV/0!</v>
      </c>
      <c r="V167" s="30" t="e">
        <f>Tabela13[[#This Row],[DIVIDENDOS (25% +)]]/Tabela13[[#This Row],[Cotação]]</f>
        <v>#DIV/0!</v>
      </c>
      <c r="W167" s="30" t="e">
        <f>Tabela13[[#This Row],[Cotação]]/Tabela13[[#This Row],[VPA]]</f>
        <v>#DIV/0!</v>
      </c>
      <c r="X167" s="61">
        <f>IF(Tabela13[[#This Row],[P. Líquido]]&gt;0,AVERAGE(Tabela13[[#This Row],[LUCRO 2015]:[LUCRO 2013]])/(Tabela13[[#This Row],[P. Líquido]]),0)</f>
        <v>0</v>
      </c>
      <c r="Y167" s="73" t="e">
        <f>IF([LUCRO MÉD]&lt;&gt;0,Tabela13[[#This Row],[Cotação]]/(Tabela13[[#This Row],[LUCRO MÉD]]*1000/Tabela13[[#This Row],[Qtde Total Ações]]),0)</f>
        <v>#DIV/0!</v>
      </c>
      <c r="Z167" s="61" t="e">
        <f>(Tabela13[[#This Row],[LUCRO MÉD]]*1000/Tabela13[[#This Row],[Qtde Total Ações]])/Tabela13[[#This Row],[Cotação]]</f>
        <v>#DIV/0!</v>
      </c>
      <c r="AA167" s="56" t="e">
        <f>Tabela13[[#This Row],[Ativo Circ.]]/Tabela13[[#This Row],[Passivo Circ.]]</f>
        <v>#DIV/0!</v>
      </c>
      <c r="AB167" s="30" t="e">
        <f>STDEV(Tabela13[[#This Row],[LUCRO 2015]:[LUCRO 2013]])/Tabela13[[#This Row],[LUCRO MÉD]]</f>
        <v>#DIV/0!</v>
      </c>
    </row>
    <row r="168" spans="1:28" hidden="1">
      <c r="A168" s="21" t="s">
        <v>664</v>
      </c>
      <c r="B168" s="21" t="s">
        <v>557</v>
      </c>
      <c r="C168" s="21" t="s">
        <v>24</v>
      </c>
      <c r="D168" s="34">
        <f>MAX(Tabela13[[#This Row],[Colunas1]:[Colunas5]])</f>
        <v>46.08</v>
      </c>
      <c r="E16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68" s="28">
        <f>IF(Tabela13[[#This Row],[P. Líquido]]&lt;&gt;0,(Tabela13[[#This Row],[P. Líquido]]*1000)/Tabela13[[#This Row],[Qtde Total Ações]],0)</f>
        <v>0</v>
      </c>
      <c r="G168" s="39">
        <f>SUMPRODUCT(N(TRIM(Tabela15[Nome de pregão])=Tabela13[[#This Row],[Nome de Pregão]]),Tabela15[Qtde total de ações])</f>
        <v>198675967</v>
      </c>
      <c r="H168" s="21">
        <f>SUMPRODUCT(N(Tabela1[Código]=Tabela13[[#This Row],[PAPEL]]),Tabela1[Fechamento])</f>
        <v>46.08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1">
        <f>SUMPRODUCT(N(Tabela17683[Código]=Tabela13[[#This Row],[PAPEL]]),Tabela17683[Fechamento])</f>
        <v>0</v>
      </c>
      <c r="M168" s="32">
        <f>IF(Tabela13[[#This Row],[Cotação]]&gt;0,Plan1!$B$2/Tabela13[[#This Row],[Cotação]]-MOD(Plan1!$B$2/Tabela13[[#This Row],[Cotação]],100),0)</f>
        <v>0</v>
      </c>
      <c r="N168" s="32"/>
      <c r="O168" s="32"/>
      <c r="P168" s="32"/>
      <c r="Q168" s="67"/>
      <c r="R168" s="67"/>
      <c r="S168" s="67"/>
      <c r="T168" s="73" t="e">
        <f>AVERAGE(Tabela13[[#This Row],[LUCRO 2015]:[LUCRO 2013]])</f>
        <v>#DIV/0!</v>
      </c>
      <c r="U168" s="77" t="e">
        <f>IF(Tabela13[[#This Row],[LUCRO MÉD]]&lt;&gt;0,(Tabela13[[#This Row],[LUCRO MÉD]]*1000/Tabela13[[#This Row],[Qtde Total Ações]])*(25%*Tabela13[[#This Row],[RPL]]/10%))</f>
        <v>#DIV/0!</v>
      </c>
      <c r="V168" s="30" t="e">
        <f>Tabela13[[#This Row],[DIVIDENDOS (25% +)]]/Tabela13[[#This Row],[Cotação]]</f>
        <v>#DIV/0!</v>
      </c>
      <c r="W168" s="30" t="e">
        <f>Tabela13[[#This Row],[Cotação]]/Tabela13[[#This Row],[VPA]]</f>
        <v>#DIV/0!</v>
      </c>
      <c r="X168" s="61">
        <f>IF(Tabela13[[#This Row],[P. Líquido]]&gt;0,AVERAGE(Tabela13[[#This Row],[LUCRO 2015]:[LUCRO 2013]])/(Tabela13[[#This Row],[P. Líquido]]),0)</f>
        <v>0</v>
      </c>
      <c r="Y168" s="73" t="e">
        <f>IF([LUCRO MÉD]&lt;&gt;0,Tabela13[[#This Row],[Cotação]]/(Tabela13[[#This Row],[LUCRO MÉD]]*1000/Tabela13[[#This Row],[Qtde Total Ações]]),0)</f>
        <v>#DIV/0!</v>
      </c>
      <c r="Z168" s="61" t="e">
        <f>(Tabela13[[#This Row],[LUCRO MÉD]]*1000/Tabela13[[#This Row],[Qtde Total Ações]])/Tabela13[[#This Row],[Cotação]]</f>
        <v>#DIV/0!</v>
      </c>
      <c r="AA168" s="56" t="e">
        <f>Tabela13[[#This Row],[Ativo Circ.]]/Tabela13[[#This Row],[Passivo Circ.]]</f>
        <v>#DIV/0!</v>
      </c>
      <c r="AB168" s="30" t="e">
        <f>STDEV(Tabela13[[#This Row],[LUCRO 2015]:[LUCRO 2013]])/Tabela13[[#This Row],[LUCRO MÉD]]</f>
        <v>#DIV/0!</v>
      </c>
    </row>
    <row r="169" spans="1:28">
      <c r="A169" s="62" t="s">
        <v>806</v>
      </c>
      <c r="B169" s="21" t="s">
        <v>557</v>
      </c>
      <c r="C169" s="21" t="s">
        <v>457</v>
      </c>
      <c r="D169" s="34">
        <f>MAX(Tabela13[[#This Row],[Colunas1]:[Colunas5]])</f>
        <v>2.2200000000000002</v>
      </c>
      <c r="E16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169" s="28">
        <f>IF(Tabela13[[#This Row],[P. Líquido]]&lt;&gt;0,(Tabela13[[#This Row],[P. Líquido]]*1000)/Tabela13[[#This Row],[Qtde Total Ações]],0)</f>
        <v>9.8675100864553311</v>
      </c>
      <c r="G169" s="39">
        <f>SUMPRODUCT(N(TRIM(Tabela15[Nome de pregão])=Tabela13[[#This Row],[Nome de Pregão]]),Tabela15[Qtde total de ações])</f>
        <v>173500000</v>
      </c>
      <c r="H169" s="21">
        <f>SUMPRODUCT(N(Tabela1[Código]=Tabela13[[#This Row],[PAPEL]]),Tabela1[Fechamento])</f>
        <v>0</v>
      </c>
      <c r="I169" s="21">
        <f>SUMPRODUCT(N(Tabela17[Código]=Tabela13[[#This Row],[PAPEL]]),Tabela17[Fechamento])</f>
        <v>0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2.2200000000000002</v>
      </c>
      <c r="L169" s="26">
        <f>SUMPRODUCT(N(Tabela17683[Código]=Tabela13[[#This Row],[PAPEL]]),Tabela17683[Fechamento])</f>
        <v>0</v>
      </c>
      <c r="M169" s="32">
        <f>IF(Tabela13[[#This Row],[Cotação]]&gt;0,Plan1!$B$2/Tabela13[[#This Row],[Cotação]]-MOD(Plan1!$B$2/Tabela13[[#This Row],[Cotação]],100),0)</f>
        <v>400</v>
      </c>
      <c r="N169" s="39">
        <v>1712013</v>
      </c>
      <c r="O169" s="39">
        <v>2107312</v>
      </c>
      <c r="P169" s="39">
        <v>1258696</v>
      </c>
      <c r="Q169" s="57">
        <v>292905</v>
      </c>
      <c r="R169" s="57">
        <v>211790</v>
      </c>
      <c r="S169" s="57">
        <v>285449</v>
      </c>
      <c r="T169" s="56">
        <f>AVERAGE(Tabela13[[#This Row],[LUCRO 2015]:[LUCRO 2013]])</f>
        <v>263381.33333333331</v>
      </c>
      <c r="U169" s="77">
        <f>IF(Tabela13[[#This Row],[LUCRO MÉD]]&lt;&gt;0,(Tabela13[[#This Row],[LUCRO MÉD]]*1000/Tabela13[[#This Row],[Qtde Total Ações]])*(25%*Tabela13[[#This Row],[RPL]]/10%))</f>
        <v>0.58385291817330842</v>
      </c>
      <c r="V169" s="30">
        <f>Tabela13[[#This Row],[DIVIDENDOS (25% +)]]/Tabela13[[#This Row],[Cotação]]</f>
        <v>0.26299680998797675</v>
      </c>
      <c r="W169" s="30">
        <f>Tabela13[[#This Row],[Cotação]]/Tabela13[[#This Row],[VPA]]</f>
        <v>0.22498076825351213</v>
      </c>
      <c r="X169" s="61">
        <f>IF(Tabela13[[#This Row],[P. Líquido]]&gt;0,AVERAGE(Tabela13[[#This Row],[LUCRO 2015]:[LUCRO 2013]])/(Tabela13[[#This Row],[P. Líquido]]),0)</f>
        <v>0.15384306855925353</v>
      </c>
      <c r="Y169" s="73">
        <f>IF([LUCRO MÉD]&lt;&gt;0,Tabela13[[#This Row],[Cotação]]/(Tabela13[[#This Row],[LUCRO MÉD]]*1000/Tabela13[[#This Row],[Qtde Total Ações]]),0)</f>
        <v>1.4624043212376481</v>
      </c>
      <c r="Z169" s="61">
        <f>(Tabela13[[#This Row],[LUCRO MÉD]]*1000/Tabela13[[#This Row],[Qtde Total Ações]])/Tabela13[[#This Row],[Cotação]]</f>
        <v>0.68380541925210503</v>
      </c>
      <c r="AA169" s="56">
        <f>Tabela13[[#This Row],[Ativo Circ.]]/Tabela13[[#This Row],[Passivo Circ.]]</f>
        <v>1.6742025079923986</v>
      </c>
      <c r="AB169" s="30">
        <f>STDEV(Tabela13[[#This Row],[LUCRO 2015]:[LUCRO 2013]])/Tabela13[[#This Row],[LUCRO MÉD]]</f>
        <v>0.17022719507974546</v>
      </c>
    </row>
    <row r="170" spans="1:28" hidden="1">
      <c r="A170" s="63" t="s">
        <v>667</v>
      </c>
      <c r="B170" s="21" t="s">
        <v>558</v>
      </c>
      <c r="C170" s="21" t="s">
        <v>159</v>
      </c>
      <c r="D170" s="34">
        <f>MAX(Tabela13[[#This Row],[Colunas1]:[Colunas5]])</f>
        <v>2.41</v>
      </c>
      <c r="E17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70" s="28">
        <f>IF(Tabela13[[#This Row],[P. Líquido]]&lt;&gt;0,(Tabela13[[#This Row],[P. Líquido]]*1000)/Tabela13[[#This Row],[Qtde Total Ações]],0)</f>
        <v>12.668596690087858</v>
      </c>
      <c r="G170" s="39">
        <f>SUMPRODUCT(N(TRIM(Tabela15[Nome de pregão])=Tabela13[[#This Row],[Nome de Pregão]]),Tabela15[Qtde total de ações])</f>
        <v>92619256</v>
      </c>
      <c r="H170" s="21">
        <f>SUMPRODUCT(N(Tabela1[Código]=Tabela13[[#This Row],[PAPEL]]),Tabela1[Fechamento])</f>
        <v>0</v>
      </c>
      <c r="I170" s="21">
        <f>SUMPRODUCT(N(Tabela17[Código]=Tabela13[[#This Row],[PAPEL]]),Tabela17[Fechamento])</f>
        <v>2.41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0</v>
      </c>
      <c r="L170" s="31">
        <f>SUMPRODUCT(N(Tabela17683[Código]=Tabela13[[#This Row],[PAPEL]]),Tabela17683[Fechamento])</f>
        <v>0</v>
      </c>
      <c r="M170" s="32">
        <f>IF(Tabela13[[#This Row],[Cotação]]&gt;0,Plan1!$B$2/Tabela13[[#This Row],[Cotação]]-MOD(Plan1!$B$2/Tabela13[[#This Row],[Cotação]],100),0)</f>
        <v>400</v>
      </c>
      <c r="N170" s="39">
        <v>1173356</v>
      </c>
      <c r="O170" s="39">
        <v>467223</v>
      </c>
      <c r="P170" s="39">
        <v>551987</v>
      </c>
      <c r="Q170" s="67">
        <v>10508</v>
      </c>
      <c r="R170" s="67">
        <v>27382</v>
      </c>
      <c r="S170" s="67">
        <v>88862</v>
      </c>
      <c r="T170" s="73">
        <f>AVERAGE(Tabela13[[#This Row],[LUCRO 2015]:[LUCRO 2013]])</f>
        <v>42250.666666666664</v>
      </c>
      <c r="U170" s="77">
        <f>IF(Tabela13[[#This Row],[LUCRO MÉD]]&lt;&gt;0,(Tabela13[[#This Row],[LUCRO MÉD]]*1000/Tabela13[[#This Row],[Qtde Total Ações]])*(25%*Tabela13[[#This Row],[RPL]]/10%))</f>
        <v>4.1065399691270092E-2</v>
      </c>
      <c r="V170" s="30">
        <f>Tabela13[[#This Row],[DIVIDENDOS (25% +)]]/Tabela13[[#This Row],[Cotação]]</f>
        <v>1.7039584934136966E-2</v>
      </c>
      <c r="W170" s="30">
        <f>Tabela13[[#This Row],[Cotação]]/Tabela13[[#This Row],[VPA]]</f>
        <v>0.19023417186258904</v>
      </c>
      <c r="X170" s="61">
        <f>IF(Tabela13[[#This Row],[P. Líquido]]&gt;0,AVERAGE(Tabela13[[#This Row],[LUCRO 2015]:[LUCRO 2013]])/(Tabela13[[#This Row],[P. Líquido]]),0)</f>
        <v>3.6008395292363667E-2</v>
      </c>
      <c r="Y170" s="73">
        <f>IF([LUCRO MÉD]&lt;&gt;0,Tabela13[[#This Row],[Cotação]]/(Tabela13[[#This Row],[LUCRO MÉD]]*1000/Tabela13[[#This Row],[Qtde Total Ações]]),0)</f>
        <v>5.2830505308003035</v>
      </c>
      <c r="Z170" s="61">
        <f>(Tabela13[[#This Row],[LUCRO MÉD]]*1000/Tabela13[[#This Row],[Qtde Total Ações]])/Tabela13[[#This Row],[Cotação]]</f>
        <v>0.1892845798407525</v>
      </c>
      <c r="AA170" s="56">
        <f>Tabela13[[#This Row],[Ativo Circ.]]/Tabela13[[#This Row],[Passivo Circ.]]</f>
        <v>0.84643841249884511</v>
      </c>
      <c r="AB170" s="30">
        <f>STDEV(Tabela13[[#This Row],[LUCRO 2015]:[LUCRO 2013]])/Tabela13[[#This Row],[LUCRO MÉD]]</f>
        <v>0.9760527764138337</v>
      </c>
    </row>
    <row r="171" spans="1:28" hidden="1">
      <c r="A171" s="63" t="s">
        <v>667</v>
      </c>
      <c r="B171" s="21" t="s">
        <v>557</v>
      </c>
      <c r="C171" s="21" t="s">
        <v>301</v>
      </c>
      <c r="D171" s="34">
        <f>MAX(Tabela13[[#This Row],[Colunas1]:[Colunas5]])</f>
        <v>4.08</v>
      </c>
      <c r="E17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71" s="28">
        <f>IF(Tabela13[[#This Row],[P. Líquido]]&lt;&gt;0,(Tabela13[[#This Row],[P. Líquido]]*1000)/Tabela13[[#This Row],[Qtde Total Ações]],0)</f>
        <v>12.668596690087858</v>
      </c>
      <c r="G171" s="39">
        <f>SUMPRODUCT(N(TRIM(Tabela15[Nome de pregão])=Tabela13[[#This Row],[Nome de Pregão]]),Tabela15[Qtde total de ações])</f>
        <v>92619256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4.08</v>
      </c>
      <c r="K171" s="21">
        <f>SUMPRODUCT(N(Tabela1768[Código]=Tabela13[[#This Row],[PAPEL]]),Tabela1768[Fechamento])</f>
        <v>0</v>
      </c>
      <c r="L171" s="31">
        <f>SUMPRODUCT(N(Tabela17683[Código]=Tabela13[[#This Row],[PAPEL]]),Tabela17683[Fechamento])</f>
        <v>0</v>
      </c>
      <c r="M171" s="32">
        <f>IF(Tabela13[[#This Row],[Cotação]]&gt;0,Plan1!$B$2/Tabela13[[#This Row],[Cotação]]-MOD(Plan1!$B$2/Tabela13[[#This Row],[Cotação]],100),0)</f>
        <v>200</v>
      </c>
      <c r="N171" s="39">
        <v>1173356</v>
      </c>
      <c r="O171" s="39">
        <v>467223</v>
      </c>
      <c r="P171" s="39">
        <v>551987</v>
      </c>
      <c r="Q171" s="67">
        <v>10508</v>
      </c>
      <c r="R171" s="67">
        <v>27382</v>
      </c>
      <c r="S171" s="67">
        <v>88862</v>
      </c>
      <c r="T171" s="73">
        <f>AVERAGE(Tabela13[[#This Row],[LUCRO 2015]:[LUCRO 2013]])</f>
        <v>42250.666666666664</v>
      </c>
      <c r="U171" s="77">
        <f>IF(Tabela13[[#This Row],[LUCRO MÉD]]&lt;&gt;0,(Tabela13[[#This Row],[LUCRO MÉD]]*1000/Tabela13[[#This Row],[Qtde Total Ações]])*(25%*Tabela13[[#This Row],[RPL]]/10%))</f>
        <v>4.1065399691270092E-2</v>
      </c>
      <c r="V171" s="30">
        <f>Tabela13[[#This Row],[DIVIDENDOS (25% +)]]/Tabela13[[#This Row],[Cotação]]</f>
        <v>1.0065048943938748E-2</v>
      </c>
      <c r="W171" s="30">
        <f>Tabela13[[#This Row],[Cotação]]/Tabela13[[#This Row],[VPA]]</f>
        <v>0.32205619136903041</v>
      </c>
      <c r="X171" s="61">
        <f>IF(Tabela13[[#This Row],[P. Líquido]]&gt;0,AVERAGE(Tabela13[[#This Row],[LUCRO 2015]:[LUCRO 2013]])/(Tabela13[[#This Row],[P. Líquido]]),0)</f>
        <v>3.6008395292363667E-2</v>
      </c>
      <c r="Y171" s="73">
        <f>IF([LUCRO MÉD]&lt;&gt;0,Tabela13[[#This Row],[Cotação]]/(Tabela13[[#This Row],[LUCRO MÉD]]*1000/Tabela13[[#This Row],[Qtde Total Ações]]),0)</f>
        <v>8.9439195708154511</v>
      </c>
      <c r="Z171" s="61">
        <f>(Tabela13[[#This Row],[LUCRO MÉD]]*1000/Tabela13[[#This Row],[Qtde Total Ações]])/Tabela13[[#This Row],[Cotação]]</f>
        <v>0.11180780328828764</v>
      </c>
      <c r="AA171" s="56">
        <f>Tabela13[[#This Row],[Ativo Circ.]]/Tabela13[[#This Row],[Passivo Circ.]]</f>
        <v>0.84643841249884511</v>
      </c>
      <c r="AB171" s="30">
        <f>STDEV(Tabela13[[#This Row],[LUCRO 2015]:[LUCRO 2013]])/Tabela13[[#This Row],[LUCRO MÉD]]</f>
        <v>0.9760527764138337</v>
      </c>
    </row>
    <row r="172" spans="1:28" hidden="1">
      <c r="A172" s="21" t="s">
        <v>668</v>
      </c>
      <c r="B172" s="21" t="s">
        <v>557</v>
      </c>
      <c r="C172" s="21" t="s">
        <v>445</v>
      </c>
      <c r="D172" s="34">
        <f>MAX(Tabela13[[#This Row],[Colunas1]:[Colunas5]])</f>
        <v>4.09</v>
      </c>
      <c r="E17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2" s="28">
        <f>IF(Tabela13[[#This Row],[P. Líquido]]&lt;&gt;0,(Tabela13[[#This Row],[P. Líquido]]*1000)/Tabela13[[#This Row],[Qtde Total Ações]],0)</f>
        <v>0</v>
      </c>
      <c r="G172" s="39">
        <f>SUMPRODUCT(N(TRIM(Tabela15[Nome de pregão])=Tabela13[[#This Row],[Nome de Pregão]]),Tabela15[Qtde total de ações])</f>
        <v>225000000</v>
      </c>
      <c r="H172" s="21">
        <f>SUMPRODUCT(N(Tabela1[Código]=Tabela13[[#This Row],[PAPEL]]),Tabela1[Fechamento])</f>
        <v>0</v>
      </c>
      <c r="I172" s="21">
        <f>SUMPRODUCT(N(Tabela17[Código]=Tabela13[[#This Row],[PAPEL]]),Tabela17[Fechamento])</f>
        <v>0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4.09</v>
      </c>
      <c r="L172" s="26">
        <f>SUMPRODUCT(N(Tabela17683[Código]=Tabela13[[#This Row],[PAPEL]]),Tabela17683[Fechamento])</f>
        <v>0</v>
      </c>
      <c r="M172" s="32">
        <f>IF(Tabela13[[#This Row],[Cotação]]&gt;0,Plan1!$B$2/Tabela13[[#This Row],[Cotação]]-MOD(Plan1!$B$2/Tabela13[[#This Row],[Cotação]],100),0)</f>
        <v>200</v>
      </c>
      <c r="N172" s="39"/>
      <c r="O172" s="39"/>
      <c r="P172" s="39"/>
      <c r="Q172" s="67"/>
      <c r="R172" s="67"/>
      <c r="S172" s="67"/>
      <c r="T172" s="73" t="e">
        <f>AVERAGE(Tabela13[[#This Row],[LUCRO 2015]:[LUCRO 2013]])</f>
        <v>#DIV/0!</v>
      </c>
      <c r="U172" s="77" t="e">
        <f>IF(Tabela13[[#This Row],[LUCRO MÉD]]&lt;&gt;0,(Tabela13[[#This Row],[LUCRO MÉD]]*1000/Tabela13[[#This Row],[Qtde Total Ações]])*(25%*Tabela13[[#This Row],[RPL]]/10%))</f>
        <v>#DIV/0!</v>
      </c>
      <c r="V172" s="30" t="e">
        <f>Tabela13[[#This Row],[DIVIDENDOS (25% +)]]/Tabela13[[#This Row],[Cotação]]</f>
        <v>#DIV/0!</v>
      </c>
      <c r="W172" s="30" t="e">
        <f>Tabela13[[#This Row],[Cotação]]/Tabela13[[#This Row],[VPA]]</f>
        <v>#DIV/0!</v>
      </c>
      <c r="X172" s="61">
        <f>IF(Tabela13[[#This Row],[P. Líquido]]&gt;0,AVERAGE(Tabela13[[#This Row],[LUCRO 2015]:[LUCRO 2013]])/(Tabela13[[#This Row],[P. Líquido]]),0)</f>
        <v>0</v>
      </c>
      <c r="Y172" s="73" t="e">
        <f>IF([LUCRO MÉD]&lt;&gt;0,Tabela13[[#This Row],[Cotação]]/(Tabela13[[#This Row],[LUCRO MÉD]]*1000/Tabela13[[#This Row],[Qtde Total Ações]]),0)</f>
        <v>#DIV/0!</v>
      </c>
      <c r="Z172" s="61" t="e">
        <f>(Tabela13[[#This Row],[LUCRO MÉD]]*1000/Tabela13[[#This Row],[Qtde Total Ações]])/Tabela13[[#This Row],[Cotação]]</f>
        <v>#DIV/0!</v>
      </c>
      <c r="AA172" s="56" t="e">
        <f>Tabela13[[#This Row],[Ativo Circ.]]/Tabela13[[#This Row],[Passivo Circ.]]</f>
        <v>#DIV/0!</v>
      </c>
      <c r="AB172" s="30" t="e">
        <f>STDEV(Tabela13[[#This Row],[LUCRO 2015]:[LUCRO 2013]])/Tabela13[[#This Row],[LUCRO MÉD]]</f>
        <v>#DIV/0!</v>
      </c>
    </row>
    <row r="173" spans="1:28" hidden="1">
      <c r="A173" s="21" t="s">
        <v>669</v>
      </c>
      <c r="B173" s="21" t="s">
        <v>557</v>
      </c>
      <c r="C173" s="21" t="s">
        <v>302</v>
      </c>
      <c r="D173" s="34">
        <f>MAX(Tabela13[[#This Row],[Colunas1]:[Colunas5]])</f>
        <v>0</v>
      </c>
      <c r="E17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3" s="28">
        <f>IF(Tabela13[[#This Row],[P. Líquido]]&lt;&gt;0,(Tabela13[[#This Row],[P. Líquido]]*1000)/Tabela13[[#This Row],[Qtde Total Ações]],0)</f>
        <v>0</v>
      </c>
      <c r="G173" s="39">
        <f>SUMPRODUCT(N(TRIM(Tabela15[Nome de pregão])=Tabela13[[#This Row],[Nome de Pregão]]),Tabela15[Qtde total de ações])</f>
        <v>17887362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0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1">
        <f>SUMPRODUCT(N(Tabela17683[Código]=Tabela13[[#This Row],[PAPEL]]),Tabela17683[Fechamento])</f>
        <v>0</v>
      </c>
      <c r="M173" s="22">
        <f>IF(Tabela13[[#This Row],[Cotação]]&gt;0,Plan1!$B$2/Tabela13[[#This Row],[Cotação]]-MOD(Plan1!$B$2/Tabela13[[#This Row],[Cotação]],100),0)</f>
        <v>0</v>
      </c>
      <c r="N173" s="22"/>
      <c r="O173" s="22"/>
      <c r="P173" s="22"/>
      <c r="Q173" s="67"/>
      <c r="R173" s="67"/>
      <c r="S173" s="67"/>
      <c r="T173" s="73" t="e">
        <f>AVERAGE(Tabela13[[#This Row],[LUCRO 2015]:[LUCRO 2013]])</f>
        <v>#DIV/0!</v>
      </c>
      <c r="U173" s="77" t="e">
        <f>IF(Tabela13[[#This Row],[LUCRO MÉD]]&lt;&gt;0,(Tabela13[[#This Row],[LUCRO MÉD]]*1000/Tabela13[[#This Row],[Qtde Total Ações]])*(25%*Tabela13[[#This Row],[RPL]]/10%))</f>
        <v>#DIV/0!</v>
      </c>
      <c r="V173" s="30" t="e">
        <f>Tabela13[[#This Row],[DIVIDENDOS (25% +)]]/Tabela13[[#This Row],[Cotação]]</f>
        <v>#DIV/0!</v>
      </c>
      <c r="W173" s="30" t="e">
        <f>Tabela13[[#This Row],[Cotação]]/Tabela13[[#This Row],[VPA]]</f>
        <v>#DIV/0!</v>
      </c>
      <c r="X173" s="61">
        <f>IF(Tabela13[[#This Row],[P. Líquido]]&gt;0,AVERAGE(Tabela13[[#This Row],[LUCRO 2015]:[LUCRO 2013]])/(Tabela13[[#This Row],[P. Líquido]]),0)</f>
        <v>0</v>
      </c>
      <c r="Y173" s="73" t="e">
        <f>IF([LUCRO MÉD]&lt;&gt;0,Tabela13[[#This Row],[Cotação]]/(Tabela13[[#This Row],[LUCRO MÉD]]*1000/Tabela13[[#This Row],[Qtde Total Ações]]),0)</f>
        <v>#DIV/0!</v>
      </c>
      <c r="Z173" s="61" t="e">
        <f>(Tabela13[[#This Row],[LUCRO MÉD]]*1000/Tabela13[[#This Row],[Qtde Total Ações]])/Tabela13[[#This Row],[Cotação]]</f>
        <v>#DIV/0!</v>
      </c>
      <c r="AA173" s="56" t="e">
        <f>Tabela13[[#This Row],[Ativo Circ.]]/Tabela13[[#This Row],[Passivo Circ.]]</f>
        <v>#DIV/0!</v>
      </c>
      <c r="AB173" s="30" t="e">
        <f>STDEV(Tabela13[[#This Row],[LUCRO 2015]:[LUCRO 2013]])/Tabela13[[#This Row],[LUCRO MÉD]]</f>
        <v>#DIV/0!</v>
      </c>
    </row>
    <row r="174" spans="1:28" hidden="1">
      <c r="A174" s="21" t="s">
        <v>669</v>
      </c>
      <c r="B174" s="21" t="s">
        <v>558</v>
      </c>
      <c r="C174" s="21" t="s">
        <v>157</v>
      </c>
      <c r="D174" s="34">
        <f>MAX(Tabela13[[#This Row],[Colunas1]:[Colunas5]])</f>
        <v>74</v>
      </c>
      <c r="E17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4" s="28">
        <f>IF(Tabela13[[#This Row],[P. Líquido]]&lt;&gt;0,(Tabela13[[#This Row],[P. Líquido]]*1000)/Tabela13[[#This Row],[Qtde Total Ações]],0)</f>
        <v>0</v>
      </c>
      <c r="G174" s="39">
        <f>SUMPRODUCT(N(TRIM(Tabela15[Nome de pregão])=Tabela13[[#This Row],[Nome de Pregão]]),Tabela15[Qtde total de ações])</f>
        <v>17887362</v>
      </c>
      <c r="H174" s="21">
        <f>SUMPRODUCT(N(Tabela1[Código]=Tabela13[[#This Row],[PAPEL]]),Tabela1[Fechamento])</f>
        <v>0</v>
      </c>
      <c r="I174" s="21">
        <f>SUMPRODUCT(N(Tabela17[Código]=Tabela13[[#This Row],[PAPEL]]),Tabela17[Fechamento])</f>
        <v>74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0</v>
      </c>
      <c r="L174" s="31">
        <f>SUMPRODUCT(N(Tabela17683[Código]=Tabela13[[#This Row],[PAPEL]]),Tabela17683[Fechamento])</f>
        <v>0</v>
      </c>
      <c r="M174" s="32">
        <f>IF(Tabela13[[#This Row],[Cotação]]&gt;0,Plan1!$B$2/Tabela13[[#This Row],[Cotação]]-MOD(Plan1!$B$2/Tabela13[[#This Row],[Cotação]],100),0)</f>
        <v>0</v>
      </c>
      <c r="N174" s="32"/>
      <c r="O174" s="32"/>
      <c r="P174" s="32"/>
      <c r="Q174" s="67"/>
      <c r="R174" s="67"/>
      <c r="S174" s="67"/>
      <c r="T174" s="73" t="e">
        <f>AVERAGE(Tabela13[[#This Row],[LUCRO 2015]:[LUCRO 2013]])</f>
        <v>#DIV/0!</v>
      </c>
      <c r="U174" s="77" t="e">
        <f>IF(Tabela13[[#This Row],[LUCRO MÉD]]&lt;&gt;0,(Tabela13[[#This Row],[LUCRO MÉD]]*1000/Tabela13[[#This Row],[Qtde Total Ações]])*(25%*Tabela13[[#This Row],[RPL]]/10%))</f>
        <v>#DIV/0!</v>
      </c>
      <c r="V174" s="30" t="e">
        <f>Tabela13[[#This Row],[DIVIDENDOS (25% +)]]/Tabela13[[#This Row],[Cotação]]</f>
        <v>#DIV/0!</v>
      </c>
      <c r="W174" s="30" t="e">
        <f>Tabela13[[#This Row],[Cotação]]/Tabela13[[#This Row],[VPA]]</f>
        <v>#DIV/0!</v>
      </c>
      <c r="X174" s="61">
        <f>IF(Tabela13[[#This Row],[P. Líquido]]&gt;0,AVERAGE(Tabela13[[#This Row],[LUCRO 2015]:[LUCRO 2013]])/(Tabela13[[#This Row],[P. Líquido]]),0)</f>
        <v>0</v>
      </c>
      <c r="Y174" s="73" t="e">
        <f>IF([LUCRO MÉD]&lt;&gt;0,Tabela13[[#This Row],[Cotação]]/(Tabela13[[#This Row],[LUCRO MÉD]]*1000/Tabela13[[#This Row],[Qtde Total Ações]]),0)</f>
        <v>#DIV/0!</v>
      </c>
      <c r="Z174" s="61" t="e">
        <f>(Tabela13[[#This Row],[LUCRO MÉD]]*1000/Tabela13[[#This Row],[Qtde Total Ações]])/Tabela13[[#This Row],[Cotação]]</f>
        <v>#DIV/0!</v>
      </c>
      <c r="AA174" s="56" t="e">
        <f>Tabela13[[#This Row],[Ativo Circ.]]/Tabela13[[#This Row],[Passivo Circ.]]</f>
        <v>#DIV/0!</v>
      </c>
      <c r="AB174" s="30" t="e">
        <f>STDEV(Tabela13[[#This Row],[LUCRO 2015]:[LUCRO 2013]])/Tabela13[[#This Row],[LUCRO MÉD]]</f>
        <v>#DIV/0!</v>
      </c>
    </row>
    <row r="175" spans="1:28" hidden="1">
      <c r="A175" s="21" t="s">
        <v>670</v>
      </c>
      <c r="B175" s="21" t="s">
        <v>557</v>
      </c>
      <c r="C175" s="21" t="s">
        <v>349</v>
      </c>
      <c r="D175" s="34">
        <f>MAX(Tabela13[[#This Row],[Colunas1]:[Colunas5]])</f>
        <v>0</v>
      </c>
      <c r="E17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5" s="28">
        <f>IF(Tabela13[[#This Row],[P. Líquido]]&lt;&gt;0,(Tabela13[[#This Row],[P. Líquido]]*1000)/Tabela13[[#This Row],[Qtde Total Ações]],0)</f>
        <v>0</v>
      </c>
      <c r="G175" s="39">
        <f>SUMPRODUCT(N(TRIM(Tabela15[Nome de pregão])=Tabela13[[#This Row],[Nome de Pregão]]),Tabela15[Qtde total de ações])</f>
        <v>5222222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0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0</v>
      </c>
      <c r="L175" s="26">
        <f>SUMPRODUCT(N(Tabela17683[Código]=Tabela13[[#This Row],[PAPEL]]),Tabela17683[Fechamento])</f>
        <v>0</v>
      </c>
      <c r="M175" s="32">
        <f>IF(Tabela13[[#This Row],[Cotação]]&gt;0,Plan1!$B$2/Tabela13[[#This Row],[Cotação]]-MOD(Plan1!$B$2/Tabela13[[#This Row],[Cotação]],100),0)</f>
        <v>0</v>
      </c>
      <c r="N175" s="32"/>
      <c r="O175" s="32"/>
      <c r="P175" s="32"/>
      <c r="Q175" s="67"/>
      <c r="R175" s="67"/>
      <c r="S175" s="67"/>
      <c r="T175" s="73" t="e">
        <f>AVERAGE(Tabela13[[#This Row],[LUCRO 2015]:[LUCRO 2013]])</f>
        <v>#DIV/0!</v>
      </c>
      <c r="U175" s="77" t="e">
        <f>IF(Tabela13[[#This Row],[LUCRO MÉD]]&lt;&gt;0,(Tabela13[[#This Row],[LUCRO MÉD]]*1000/Tabela13[[#This Row],[Qtde Total Ações]])*(25%*Tabela13[[#This Row],[RPL]]/10%))</f>
        <v>#DIV/0!</v>
      </c>
      <c r="V175" s="30" t="e">
        <f>Tabela13[[#This Row],[DIVIDENDOS (25% +)]]/Tabela13[[#This Row],[Cotação]]</f>
        <v>#DIV/0!</v>
      </c>
      <c r="W175" s="30" t="e">
        <f>Tabela13[[#This Row],[Cotação]]/Tabela13[[#This Row],[VPA]]</f>
        <v>#DIV/0!</v>
      </c>
      <c r="X175" s="61">
        <f>IF(Tabela13[[#This Row],[P. Líquido]]&gt;0,AVERAGE(Tabela13[[#This Row],[LUCRO 2015]:[LUCRO 2013]])/(Tabela13[[#This Row],[P. Líquido]]),0)</f>
        <v>0</v>
      </c>
      <c r="Y175" s="73" t="e">
        <f>IF([LUCRO MÉD]&lt;&gt;0,Tabela13[[#This Row],[Cotação]]/(Tabela13[[#This Row],[LUCRO MÉD]]*1000/Tabela13[[#This Row],[Qtde Total Ações]]),0)</f>
        <v>#DIV/0!</v>
      </c>
      <c r="Z175" s="61" t="e">
        <f>(Tabela13[[#This Row],[LUCRO MÉD]]*1000/Tabela13[[#This Row],[Qtde Total Ações]])/Tabela13[[#This Row],[Cotação]]</f>
        <v>#DIV/0!</v>
      </c>
      <c r="AA175" s="56" t="e">
        <f>Tabela13[[#This Row],[Ativo Circ.]]/Tabela13[[#This Row],[Passivo Circ.]]</f>
        <v>#DIV/0!</v>
      </c>
      <c r="AB175" s="30" t="e">
        <f>STDEV(Tabela13[[#This Row],[LUCRO 2015]:[LUCRO 2013]])/Tabela13[[#This Row],[LUCRO MÉD]]</f>
        <v>#DIV/0!</v>
      </c>
    </row>
    <row r="176" spans="1:28" hidden="1">
      <c r="A176" s="21" t="s">
        <v>670</v>
      </c>
      <c r="B176" s="21" t="s">
        <v>558</v>
      </c>
      <c r="C176" s="21" t="s">
        <v>350</v>
      </c>
      <c r="D176" s="34">
        <f>MAX(Tabela13[[#This Row],[Colunas1]:[Colunas5]])</f>
        <v>5.75</v>
      </c>
      <c r="E17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6" s="28">
        <f>IF(Tabela13[[#This Row],[P. Líquido]]&lt;&gt;0,(Tabela13[[#This Row],[P. Líquido]]*1000)/Tabela13[[#This Row],[Qtde Total Ações]],0)</f>
        <v>0</v>
      </c>
      <c r="G176" s="39">
        <f>SUMPRODUCT(N(TRIM(Tabela15[Nome de pregão])=Tabela13[[#This Row],[Nome de Pregão]]),Tabela15[Qtde total de ações])</f>
        <v>5222222</v>
      </c>
      <c r="H176" s="21">
        <f>SUMPRODUCT(N(Tabela1[Código]=Tabela13[[#This Row],[PAPEL]]),Tabela1[Fechamento])</f>
        <v>0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5.75</v>
      </c>
      <c r="K176" s="21">
        <f>SUMPRODUCT(N(Tabela1768[Código]=Tabela13[[#This Row],[PAPEL]]),Tabela1768[Fechamento])</f>
        <v>0</v>
      </c>
      <c r="L176" s="26">
        <f>SUMPRODUCT(N(Tabela17683[Código]=Tabela13[[#This Row],[PAPEL]]),Tabela17683[Fechamento])</f>
        <v>0</v>
      </c>
      <c r="M176" s="32">
        <f>IF(Tabela13[[#This Row],[Cotação]]&gt;0,Plan1!$B$2/Tabela13[[#This Row],[Cotação]]-MOD(Plan1!$B$2/Tabela13[[#This Row],[Cotação]],100),0)</f>
        <v>100</v>
      </c>
      <c r="N176" s="39"/>
      <c r="O176" s="39"/>
      <c r="P176" s="39"/>
      <c r="Q176" s="67"/>
      <c r="R176" s="67"/>
      <c r="S176" s="67"/>
      <c r="T176" s="73" t="e">
        <f>AVERAGE(Tabela13[[#This Row],[LUCRO 2015]:[LUCRO 2013]])</f>
        <v>#DIV/0!</v>
      </c>
      <c r="U176" s="77" t="e">
        <f>IF(Tabela13[[#This Row],[LUCRO MÉD]]&lt;&gt;0,(Tabela13[[#This Row],[LUCRO MÉD]]*1000/Tabela13[[#This Row],[Qtde Total Ações]])*(25%*Tabela13[[#This Row],[RPL]]/10%))</f>
        <v>#DIV/0!</v>
      </c>
      <c r="V176" s="30" t="e">
        <f>Tabela13[[#This Row],[DIVIDENDOS (25% +)]]/Tabela13[[#This Row],[Cotação]]</f>
        <v>#DIV/0!</v>
      </c>
      <c r="W176" s="30" t="e">
        <f>Tabela13[[#This Row],[Cotação]]/Tabela13[[#This Row],[VPA]]</f>
        <v>#DIV/0!</v>
      </c>
      <c r="X176" s="61">
        <f>IF(Tabela13[[#This Row],[P. Líquido]]&gt;0,AVERAGE(Tabela13[[#This Row],[LUCRO 2015]:[LUCRO 2013]])/(Tabela13[[#This Row],[P. Líquido]]),0)</f>
        <v>0</v>
      </c>
      <c r="Y176" s="73" t="e">
        <f>IF([LUCRO MÉD]&lt;&gt;0,Tabela13[[#This Row],[Cotação]]/(Tabela13[[#This Row],[LUCRO MÉD]]*1000/Tabela13[[#This Row],[Qtde Total Ações]]),0)</f>
        <v>#DIV/0!</v>
      </c>
      <c r="Z176" s="61" t="e">
        <f>(Tabela13[[#This Row],[LUCRO MÉD]]*1000/Tabela13[[#This Row],[Qtde Total Ações]])/Tabela13[[#This Row],[Cotação]]</f>
        <v>#DIV/0!</v>
      </c>
      <c r="AA176" s="56" t="e">
        <f>Tabela13[[#This Row],[Ativo Circ.]]/Tabela13[[#This Row],[Passivo Circ.]]</f>
        <v>#DIV/0!</v>
      </c>
      <c r="AB176" s="30" t="e">
        <f>STDEV(Tabela13[[#This Row],[LUCRO 2015]:[LUCRO 2013]])/Tabela13[[#This Row],[LUCRO MÉD]]</f>
        <v>#DIV/0!</v>
      </c>
    </row>
    <row r="177" spans="1:28" hidden="1">
      <c r="A177" s="21" t="s">
        <v>671</v>
      </c>
      <c r="B177" s="21" t="s">
        <v>557</v>
      </c>
      <c r="C177" s="21" t="s">
        <v>446</v>
      </c>
      <c r="D177" s="34">
        <f>MAX(Tabela13[[#This Row],[Colunas1]:[Colunas5]])</f>
        <v>15.66</v>
      </c>
      <c r="E17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7" s="28">
        <f>IF(Tabela13[[#This Row],[P. Líquido]]&lt;&gt;0,(Tabela13[[#This Row],[P. Líquido]]*1000)/Tabela13[[#This Row],[Qtde Total Ações]],0)</f>
        <v>0</v>
      </c>
      <c r="G177" s="39">
        <f>SUMPRODUCT(N(TRIM(Tabela15[Nome de pregão])=Tabela13[[#This Row],[Nome de Pregão]]),Tabela15[Qtde total de ações])</f>
        <v>165001783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0</v>
      </c>
      <c r="J177" s="21">
        <f>SUMPRODUCT(N(Tabela176[Código]=Tabela13[[#This Row],[PAPEL]]),Tabela176[Fechamento])</f>
        <v>0</v>
      </c>
      <c r="K177" s="21">
        <f>SUMPRODUCT(N(Tabela1768[Código]=Tabela13[[#This Row],[PAPEL]]),Tabela1768[Fechamento])</f>
        <v>15.66</v>
      </c>
      <c r="L177" s="26">
        <f>SUMPRODUCT(N(Tabela17683[Código]=Tabela13[[#This Row],[PAPEL]]),Tabela17683[Fechamento])</f>
        <v>0</v>
      </c>
      <c r="M177" s="32">
        <f>IF(Tabela13[[#This Row],[Cotação]]&gt;0,Plan1!$B$2/Tabela13[[#This Row],[Cotação]]-MOD(Plan1!$B$2/Tabela13[[#This Row],[Cotação]],100),0)</f>
        <v>0</v>
      </c>
      <c r="N177" s="32"/>
      <c r="O177" s="32"/>
      <c r="P177" s="32"/>
      <c r="Q177" s="67"/>
      <c r="R177" s="67"/>
      <c r="S177" s="67"/>
      <c r="T177" s="73" t="e">
        <f>AVERAGE(Tabela13[[#This Row],[LUCRO 2015]:[LUCRO 2013]])</f>
        <v>#DIV/0!</v>
      </c>
      <c r="U177" s="77" t="e">
        <f>IF(Tabela13[[#This Row],[LUCRO MÉD]]&lt;&gt;0,(Tabela13[[#This Row],[LUCRO MÉD]]*1000/Tabela13[[#This Row],[Qtde Total Ações]])*(25%*Tabela13[[#This Row],[RPL]]/10%))</f>
        <v>#DIV/0!</v>
      </c>
      <c r="V177" s="30" t="e">
        <f>Tabela13[[#This Row],[DIVIDENDOS (25% +)]]/Tabela13[[#This Row],[Cotação]]</f>
        <v>#DIV/0!</v>
      </c>
      <c r="W177" s="30" t="e">
        <f>Tabela13[[#This Row],[Cotação]]/Tabela13[[#This Row],[VPA]]</f>
        <v>#DIV/0!</v>
      </c>
      <c r="X177" s="61">
        <f>IF(Tabela13[[#This Row],[P. Líquido]]&gt;0,AVERAGE(Tabela13[[#This Row],[LUCRO 2015]:[LUCRO 2013]])/(Tabela13[[#This Row],[P. Líquido]]),0)</f>
        <v>0</v>
      </c>
      <c r="Y177" s="73" t="e">
        <f>IF([LUCRO MÉD]&lt;&gt;0,Tabela13[[#This Row],[Cotação]]/(Tabela13[[#This Row],[LUCRO MÉD]]*1000/Tabela13[[#This Row],[Qtde Total Ações]]),0)</f>
        <v>#DIV/0!</v>
      </c>
      <c r="Z177" s="61" t="e">
        <f>(Tabela13[[#This Row],[LUCRO MÉD]]*1000/Tabela13[[#This Row],[Qtde Total Ações]])/Tabela13[[#This Row],[Cotação]]</f>
        <v>#DIV/0!</v>
      </c>
      <c r="AA177" s="56" t="e">
        <f>Tabela13[[#This Row],[Ativo Circ.]]/Tabela13[[#This Row],[Passivo Circ.]]</f>
        <v>#DIV/0!</v>
      </c>
      <c r="AB177" s="30" t="e">
        <f>STDEV(Tabela13[[#This Row],[LUCRO 2015]:[LUCRO 2013]])/Tabela13[[#This Row],[LUCRO MÉD]]</f>
        <v>#DIV/0!</v>
      </c>
    </row>
    <row r="178" spans="1:28" hidden="1">
      <c r="A178" s="21" t="s">
        <v>672</v>
      </c>
      <c r="B178" s="21" t="s">
        <v>557</v>
      </c>
      <c r="C178" s="21" t="s">
        <v>287</v>
      </c>
      <c r="D178" s="34">
        <f>MAX(Tabela13[[#This Row],[Colunas1]:[Colunas5]])</f>
        <v>0</v>
      </c>
      <c r="E17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8" s="28">
        <f>IF(Tabela13[[#This Row],[P. Líquido]]&lt;&gt;0,(Tabela13[[#This Row],[P. Líquido]]*1000)/Tabela13[[#This Row],[Qtde Total Ações]],0)</f>
        <v>0</v>
      </c>
      <c r="G178" s="39">
        <f>SUMPRODUCT(N(TRIM(Tabela15[Nome de pregão])=Tabela13[[#This Row],[Nome de Pregão]]),Tabela15[Qtde total de ações])</f>
        <v>53857284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0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1">
        <f>SUMPRODUCT(N(Tabela17683[Código]=Tabela13[[#This Row],[PAPEL]]),Tabela17683[Fechamento])</f>
        <v>0</v>
      </c>
      <c r="M178" s="22">
        <f>IF(Tabela13[[#This Row],[Cotação]]&gt;0,Plan1!$B$2/Tabela13[[#This Row],[Cotação]]-MOD(Plan1!$B$2/Tabela13[[#This Row],[Cotação]],100),0)</f>
        <v>0</v>
      </c>
      <c r="N178" s="22"/>
      <c r="O178" s="22"/>
      <c r="P178" s="22"/>
      <c r="Q178" s="67"/>
      <c r="R178" s="67"/>
      <c r="S178" s="67"/>
      <c r="T178" s="73" t="e">
        <f>AVERAGE(Tabela13[[#This Row],[LUCRO 2015]:[LUCRO 2013]])</f>
        <v>#DIV/0!</v>
      </c>
      <c r="U178" s="77" t="e">
        <f>IF(Tabela13[[#This Row],[LUCRO MÉD]]&lt;&gt;0,(Tabela13[[#This Row],[LUCRO MÉD]]*1000/Tabela13[[#This Row],[Qtde Total Ações]])*(25%*Tabela13[[#This Row],[RPL]]/10%))</f>
        <v>#DIV/0!</v>
      </c>
      <c r="V178" s="30" t="e">
        <f>Tabela13[[#This Row],[DIVIDENDOS (25% +)]]/Tabela13[[#This Row],[Cotação]]</f>
        <v>#DIV/0!</v>
      </c>
      <c r="W178" s="30" t="e">
        <f>Tabela13[[#This Row],[Cotação]]/Tabela13[[#This Row],[VPA]]</f>
        <v>#DIV/0!</v>
      </c>
      <c r="X178" s="61">
        <f>IF(Tabela13[[#This Row],[P. Líquido]]&gt;0,AVERAGE(Tabela13[[#This Row],[LUCRO 2015]:[LUCRO 2013]])/(Tabela13[[#This Row],[P. Líquido]]),0)</f>
        <v>0</v>
      </c>
      <c r="Y178" s="73" t="e">
        <f>IF([LUCRO MÉD]&lt;&gt;0,Tabela13[[#This Row],[Cotação]]/(Tabela13[[#This Row],[LUCRO MÉD]]*1000/Tabela13[[#This Row],[Qtde Total Ações]]),0)</f>
        <v>#DIV/0!</v>
      </c>
      <c r="Z178" s="61" t="e">
        <f>(Tabela13[[#This Row],[LUCRO MÉD]]*1000/Tabela13[[#This Row],[Qtde Total Ações]])/Tabela13[[#This Row],[Cotação]]</f>
        <v>#DIV/0!</v>
      </c>
      <c r="AA178" s="56" t="e">
        <f>Tabela13[[#This Row],[Ativo Circ.]]/Tabela13[[#This Row],[Passivo Circ.]]</f>
        <v>#DIV/0!</v>
      </c>
      <c r="AB178" s="30" t="e">
        <f>STDEV(Tabela13[[#This Row],[LUCRO 2015]:[LUCRO 2013]])/Tabela13[[#This Row],[LUCRO MÉD]]</f>
        <v>#DIV/0!</v>
      </c>
    </row>
    <row r="179" spans="1:28" hidden="1">
      <c r="A179" s="21" t="s">
        <v>673</v>
      </c>
      <c r="B179" s="21" t="s">
        <v>557</v>
      </c>
      <c r="C179" s="21" t="s">
        <v>127</v>
      </c>
      <c r="D179" s="34">
        <f>MAX(Tabela13[[#This Row],[Colunas1]:[Colunas5]])</f>
        <v>13.9</v>
      </c>
      <c r="E17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79" s="28">
        <f>IF(Tabela13[[#This Row],[P. Líquido]]&lt;&gt;0,(Tabela13[[#This Row],[P. Líquido]]*1000)/Tabela13[[#This Row],[Qtde Total Ações]],0)</f>
        <v>0</v>
      </c>
      <c r="G179" s="39">
        <f>SUMPRODUCT(N(TRIM(Tabela15[Nome de pregão])=Tabela13[[#This Row],[Nome de Pregão]]),Tabela15[Qtde total de ações])</f>
        <v>88320000</v>
      </c>
      <c r="H179" s="21">
        <f>SUMPRODUCT(N(Tabela1[Código]=Tabela13[[#This Row],[PAPEL]]),Tabela1[Fechamento])</f>
        <v>13.9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0</v>
      </c>
      <c r="K179" s="21">
        <f>SUMPRODUCT(N(Tabela1768[Código]=Tabela13[[#This Row],[PAPEL]]),Tabela1768[Fechamento])</f>
        <v>0</v>
      </c>
      <c r="L179" s="31">
        <f>SUMPRODUCT(N(Tabela17683[Código]=Tabela13[[#This Row],[PAPEL]]),Tabela17683[Fechamento])</f>
        <v>0</v>
      </c>
      <c r="M179" s="32">
        <f>IF(Tabela13[[#This Row],[Cotação]]&gt;0,Plan1!$B$2/Tabela13[[#This Row],[Cotação]]-MOD(Plan1!$B$2/Tabela13[[#This Row],[Cotação]],100),0)</f>
        <v>0</v>
      </c>
      <c r="N179" s="32"/>
      <c r="O179" s="32"/>
      <c r="P179" s="32"/>
      <c r="Q179" s="67"/>
      <c r="R179" s="67"/>
      <c r="S179" s="67"/>
      <c r="T179" s="73" t="e">
        <f>AVERAGE(Tabela13[[#This Row],[LUCRO 2015]:[LUCRO 2013]])</f>
        <v>#DIV/0!</v>
      </c>
      <c r="U179" s="77" t="e">
        <f>IF(Tabela13[[#This Row],[LUCRO MÉD]]&lt;&gt;0,(Tabela13[[#This Row],[LUCRO MÉD]]*1000/Tabela13[[#This Row],[Qtde Total Ações]])*(25%*Tabela13[[#This Row],[RPL]]/10%))</f>
        <v>#DIV/0!</v>
      </c>
      <c r="V179" s="30" t="e">
        <f>Tabela13[[#This Row],[DIVIDENDOS (25% +)]]/Tabela13[[#This Row],[Cotação]]</f>
        <v>#DIV/0!</v>
      </c>
      <c r="W179" s="30" t="e">
        <f>Tabela13[[#This Row],[Cotação]]/Tabela13[[#This Row],[VPA]]</f>
        <v>#DIV/0!</v>
      </c>
      <c r="X179" s="61">
        <f>IF(Tabela13[[#This Row],[P. Líquido]]&gt;0,AVERAGE(Tabela13[[#This Row],[LUCRO 2015]:[LUCRO 2013]])/(Tabela13[[#This Row],[P. Líquido]]),0)</f>
        <v>0</v>
      </c>
      <c r="Y179" s="73" t="e">
        <f>IF([LUCRO MÉD]&lt;&gt;0,Tabela13[[#This Row],[Cotação]]/(Tabela13[[#This Row],[LUCRO MÉD]]*1000/Tabela13[[#This Row],[Qtde Total Ações]]),0)</f>
        <v>#DIV/0!</v>
      </c>
      <c r="Z179" s="61" t="e">
        <f>(Tabela13[[#This Row],[LUCRO MÉD]]*1000/Tabela13[[#This Row],[Qtde Total Ações]])/Tabela13[[#This Row],[Cotação]]</f>
        <v>#DIV/0!</v>
      </c>
      <c r="AA179" s="56" t="e">
        <f>Tabela13[[#This Row],[Ativo Circ.]]/Tabela13[[#This Row],[Passivo Circ.]]</f>
        <v>#DIV/0!</v>
      </c>
      <c r="AB179" s="30" t="e">
        <f>STDEV(Tabela13[[#This Row],[LUCRO 2015]:[LUCRO 2013]])/Tabela13[[#This Row],[LUCRO MÉD]]</f>
        <v>#DIV/0!</v>
      </c>
    </row>
    <row r="180" spans="1:28" hidden="1">
      <c r="A180" s="63" t="s">
        <v>673</v>
      </c>
      <c r="B180" s="21" t="s">
        <v>558</v>
      </c>
      <c r="C180" s="21" t="s">
        <v>62</v>
      </c>
      <c r="D180" s="34">
        <f>MAX(Tabela13[[#This Row],[Colunas1]:[Colunas5]])</f>
        <v>8.15</v>
      </c>
      <c r="E18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80" s="28">
        <f>IF(Tabela13[[#This Row],[P. Líquido]]&lt;&gt;0,(Tabela13[[#This Row],[P. Líquido]]*1000)/Tabela13[[#This Row],[Qtde Total Ações]],0)</f>
        <v>15.169599184782609</v>
      </c>
      <c r="G180" s="39">
        <f>SUMPRODUCT(N(TRIM(Tabela15[Nome de pregão])=Tabela13[[#This Row],[Nome de Pregão]]),Tabela15[Qtde total de ações])</f>
        <v>88320000</v>
      </c>
      <c r="H180" s="21">
        <f>SUMPRODUCT(N(Tabela1[Código]=Tabela13[[#This Row],[PAPEL]]),Tabela1[Fechamento])</f>
        <v>8.15</v>
      </c>
      <c r="I180" s="21">
        <f>SUMPRODUCT(N(Tabela17[Código]=Tabela13[[#This Row],[PAPEL]]),Tabela17[Fechamento])</f>
        <v>0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0</v>
      </c>
      <c r="L180" s="31">
        <f>SUMPRODUCT(N(Tabela17683[Código]=Tabela13[[#This Row],[PAPEL]]),Tabela17683[Fechamento])</f>
        <v>0</v>
      </c>
      <c r="M180" s="32">
        <f>IF(Tabela13[[#This Row],[Cotação]]&gt;0,Plan1!$B$2/Tabela13[[#This Row],[Cotação]]-MOD(Plan1!$B$2/Tabela13[[#This Row],[Cotação]],100),0)</f>
        <v>100</v>
      </c>
      <c r="N180" s="39">
        <v>1339779</v>
      </c>
      <c r="O180" s="39">
        <v>677454</v>
      </c>
      <c r="P180" s="39">
        <v>225931</v>
      </c>
      <c r="Q180" s="67">
        <v>173700</v>
      </c>
      <c r="R180" s="67">
        <v>91695</v>
      </c>
      <c r="S180" s="67">
        <v>73727</v>
      </c>
      <c r="T180" s="73">
        <f>AVERAGE(Tabela13[[#This Row],[LUCRO 2015]:[LUCRO 2013]])</f>
        <v>113040.66666666667</v>
      </c>
      <c r="U180" s="77">
        <f>IF(Tabela13[[#This Row],[LUCRO MÉD]]&lt;&gt;0,(Tabela13[[#This Row],[LUCRO MÉD]]*1000/Tabela13[[#This Row],[Qtde Total Ações]])*(25%*Tabela13[[#This Row],[RPL]]/10%))</f>
        <v>0.26997105412581035</v>
      </c>
      <c r="V180" s="30">
        <f>Tabela13[[#This Row],[DIVIDENDOS (25% +)]]/Tabela13[[#This Row],[Cotação]]</f>
        <v>3.3125282714823352E-2</v>
      </c>
      <c r="W180" s="30">
        <f>Tabela13[[#This Row],[Cotação]]/Tabela13[[#This Row],[VPA]]</f>
        <v>0.53725875685467528</v>
      </c>
      <c r="X180" s="61">
        <f>IF(Tabela13[[#This Row],[P. Líquido]]&gt;0,AVERAGE(Tabela13[[#This Row],[LUCRO 2015]:[LUCRO 2013]])/(Tabela13[[#This Row],[P. Líquido]]),0)</f>
        <v>8.4372621653770269E-2</v>
      </c>
      <c r="Y180" s="73">
        <f>IF([LUCRO MÉD]&lt;&gt;0,Tabela13[[#This Row],[Cotação]]/(Tabela13[[#This Row],[LUCRO MÉD]]*1000/Tabela13[[#This Row],[Qtde Total Ações]]),0)</f>
        <v>6.3676906835887968</v>
      </c>
      <c r="Z180" s="61">
        <f>(Tabela13[[#This Row],[LUCRO MÉD]]*1000/Tabela13[[#This Row],[Qtde Total Ações]])/Tabela13[[#This Row],[Cotação]]</f>
        <v>0.15704280400699447</v>
      </c>
      <c r="AA180" s="56">
        <f>Tabela13[[#This Row],[Ativo Circ.]]/Tabela13[[#This Row],[Passivo Circ.]]</f>
        <v>2.9984995418955345</v>
      </c>
      <c r="AB180" s="30">
        <f>STDEV(Tabela13[[#This Row],[LUCRO 2015]:[LUCRO 2013]])/Tabela13[[#This Row],[LUCRO MÉD]]</f>
        <v>0.47146926087200192</v>
      </c>
    </row>
    <row r="181" spans="1:28" hidden="1">
      <c r="A181" s="21" t="s">
        <v>674</v>
      </c>
      <c r="B181" s="21" t="s">
        <v>557</v>
      </c>
      <c r="C181" s="21" t="s">
        <v>272</v>
      </c>
      <c r="D181" s="34">
        <f>MAX(Tabela13[[#This Row],[Colunas1]:[Colunas5]])</f>
        <v>762.29</v>
      </c>
      <c r="E18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1" s="28">
        <f>IF(Tabela13[[#This Row],[P. Líquido]]&lt;&gt;0,(Tabela13[[#This Row],[P. Líquido]]*1000)/Tabela13[[#This Row],[Qtde Total Ações]],0)</f>
        <v>0</v>
      </c>
      <c r="G181" s="39">
        <f>SUMPRODUCT(N(TRIM(Tabela15[Nome de pregão])=Tabela13[[#This Row],[Nome de Pregão]]),Tabela15[Qtde total de ações])</f>
        <v>726514</v>
      </c>
      <c r="H181" s="21">
        <f>SUMPRODUCT(N(Tabela1[Código]=Tabela13[[#This Row],[PAPEL]]),Tabela1[Fechamento])</f>
        <v>0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762.29</v>
      </c>
      <c r="K181" s="21">
        <f>SUMPRODUCT(N(Tabela1768[Código]=Tabela13[[#This Row],[PAPEL]]),Tabela1768[Fechamento])</f>
        <v>0</v>
      </c>
      <c r="L181" s="31">
        <f>SUMPRODUCT(N(Tabela17683[Código]=Tabela13[[#This Row],[PAPEL]]),Tabela17683[Fechamento])</f>
        <v>0</v>
      </c>
      <c r="M181" s="32">
        <f>IF(Tabela13[[#This Row],[Cotação]]&gt;0,Plan1!$B$2/Tabela13[[#This Row],[Cotação]]-MOD(Plan1!$B$2/Tabela13[[#This Row],[Cotação]],100),0)</f>
        <v>0</v>
      </c>
      <c r="N181" s="32"/>
      <c r="O181" s="32"/>
      <c r="P181" s="32"/>
      <c r="Q181" s="67"/>
      <c r="R181" s="67"/>
      <c r="S181" s="67"/>
      <c r="T181" s="73" t="e">
        <f>AVERAGE(Tabela13[[#This Row],[LUCRO 2015]:[LUCRO 2013]])</f>
        <v>#DIV/0!</v>
      </c>
      <c r="U181" s="77" t="e">
        <f>IF(Tabela13[[#This Row],[LUCRO MÉD]]&lt;&gt;0,(Tabela13[[#This Row],[LUCRO MÉD]]*1000/Tabela13[[#This Row],[Qtde Total Ações]])*(25%*Tabela13[[#This Row],[RPL]]/10%))</f>
        <v>#DIV/0!</v>
      </c>
      <c r="V181" s="30" t="e">
        <f>Tabela13[[#This Row],[DIVIDENDOS (25% +)]]/Tabela13[[#This Row],[Cotação]]</f>
        <v>#DIV/0!</v>
      </c>
      <c r="W181" s="30" t="e">
        <f>Tabela13[[#This Row],[Cotação]]/Tabela13[[#This Row],[VPA]]</f>
        <v>#DIV/0!</v>
      </c>
      <c r="X181" s="61">
        <f>IF(Tabela13[[#This Row],[P. Líquido]]&gt;0,AVERAGE(Tabela13[[#This Row],[LUCRO 2015]:[LUCRO 2013]])/(Tabela13[[#This Row],[P. Líquido]]),0)</f>
        <v>0</v>
      </c>
      <c r="Y181" s="73" t="e">
        <f>IF([LUCRO MÉD]&lt;&gt;0,Tabela13[[#This Row],[Cotação]]/(Tabela13[[#This Row],[LUCRO MÉD]]*1000/Tabela13[[#This Row],[Qtde Total Ações]]),0)</f>
        <v>#DIV/0!</v>
      </c>
      <c r="Z181" s="61" t="e">
        <f>(Tabela13[[#This Row],[LUCRO MÉD]]*1000/Tabela13[[#This Row],[Qtde Total Ações]])/Tabela13[[#This Row],[Cotação]]</f>
        <v>#DIV/0!</v>
      </c>
      <c r="AA181" s="56" t="e">
        <f>Tabela13[[#This Row],[Ativo Circ.]]/Tabela13[[#This Row],[Passivo Circ.]]</f>
        <v>#DIV/0!</v>
      </c>
      <c r="AB181" s="30" t="e">
        <f>STDEV(Tabela13[[#This Row],[LUCRO 2015]:[LUCRO 2013]])/Tabela13[[#This Row],[LUCRO MÉD]]</f>
        <v>#DIV/0!</v>
      </c>
    </row>
    <row r="182" spans="1:28" hidden="1">
      <c r="A182" s="21" t="s">
        <v>674</v>
      </c>
      <c r="B182" s="21" t="s">
        <v>558</v>
      </c>
      <c r="C182" s="21" t="s">
        <v>273</v>
      </c>
      <c r="D182" s="34">
        <f>MAX(Tabela13[[#This Row],[Colunas1]:[Colunas5]])</f>
        <v>6.18</v>
      </c>
      <c r="E18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2" s="28">
        <f>IF(Tabela13[[#This Row],[P. Líquido]]&lt;&gt;0,(Tabela13[[#This Row],[P. Líquido]]*1000)/Tabela13[[#This Row],[Qtde Total Ações]],0)</f>
        <v>0</v>
      </c>
      <c r="G182" s="39">
        <f>SUMPRODUCT(N(TRIM(Tabela15[Nome de pregão])=Tabela13[[#This Row],[Nome de Pregão]]),Tabela15[Qtde total de ações])</f>
        <v>726514</v>
      </c>
      <c r="H182" s="21">
        <f>SUMPRODUCT(N(Tabela1[Código]=Tabela13[[#This Row],[PAPEL]]),Tabela1[Fechamento])</f>
        <v>0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6.18</v>
      </c>
      <c r="K182" s="21">
        <f>SUMPRODUCT(N(Tabela1768[Código]=Tabela13[[#This Row],[PAPEL]]),Tabela1768[Fechamento])</f>
        <v>0</v>
      </c>
      <c r="L182" s="31">
        <f>SUMPRODUCT(N(Tabela17683[Código]=Tabela13[[#This Row],[PAPEL]]),Tabela17683[Fechamento])</f>
        <v>0</v>
      </c>
      <c r="M182" s="32">
        <f>IF(Tabela13[[#This Row],[Cotação]]&gt;0,Plan1!$B$2/Tabela13[[#This Row],[Cotação]]-MOD(Plan1!$B$2/Tabela13[[#This Row],[Cotação]],100),0)</f>
        <v>100</v>
      </c>
      <c r="N182" s="39"/>
      <c r="O182" s="39"/>
      <c r="P182" s="39"/>
      <c r="Q182" s="67"/>
      <c r="R182" s="67"/>
      <c r="S182" s="67"/>
      <c r="T182" s="73" t="e">
        <f>AVERAGE(Tabela13[[#This Row],[LUCRO 2015]:[LUCRO 2013]])</f>
        <v>#DIV/0!</v>
      </c>
      <c r="U182" s="77" t="e">
        <f>IF(Tabela13[[#This Row],[LUCRO MÉD]]&lt;&gt;0,(Tabela13[[#This Row],[LUCRO MÉD]]*1000/Tabela13[[#This Row],[Qtde Total Ações]])*(25%*Tabela13[[#This Row],[RPL]]/10%))</f>
        <v>#DIV/0!</v>
      </c>
      <c r="V182" s="30" t="e">
        <f>Tabela13[[#This Row],[DIVIDENDOS (25% +)]]/Tabela13[[#This Row],[Cotação]]</f>
        <v>#DIV/0!</v>
      </c>
      <c r="W182" s="30" t="e">
        <f>Tabela13[[#This Row],[Cotação]]/Tabela13[[#This Row],[VPA]]</f>
        <v>#DIV/0!</v>
      </c>
      <c r="X182" s="61">
        <f>IF(Tabela13[[#This Row],[P. Líquido]]&gt;0,AVERAGE(Tabela13[[#This Row],[LUCRO 2015]:[LUCRO 2013]])/(Tabela13[[#This Row],[P. Líquido]]),0)</f>
        <v>0</v>
      </c>
      <c r="Y182" s="73" t="e">
        <f>IF([LUCRO MÉD]&lt;&gt;0,Tabela13[[#This Row],[Cotação]]/(Tabela13[[#This Row],[LUCRO MÉD]]*1000/Tabela13[[#This Row],[Qtde Total Ações]]),0)</f>
        <v>#DIV/0!</v>
      </c>
      <c r="Z182" s="61" t="e">
        <f>(Tabela13[[#This Row],[LUCRO MÉD]]*1000/Tabela13[[#This Row],[Qtde Total Ações]])/Tabela13[[#This Row],[Cotação]]</f>
        <v>#DIV/0!</v>
      </c>
      <c r="AA182" s="56" t="e">
        <f>Tabela13[[#This Row],[Ativo Circ.]]/Tabela13[[#This Row],[Passivo Circ.]]</f>
        <v>#DIV/0!</v>
      </c>
      <c r="AB182" s="30" t="e">
        <f>STDEV(Tabela13[[#This Row],[LUCRO 2015]:[LUCRO 2013]])/Tabela13[[#This Row],[LUCRO MÉD]]</f>
        <v>#DIV/0!</v>
      </c>
    </row>
    <row r="183" spans="1:28" hidden="1">
      <c r="A183" s="21" t="s">
        <v>675</v>
      </c>
      <c r="B183" s="21" t="s">
        <v>557</v>
      </c>
      <c r="C183" s="21" t="s">
        <v>298</v>
      </c>
      <c r="D183" s="34">
        <f>MAX(Tabela13[[#This Row],[Colunas1]:[Colunas5]])</f>
        <v>31.39</v>
      </c>
      <c r="E18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3" s="28">
        <f>IF(Tabela13[[#This Row],[P. Líquido]]&lt;&gt;0,(Tabela13[[#This Row],[P. Líquido]]*1000)/Tabela13[[#This Row],[Qtde Total Ações]],0)</f>
        <v>0</v>
      </c>
      <c r="G183" s="39">
        <f>SUMPRODUCT(N(TRIM(Tabela15[Nome de pregão])=Tabela13[[#This Row],[Nome de Pregão]]),Tabela15[Qtde total de ações])</f>
        <v>553934646</v>
      </c>
      <c r="H183" s="21">
        <f>SUMPRODUCT(N(Tabela1[Código]=Tabela13[[#This Row],[PAPEL]]),Tabela1[Fechamento])</f>
        <v>0</v>
      </c>
      <c r="I183" s="21">
        <f>SUMPRODUCT(N(Tabela17[Código]=Tabela13[[#This Row],[PAPEL]]),Tabela17[Fechamento])</f>
        <v>0</v>
      </c>
      <c r="J183" s="21">
        <f>SUMPRODUCT(N(Tabela176[Código]=Tabela13[[#This Row],[PAPEL]]),Tabela176[Fechamento])</f>
        <v>31.39</v>
      </c>
      <c r="K183" s="21">
        <f>SUMPRODUCT(N(Tabela1768[Código]=Tabela13[[#This Row],[PAPEL]]),Tabela1768[Fechamento])</f>
        <v>0</v>
      </c>
      <c r="L183" s="31">
        <f>SUMPRODUCT(N(Tabela17683[Código]=Tabela13[[#This Row],[PAPEL]]),Tabela17683[Fechamento])</f>
        <v>0</v>
      </c>
      <c r="M183" s="32">
        <f>IF(Tabela13[[#This Row],[Cotação]]&gt;0,Plan1!$B$2/Tabela13[[#This Row],[Cotação]]-MOD(Plan1!$B$2/Tabela13[[#This Row],[Cotação]],100),0)</f>
        <v>0</v>
      </c>
      <c r="N183" s="32"/>
      <c r="O183" s="32"/>
      <c r="P183" s="32"/>
      <c r="Q183" s="67"/>
      <c r="R183" s="67"/>
      <c r="S183" s="67"/>
      <c r="T183" s="73" t="e">
        <f>AVERAGE(Tabela13[[#This Row],[LUCRO 2015]:[LUCRO 2013]])</f>
        <v>#DIV/0!</v>
      </c>
      <c r="U183" s="77" t="e">
        <f>IF(Tabela13[[#This Row],[LUCRO MÉD]]&lt;&gt;0,(Tabela13[[#This Row],[LUCRO MÉD]]*1000/Tabela13[[#This Row],[Qtde Total Ações]])*(25%*Tabela13[[#This Row],[RPL]]/10%))</f>
        <v>#DIV/0!</v>
      </c>
      <c r="V183" s="30" t="e">
        <f>Tabela13[[#This Row],[DIVIDENDOS (25% +)]]/Tabela13[[#This Row],[Cotação]]</f>
        <v>#DIV/0!</v>
      </c>
      <c r="W183" s="30" t="e">
        <f>Tabela13[[#This Row],[Cotação]]/Tabela13[[#This Row],[VPA]]</f>
        <v>#DIV/0!</v>
      </c>
      <c r="X183" s="61">
        <f>IF(Tabela13[[#This Row],[P. Líquido]]&gt;0,AVERAGE(Tabela13[[#This Row],[LUCRO 2015]:[LUCRO 2013]])/(Tabela13[[#This Row],[P. Líquido]]),0)</f>
        <v>0</v>
      </c>
      <c r="Y183" s="73" t="e">
        <f>IF([LUCRO MÉD]&lt;&gt;0,Tabela13[[#This Row],[Cotação]]/(Tabela13[[#This Row],[LUCRO MÉD]]*1000/Tabela13[[#This Row],[Qtde Total Ações]]),0)</f>
        <v>#DIV/0!</v>
      </c>
      <c r="Z183" s="61" t="e">
        <f>(Tabela13[[#This Row],[LUCRO MÉD]]*1000/Tabela13[[#This Row],[Qtde Total Ações]])/Tabela13[[#This Row],[Cotação]]</f>
        <v>#DIV/0!</v>
      </c>
      <c r="AA183" s="56" t="e">
        <f>Tabela13[[#This Row],[Ativo Circ.]]/Tabela13[[#This Row],[Passivo Circ.]]</f>
        <v>#DIV/0!</v>
      </c>
      <c r="AB183" s="30" t="e">
        <f>STDEV(Tabela13[[#This Row],[LUCRO 2015]:[LUCRO 2013]])/Tabela13[[#This Row],[LUCRO MÉD]]</f>
        <v>#DIV/0!</v>
      </c>
    </row>
    <row r="184" spans="1:28" hidden="1">
      <c r="A184" s="21" t="s">
        <v>676</v>
      </c>
      <c r="B184" s="21" t="s">
        <v>557</v>
      </c>
      <c r="C184" s="21" t="s">
        <v>325</v>
      </c>
      <c r="D184" s="34">
        <f>MAX(Tabela13[[#This Row],[Colunas1]:[Colunas5]])</f>
        <v>27.37</v>
      </c>
      <c r="E18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4" s="28">
        <f>IF(Tabela13[[#This Row],[P. Líquido]]&lt;&gt;0,(Tabela13[[#This Row],[P. Líquido]]*1000)/Tabela13[[#This Row],[Qtde Total Ações]],0)</f>
        <v>0</v>
      </c>
      <c r="G184" s="39">
        <f>SUMPRODUCT(N(TRIM(Tabela15[Nome de pregão])=Tabela13[[#This Row],[Nome de Pregão]]),Tabela15[Qtde total de ações])</f>
        <v>156293356</v>
      </c>
      <c r="H184" s="21">
        <f>SUMPRODUCT(N(Tabela1[Código]=Tabela13[[#This Row],[PAPEL]]),Tabela1[Fechamento])</f>
        <v>0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27.37</v>
      </c>
      <c r="K184" s="21">
        <f>SUMPRODUCT(N(Tabela1768[Código]=Tabela13[[#This Row],[PAPEL]]),Tabela1768[Fechamento])</f>
        <v>0</v>
      </c>
      <c r="L184" s="26">
        <f>SUMPRODUCT(N(Tabela17683[Código]=Tabela13[[#This Row],[PAPEL]]),Tabela17683[Fechamento])</f>
        <v>0</v>
      </c>
      <c r="M184" s="32">
        <f>IF(Tabela13[[#This Row],[Cotação]]&gt;0,Plan1!$B$2/Tabela13[[#This Row],[Cotação]]-MOD(Plan1!$B$2/Tabela13[[#This Row],[Cotação]],100),0)</f>
        <v>0</v>
      </c>
      <c r="N184" s="32"/>
      <c r="O184" s="32"/>
      <c r="P184" s="32"/>
      <c r="Q184" s="67"/>
      <c r="R184" s="67"/>
      <c r="S184" s="67"/>
      <c r="T184" s="73" t="e">
        <f>AVERAGE(Tabela13[[#This Row],[LUCRO 2015]:[LUCRO 2013]])</f>
        <v>#DIV/0!</v>
      </c>
      <c r="U184" s="77" t="e">
        <f>IF(Tabela13[[#This Row],[LUCRO MÉD]]&lt;&gt;0,(Tabela13[[#This Row],[LUCRO MÉD]]*1000/Tabela13[[#This Row],[Qtde Total Ações]])*(25%*Tabela13[[#This Row],[RPL]]/10%))</f>
        <v>#DIV/0!</v>
      </c>
      <c r="V184" s="30" t="e">
        <f>Tabela13[[#This Row],[DIVIDENDOS (25% +)]]/Tabela13[[#This Row],[Cotação]]</f>
        <v>#DIV/0!</v>
      </c>
      <c r="W184" s="30" t="e">
        <f>Tabela13[[#This Row],[Cotação]]/Tabela13[[#This Row],[VPA]]</f>
        <v>#DIV/0!</v>
      </c>
      <c r="X184" s="61">
        <f>IF(Tabela13[[#This Row],[P. Líquido]]&gt;0,AVERAGE(Tabela13[[#This Row],[LUCRO 2015]:[LUCRO 2013]])/(Tabela13[[#This Row],[P. Líquido]]),0)</f>
        <v>0</v>
      </c>
      <c r="Y184" s="73" t="e">
        <f>IF([LUCRO MÉD]&lt;&gt;0,Tabela13[[#This Row],[Cotação]]/(Tabela13[[#This Row],[LUCRO MÉD]]*1000/Tabela13[[#This Row],[Qtde Total Ações]]),0)</f>
        <v>#DIV/0!</v>
      </c>
      <c r="Z184" s="61" t="e">
        <f>(Tabela13[[#This Row],[LUCRO MÉD]]*1000/Tabela13[[#This Row],[Qtde Total Ações]])/Tabela13[[#This Row],[Cotação]]</f>
        <v>#DIV/0!</v>
      </c>
      <c r="AA184" s="56" t="e">
        <f>Tabela13[[#This Row],[Ativo Circ.]]/Tabela13[[#This Row],[Passivo Circ.]]</f>
        <v>#DIV/0!</v>
      </c>
      <c r="AB184" s="30" t="e">
        <f>STDEV(Tabela13[[#This Row],[LUCRO 2015]:[LUCRO 2013]])/Tabela13[[#This Row],[LUCRO MÉD]]</f>
        <v>#DIV/0!</v>
      </c>
    </row>
    <row r="185" spans="1:28" hidden="1">
      <c r="A185" s="63" t="s">
        <v>677</v>
      </c>
      <c r="B185" s="21" t="s">
        <v>557</v>
      </c>
      <c r="C185" s="21" t="s">
        <v>513</v>
      </c>
      <c r="D185" s="34">
        <f>MAX(Tabela13[[#This Row],[Colunas1]:[Colunas5]])</f>
        <v>1.59</v>
      </c>
      <c r="E18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5" s="28">
        <f>IF(Tabela13[[#This Row],[P. Líquido]]&lt;&gt;0,(Tabela13[[#This Row],[P. Líquido]]*1000)/Tabela13[[#This Row],[Qtde Total Ações]],0)</f>
        <v>-1.2633858033398644</v>
      </c>
      <c r="G185" s="39">
        <f>SUMPRODUCT(N(TRIM(Tabela15[Nome de pregão])=Tabela13[[#This Row],[Nome de Pregão]]),Tabela15[Qtde total de ações])</f>
        <v>47583248</v>
      </c>
      <c r="H185" s="21">
        <f>SUMPRODUCT(N(Tabela1[Código]=Tabela13[[#This Row],[PAPEL]]),Tabela1[Fechamento])</f>
        <v>0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26">
        <f>SUMPRODUCT(N(Tabela17683[Código]=Tabela13[[#This Row],[PAPEL]]),Tabela17683[Fechamento])</f>
        <v>1.59</v>
      </c>
      <c r="M185" s="32">
        <f>IF(Tabela13[[#This Row],[Cotação]]&gt;0,Plan1!$B$2/Tabela13[[#This Row],[Cotação]]-MOD(Plan1!$B$2/Tabela13[[#This Row],[Cotação]],100),0)</f>
        <v>600</v>
      </c>
      <c r="N185" s="39">
        <v>-60116</v>
      </c>
      <c r="O185" s="39">
        <v>591905</v>
      </c>
      <c r="P185" s="39">
        <v>802939</v>
      </c>
      <c r="Q185" s="67">
        <v>0</v>
      </c>
      <c r="R185" s="67">
        <v>0</v>
      </c>
      <c r="S185" s="67">
        <v>0</v>
      </c>
      <c r="T185" s="73">
        <f>AVERAGE(Tabela13[[#This Row],[LUCRO 2015]:[LUCRO 2013]])</f>
        <v>0</v>
      </c>
      <c r="U185" s="77" t="b">
        <f>IF(Tabela13[[#This Row],[LUCRO MÉD]]&lt;&gt;0,(Tabela13[[#This Row],[LUCRO MÉD]]*1000/Tabela13[[#This Row],[Qtde Total Ações]])*(25%*Tabela13[[#This Row],[RPL]]/10%))</f>
        <v>0</v>
      </c>
      <c r="V185" s="30">
        <f>Tabela13[[#This Row],[DIVIDENDOS (25% +)]]/Tabela13[[#This Row],[Cotação]]</f>
        <v>0</v>
      </c>
      <c r="W185" s="30">
        <f>Tabela13[[#This Row],[Cotação]]/Tabela13[[#This Row],[VPA]]</f>
        <v>-1.2585229276731653</v>
      </c>
      <c r="X185" s="61">
        <f>IF(Tabela13[[#This Row],[P. Líquido]]&gt;0,AVERAGE(Tabela13[[#This Row],[LUCRO 2015]:[LUCRO 2013]])/(Tabela13[[#This Row],[P. Líquido]]),0)</f>
        <v>0</v>
      </c>
      <c r="Y185" s="73">
        <f>IF([LUCRO MÉD]&lt;&gt;0,Tabela13[[#This Row],[Cotação]]/(Tabela13[[#This Row],[LUCRO MÉD]]*1000/Tabela13[[#This Row],[Qtde Total Ações]]),0)</f>
        <v>0</v>
      </c>
      <c r="Z185" s="61">
        <f>(Tabela13[[#This Row],[LUCRO MÉD]]*1000/Tabela13[[#This Row],[Qtde Total Ações]])/Tabela13[[#This Row],[Cotação]]</f>
        <v>0</v>
      </c>
      <c r="AA185" s="56">
        <f>Tabela13[[#This Row],[Ativo Circ.]]/Tabela13[[#This Row],[Passivo Circ.]]</f>
        <v>0.73717306046910169</v>
      </c>
      <c r="AB185" s="30" t="e">
        <f>STDEV(Tabela13[[#This Row],[LUCRO 2015]:[LUCRO 2013]])/Tabela13[[#This Row],[LUCRO MÉD]]</f>
        <v>#DIV/0!</v>
      </c>
    </row>
    <row r="186" spans="1:28" hidden="1">
      <c r="A186" s="63" t="s">
        <v>677</v>
      </c>
      <c r="B186" s="21" t="s">
        <v>558</v>
      </c>
      <c r="C186" s="21" t="s">
        <v>514</v>
      </c>
      <c r="D186" s="34">
        <f>MAX(Tabela13[[#This Row],[Colunas1]:[Colunas5]])</f>
        <v>1.56</v>
      </c>
      <c r="E18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6" s="28">
        <f>IF(Tabela13[[#This Row],[P. Líquido]]&lt;&gt;0,(Tabela13[[#This Row],[P. Líquido]]*1000)/Tabela13[[#This Row],[Qtde Total Ações]],0)</f>
        <v>-1.2633858033398644</v>
      </c>
      <c r="G186" s="39">
        <f>SUMPRODUCT(N(TRIM(Tabela15[Nome de pregão])=Tabela13[[#This Row],[Nome de Pregão]]),Tabela15[Qtde total de ações])</f>
        <v>47583248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0</v>
      </c>
      <c r="L186" s="26">
        <f>SUMPRODUCT(N(Tabela17683[Código]=Tabela13[[#This Row],[PAPEL]]),Tabela17683[Fechamento])</f>
        <v>1.56</v>
      </c>
      <c r="M186" s="32">
        <f>IF(Tabela13[[#This Row],[Cotação]]&gt;0,Plan1!$B$2/Tabela13[[#This Row],[Cotação]]-MOD(Plan1!$B$2/Tabela13[[#This Row],[Cotação]],100),0)</f>
        <v>600</v>
      </c>
      <c r="N186" s="39">
        <v>-60116</v>
      </c>
      <c r="O186" s="39">
        <v>591905</v>
      </c>
      <c r="P186" s="39">
        <v>802939</v>
      </c>
      <c r="Q186" s="67">
        <v>0</v>
      </c>
      <c r="R186" s="67">
        <v>0</v>
      </c>
      <c r="S186" s="67">
        <v>0</v>
      </c>
      <c r="T186" s="73">
        <f>AVERAGE(Tabela13[[#This Row],[LUCRO 2015]:[LUCRO 2013]])</f>
        <v>0</v>
      </c>
      <c r="U186" s="77" t="b">
        <f>IF(Tabela13[[#This Row],[LUCRO MÉD]]&lt;&gt;0,(Tabela13[[#This Row],[LUCRO MÉD]]*1000/Tabela13[[#This Row],[Qtde Total Ações]])*(25%*Tabela13[[#This Row],[RPL]]/10%))</f>
        <v>0</v>
      </c>
      <c r="V186" s="30">
        <f>Tabela13[[#This Row],[DIVIDENDOS (25% +)]]/Tabela13[[#This Row],[Cotação]]</f>
        <v>0</v>
      </c>
      <c r="W186" s="30">
        <f>Tabela13[[#This Row],[Cotação]]/Tabela13[[#This Row],[VPA]]</f>
        <v>-1.2347772120566904</v>
      </c>
      <c r="X186" s="61">
        <f>IF(Tabela13[[#This Row],[P. Líquido]]&gt;0,AVERAGE(Tabela13[[#This Row],[LUCRO 2015]:[LUCRO 2013]])/(Tabela13[[#This Row],[P. Líquido]]),0)</f>
        <v>0</v>
      </c>
      <c r="Y186" s="73">
        <f>IF([LUCRO MÉD]&lt;&gt;0,Tabela13[[#This Row],[Cotação]]/(Tabela13[[#This Row],[LUCRO MÉD]]*1000/Tabela13[[#This Row],[Qtde Total Ações]]),0)</f>
        <v>0</v>
      </c>
      <c r="Z186" s="61">
        <f>(Tabela13[[#This Row],[LUCRO MÉD]]*1000/Tabela13[[#This Row],[Qtde Total Ações]])/Tabela13[[#This Row],[Cotação]]</f>
        <v>0</v>
      </c>
      <c r="AA186" s="56">
        <f>Tabela13[[#This Row],[Ativo Circ.]]/Tabela13[[#This Row],[Passivo Circ.]]</f>
        <v>0.73717306046910169</v>
      </c>
      <c r="AB186" s="30" t="e">
        <f>STDEV(Tabela13[[#This Row],[LUCRO 2015]:[LUCRO 2013]])/Tabela13[[#This Row],[LUCRO MÉD]]</f>
        <v>#DIV/0!</v>
      </c>
    </row>
    <row r="187" spans="1:28" hidden="1">
      <c r="A187" s="21" t="s">
        <v>678</v>
      </c>
      <c r="B187" s="21" t="s">
        <v>557</v>
      </c>
      <c r="C187" s="21" t="s">
        <v>538</v>
      </c>
      <c r="D187" s="34">
        <f>MAX(Tabela13[[#This Row],[Colunas1]:[Colunas5]])</f>
        <v>3.6</v>
      </c>
      <c r="E18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7" s="28">
        <f>IF(Tabela13[[#This Row],[P. Líquido]]&lt;&gt;0,(Tabela13[[#This Row],[P. Líquido]]*1000)/Tabela13[[#This Row],[Qtde Total Ações]],0)</f>
        <v>0</v>
      </c>
      <c r="G187" s="39">
        <f>SUMPRODUCT(N(TRIM(Tabela15[Nome de pregão])=Tabela13[[#This Row],[Nome de Pregão]]),Tabela15[Qtde total de ações])</f>
        <v>217566343</v>
      </c>
      <c r="H187" s="21">
        <f>SUMPRODUCT(N(Tabela1[Código]=Tabela13[[#This Row],[PAPEL]]),Tabela1[Fechamento])</f>
        <v>0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0</v>
      </c>
      <c r="K187" s="21">
        <f>SUMPRODUCT(N(Tabela1768[Código]=Tabela13[[#This Row],[PAPEL]]),Tabela1768[Fechamento])</f>
        <v>0</v>
      </c>
      <c r="L187" s="26">
        <f>SUMPRODUCT(N(Tabela17683[Código]=Tabela13[[#This Row],[PAPEL]]),Tabela17683[Fechamento])</f>
        <v>3.6</v>
      </c>
      <c r="M187" s="32">
        <f>IF(Tabela13[[#This Row],[Cotação]]&gt;0,Plan1!$B$2/Tabela13[[#This Row],[Cotação]]-MOD(Plan1!$B$2/Tabela13[[#This Row],[Cotação]],100),0)</f>
        <v>200</v>
      </c>
      <c r="N187" s="39"/>
      <c r="O187" s="39"/>
      <c r="P187" s="39"/>
      <c r="Q187" s="67"/>
      <c r="R187" s="67"/>
      <c r="S187" s="67"/>
      <c r="T187" s="73" t="e">
        <f>AVERAGE(Tabela13[[#This Row],[LUCRO 2015]:[LUCRO 2013]])</f>
        <v>#DIV/0!</v>
      </c>
      <c r="U187" s="77" t="e">
        <f>IF(Tabela13[[#This Row],[LUCRO MÉD]]&lt;&gt;0,(Tabela13[[#This Row],[LUCRO MÉD]]*1000/Tabela13[[#This Row],[Qtde Total Ações]])*(25%*Tabela13[[#This Row],[RPL]]/10%))</f>
        <v>#DIV/0!</v>
      </c>
      <c r="V187" s="30" t="e">
        <f>Tabela13[[#This Row],[DIVIDENDOS (25% +)]]/Tabela13[[#This Row],[Cotação]]</f>
        <v>#DIV/0!</v>
      </c>
      <c r="W187" s="30" t="e">
        <f>Tabela13[[#This Row],[Cotação]]/Tabela13[[#This Row],[VPA]]</f>
        <v>#DIV/0!</v>
      </c>
      <c r="X187" s="61">
        <f>IF(Tabela13[[#This Row],[P. Líquido]]&gt;0,AVERAGE(Tabela13[[#This Row],[LUCRO 2015]:[LUCRO 2013]])/(Tabela13[[#This Row],[P. Líquido]]),0)</f>
        <v>0</v>
      </c>
      <c r="Y187" s="73" t="e">
        <f>IF([LUCRO MÉD]&lt;&gt;0,Tabela13[[#This Row],[Cotação]]/(Tabela13[[#This Row],[LUCRO MÉD]]*1000/Tabela13[[#This Row],[Qtde Total Ações]]),0)</f>
        <v>#DIV/0!</v>
      </c>
      <c r="Z187" s="61" t="e">
        <f>(Tabela13[[#This Row],[LUCRO MÉD]]*1000/Tabela13[[#This Row],[Qtde Total Ações]])/Tabela13[[#This Row],[Cotação]]</f>
        <v>#DIV/0!</v>
      </c>
      <c r="AA187" s="56" t="e">
        <f>Tabela13[[#This Row],[Ativo Circ.]]/Tabela13[[#This Row],[Passivo Circ.]]</f>
        <v>#DIV/0!</v>
      </c>
      <c r="AB187" s="30" t="e">
        <f>STDEV(Tabela13[[#This Row],[LUCRO 2015]:[LUCRO 2013]])/Tabela13[[#This Row],[LUCRO MÉD]]</f>
        <v>#DIV/0!</v>
      </c>
    </row>
    <row r="188" spans="1:28" hidden="1">
      <c r="A188" s="63" t="s">
        <v>679</v>
      </c>
      <c r="B188" s="21" t="s">
        <v>557</v>
      </c>
      <c r="C188" s="21" t="s">
        <v>447</v>
      </c>
      <c r="D188" s="34">
        <f>MAX(Tabela13[[#This Row],[Colunas1]:[Colunas5]])</f>
        <v>1.81</v>
      </c>
      <c r="E18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88" s="28">
        <f>IF(Tabela13[[#This Row],[P. Líquido]]&lt;&gt;0,(Tabela13[[#This Row],[P. Líquido]]*1000)/Tabela13[[#This Row],[Qtde Total Ações]],0)</f>
        <v>8.1923121170521469</v>
      </c>
      <c r="G188" s="39">
        <f>SUMPRODUCT(N(TRIM(Tabela15[Nome de pregão])=Tabela13[[#This Row],[Nome de Pregão]]),Tabela15[Qtde total de ações])</f>
        <v>378066162</v>
      </c>
      <c r="H188" s="21">
        <f>SUMPRODUCT(N(Tabela1[Código]=Tabela13[[#This Row],[PAPEL]]),Tabela1[Fechamento])</f>
        <v>0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0</v>
      </c>
      <c r="K188" s="21">
        <f>SUMPRODUCT(N(Tabela1768[Código]=Tabela13[[#This Row],[PAPEL]]),Tabela1768[Fechamento])</f>
        <v>1.81</v>
      </c>
      <c r="L188" s="21">
        <f>SUMPRODUCT(N(Tabela17683[Código]=Tabela13[[#This Row],[PAPEL]]),Tabela17683[Fechamento])</f>
        <v>0</v>
      </c>
      <c r="M188" s="32">
        <f>IF(Tabela13[[#This Row],[Cotação]]&gt;0,Plan1!$B$2/Tabela13[[#This Row],[Cotação]]-MOD(Plan1!$B$2/Tabela13[[#This Row],[Cotação]],100),0)</f>
        <v>500</v>
      </c>
      <c r="N188" s="39">
        <v>3097236</v>
      </c>
      <c r="O188" s="39">
        <v>4316764</v>
      </c>
      <c r="P188" s="39">
        <v>2048969</v>
      </c>
      <c r="Q188" s="67">
        <v>70979</v>
      </c>
      <c r="R188" s="67">
        <v>0</v>
      </c>
      <c r="S188" s="67">
        <v>867678</v>
      </c>
      <c r="T188" s="73">
        <f>AVERAGE(Tabela13[[#This Row],[LUCRO 2015]:[LUCRO 2013]])</f>
        <v>312885.66666666669</v>
      </c>
      <c r="U188" s="77">
        <f>IF(Tabela13[[#This Row],[LUCRO MÉD]]&lt;&gt;0,(Tabela13[[#This Row],[LUCRO MÉD]]*1000/Tabela13[[#This Row],[Qtde Total Ações]])*(25%*Tabela13[[#This Row],[RPL]]/10%))</f>
        <v>0.20901104597988329</v>
      </c>
      <c r="V188" s="30">
        <f>Tabela13[[#This Row],[DIVIDENDOS (25% +)]]/Tabela13[[#This Row],[Cotação]]</f>
        <v>0.11547571601098525</v>
      </c>
      <c r="W188" s="30">
        <f>Tabela13[[#This Row],[Cotação]]/Tabela13[[#This Row],[VPA]]</f>
        <v>0.2209388478049461</v>
      </c>
      <c r="X188" s="61">
        <f>IF(Tabela13[[#This Row],[P. Líquido]]&gt;0,AVERAGE(Tabela13[[#This Row],[LUCRO 2015]:[LUCRO 2013]])/(Tabela13[[#This Row],[P. Líquido]]),0)</f>
        <v>0.10102093178132589</v>
      </c>
      <c r="Y188" s="73">
        <f>IF([LUCRO MÉD]&lt;&gt;0,Tabela13[[#This Row],[Cotação]]/(Tabela13[[#This Row],[LUCRO MÉD]]*1000/Tabela13[[#This Row],[Qtde Total Ações]]),0)</f>
        <v>2.1870600865491867</v>
      </c>
      <c r="Z188" s="61">
        <f>(Tabela13[[#This Row],[LUCRO MÉD]]*1000/Tabela13[[#This Row],[Qtde Total Ações]])/Tabela13[[#This Row],[Cotação]]</f>
        <v>0.45723480856798587</v>
      </c>
      <c r="AA188" s="56">
        <f>Tabela13[[#This Row],[Ativo Circ.]]/Tabela13[[#This Row],[Passivo Circ.]]</f>
        <v>2.10679810187465</v>
      </c>
      <c r="AB188" s="30">
        <f>STDEV(Tabela13[[#This Row],[LUCRO 2015]:[LUCRO 2013]])/Tabela13[[#This Row],[LUCRO MÉD]]</f>
        <v>1.5397739145511373</v>
      </c>
    </row>
    <row r="189" spans="1:28" hidden="1">
      <c r="A189" s="21" t="s">
        <v>680</v>
      </c>
      <c r="B189" s="21" t="s">
        <v>557</v>
      </c>
      <c r="C189" s="21" t="s">
        <v>87</v>
      </c>
      <c r="D189" s="34">
        <f>MAX(Tabela13[[#This Row],[Colunas1]:[Colunas5]])</f>
        <v>37.08</v>
      </c>
      <c r="E18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89" s="28">
        <f>IF(Tabela13[[#This Row],[P. Líquido]]&lt;&gt;0,(Tabela13[[#This Row],[P. Líquido]]*1000)/Tabela13[[#This Row],[Qtde Total Ações]],0)</f>
        <v>0</v>
      </c>
      <c r="G189" s="39">
        <f>SUMPRODUCT(N(TRIM(Tabela15[Nome de pregão])=Tabela13[[#This Row],[Nome de Pregão]]),Tabela15[Qtde total de ações])</f>
        <v>94433283</v>
      </c>
      <c r="H189" s="21">
        <f>SUMPRODUCT(N(Tabela1[Código]=Tabela13[[#This Row],[PAPEL]]),Tabela1[Fechamento])</f>
        <v>37.08</v>
      </c>
      <c r="I189" s="21">
        <f>SUMPRODUCT(N(Tabela17[Código]=Tabela13[[#This Row],[PAPEL]]),Tabela17[Fechamento])</f>
        <v>0</v>
      </c>
      <c r="J189" s="21">
        <f>SUMPRODUCT(N(Tabela176[Código]=Tabela13[[#This Row],[PAPEL]]),Tabela176[Fechamento])</f>
        <v>0</v>
      </c>
      <c r="K189" s="21">
        <f>SUMPRODUCT(N(Tabela1768[Código]=Tabela13[[#This Row],[PAPEL]]),Tabela1768[Fechamento])</f>
        <v>0</v>
      </c>
      <c r="L189" s="31">
        <f>SUMPRODUCT(N(Tabela17683[Código]=Tabela13[[#This Row],[PAPEL]]),Tabela17683[Fechamento])</f>
        <v>0</v>
      </c>
      <c r="M189" s="32">
        <f>IF(Tabela13[[#This Row],[Cotação]]&gt;0,Plan1!$B$2/Tabela13[[#This Row],[Cotação]]-MOD(Plan1!$B$2/Tabela13[[#This Row],[Cotação]],100),0)</f>
        <v>0</v>
      </c>
      <c r="N189" s="32"/>
      <c r="O189" s="32"/>
      <c r="P189" s="32"/>
      <c r="Q189" s="67"/>
      <c r="R189" s="67"/>
      <c r="S189" s="67"/>
      <c r="T189" s="73" t="e">
        <f>AVERAGE(Tabela13[[#This Row],[LUCRO 2015]:[LUCRO 2013]])</f>
        <v>#DIV/0!</v>
      </c>
      <c r="U189" s="77" t="e">
        <f>IF(Tabela13[[#This Row],[LUCRO MÉD]]&lt;&gt;0,(Tabela13[[#This Row],[LUCRO MÉD]]*1000/Tabela13[[#This Row],[Qtde Total Ações]])*(25%*Tabela13[[#This Row],[RPL]]/10%))</f>
        <v>#DIV/0!</v>
      </c>
      <c r="V189" s="30" t="e">
        <f>Tabela13[[#This Row],[DIVIDENDOS (25% +)]]/Tabela13[[#This Row],[Cotação]]</f>
        <v>#DIV/0!</v>
      </c>
      <c r="W189" s="30" t="e">
        <f>Tabela13[[#This Row],[Cotação]]/Tabela13[[#This Row],[VPA]]</f>
        <v>#DIV/0!</v>
      </c>
      <c r="X189" s="61">
        <f>IF(Tabela13[[#This Row],[P. Líquido]]&gt;0,AVERAGE(Tabela13[[#This Row],[LUCRO 2015]:[LUCRO 2013]])/(Tabela13[[#This Row],[P. Líquido]]),0)</f>
        <v>0</v>
      </c>
      <c r="Y189" s="73" t="e">
        <f>IF([LUCRO MÉD]&lt;&gt;0,Tabela13[[#This Row],[Cotação]]/(Tabela13[[#This Row],[LUCRO MÉD]]*1000/Tabela13[[#This Row],[Qtde Total Ações]]),0)</f>
        <v>#DIV/0!</v>
      </c>
      <c r="Z189" s="61" t="e">
        <f>(Tabela13[[#This Row],[LUCRO MÉD]]*1000/Tabela13[[#This Row],[Qtde Total Ações]])/Tabela13[[#This Row],[Cotação]]</f>
        <v>#DIV/0!</v>
      </c>
      <c r="AA189" s="56" t="e">
        <f>Tabela13[[#This Row],[Ativo Circ.]]/Tabela13[[#This Row],[Passivo Circ.]]</f>
        <v>#DIV/0!</v>
      </c>
      <c r="AB189" s="30" t="e">
        <f>STDEV(Tabela13[[#This Row],[LUCRO 2015]:[LUCRO 2013]])/Tabela13[[#This Row],[LUCRO MÉD]]</f>
        <v>#DIV/0!</v>
      </c>
    </row>
    <row r="190" spans="1:28" hidden="1">
      <c r="A190" s="21" t="s">
        <v>680</v>
      </c>
      <c r="B190" s="21" t="s">
        <v>558</v>
      </c>
      <c r="C190" s="21" t="s">
        <v>26</v>
      </c>
      <c r="D190" s="34">
        <f>MAX(Tabela13[[#This Row],[Colunas1]:[Colunas5]])</f>
        <v>41.9</v>
      </c>
      <c r="E19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0" s="28">
        <f>IF(Tabela13[[#This Row],[P. Líquido]]&lt;&gt;0,(Tabela13[[#This Row],[P. Líquido]]*1000)/Tabela13[[#This Row],[Qtde Total Ações]],0)</f>
        <v>0</v>
      </c>
      <c r="G190" s="39">
        <f>SUMPRODUCT(N(TRIM(Tabela15[Nome de pregão])=Tabela13[[#This Row],[Nome de Pregão]]),Tabela15[Qtde total de ações])</f>
        <v>94433283</v>
      </c>
      <c r="H190" s="21">
        <f>SUMPRODUCT(N(Tabela1[Código]=Tabela13[[#This Row],[PAPEL]]),Tabela1[Fechamento])</f>
        <v>41.9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0</v>
      </c>
      <c r="K190" s="21">
        <f>SUMPRODUCT(N(Tabela1768[Código]=Tabela13[[#This Row],[PAPEL]]),Tabela1768[Fechamento])</f>
        <v>0</v>
      </c>
      <c r="L190" s="31">
        <f>SUMPRODUCT(N(Tabela17683[Código]=Tabela13[[#This Row],[PAPEL]]),Tabela17683[Fechamento])</f>
        <v>0</v>
      </c>
      <c r="M190" s="32">
        <f>IF(Tabela13[[#This Row],[Cotação]]&gt;0,Plan1!$B$2/Tabela13[[#This Row],[Cotação]]-MOD(Plan1!$B$2/Tabela13[[#This Row],[Cotação]],100),0)</f>
        <v>0</v>
      </c>
      <c r="N190" s="32"/>
      <c r="O190" s="32"/>
      <c r="P190" s="32"/>
      <c r="Q190" s="67"/>
      <c r="R190" s="67"/>
      <c r="S190" s="67"/>
      <c r="T190" s="73" t="e">
        <f>AVERAGE(Tabela13[[#This Row],[LUCRO 2015]:[LUCRO 2013]])</f>
        <v>#DIV/0!</v>
      </c>
      <c r="U190" s="77" t="e">
        <f>IF(Tabela13[[#This Row],[LUCRO MÉD]]&lt;&gt;0,(Tabela13[[#This Row],[LUCRO MÉD]]*1000/Tabela13[[#This Row],[Qtde Total Ações]])*(25%*Tabela13[[#This Row],[RPL]]/10%))</f>
        <v>#DIV/0!</v>
      </c>
      <c r="V190" s="30" t="e">
        <f>Tabela13[[#This Row],[DIVIDENDOS (25% +)]]/Tabela13[[#This Row],[Cotação]]</f>
        <v>#DIV/0!</v>
      </c>
      <c r="W190" s="30" t="e">
        <f>Tabela13[[#This Row],[Cotação]]/Tabela13[[#This Row],[VPA]]</f>
        <v>#DIV/0!</v>
      </c>
      <c r="X190" s="61">
        <f>IF(Tabela13[[#This Row],[P. Líquido]]&gt;0,AVERAGE(Tabela13[[#This Row],[LUCRO 2015]:[LUCRO 2013]])/(Tabela13[[#This Row],[P. Líquido]]),0)</f>
        <v>0</v>
      </c>
      <c r="Y190" s="73" t="e">
        <f>IF([LUCRO MÉD]&lt;&gt;0,Tabela13[[#This Row],[Cotação]]/(Tabela13[[#This Row],[LUCRO MÉD]]*1000/Tabela13[[#This Row],[Qtde Total Ações]]),0)</f>
        <v>#DIV/0!</v>
      </c>
      <c r="Z190" s="61" t="e">
        <f>(Tabela13[[#This Row],[LUCRO MÉD]]*1000/Tabela13[[#This Row],[Qtde Total Ações]])/Tabela13[[#This Row],[Cotação]]</f>
        <v>#DIV/0!</v>
      </c>
      <c r="AA190" s="56" t="e">
        <f>Tabela13[[#This Row],[Ativo Circ.]]/Tabela13[[#This Row],[Passivo Circ.]]</f>
        <v>#DIV/0!</v>
      </c>
      <c r="AB190" s="30" t="e">
        <f>STDEV(Tabela13[[#This Row],[LUCRO 2015]:[LUCRO 2013]])/Tabela13[[#This Row],[LUCRO MÉD]]</f>
        <v>#DIV/0!</v>
      </c>
    </row>
    <row r="191" spans="1:28" hidden="1">
      <c r="A191" s="63" t="s">
        <v>681</v>
      </c>
      <c r="B191" s="21" t="s">
        <v>557</v>
      </c>
      <c r="C191" s="21" t="s">
        <v>268</v>
      </c>
      <c r="D191" s="34">
        <f>MAX(Tabela13[[#This Row],[Colunas1]:[Colunas5]])</f>
        <v>4.29</v>
      </c>
      <c r="E19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91" s="28">
        <f>IF(Tabela13[[#This Row],[P. Líquido]]&lt;&gt;0,(Tabela13[[#This Row],[P. Líquido]]*1000)/Tabela13[[#This Row],[Qtde Total Ações]],0)</f>
        <v>18.591120714504932</v>
      </c>
      <c r="G191" s="39">
        <f>SUMPRODUCT(N(TRIM(Tabela15[Nome de pregão])=Tabela13[[#This Row],[Nome de Pregão]]),Tabela15[Qtde total de ações])</f>
        <v>1719658728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0</v>
      </c>
      <c r="J191" s="21">
        <f>SUMPRODUCT(N(Tabela176[Código]=Tabela13[[#This Row],[PAPEL]]),Tabela176[Fechamento])</f>
        <v>4.29</v>
      </c>
      <c r="K191" s="21">
        <f>SUMPRODUCT(N(Tabela1768[Código]=Tabela13[[#This Row],[PAPEL]]),Tabela1768[Fechamento])</f>
        <v>0</v>
      </c>
      <c r="L191" s="31">
        <f>SUMPRODUCT(N(Tabela17683[Código]=Tabela13[[#This Row],[PAPEL]]),Tabela17683[Fechamento])</f>
        <v>0</v>
      </c>
      <c r="M191" s="32">
        <f>IF(Tabela13[[#This Row],[Cotação]]&gt;0,Plan1!$B$2/Tabela13[[#This Row],[Cotação]]-MOD(Plan1!$B$2/Tabela13[[#This Row],[Cotação]],100),0)</f>
        <v>200</v>
      </c>
      <c r="N191" s="39">
        <v>31970383</v>
      </c>
      <c r="O191" s="39">
        <v>22177498</v>
      </c>
      <c r="P191" s="39">
        <v>7863031</v>
      </c>
      <c r="Q191" s="67">
        <v>0</v>
      </c>
      <c r="R191" s="67">
        <v>1488373</v>
      </c>
      <c r="S191" s="67">
        <v>1693702</v>
      </c>
      <c r="T191" s="73">
        <f>AVERAGE(Tabela13[[#This Row],[LUCRO 2015]:[LUCRO 2013]])</f>
        <v>1060691.6666666667</v>
      </c>
      <c r="U191" s="77">
        <f>IF(Tabela13[[#This Row],[LUCRO MÉD]]&lt;&gt;0,(Tabela13[[#This Row],[LUCRO MÉD]]*1000/Tabela13[[#This Row],[Qtde Total Ações]])*(25%*Tabela13[[#This Row],[RPL]]/10%))</f>
        <v>5.1159726605888516E-2</v>
      </c>
      <c r="V191" s="30">
        <f>Tabela13[[#This Row],[DIVIDENDOS (25% +)]]/Tabela13[[#This Row],[Cotação]]</f>
        <v>1.1925344197176811E-2</v>
      </c>
      <c r="W191" s="30">
        <f>Tabela13[[#This Row],[Cotação]]/Tabela13[[#This Row],[VPA]]</f>
        <v>0.2307553194817841</v>
      </c>
      <c r="X191" s="61">
        <f>IF(Tabela13[[#This Row],[P. Líquido]]&gt;0,AVERAGE(Tabela13[[#This Row],[LUCRO 2015]:[LUCRO 2013]])/(Tabela13[[#This Row],[P. Líquido]]),0)</f>
        <v>3.3177321230923845E-2</v>
      </c>
      <c r="Y191" s="73">
        <f>IF([LUCRO MÉD]&lt;&gt;0,Tabela13[[#This Row],[Cotação]]/(Tabela13[[#This Row],[LUCRO MÉD]]*1000/Tabela13[[#This Row],[Qtde Total Ações]]),0)</f>
        <v>6.9552125042181592</v>
      </c>
      <c r="Z191" s="61">
        <f>(Tabela13[[#This Row],[LUCRO MÉD]]*1000/Tabela13[[#This Row],[Qtde Total Ações]])/Tabela13[[#This Row],[Cotação]]</f>
        <v>0.14377705920466491</v>
      </c>
      <c r="AA191" s="56">
        <f>Tabela13[[#This Row],[Ativo Circ.]]/Tabela13[[#This Row],[Passivo Circ.]]</f>
        <v>2.8204769890898307</v>
      </c>
      <c r="AB191" s="30">
        <f>STDEV(Tabela13[[#This Row],[LUCRO 2015]:[LUCRO 2013]])/Tabela13[[#This Row],[LUCRO MÉD]]</f>
        <v>0.87141742702881786</v>
      </c>
    </row>
    <row r="192" spans="1:28" hidden="1">
      <c r="A192" s="63" t="s">
        <v>681</v>
      </c>
      <c r="B192" s="21" t="s">
        <v>558</v>
      </c>
      <c r="C192" s="21" t="s">
        <v>269</v>
      </c>
      <c r="D192" s="34">
        <f>MAX(Tabela13[[#This Row],[Colunas1]:[Colunas5]])</f>
        <v>6.22</v>
      </c>
      <c r="E19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92" s="28">
        <f>IF(Tabela13[[#This Row],[P. Líquido]]&lt;&gt;0,(Tabela13[[#This Row],[P. Líquido]]*1000)/Tabela13[[#This Row],[Qtde Total Ações]],0)</f>
        <v>18.591120714504932</v>
      </c>
      <c r="G192" s="39">
        <f>SUMPRODUCT(N(TRIM(Tabela15[Nome de pregão])=Tabela13[[#This Row],[Nome de Pregão]]),Tabela15[Qtde total de ações])</f>
        <v>1719658728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6.22</v>
      </c>
      <c r="K192" s="21">
        <f>SUMPRODUCT(N(Tabela1768[Código]=Tabela13[[#This Row],[PAPEL]]),Tabela1768[Fechamento])</f>
        <v>0</v>
      </c>
      <c r="L192" s="31">
        <f>SUMPRODUCT(N(Tabela17683[Código]=Tabela13[[#This Row],[PAPEL]]),Tabela17683[Fechamento])</f>
        <v>0</v>
      </c>
      <c r="M192" s="32">
        <f>IF(Tabela13[[#This Row],[Cotação]]&gt;0,Plan1!$B$2/Tabela13[[#This Row],[Cotação]]-MOD(Plan1!$B$2/Tabela13[[#This Row],[Cotação]],100),0)</f>
        <v>100</v>
      </c>
      <c r="N192" s="39">
        <v>31970383</v>
      </c>
      <c r="O192" s="39">
        <v>22177498</v>
      </c>
      <c r="P192" s="39">
        <v>7863031</v>
      </c>
      <c r="Q192" s="67">
        <v>0</v>
      </c>
      <c r="R192" s="67">
        <v>1488373</v>
      </c>
      <c r="S192" s="67">
        <v>1693702</v>
      </c>
      <c r="T192" s="73">
        <f>AVERAGE(Tabela13[[#This Row],[LUCRO 2015]:[LUCRO 2013]])</f>
        <v>1060691.6666666667</v>
      </c>
      <c r="U192" s="77">
        <f>IF(Tabela13[[#This Row],[LUCRO MÉD]]&lt;&gt;0,(Tabela13[[#This Row],[LUCRO MÉD]]*1000/Tabela13[[#This Row],[Qtde Total Ações]])*(25%*Tabela13[[#This Row],[RPL]]/10%))</f>
        <v>5.1159726605888516E-2</v>
      </c>
      <c r="V192" s="30">
        <f>Tabela13[[#This Row],[DIVIDENDOS (25% +)]]/Tabela13[[#This Row],[Cotação]]</f>
        <v>8.2250364318148736E-3</v>
      </c>
      <c r="W192" s="30">
        <f>Tabela13[[#This Row],[Cotação]]/Tabela13[[#This Row],[VPA]]</f>
        <v>0.33456831868920678</v>
      </c>
      <c r="X192" s="61">
        <f>IF(Tabela13[[#This Row],[P. Líquido]]&gt;0,AVERAGE(Tabela13[[#This Row],[LUCRO 2015]:[LUCRO 2013]])/(Tabela13[[#This Row],[P. Líquido]]),0)</f>
        <v>3.3177321230923845E-2</v>
      </c>
      <c r="Y192" s="73">
        <f>IF([LUCRO MÉD]&lt;&gt;0,Tabela13[[#This Row],[Cotação]]/(Tabela13[[#This Row],[LUCRO MÉD]]*1000/Tabela13[[#This Row],[Qtde Total Ações]]),0)</f>
        <v>10.084247500288333</v>
      </c>
      <c r="Z192" s="61">
        <f>(Tabela13[[#This Row],[LUCRO MÉD]]*1000/Tabela13[[#This Row],[Qtde Total Ações]])/Tabela13[[#This Row],[Cotação]]</f>
        <v>9.9164563342124201E-2</v>
      </c>
      <c r="AA192" s="56">
        <f>Tabela13[[#This Row],[Ativo Circ.]]/Tabela13[[#This Row],[Passivo Circ.]]</f>
        <v>2.8204769890898307</v>
      </c>
      <c r="AB192" s="30">
        <f>STDEV(Tabela13[[#This Row],[LUCRO 2015]:[LUCRO 2013]])/Tabela13[[#This Row],[LUCRO MÉD]]</f>
        <v>0.87141742702881786</v>
      </c>
    </row>
    <row r="193" spans="1:28" hidden="1">
      <c r="A193" s="63" t="s">
        <v>682</v>
      </c>
      <c r="B193" s="21" t="s">
        <v>558</v>
      </c>
      <c r="C193" s="21" t="s">
        <v>271</v>
      </c>
      <c r="D193" s="34">
        <f>MAX(Tabela13[[#This Row],[Colunas1]:[Colunas5]])</f>
        <v>2.19</v>
      </c>
      <c r="E19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93" s="28">
        <f>IF(Tabela13[[#This Row],[P. Líquido]]&lt;&gt;0,(Tabela13[[#This Row],[P. Líquido]]*1000)/Tabela13[[#This Row],[Qtde Total Ações]],0)</f>
        <v>33.387617401328434</v>
      </c>
      <c r="G193" s="39">
        <f>SUMPRODUCT(N(TRIM(Tabela15[Nome de pregão])=Tabela13[[#This Row],[Nome de Pregão]]),Tabela15[Qtde total de ações])</f>
        <v>912681538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2.19</v>
      </c>
      <c r="K193" s="21">
        <f>SUMPRODUCT(N(Tabela1768[Código]=Tabela13[[#This Row],[PAPEL]]),Tabela1768[Fechamento])</f>
        <v>0</v>
      </c>
      <c r="L193" s="31">
        <f>SUMPRODUCT(N(Tabela17683[Código]=Tabela13[[#This Row],[PAPEL]]),Tabela17683[Fechamento])</f>
        <v>0</v>
      </c>
      <c r="M193" s="32">
        <f>IF(Tabela13[[#This Row],[Cotação]]&gt;0,Plan1!$B$2/Tabela13[[#This Row],[Cotação]]-MOD(Plan1!$B$2/Tabela13[[#This Row],[Cotação]],100),0)</f>
        <v>400</v>
      </c>
      <c r="N193" s="39">
        <v>30472262</v>
      </c>
      <c r="O193" s="39">
        <v>22294899</v>
      </c>
      <c r="P193" s="39">
        <v>8320413</v>
      </c>
      <c r="Q193" s="67">
        <v>0</v>
      </c>
      <c r="R193" s="67">
        <v>1105292</v>
      </c>
      <c r="S193" s="67">
        <v>1520480</v>
      </c>
      <c r="T193" s="73">
        <f>AVERAGE(Tabela13[[#This Row],[LUCRO 2015]:[LUCRO 2013]])</f>
        <v>875257.33333333337</v>
      </c>
      <c r="U193" s="77">
        <f>IF(Tabela13[[#This Row],[LUCRO MÉD]]&lt;&gt;0,(Tabela13[[#This Row],[LUCRO MÉD]]*1000/Tabela13[[#This Row],[Qtde Total Ações]])*(25%*Tabela13[[#This Row],[RPL]]/10%))</f>
        <v>6.8863257985561935E-2</v>
      </c>
      <c r="V193" s="30">
        <f>Tabela13[[#This Row],[DIVIDENDOS (25% +)]]/Tabela13[[#This Row],[Cotação]]</f>
        <v>3.1444410039069379E-2</v>
      </c>
      <c r="W193" s="30">
        <f>Tabela13[[#This Row],[Cotação]]/Tabela13[[#This Row],[VPA]]</f>
        <v>6.5593180060607256E-2</v>
      </c>
      <c r="X193" s="61">
        <f>IF(Tabela13[[#This Row],[P. Líquido]]&gt;0,AVERAGE(Tabela13[[#This Row],[LUCRO 2015]:[LUCRO 2013]])/(Tabela13[[#This Row],[P. Líquido]]),0)</f>
        <v>2.87230837452544E-2</v>
      </c>
      <c r="Y193" s="73">
        <f>IF([LUCRO MÉD]&lt;&gt;0,Tabela13[[#This Row],[Cotação]]/(Tabela13[[#This Row],[LUCRO MÉD]]*1000/Tabela13[[#This Row],[Qtde Total Ações]]),0)</f>
        <v>2.2836398989173468</v>
      </c>
      <c r="Z193" s="61">
        <f>(Tabela13[[#This Row],[LUCRO MÉD]]*1000/Tabela13[[#This Row],[Qtde Total Ações]])/Tabela13[[#This Row],[Cotação]]</f>
        <v>0.43789741126615062</v>
      </c>
      <c r="AA193" s="56">
        <f>Tabela13[[#This Row],[Ativo Circ.]]/Tabela13[[#This Row],[Passivo Circ.]]</f>
        <v>2.6795423496405766</v>
      </c>
      <c r="AB193" s="30">
        <f>STDEV(Tabela13[[#This Row],[LUCRO 2015]:[LUCRO 2013]])/Tabela13[[#This Row],[LUCRO MÉD]]</f>
        <v>0.89791681395503498</v>
      </c>
    </row>
    <row r="194" spans="1:28" hidden="1">
      <c r="A194" s="63" t="s">
        <v>682</v>
      </c>
      <c r="B194" s="21" t="s">
        <v>557</v>
      </c>
      <c r="C194" s="21" t="s">
        <v>270</v>
      </c>
      <c r="D194" s="34">
        <f>MAX(Tabela13[[#This Row],[Colunas1]:[Colunas5]])</f>
        <v>2.2200000000000002</v>
      </c>
      <c r="E19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194" s="28">
        <f>IF(Tabela13[[#This Row],[P. Líquido]]&lt;&gt;0,(Tabela13[[#This Row],[P. Líquido]]*1000)/Tabela13[[#This Row],[Qtde Total Ações]],0)</f>
        <v>33.387617401328434</v>
      </c>
      <c r="G194" s="39">
        <f>SUMPRODUCT(N(TRIM(Tabela15[Nome de pregão])=Tabela13[[#This Row],[Nome de Pregão]]),Tabela15[Qtde total de ações])</f>
        <v>912681538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2.2200000000000002</v>
      </c>
      <c r="K194" s="21">
        <f>SUMPRODUCT(N(Tabela1768[Código]=Tabela13[[#This Row],[PAPEL]]),Tabela1768[Fechamento])</f>
        <v>0</v>
      </c>
      <c r="L194" s="31">
        <f>SUMPRODUCT(N(Tabela17683[Código]=Tabela13[[#This Row],[PAPEL]]),Tabela17683[Fechamento])</f>
        <v>0</v>
      </c>
      <c r="M194" s="32">
        <f>IF(Tabela13[[#This Row],[Cotação]]&gt;0,Plan1!$B$2/Tabela13[[#This Row],[Cotação]]-MOD(Plan1!$B$2/Tabela13[[#This Row],[Cotação]],100),0)</f>
        <v>400</v>
      </c>
      <c r="N194" s="39">
        <v>30472262</v>
      </c>
      <c r="O194" s="39">
        <v>22294899</v>
      </c>
      <c r="P194" s="39">
        <v>8320413</v>
      </c>
      <c r="Q194" s="67">
        <v>0</v>
      </c>
      <c r="R194" s="67">
        <v>1105292</v>
      </c>
      <c r="S194" s="67">
        <v>1520480</v>
      </c>
      <c r="T194" s="73">
        <f>AVERAGE(Tabela13[[#This Row],[LUCRO 2015]:[LUCRO 2013]])</f>
        <v>875257.33333333337</v>
      </c>
      <c r="U194" s="77">
        <f>IF(Tabela13[[#This Row],[LUCRO MÉD]]&lt;&gt;0,(Tabela13[[#This Row],[LUCRO MÉD]]*1000/Tabela13[[#This Row],[Qtde Total Ações]])*(25%*Tabela13[[#This Row],[RPL]]/10%))</f>
        <v>6.8863257985561935E-2</v>
      </c>
      <c r="V194" s="30">
        <f>Tabela13[[#This Row],[DIVIDENDOS (25% +)]]/Tabela13[[#This Row],[Cotação]]</f>
        <v>3.1019485579081948E-2</v>
      </c>
      <c r="W194" s="30">
        <f>Tabela13[[#This Row],[Cotação]]/Tabela13[[#This Row],[VPA]]</f>
        <v>6.6491716773766266E-2</v>
      </c>
      <c r="X194" s="61">
        <f>IF(Tabela13[[#This Row],[P. Líquido]]&gt;0,AVERAGE(Tabela13[[#This Row],[LUCRO 2015]:[LUCRO 2013]])/(Tabela13[[#This Row],[P. Líquido]]),0)</f>
        <v>2.87230837452544E-2</v>
      </c>
      <c r="Y194" s="73">
        <f>IF([LUCRO MÉD]&lt;&gt;0,Tabela13[[#This Row],[Cotação]]/(Tabela13[[#This Row],[LUCRO MÉD]]*1000/Tabela13[[#This Row],[Qtde Total Ações]]),0)</f>
        <v>2.3149226372586806</v>
      </c>
      <c r="Z194" s="61">
        <f>(Tabela13[[#This Row],[LUCRO MÉD]]*1000/Tabela13[[#This Row],[Qtde Total Ações]])/Tabela13[[#This Row],[Cotação]]</f>
        <v>0.43197987868147286</v>
      </c>
      <c r="AA194" s="56">
        <f>Tabela13[[#This Row],[Ativo Circ.]]/Tabela13[[#This Row],[Passivo Circ.]]</f>
        <v>2.6795423496405766</v>
      </c>
      <c r="AB194" s="30">
        <f>STDEV(Tabela13[[#This Row],[LUCRO 2015]:[LUCRO 2013]])/Tabela13[[#This Row],[LUCRO MÉD]]</f>
        <v>0.89791681395503498</v>
      </c>
    </row>
    <row r="195" spans="1:28" hidden="1">
      <c r="A195" s="63" t="s">
        <v>683</v>
      </c>
      <c r="B195" s="21" t="s">
        <v>558</v>
      </c>
      <c r="C195" s="21" t="s">
        <v>500</v>
      </c>
      <c r="D195" s="34">
        <f>MAX(Tabela13[[#This Row],[Colunas1]:[Colunas5]])</f>
        <v>2.36</v>
      </c>
      <c r="E19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5" s="28">
        <f>IF(Tabela13[[#This Row],[P. Líquido]]&lt;&gt;0,(Tabela13[[#This Row],[P. Líquido]]*1000)/Tabela13[[#This Row],[Qtde Total Ações]],0)</f>
        <v>-0.8251417575801353</v>
      </c>
      <c r="G195" s="39">
        <f>SUMPRODUCT(N(TRIM(Tabela15[Nome de pregão])=Tabela13[[#This Row],[Nome de Pregão]]),Tabela15[Qtde total de ações])</f>
        <v>5238421108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6">
        <f>SUMPRODUCT(N(Tabela17683[Código]=Tabela13[[#This Row],[PAPEL]]),Tabela17683[Fechamento])</f>
        <v>2.36</v>
      </c>
      <c r="M195" s="32">
        <f>IF(Tabela13[[#This Row],[Cotação]]&gt;0,Plan1!$B$2/Tabela13[[#This Row],[Cotação]]-MOD(Plan1!$B$2/Tabela13[[#This Row],[Cotação]],100),0)</f>
        <v>400</v>
      </c>
      <c r="N195" s="39">
        <v>-4322440</v>
      </c>
      <c r="O195" s="39">
        <v>2461566</v>
      </c>
      <c r="P195" s="39">
        <v>5542008</v>
      </c>
      <c r="Q195" s="67">
        <v>0</v>
      </c>
      <c r="R195" s="67">
        <v>0</v>
      </c>
      <c r="S195" s="67">
        <v>0</v>
      </c>
      <c r="T195" s="73">
        <f>AVERAGE(Tabela13[[#This Row],[LUCRO 2015]:[LUCRO 2013]])</f>
        <v>0</v>
      </c>
      <c r="U195" s="77" t="b">
        <f>IF(Tabela13[[#This Row],[LUCRO MÉD]]&lt;&gt;0,(Tabela13[[#This Row],[LUCRO MÉD]]*1000/Tabela13[[#This Row],[Qtde Total Ações]])*(25%*Tabela13[[#This Row],[RPL]]/10%))</f>
        <v>0</v>
      </c>
      <c r="V195" s="30">
        <f>Tabela13[[#This Row],[DIVIDENDOS (25% +)]]/Tabela13[[#This Row],[Cotação]]</f>
        <v>0</v>
      </c>
      <c r="W195" s="30">
        <f>Tabela13[[#This Row],[Cotação]]/Tabela13[[#This Row],[VPA]]</f>
        <v>-2.8601146146343268</v>
      </c>
      <c r="X195" s="61">
        <f>IF(Tabela13[[#This Row],[P. Líquido]]&gt;0,AVERAGE(Tabela13[[#This Row],[LUCRO 2015]:[LUCRO 2013]])/(Tabela13[[#This Row],[P. Líquido]]),0)</f>
        <v>0</v>
      </c>
      <c r="Y195" s="73">
        <f>IF([LUCRO MÉD]&lt;&gt;0,Tabela13[[#This Row],[Cotação]]/(Tabela13[[#This Row],[LUCRO MÉD]]*1000/Tabela13[[#This Row],[Qtde Total Ações]]),0)</f>
        <v>0</v>
      </c>
      <c r="Z195" s="61">
        <f>(Tabela13[[#This Row],[LUCRO MÉD]]*1000/Tabela13[[#This Row],[Qtde Total Ações]])/Tabela13[[#This Row],[Cotação]]</f>
        <v>0</v>
      </c>
      <c r="AA195" s="56">
        <f>Tabela13[[#This Row],[Ativo Circ.]]/Tabela13[[#This Row],[Passivo Circ.]]</f>
        <v>0.44416500300973943</v>
      </c>
      <c r="AB195" s="30" t="e">
        <f>STDEV(Tabela13[[#This Row],[LUCRO 2015]:[LUCRO 2013]])/Tabela13[[#This Row],[LUCRO MÉD]]</f>
        <v>#DIV/0!</v>
      </c>
    </row>
    <row r="196" spans="1:28" hidden="1">
      <c r="A196" s="63" t="s">
        <v>683</v>
      </c>
      <c r="B196" s="21" t="s">
        <v>557</v>
      </c>
      <c r="C196" s="21" t="s">
        <v>499</v>
      </c>
      <c r="D196" s="34">
        <f>MAX(Tabela13[[#This Row],[Colunas1]:[Colunas5]])</f>
        <v>0</v>
      </c>
      <c r="E19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6" s="28">
        <f>IF(Tabela13[[#This Row],[P. Líquido]]&lt;&gt;0,(Tabela13[[#This Row],[P. Líquido]]*1000)/Tabela13[[#This Row],[Qtde Total Ações]],0)</f>
        <v>-0.8251417575801353</v>
      </c>
      <c r="G196" s="39">
        <f>SUMPRODUCT(N(TRIM(Tabela15[Nome de pregão])=Tabela13[[#This Row],[Nome de Pregão]]),Tabela15[Qtde total de ações])</f>
        <v>5238421108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0</v>
      </c>
      <c r="L196" s="26">
        <f>SUMPRODUCT(N(Tabela17683[Código]=Tabela13[[#This Row],[PAPEL]]),Tabela17683[Fechamento])</f>
        <v>0</v>
      </c>
      <c r="M196" s="32">
        <f>IF(Tabela13[[#This Row],[Cotação]]&gt;0,Plan1!$B$2/Tabela13[[#This Row],[Cotação]]-MOD(Plan1!$B$2/Tabela13[[#This Row],[Cotação]],100),0)</f>
        <v>0</v>
      </c>
      <c r="N196" s="39">
        <v>-4322440</v>
      </c>
      <c r="O196" s="39">
        <v>2461566</v>
      </c>
      <c r="P196" s="39">
        <v>5542008</v>
      </c>
      <c r="Q196" s="67">
        <v>0</v>
      </c>
      <c r="R196" s="67">
        <v>0</v>
      </c>
      <c r="S196" s="67">
        <v>0</v>
      </c>
      <c r="T196" s="73">
        <f>AVERAGE(Tabela13[[#This Row],[LUCRO 2015]:[LUCRO 2013]])</f>
        <v>0</v>
      </c>
      <c r="U196" s="77" t="b">
        <f>IF(Tabela13[[#This Row],[LUCRO MÉD]]&lt;&gt;0,(Tabela13[[#This Row],[LUCRO MÉD]]*1000/Tabela13[[#This Row],[Qtde Total Ações]])*(25%*Tabela13[[#This Row],[RPL]]/10%))</f>
        <v>0</v>
      </c>
      <c r="V196" s="30" t="e">
        <f>Tabela13[[#This Row],[DIVIDENDOS (25% +)]]/Tabela13[[#This Row],[Cotação]]</f>
        <v>#DIV/0!</v>
      </c>
      <c r="W196" s="30">
        <f>Tabela13[[#This Row],[Cotação]]/Tabela13[[#This Row],[VPA]]</f>
        <v>0</v>
      </c>
      <c r="X196" s="61">
        <f>IF(Tabela13[[#This Row],[P. Líquido]]&gt;0,AVERAGE(Tabela13[[#This Row],[LUCRO 2015]:[LUCRO 2013]])/(Tabela13[[#This Row],[P. Líquido]]),0)</f>
        <v>0</v>
      </c>
      <c r="Y196" s="73">
        <f>IF([LUCRO MÉD]&lt;&gt;0,Tabela13[[#This Row],[Cotação]]/(Tabela13[[#This Row],[LUCRO MÉD]]*1000/Tabela13[[#This Row],[Qtde Total Ações]]),0)</f>
        <v>0</v>
      </c>
      <c r="Z196" s="61" t="e">
        <f>(Tabela13[[#This Row],[LUCRO MÉD]]*1000/Tabela13[[#This Row],[Qtde Total Ações]])/Tabela13[[#This Row],[Cotação]]</f>
        <v>#DIV/0!</v>
      </c>
      <c r="AA196" s="56">
        <f>Tabela13[[#This Row],[Ativo Circ.]]/Tabela13[[#This Row],[Passivo Circ.]]</f>
        <v>0.44416500300973943</v>
      </c>
      <c r="AB196" s="30" t="e">
        <f>STDEV(Tabela13[[#This Row],[LUCRO 2015]:[LUCRO 2013]])/Tabela13[[#This Row],[LUCRO MÉD]]</f>
        <v>#DIV/0!</v>
      </c>
    </row>
    <row r="197" spans="1:28" hidden="1">
      <c r="A197" s="63" t="s">
        <v>684</v>
      </c>
      <c r="B197" s="21" t="s">
        <v>557</v>
      </c>
      <c r="C197" s="21" t="s">
        <v>285</v>
      </c>
      <c r="D197" s="34">
        <f>MAX(Tabela13[[#This Row],[Colunas1]:[Colunas5]])</f>
        <v>0.43</v>
      </c>
      <c r="E19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7" s="28">
        <f>IF(Tabela13[[#This Row],[P. Líquido]]&lt;&gt;0,(Tabela13[[#This Row],[P. Líquido]]*1000)/Tabela13[[#This Row],[Qtde Total Ações]],0)</f>
        <v>-9.2749136517326691E-2</v>
      </c>
      <c r="G197" s="39">
        <f>SUMPRODUCT(N(TRIM(Tabela15[Nome de pregão])=Tabela13[[#This Row],[Nome de Pregão]]),Tabela15[Qtde total de ações])</f>
        <v>358849702</v>
      </c>
      <c r="H197" s="21">
        <f>SUMPRODUCT(N(Tabela1[Código]=Tabela13[[#This Row],[PAPEL]]),Tabela1[Fechamento])</f>
        <v>0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0.43</v>
      </c>
      <c r="K197" s="21">
        <f>SUMPRODUCT(N(Tabela1768[Código]=Tabela13[[#This Row],[PAPEL]]),Tabela1768[Fechamento])</f>
        <v>0</v>
      </c>
      <c r="L197" s="31">
        <f>SUMPRODUCT(N(Tabela17683[Código]=Tabela13[[#This Row],[PAPEL]]),Tabela17683[Fechamento])</f>
        <v>0</v>
      </c>
      <c r="M197" s="32">
        <f>IF(Tabela13[[#This Row],[Cotação]]&gt;0,Plan1!$B$2/Tabela13[[#This Row],[Cotação]]-MOD(Plan1!$B$2/Tabela13[[#This Row],[Cotação]],100),0)</f>
        <v>2300</v>
      </c>
      <c r="N197" s="39">
        <v>-33283</v>
      </c>
      <c r="O197" s="39">
        <v>308740</v>
      </c>
      <c r="P197" s="39">
        <v>406299</v>
      </c>
      <c r="Q197" s="67">
        <v>0</v>
      </c>
      <c r="R197" s="67">
        <v>0</v>
      </c>
      <c r="S197" s="67">
        <v>0</v>
      </c>
      <c r="T197" s="73">
        <f>AVERAGE(Tabela13[[#This Row],[LUCRO 2015]:[LUCRO 2013]])</f>
        <v>0</v>
      </c>
      <c r="U197" s="77" t="b">
        <f>IF(Tabela13[[#This Row],[LUCRO MÉD]]&lt;&gt;0,(Tabela13[[#This Row],[LUCRO MÉD]]*1000/Tabela13[[#This Row],[Qtde Total Ações]])*(25%*Tabela13[[#This Row],[RPL]]/10%))</f>
        <v>0</v>
      </c>
      <c r="V197" s="30">
        <f>Tabela13[[#This Row],[DIVIDENDOS (25% +)]]/Tabela13[[#This Row],[Cotação]]</f>
        <v>0</v>
      </c>
      <c r="W197" s="30">
        <f>Tabela13[[#This Row],[Cotação]]/Tabela13[[#This Row],[VPA]]</f>
        <v>-4.6361617600576865</v>
      </c>
      <c r="X197" s="61">
        <f>IF(Tabela13[[#This Row],[P. Líquido]]&gt;0,AVERAGE(Tabela13[[#This Row],[LUCRO 2015]:[LUCRO 2013]])/(Tabela13[[#This Row],[P. Líquido]]),0)</f>
        <v>0</v>
      </c>
      <c r="Y197" s="73">
        <f>IF([LUCRO MÉD]&lt;&gt;0,Tabela13[[#This Row],[Cotação]]/(Tabela13[[#This Row],[LUCRO MÉD]]*1000/Tabela13[[#This Row],[Qtde Total Ações]]),0)</f>
        <v>0</v>
      </c>
      <c r="Z197" s="61">
        <f>(Tabela13[[#This Row],[LUCRO MÉD]]*1000/Tabela13[[#This Row],[Qtde Total Ações]])/Tabela13[[#This Row],[Cotação]]</f>
        <v>0</v>
      </c>
      <c r="AA197" s="56">
        <f>Tabela13[[#This Row],[Ativo Circ.]]/Tabela13[[#This Row],[Passivo Circ.]]</f>
        <v>0.75988373094691353</v>
      </c>
      <c r="AB197" s="30" t="e">
        <f>STDEV(Tabela13[[#This Row],[LUCRO 2015]:[LUCRO 2013]])/Tabela13[[#This Row],[LUCRO MÉD]]</f>
        <v>#DIV/0!</v>
      </c>
    </row>
    <row r="198" spans="1:28" hidden="1">
      <c r="A198" s="21" t="s">
        <v>685</v>
      </c>
      <c r="B198" s="21" t="s">
        <v>557</v>
      </c>
      <c r="C198" s="21" t="s">
        <v>428</v>
      </c>
      <c r="D198" s="34">
        <f>MAX(Tabela13[[#This Row],[Colunas1]:[Colunas5]])</f>
        <v>14.15</v>
      </c>
      <c r="E19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8" s="28">
        <f>IF(Tabela13[[#This Row],[P. Líquido]]&lt;&gt;0,(Tabela13[[#This Row],[P. Líquido]]*1000)/Tabela13[[#This Row],[Qtde Total Ações]],0)</f>
        <v>0</v>
      </c>
      <c r="G198" s="39">
        <f>SUMPRODUCT(N(TRIM(Tabela15[Nome de pregão])=Tabela13[[#This Row],[Nome de Pregão]]),Tabela15[Qtde total de ações])</f>
        <v>21924020</v>
      </c>
      <c r="H198" s="21">
        <f>SUMPRODUCT(N(Tabela1[Código]=Tabela13[[#This Row],[PAPEL]]),Tabela1[Fechamento])</f>
        <v>0</v>
      </c>
      <c r="I198" s="21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14.15</v>
      </c>
      <c r="L198" s="26">
        <f>SUMPRODUCT(N(Tabela17683[Código]=Tabela13[[#This Row],[PAPEL]]),Tabela17683[Fechamento])</f>
        <v>0</v>
      </c>
      <c r="M198" s="32">
        <f>IF(Tabela13[[#This Row],[Cotação]]&gt;0,Plan1!$B$2/Tabela13[[#This Row],[Cotação]]-MOD(Plan1!$B$2/Tabela13[[#This Row],[Cotação]],100),0)</f>
        <v>0</v>
      </c>
      <c r="N198" s="32"/>
      <c r="O198" s="32"/>
      <c r="P198" s="32"/>
      <c r="Q198" s="67"/>
      <c r="R198" s="67"/>
      <c r="S198" s="67"/>
      <c r="T198" s="73" t="e">
        <f>AVERAGE(Tabela13[[#This Row],[LUCRO 2015]:[LUCRO 2013]])</f>
        <v>#DIV/0!</v>
      </c>
      <c r="U198" s="77" t="e">
        <f>IF(Tabela13[[#This Row],[LUCRO MÉD]]&lt;&gt;0,(Tabela13[[#This Row],[LUCRO MÉD]]*1000/Tabela13[[#This Row],[Qtde Total Ações]])*(25%*Tabela13[[#This Row],[RPL]]/10%))</f>
        <v>#DIV/0!</v>
      </c>
      <c r="V198" s="30" t="e">
        <f>Tabela13[[#This Row],[DIVIDENDOS (25% +)]]/Tabela13[[#This Row],[Cotação]]</f>
        <v>#DIV/0!</v>
      </c>
      <c r="W198" s="30" t="e">
        <f>Tabela13[[#This Row],[Cotação]]/Tabela13[[#This Row],[VPA]]</f>
        <v>#DIV/0!</v>
      </c>
      <c r="X198" s="61">
        <f>IF(Tabela13[[#This Row],[P. Líquido]]&gt;0,AVERAGE(Tabela13[[#This Row],[LUCRO 2015]:[LUCRO 2013]])/(Tabela13[[#This Row],[P. Líquido]]),0)</f>
        <v>0</v>
      </c>
      <c r="Y198" s="73" t="e">
        <f>IF([LUCRO MÉD]&lt;&gt;0,Tabela13[[#This Row],[Cotação]]/(Tabela13[[#This Row],[LUCRO MÉD]]*1000/Tabela13[[#This Row],[Qtde Total Ações]]),0)</f>
        <v>#DIV/0!</v>
      </c>
      <c r="Z198" s="61" t="e">
        <f>(Tabela13[[#This Row],[LUCRO MÉD]]*1000/Tabela13[[#This Row],[Qtde Total Ações]])/Tabela13[[#This Row],[Cotação]]</f>
        <v>#DIV/0!</v>
      </c>
      <c r="AA198" s="56" t="e">
        <f>Tabela13[[#This Row],[Ativo Circ.]]/Tabela13[[#This Row],[Passivo Circ.]]</f>
        <v>#DIV/0!</v>
      </c>
      <c r="AB198" s="30" t="e">
        <f>STDEV(Tabela13[[#This Row],[LUCRO 2015]:[LUCRO 2013]])/Tabela13[[#This Row],[LUCRO MÉD]]</f>
        <v>#DIV/0!</v>
      </c>
    </row>
    <row r="199" spans="1:28" hidden="1">
      <c r="A199" s="21" t="s">
        <v>685</v>
      </c>
      <c r="B199" s="21" t="s">
        <v>558</v>
      </c>
      <c r="C199" s="21" t="s">
        <v>429</v>
      </c>
      <c r="D199" s="34">
        <f>MAX(Tabela13[[#This Row],[Colunas1]:[Colunas5]])</f>
        <v>12.41</v>
      </c>
      <c r="E19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199" s="28">
        <f>IF(Tabela13[[#This Row],[P. Líquido]]&lt;&gt;0,(Tabela13[[#This Row],[P. Líquido]]*1000)/Tabela13[[#This Row],[Qtde Total Ações]],0)</f>
        <v>0</v>
      </c>
      <c r="G199" s="39">
        <f>SUMPRODUCT(N(TRIM(Tabela15[Nome de pregão])=Tabela13[[#This Row],[Nome de Pregão]]),Tabela15[Qtde total de ações])</f>
        <v>21924020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0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12.41</v>
      </c>
      <c r="L199" s="26">
        <f>SUMPRODUCT(N(Tabela17683[Código]=Tabela13[[#This Row],[PAPEL]]),Tabela17683[Fechamento])</f>
        <v>0</v>
      </c>
      <c r="M199" s="32">
        <f>IF(Tabela13[[#This Row],[Cotação]]&gt;0,Plan1!$B$2/Tabela13[[#This Row],[Cotação]]-MOD(Plan1!$B$2/Tabela13[[#This Row],[Cotação]],100),0)</f>
        <v>0</v>
      </c>
      <c r="N199" s="32"/>
      <c r="O199" s="32"/>
      <c r="P199" s="32"/>
      <c r="Q199" s="67"/>
      <c r="R199" s="67"/>
      <c r="S199" s="67"/>
      <c r="T199" s="73" t="e">
        <f>AVERAGE(Tabela13[[#This Row],[LUCRO 2015]:[LUCRO 2013]])</f>
        <v>#DIV/0!</v>
      </c>
      <c r="U199" s="77" t="e">
        <f>IF(Tabela13[[#This Row],[LUCRO MÉD]]&lt;&gt;0,(Tabela13[[#This Row],[LUCRO MÉD]]*1000/Tabela13[[#This Row],[Qtde Total Ações]])*(25%*Tabela13[[#This Row],[RPL]]/10%))</f>
        <v>#DIV/0!</v>
      </c>
      <c r="V199" s="30" t="e">
        <f>Tabela13[[#This Row],[DIVIDENDOS (25% +)]]/Tabela13[[#This Row],[Cotação]]</f>
        <v>#DIV/0!</v>
      </c>
      <c r="W199" s="30" t="e">
        <f>Tabela13[[#This Row],[Cotação]]/Tabela13[[#This Row],[VPA]]</f>
        <v>#DIV/0!</v>
      </c>
      <c r="X199" s="61">
        <f>IF(Tabela13[[#This Row],[P. Líquido]]&gt;0,AVERAGE(Tabela13[[#This Row],[LUCRO 2015]:[LUCRO 2013]])/(Tabela13[[#This Row],[P. Líquido]]),0)</f>
        <v>0</v>
      </c>
      <c r="Y199" s="73" t="e">
        <f>IF([LUCRO MÉD]&lt;&gt;0,Tabela13[[#This Row],[Cotação]]/(Tabela13[[#This Row],[LUCRO MÉD]]*1000/Tabela13[[#This Row],[Qtde Total Ações]]),0)</f>
        <v>#DIV/0!</v>
      </c>
      <c r="Z199" s="61" t="e">
        <f>(Tabela13[[#This Row],[LUCRO MÉD]]*1000/Tabela13[[#This Row],[Qtde Total Ações]])/Tabela13[[#This Row],[Cotação]]</f>
        <v>#DIV/0!</v>
      </c>
      <c r="AA199" s="56" t="e">
        <f>Tabela13[[#This Row],[Ativo Circ.]]/Tabela13[[#This Row],[Passivo Circ.]]</f>
        <v>#DIV/0!</v>
      </c>
      <c r="AB199" s="30" t="e">
        <f>STDEV(Tabela13[[#This Row],[LUCRO 2015]:[LUCRO 2013]])/Tabela13[[#This Row],[LUCRO MÉD]]</f>
        <v>#DIV/0!</v>
      </c>
    </row>
    <row r="200" spans="1:28" hidden="1">
      <c r="A200" s="63" t="s">
        <v>686</v>
      </c>
      <c r="B200" s="21" t="s">
        <v>557</v>
      </c>
      <c r="C200" s="21" t="s">
        <v>413</v>
      </c>
      <c r="D200" s="34">
        <f>MAX(Tabela13[[#This Row],[Colunas1]:[Colunas5]])</f>
        <v>16</v>
      </c>
      <c r="E20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00" s="28">
        <f>IF(Tabela13[[#This Row],[P. Líquido]]&lt;&gt;0,(Tabela13[[#This Row],[P. Líquido]]*1000)/Tabela13[[#This Row],[Qtde Total Ações]],0)</f>
        <v>8.7016493748337318</v>
      </c>
      <c r="G200" s="39">
        <f>SUMPRODUCT(N(TRIM(Tabela15[Nome de pregão])=Tabela13[[#This Row],[Nome de Pregão]]),Tabela15[Qtde total de ações])</f>
        <v>300720000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0</v>
      </c>
      <c r="J200" s="21">
        <f>SUMPRODUCT(N(Tabela176[Código]=Tabela13[[#This Row],[PAPEL]]),Tabela176[Fechamento])</f>
        <v>0</v>
      </c>
      <c r="K200" s="21">
        <f>SUMPRODUCT(N(Tabela1768[Código]=Tabela13[[#This Row],[PAPEL]]),Tabela1768[Fechamento])</f>
        <v>0</v>
      </c>
      <c r="L200" s="26">
        <f>SUMPRODUCT(N(Tabela17683[Código]=Tabela13[[#This Row],[PAPEL]]),Tabela17683[Fechamento])</f>
        <v>16</v>
      </c>
      <c r="M200" s="32">
        <f>IF(Tabela13[[#This Row],[Cotação]]&gt;0,Plan1!$B$2/Tabela13[[#This Row],[Cotação]]-MOD(Plan1!$B$2/Tabela13[[#This Row],[Cotação]],100),0)</f>
        <v>0</v>
      </c>
      <c r="N200" s="70">
        <v>2616760</v>
      </c>
      <c r="O200" s="70">
        <v>1908661</v>
      </c>
      <c r="P200" s="70">
        <v>354500</v>
      </c>
      <c r="Q200" s="67">
        <v>539311</v>
      </c>
      <c r="R200" s="67">
        <v>485259</v>
      </c>
      <c r="S200" s="67">
        <v>434005</v>
      </c>
      <c r="T200" s="73">
        <f>AVERAGE(Tabela13[[#This Row],[LUCRO 2015]:[LUCRO 2013]])</f>
        <v>486191.66666666669</v>
      </c>
      <c r="U200" s="77">
        <f>IF(Tabela13[[#This Row],[LUCRO MÉD]]&lt;&gt;0,(Tabela13[[#This Row],[LUCRO MÉD]]*1000/Tabela13[[#This Row],[Qtde Total Ações]])*(25%*Tabela13[[#This Row],[RPL]]/10%))</f>
        <v>0.75098078485824205</v>
      </c>
      <c r="V200" s="30">
        <f>Tabela13[[#This Row],[DIVIDENDOS (25% +)]]/Tabela13[[#This Row],[Cotação]]</f>
        <v>4.6936299053640128E-2</v>
      </c>
      <c r="W200" s="30">
        <f>Tabela13[[#This Row],[Cotação]]/Tabela13[[#This Row],[VPA]]</f>
        <v>1.8387318668888244</v>
      </c>
      <c r="X200" s="61">
        <f>IF(Tabela13[[#This Row],[P. Líquido]]&gt;0,AVERAGE(Tabela13[[#This Row],[LUCRO 2015]:[LUCRO 2013]])/(Tabela13[[#This Row],[P. Líquido]]),0)</f>
        <v>0.18579910525484442</v>
      </c>
      <c r="Y200" s="73">
        <f>IF([LUCRO MÉD]&lt;&gt;0,Tabela13[[#This Row],[Cotação]]/(Tabela13[[#This Row],[LUCRO MÉD]]*1000/Tabela13[[#This Row],[Qtde Total Ações]]),0)</f>
        <v>9.8963440344171545</v>
      </c>
      <c r="Z200" s="61">
        <f>(Tabela13[[#This Row],[LUCRO MÉD]]*1000/Tabela13[[#This Row],[Qtde Total Ações]])/Tabela13[[#This Row],[Cotação]]</f>
        <v>0.10104741675534273</v>
      </c>
      <c r="AA200" s="56">
        <f>Tabela13[[#This Row],[Ativo Circ.]]/Tabela13[[#This Row],[Passivo Circ.]]</f>
        <v>5.3840930888575462</v>
      </c>
      <c r="AB200" s="30">
        <f>STDEV(Tabela13[[#This Row],[LUCRO 2015]:[LUCRO 2013]])/Tabela13[[#This Row],[LUCRO MÉD]]</f>
        <v>0.10830953824915479</v>
      </c>
    </row>
    <row r="201" spans="1:28" hidden="1">
      <c r="A201" s="21" t="s">
        <v>687</v>
      </c>
      <c r="B201" s="21" t="s">
        <v>557</v>
      </c>
      <c r="C201" s="21" t="s">
        <v>430</v>
      </c>
      <c r="D201" s="34">
        <f>MAX(Tabela13[[#This Row],[Colunas1]:[Colunas5]])</f>
        <v>52.65</v>
      </c>
      <c r="E20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1" s="28">
        <f>IF(Tabela13[[#This Row],[P. Líquido]]&lt;&gt;0,(Tabela13[[#This Row],[P. Líquido]]*1000)/Tabela13[[#This Row],[Qtde Total Ações]],0)</f>
        <v>0</v>
      </c>
      <c r="G201" s="39">
        <f>SUMPRODUCT(N(TRIM(Tabela15[Nome de pregão])=Tabela13[[#This Row],[Nome de Pregão]]),Tabela15[Qtde total de ações])</f>
        <v>62400000</v>
      </c>
      <c r="H201" s="21">
        <f>SUMPRODUCT(N(Tabela1[Código]=Tabela13[[#This Row],[PAPEL]]),Tabela1[Fechamento])</f>
        <v>0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0</v>
      </c>
      <c r="K201" s="21">
        <f>SUMPRODUCT(N(Tabela1768[Código]=Tabela13[[#This Row],[PAPEL]]),Tabela1768[Fechamento])</f>
        <v>52.65</v>
      </c>
      <c r="L201" s="26">
        <f>SUMPRODUCT(N(Tabela17683[Código]=Tabela13[[#This Row],[PAPEL]]),Tabela17683[Fechamento])</f>
        <v>0</v>
      </c>
      <c r="M201" s="32">
        <f>IF(Tabela13[[#This Row],[Cotação]]&gt;0,Plan1!$B$2/Tabela13[[#This Row],[Cotação]]-MOD(Plan1!$B$2/Tabela13[[#This Row],[Cotação]],100),0)</f>
        <v>0</v>
      </c>
      <c r="N201" s="32"/>
      <c r="O201" s="32"/>
      <c r="P201" s="32"/>
      <c r="Q201" s="67"/>
      <c r="R201" s="67"/>
      <c r="S201" s="67"/>
      <c r="T201" s="73" t="e">
        <f>AVERAGE(Tabela13[[#This Row],[LUCRO 2015]:[LUCRO 2013]])</f>
        <v>#DIV/0!</v>
      </c>
      <c r="U201" s="77" t="e">
        <f>IF(Tabela13[[#This Row],[LUCRO MÉD]]&lt;&gt;0,(Tabela13[[#This Row],[LUCRO MÉD]]*1000/Tabela13[[#This Row],[Qtde Total Ações]])*(25%*Tabela13[[#This Row],[RPL]]/10%))</f>
        <v>#DIV/0!</v>
      </c>
      <c r="V201" s="30" t="e">
        <f>Tabela13[[#This Row],[DIVIDENDOS (25% +)]]/Tabela13[[#This Row],[Cotação]]</f>
        <v>#DIV/0!</v>
      </c>
      <c r="W201" s="30" t="e">
        <f>Tabela13[[#This Row],[Cotação]]/Tabela13[[#This Row],[VPA]]</f>
        <v>#DIV/0!</v>
      </c>
      <c r="X201" s="61">
        <f>IF(Tabela13[[#This Row],[P. Líquido]]&gt;0,AVERAGE(Tabela13[[#This Row],[LUCRO 2015]:[LUCRO 2013]])/(Tabela13[[#This Row],[P. Líquido]]),0)</f>
        <v>0</v>
      </c>
      <c r="Y201" s="73" t="e">
        <f>IF([LUCRO MÉD]&lt;&gt;0,Tabela13[[#This Row],[Cotação]]/(Tabela13[[#This Row],[LUCRO MÉD]]*1000/Tabela13[[#This Row],[Qtde Total Ações]]),0)</f>
        <v>#DIV/0!</v>
      </c>
      <c r="Z201" s="61" t="e">
        <f>(Tabela13[[#This Row],[LUCRO MÉD]]*1000/Tabela13[[#This Row],[Qtde Total Ações]])/Tabela13[[#This Row],[Cotação]]</f>
        <v>#DIV/0!</v>
      </c>
      <c r="AA201" s="56" t="e">
        <f>Tabela13[[#This Row],[Ativo Circ.]]/Tabela13[[#This Row],[Passivo Circ.]]</f>
        <v>#DIV/0!</v>
      </c>
      <c r="AB201" s="30" t="e">
        <f>STDEV(Tabela13[[#This Row],[LUCRO 2015]:[LUCRO 2013]])/Tabela13[[#This Row],[LUCRO MÉD]]</f>
        <v>#DIV/0!</v>
      </c>
    </row>
    <row r="202" spans="1:28" hidden="1">
      <c r="A202" s="21" t="s">
        <v>687</v>
      </c>
      <c r="B202" s="21" t="s">
        <v>558</v>
      </c>
      <c r="C202" s="21" t="s">
        <v>431</v>
      </c>
      <c r="D202" s="34">
        <f>MAX(Tabela13[[#This Row],[Colunas1]:[Colunas5]])</f>
        <v>55.85</v>
      </c>
      <c r="E20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2" s="28">
        <f>IF(Tabela13[[#This Row],[P. Líquido]]&lt;&gt;0,(Tabela13[[#This Row],[P. Líquido]]*1000)/Tabela13[[#This Row],[Qtde Total Ações]],0)</f>
        <v>0</v>
      </c>
      <c r="G202" s="39">
        <f>SUMPRODUCT(N(TRIM(Tabela15[Nome de pregão])=Tabela13[[#This Row],[Nome de Pregão]]),Tabela15[Qtde total de ações])</f>
        <v>62400000</v>
      </c>
      <c r="H202" s="21">
        <f>SUMPRODUCT(N(Tabela1[Código]=Tabela13[[#This Row],[PAPEL]]),Tabela1[Fechamento])</f>
        <v>0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21">
        <f>SUMPRODUCT(N(Tabela1768[Código]=Tabela13[[#This Row],[PAPEL]]),Tabela1768[Fechamento])</f>
        <v>55.85</v>
      </c>
      <c r="L202" s="26">
        <f>SUMPRODUCT(N(Tabela17683[Código]=Tabela13[[#This Row],[PAPEL]]),Tabela17683[Fechamento])</f>
        <v>0</v>
      </c>
      <c r="M202" s="32">
        <f>IF(Tabela13[[#This Row],[Cotação]]&gt;0,Plan1!$B$2/Tabela13[[#This Row],[Cotação]]-MOD(Plan1!$B$2/Tabela13[[#This Row],[Cotação]],100),0)</f>
        <v>0</v>
      </c>
      <c r="N202" s="32"/>
      <c r="O202" s="32"/>
      <c r="P202" s="32"/>
      <c r="Q202" s="67"/>
      <c r="R202" s="67"/>
      <c r="S202" s="67"/>
      <c r="T202" s="73" t="e">
        <f>AVERAGE(Tabela13[[#This Row],[LUCRO 2015]:[LUCRO 2013]])</f>
        <v>#DIV/0!</v>
      </c>
      <c r="U202" s="77" t="e">
        <f>IF(Tabela13[[#This Row],[LUCRO MÉD]]&lt;&gt;0,(Tabela13[[#This Row],[LUCRO MÉD]]*1000/Tabela13[[#This Row],[Qtde Total Ações]])*(25%*Tabela13[[#This Row],[RPL]]/10%))</f>
        <v>#DIV/0!</v>
      </c>
      <c r="V202" s="30" t="e">
        <f>Tabela13[[#This Row],[DIVIDENDOS (25% +)]]/Tabela13[[#This Row],[Cotação]]</f>
        <v>#DIV/0!</v>
      </c>
      <c r="W202" s="30" t="e">
        <f>Tabela13[[#This Row],[Cotação]]/Tabela13[[#This Row],[VPA]]</f>
        <v>#DIV/0!</v>
      </c>
      <c r="X202" s="61">
        <f>IF(Tabela13[[#This Row],[P. Líquido]]&gt;0,AVERAGE(Tabela13[[#This Row],[LUCRO 2015]:[LUCRO 2013]])/(Tabela13[[#This Row],[P. Líquido]]),0)</f>
        <v>0</v>
      </c>
      <c r="Y202" s="73" t="e">
        <f>IF([LUCRO MÉD]&lt;&gt;0,Tabela13[[#This Row],[Cotação]]/(Tabela13[[#This Row],[LUCRO MÉD]]*1000/Tabela13[[#This Row],[Qtde Total Ações]]),0)</f>
        <v>#DIV/0!</v>
      </c>
      <c r="Z202" s="61" t="e">
        <f>(Tabela13[[#This Row],[LUCRO MÉD]]*1000/Tabela13[[#This Row],[Qtde Total Ações]])/Tabela13[[#This Row],[Cotação]]</f>
        <v>#DIV/0!</v>
      </c>
      <c r="AA202" s="56" t="e">
        <f>Tabela13[[#This Row],[Ativo Circ.]]/Tabela13[[#This Row],[Passivo Circ.]]</f>
        <v>#DIV/0!</v>
      </c>
      <c r="AB202" s="30" t="e">
        <f>STDEV(Tabela13[[#This Row],[LUCRO 2015]:[LUCRO 2013]])/Tabela13[[#This Row],[LUCRO MÉD]]</f>
        <v>#DIV/0!</v>
      </c>
    </row>
    <row r="203" spans="1:28" hidden="1">
      <c r="A203" s="21" t="s">
        <v>688</v>
      </c>
      <c r="B203" s="21" t="s">
        <v>557</v>
      </c>
      <c r="C203" s="21" t="s">
        <v>311</v>
      </c>
      <c r="D203" s="34">
        <f>MAX(Tabela13[[#This Row],[Colunas1]:[Colunas5]])</f>
        <v>0</v>
      </c>
      <c r="E20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3" s="28">
        <f>IF(Tabela13[[#This Row],[P. Líquido]]&lt;&gt;0,(Tabela13[[#This Row],[P. Líquido]]*1000)/Tabela13[[#This Row],[Qtde Total Ações]],0)</f>
        <v>0</v>
      </c>
      <c r="G203" s="39">
        <f>SUMPRODUCT(N(TRIM(Tabela15[Nome de pregão])=Tabela13[[#This Row],[Nome de Pregão]]),Tabela15[Qtde total de ações])</f>
        <v>9133687</v>
      </c>
      <c r="H203" s="21">
        <f>SUMPRODUCT(N(Tabela1[Código]=Tabela13[[#This Row],[PAPEL]]),Tabela1[Fechamento])</f>
        <v>0</v>
      </c>
      <c r="I203" s="21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0</v>
      </c>
      <c r="L203" s="26">
        <f>SUMPRODUCT(N(Tabela17683[Código]=Tabela13[[#This Row],[PAPEL]]),Tabela17683[Fechamento])</f>
        <v>0</v>
      </c>
      <c r="M203" s="32">
        <f>IF(Tabela13[[#This Row],[Cotação]]&gt;0,Plan1!$B$2/Tabela13[[#This Row],[Cotação]]-MOD(Plan1!$B$2/Tabela13[[#This Row],[Cotação]],100),0)</f>
        <v>0</v>
      </c>
      <c r="N203" s="32"/>
      <c r="O203" s="32"/>
      <c r="P203" s="32"/>
      <c r="Q203" s="67"/>
      <c r="R203" s="67"/>
      <c r="S203" s="67"/>
      <c r="T203" s="73" t="e">
        <f>AVERAGE(Tabela13[[#This Row],[LUCRO 2015]:[LUCRO 2013]])</f>
        <v>#DIV/0!</v>
      </c>
      <c r="U203" s="77" t="e">
        <f>IF(Tabela13[[#This Row],[LUCRO MÉD]]&lt;&gt;0,(Tabela13[[#This Row],[LUCRO MÉD]]*1000/Tabela13[[#This Row],[Qtde Total Ações]])*(25%*Tabela13[[#This Row],[RPL]]/10%))</f>
        <v>#DIV/0!</v>
      </c>
      <c r="V203" s="30" t="e">
        <f>Tabela13[[#This Row],[DIVIDENDOS (25% +)]]/Tabela13[[#This Row],[Cotação]]</f>
        <v>#DIV/0!</v>
      </c>
      <c r="W203" s="30" t="e">
        <f>Tabela13[[#This Row],[Cotação]]/Tabela13[[#This Row],[VPA]]</f>
        <v>#DIV/0!</v>
      </c>
      <c r="X203" s="61">
        <f>IF(Tabela13[[#This Row],[P. Líquido]]&gt;0,AVERAGE(Tabela13[[#This Row],[LUCRO 2015]:[LUCRO 2013]])/(Tabela13[[#This Row],[P. Líquido]]),0)</f>
        <v>0</v>
      </c>
      <c r="Y203" s="73" t="e">
        <f>IF([LUCRO MÉD]&lt;&gt;0,Tabela13[[#This Row],[Cotação]]/(Tabela13[[#This Row],[LUCRO MÉD]]*1000/Tabela13[[#This Row],[Qtde Total Ações]]),0)</f>
        <v>#DIV/0!</v>
      </c>
      <c r="Z203" s="61" t="e">
        <f>(Tabela13[[#This Row],[LUCRO MÉD]]*1000/Tabela13[[#This Row],[Qtde Total Ações]])/Tabela13[[#This Row],[Cotação]]</f>
        <v>#DIV/0!</v>
      </c>
      <c r="AA203" s="56" t="e">
        <f>Tabela13[[#This Row],[Ativo Circ.]]/Tabela13[[#This Row],[Passivo Circ.]]</f>
        <v>#DIV/0!</v>
      </c>
      <c r="AB203" s="30" t="e">
        <f>STDEV(Tabela13[[#This Row],[LUCRO 2015]:[LUCRO 2013]])/Tabela13[[#This Row],[LUCRO MÉD]]</f>
        <v>#DIV/0!</v>
      </c>
    </row>
    <row r="204" spans="1:28" hidden="1">
      <c r="A204" s="21" t="s">
        <v>688</v>
      </c>
      <c r="B204" s="21" t="s">
        <v>564</v>
      </c>
      <c r="C204" s="21" t="s">
        <v>312</v>
      </c>
      <c r="D204" s="34">
        <f>MAX(Tabela13[[#This Row],[Colunas1]:[Colunas5]])</f>
        <v>0</v>
      </c>
      <c r="E20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4" s="28">
        <f>IF(Tabela13[[#This Row],[P. Líquido]]&lt;&gt;0,(Tabela13[[#This Row],[P. Líquido]]*1000)/Tabela13[[#This Row],[Qtde Total Ações]],0)</f>
        <v>0</v>
      </c>
      <c r="G204" s="39">
        <f>SUMPRODUCT(N(TRIM(Tabela15[Nome de pregão])=Tabela13[[#This Row],[Nome de Pregão]]),Tabela15[Qtde total de ações])</f>
        <v>9133687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1">
        <f>SUMPRODUCT(N(Tabela176[Código]=Tabela13[[#This Row],[PAPEL]]),Tabela176[Fechamento])</f>
        <v>0</v>
      </c>
      <c r="K204" s="21">
        <f>SUMPRODUCT(N(Tabela1768[Código]=Tabela13[[#This Row],[PAPEL]]),Tabela1768[Fechamento])</f>
        <v>0</v>
      </c>
      <c r="L204" s="26">
        <f>SUMPRODUCT(N(Tabela17683[Código]=Tabela13[[#This Row],[PAPEL]]),Tabela17683[Fechamento])</f>
        <v>0</v>
      </c>
      <c r="M204" s="32">
        <f>IF(Tabela13[[#This Row],[Cotação]]&gt;0,Plan1!$B$2/Tabela13[[#This Row],[Cotação]]-MOD(Plan1!$B$2/Tabela13[[#This Row],[Cotação]],100),0)</f>
        <v>0</v>
      </c>
      <c r="N204" s="32"/>
      <c r="O204" s="32"/>
      <c r="P204" s="32"/>
      <c r="Q204" s="67"/>
      <c r="R204" s="67"/>
      <c r="S204" s="67"/>
      <c r="T204" s="73" t="e">
        <f>AVERAGE(Tabela13[[#This Row],[LUCRO 2015]:[LUCRO 2013]])</f>
        <v>#DIV/0!</v>
      </c>
      <c r="U204" s="77" t="e">
        <f>IF(Tabela13[[#This Row],[LUCRO MÉD]]&lt;&gt;0,(Tabela13[[#This Row],[LUCRO MÉD]]*1000/Tabela13[[#This Row],[Qtde Total Ações]])*(25%*Tabela13[[#This Row],[RPL]]/10%))</f>
        <v>#DIV/0!</v>
      </c>
      <c r="V204" s="30" t="e">
        <f>Tabela13[[#This Row],[DIVIDENDOS (25% +)]]/Tabela13[[#This Row],[Cotação]]</f>
        <v>#DIV/0!</v>
      </c>
      <c r="W204" s="30" t="e">
        <f>Tabela13[[#This Row],[Cotação]]/Tabela13[[#This Row],[VPA]]</f>
        <v>#DIV/0!</v>
      </c>
      <c r="X204" s="61">
        <f>IF(Tabela13[[#This Row],[P. Líquido]]&gt;0,AVERAGE(Tabela13[[#This Row],[LUCRO 2015]:[LUCRO 2013]])/(Tabela13[[#This Row],[P. Líquido]]),0)</f>
        <v>0</v>
      </c>
      <c r="Y204" s="73" t="e">
        <f>IF([LUCRO MÉD]&lt;&gt;0,Tabela13[[#This Row],[Cotação]]/(Tabela13[[#This Row],[LUCRO MÉD]]*1000/Tabela13[[#This Row],[Qtde Total Ações]]),0)</f>
        <v>#DIV/0!</v>
      </c>
      <c r="Z204" s="61" t="e">
        <f>(Tabela13[[#This Row],[LUCRO MÉD]]*1000/Tabela13[[#This Row],[Qtde Total Ações]])/Tabela13[[#This Row],[Cotação]]</f>
        <v>#DIV/0!</v>
      </c>
      <c r="AA204" s="56" t="e">
        <f>Tabela13[[#This Row],[Ativo Circ.]]/Tabela13[[#This Row],[Passivo Circ.]]</f>
        <v>#DIV/0!</v>
      </c>
      <c r="AB204" s="30" t="e">
        <f>STDEV(Tabela13[[#This Row],[LUCRO 2015]:[LUCRO 2013]])/Tabela13[[#This Row],[LUCRO MÉD]]</f>
        <v>#DIV/0!</v>
      </c>
    </row>
    <row r="205" spans="1:28" hidden="1">
      <c r="A205" s="21" t="s">
        <v>688</v>
      </c>
      <c r="B205" s="21" t="s">
        <v>563</v>
      </c>
      <c r="C205" s="21" t="s">
        <v>152</v>
      </c>
      <c r="D205" s="34">
        <f>MAX(Tabela13[[#This Row],[Colunas1]:[Colunas5]])</f>
        <v>5.07</v>
      </c>
      <c r="E20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5" s="28">
        <f>IF(Tabela13[[#This Row],[P. Líquido]]&lt;&gt;0,(Tabela13[[#This Row],[P. Líquido]]*1000)/Tabela13[[#This Row],[Qtde Total Ações]],0)</f>
        <v>0</v>
      </c>
      <c r="G205" s="39">
        <f>SUMPRODUCT(N(TRIM(Tabela15[Nome de pregão])=Tabela13[[#This Row],[Nome de Pregão]]),Tabela15[Qtde total de ações])</f>
        <v>9133687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5.07</v>
      </c>
      <c r="J205" s="21">
        <f>SUMPRODUCT(N(Tabela176[Código]=Tabela13[[#This Row],[PAPEL]]),Tabela176[Fechamento])</f>
        <v>0</v>
      </c>
      <c r="K205" s="21">
        <f>SUMPRODUCT(N(Tabela1768[Código]=Tabela13[[#This Row],[PAPEL]]),Tabela1768[Fechamento])</f>
        <v>0</v>
      </c>
      <c r="L205" s="26">
        <f>SUMPRODUCT(N(Tabela17683[Código]=Tabela13[[#This Row],[PAPEL]]),Tabela17683[Fechamento])</f>
        <v>0</v>
      </c>
      <c r="M205" s="32">
        <f>IF(Tabela13[[#This Row],[Cotação]]&gt;0,Plan1!$B$2/Tabela13[[#This Row],[Cotação]]-MOD(Plan1!$B$2/Tabela13[[#This Row],[Cotação]],100),0)</f>
        <v>100</v>
      </c>
      <c r="N205" s="39"/>
      <c r="O205" s="39"/>
      <c r="P205" s="39"/>
      <c r="Q205" s="67"/>
      <c r="R205" s="67"/>
      <c r="S205" s="67"/>
      <c r="T205" s="73" t="e">
        <f>AVERAGE(Tabela13[[#This Row],[LUCRO 2015]:[LUCRO 2013]])</f>
        <v>#DIV/0!</v>
      </c>
      <c r="U205" s="77" t="e">
        <f>IF(Tabela13[[#This Row],[LUCRO MÉD]]&lt;&gt;0,(Tabela13[[#This Row],[LUCRO MÉD]]*1000/Tabela13[[#This Row],[Qtde Total Ações]])*(25%*Tabela13[[#This Row],[RPL]]/10%))</f>
        <v>#DIV/0!</v>
      </c>
      <c r="V205" s="30" t="e">
        <f>Tabela13[[#This Row],[DIVIDENDOS (25% +)]]/Tabela13[[#This Row],[Cotação]]</f>
        <v>#DIV/0!</v>
      </c>
      <c r="W205" s="30" t="e">
        <f>Tabela13[[#This Row],[Cotação]]/Tabela13[[#This Row],[VPA]]</f>
        <v>#DIV/0!</v>
      </c>
      <c r="X205" s="61">
        <f>IF(Tabela13[[#This Row],[P. Líquido]]&gt;0,AVERAGE(Tabela13[[#This Row],[LUCRO 2015]:[LUCRO 2013]])/(Tabela13[[#This Row],[P. Líquido]]),0)</f>
        <v>0</v>
      </c>
      <c r="Y205" s="73" t="e">
        <f>IF([LUCRO MÉD]&lt;&gt;0,Tabela13[[#This Row],[Cotação]]/(Tabela13[[#This Row],[LUCRO MÉD]]*1000/Tabela13[[#This Row],[Qtde Total Ações]]),0)</f>
        <v>#DIV/0!</v>
      </c>
      <c r="Z205" s="61" t="e">
        <f>(Tabela13[[#This Row],[LUCRO MÉD]]*1000/Tabela13[[#This Row],[Qtde Total Ações]])/Tabela13[[#This Row],[Cotação]]</f>
        <v>#DIV/0!</v>
      </c>
      <c r="AA205" s="56" t="e">
        <f>Tabela13[[#This Row],[Ativo Circ.]]/Tabela13[[#This Row],[Passivo Circ.]]</f>
        <v>#DIV/0!</v>
      </c>
      <c r="AB205" s="30" t="e">
        <f>STDEV(Tabela13[[#This Row],[LUCRO 2015]:[LUCRO 2013]])/Tabela13[[#This Row],[LUCRO MÉD]]</f>
        <v>#DIV/0!</v>
      </c>
    </row>
    <row r="206" spans="1:28">
      <c r="A206" s="63" t="s">
        <v>834</v>
      </c>
      <c r="B206" s="21" t="s">
        <v>557</v>
      </c>
      <c r="C206" s="21" t="s">
        <v>370</v>
      </c>
      <c r="D206" s="34">
        <f>MAX(Tabela13[[#This Row],[Colunas1]:[Colunas5]])</f>
        <v>2.4</v>
      </c>
      <c r="E20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206" s="28">
        <f>IF(Tabela13[[#This Row],[P. Líquido]]&lt;&gt;0,(Tabela13[[#This Row],[P. Líquido]]*1000)/Tabela13[[#This Row],[Qtde Total Ações]],0)</f>
        <v>1.6697314121781888</v>
      </c>
      <c r="G206" s="39">
        <f>SUMPRODUCT(N(TRIM(Tabela15[Nome de pregão])=Tabela13[[#This Row],[Nome de Pregão]]),Tabela15[Qtde total de ações])</f>
        <v>1502786006</v>
      </c>
      <c r="H206" s="26">
        <f>SUMPRODUCT(N(Tabela1[Código]=Tabela13[[#This Row],[PAPEL]]),Tabela1[Fechamento])</f>
        <v>0</v>
      </c>
      <c r="I206" s="40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2.4</v>
      </c>
      <c r="L206" s="21">
        <f>SUMPRODUCT(N(Tabela17683[Código]=Tabela13[[#This Row],[PAPEL]]),Tabela17683[Fechamento])</f>
        <v>0</v>
      </c>
      <c r="M206" s="32">
        <f>IF(Tabela13[[#This Row],[Cotação]]&gt;0,Plan1!$B$2/Tabela13[[#This Row],[Cotação]]-MOD(Plan1!$B$2/Tabela13[[#This Row],[Cotação]],100),0)</f>
        <v>400</v>
      </c>
      <c r="N206" s="39">
        <v>2509249</v>
      </c>
      <c r="O206" s="39">
        <v>4176186</v>
      </c>
      <c r="P206" s="39">
        <v>3607516</v>
      </c>
      <c r="Q206" s="67">
        <v>290884</v>
      </c>
      <c r="R206" s="67">
        <v>713908</v>
      </c>
      <c r="S206" s="67">
        <v>820770</v>
      </c>
      <c r="T206" s="73">
        <f>AVERAGE(Tabela13[[#This Row],[LUCRO 2015]:[LUCRO 2013]])</f>
        <v>608520.66666666663</v>
      </c>
      <c r="U206" s="77">
        <f>IF(Tabela13[[#This Row],[LUCRO MÉD]]&lt;&gt;0,(Tabela13[[#This Row],[LUCRO MÉD]]*1000/Tabela13[[#This Row],[Qtde Total Ações]])*(25%*Tabela13[[#This Row],[RPL]]/10%))</f>
        <v>0.24549902488699563</v>
      </c>
      <c r="V206" s="30">
        <f>Tabela13[[#This Row],[DIVIDENDOS (25% +)]]/Tabela13[[#This Row],[Cotação]]</f>
        <v>0.10229126036958151</v>
      </c>
      <c r="W206" s="30">
        <f>Tabela13[[#This Row],[Cotação]]/Tabela13[[#This Row],[VPA]]</f>
        <v>1.4373569200984038</v>
      </c>
      <c r="X206" s="61">
        <f>IF(Tabela13[[#This Row],[P. Líquido]]&gt;0,AVERAGE(Tabela13[[#This Row],[LUCRO 2015]:[LUCRO 2013]])/(Tabela13[[#This Row],[P. Líquido]]),0)</f>
        <v>0.24251107270209796</v>
      </c>
      <c r="Y206" s="73">
        <f>IF([LUCRO MÉD]&lt;&gt;0,Tabela13[[#This Row],[Cotação]]/(Tabela13[[#This Row],[LUCRO MÉD]]*1000/Tabela13[[#This Row],[Qtde Total Ações]]),0)</f>
        <v>5.9269744019649844</v>
      </c>
      <c r="Z206" s="61">
        <f>(Tabela13[[#This Row],[LUCRO MÉD]]*1000/Tabela13[[#This Row],[Qtde Total Ações]])/Tabela13[[#This Row],[Cotação]]</f>
        <v>0.16872014828821727</v>
      </c>
      <c r="AA206" s="56">
        <f>Tabela13[[#This Row],[Ativo Circ.]]/Tabela13[[#This Row],[Passivo Circ.]]</f>
        <v>1.1576347824929951</v>
      </c>
      <c r="AB206" s="30">
        <f>STDEV(Tabela13[[#This Row],[LUCRO 2015]:[LUCRO 2013]])/Tabela13[[#This Row],[LUCRO MÉD]]</f>
        <v>0.46049795092691204</v>
      </c>
    </row>
    <row r="207" spans="1:28" hidden="1">
      <c r="A207" s="21" t="s">
        <v>690</v>
      </c>
      <c r="B207" s="21" t="s">
        <v>557</v>
      </c>
      <c r="C207" s="21" t="s">
        <v>337</v>
      </c>
      <c r="D207" s="34">
        <f>MAX(Tabela13[[#This Row],[Colunas1]:[Colunas5]])</f>
        <v>29.21</v>
      </c>
      <c r="E20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7" s="28">
        <f>IF(Tabela13[[#This Row],[P. Líquido]]&lt;&gt;0,(Tabela13[[#This Row],[P. Líquido]]*1000)/Tabela13[[#This Row],[Qtde Total Ações]],0)</f>
        <v>0</v>
      </c>
      <c r="G207" s="39">
        <f>SUMPRODUCT(N(TRIM(Tabela15[Nome de pregão])=Tabela13[[#This Row],[Nome de Pregão]]),Tabela15[Qtde total de ações])</f>
        <v>632238060</v>
      </c>
      <c r="H207" s="21">
        <f>SUMPRODUCT(N(Tabela1[Código]=Tabela13[[#This Row],[PAPEL]]),Tabela1[Fechamento])</f>
        <v>0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29.21</v>
      </c>
      <c r="K207" s="21">
        <f>SUMPRODUCT(N(Tabela1768[Código]=Tabela13[[#This Row],[PAPEL]]),Tabela1768[Fechamento])</f>
        <v>0</v>
      </c>
      <c r="L207" s="26">
        <f>SUMPRODUCT(N(Tabela17683[Código]=Tabela13[[#This Row],[PAPEL]]),Tabela17683[Fechamento])</f>
        <v>0</v>
      </c>
      <c r="M207" s="32">
        <f>IF(Tabela13[[#This Row],[Cotação]]&gt;0,Plan1!$B$2/Tabela13[[#This Row],[Cotação]]-MOD(Plan1!$B$2/Tabela13[[#This Row],[Cotação]],100),0)</f>
        <v>0</v>
      </c>
      <c r="N207" s="32"/>
      <c r="O207" s="32"/>
      <c r="P207" s="32"/>
      <c r="Q207" s="67"/>
      <c r="R207" s="67"/>
      <c r="S207" s="67"/>
      <c r="T207" s="73" t="e">
        <f>AVERAGE(Tabela13[[#This Row],[LUCRO 2015]:[LUCRO 2013]])</f>
        <v>#DIV/0!</v>
      </c>
      <c r="U207" s="77" t="e">
        <f>IF(Tabela13[[#This Row],[LUCRO MÉD]]&lt;&gt;0,(Tabela13[[#This Row],[LUCRO MÉD]]*1000/Tabela13[[#This Row],[Qtde Total Ações]])*(25%*Tabela13[[#This Row],[RPL]]/10%))</f>
        <v>#DIV/0!</v>
      </c>
      <c r="V207" s="30" t="e">
        <f>Tabela13[[#This Row],[DIVIDENDOS (25% +)]]/Tabela13[[#This Row],[Cotação]]</f>
        <v>#DIV/0!</v>
      </c>
      <c r="W207" s="30" t="e">
        <f>Tabela13[[#This Row],[Cotação]]/Tabela13[[#This Row],[VPA]]</f>
        <v>#DIV/0!</v>
      </c>
      <c r="X207" s="61">
        <f>IF(Tabela13[[#This Row],[P. Líquido]]&gt;0,AVERAGE(Tabela13[[#This Row],[LUCRO 2015]:[LUCRO 2013]])/(Tabela13[[#This Row],[P. Líquido]]),0)</f>
        <v>0</v>
      </c>
      <c r="Y207" s="73" t="e">
        <f>IF([LUCRO MÉD]&lt;&gt;0,Tabela13[[#This Row],[Cotação]]/(Tabela13[[#This Row],[LUCRO MÉD]]*1000/Tabela13[[#This Row],[Qtde Total Ações]]),0)</f>
        <v>#DIV/0!</v>
      </c>
      <c r="Z207" s="61" t="e">
        <f>(Tabela13[[#This Row],[LUCRO MÉD]]*1000/Tabela13[[#This Row],[Qtde Total Ações]])/Tabela13[[#This Row],[Cotação]]</f>
        <v>#DIV/0!</v>
      </c>
      <c r="AA207" s="56" t="e">
        <f>Tabela13[[#This Row],[Ativo Circ.]]/Tabela13[[#This Row],[Passivo Circ.]]</f>
        <v>#DIV/0!</v>
      </c>
      <c r="AB207" s="30" t="e">
        <f>STDEV(Tabela13[[#This Row],[LUCRO 2015]:[LUCRO 2013]])/Tabela13[[#This Row],[LUCRO MÉD]]</f>
        <v>#DIV/0!</v>
      </c>
    </row>
    <row r="208" spans="1:28" hidden="1">
      <c r="A208" s="63" t="s">
        <v>691</v>
      </c>
      <c r="B208" s="21" t="s">
        <v>557</v>
      </c>
      <c r="C208" s="21" t="s">
        <v>378</v>
      </c>
      <c r="D208" s="34">
        <f>MAX(Tabela13[[#This Row],[Colunas1]:[Colunas5]])</f>
        <v>2.0099999999999998</v>
      </c>
      <c r="E20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8" s="28">
        <f>IF(Tabela13[[#This Row],[P. Líquido]]&lt;&gt;0,(Tabela13[[#This Row],[P. Líquido]]*1000)/Tabela13[[#This Row],[Qtde Total Ações]],0)</f>
        <v>-57.070922298315544</v>
      </c>
      <c r="G208" s="39">
        <f>SUMPRODUCT(N(TRIM(Tabela15[Nome de pregão])=Tabela13[[#This Row],[Nome de Pregão]]),Tabela15[Qtde total de ações])</f>
        <v>12504967</v>
      </c>
      <c r="H208" s="26">
        <f>SUMPRODUCT(N(Tabela1[Código]=Tabela13[[#This Row],[PAPEL]]),Tabela1[Fechamento])</f>
        <v>0</v>
      </c>
      <c r="I208" s="40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2.0099999999999998</v>
      </c>
      <c r="L208" s="21">
        <f>SUMPRODUCT(N(Tabela17683[Código]=Tabela13[[#This Row],[PAPEL]]),Tabela17683[Fechamento])</f>
        <v>0</v>
      </c>
      <c r="M208" s="32">
        <f>IF(Tabela13[[#This Row],[Cotação]]&gt;0,Plan1!$B$2/Tabela13[[#This Row],[Cotação]]-MOD(Plan1!$B$2/Tabela13[[#This Row],[Cotação]],100),0)</f>
        <v>400</v>
      </c>
      <c r="N208" s="39">
        <v>-713670</v>
      </c>
      <c r="O208" s="39">
        <v>1798</v>
      </c>
      <c r="P208" s="39">
        <v>36490</v>
      </c>
      <c r="Q208" s="67">
        <v>0</v>
      </c>
      <c r="R208" s="67">
        <v>0</v>
      </c>
      <c r="S208" s="67">
        <v>0</v>
      </c>
      <c r="T208" s="73">
        <f>AVERAGE(Tabela13[[#This Row],[LUCRO 2015]:[LUCRO 2013]])</f>
        <v>0</v>
      </c>
      <c r="U208" s="77" t="b">
        <f>IF(Tabela13[[#This Row],[LUCRO MÉD]]&lt;&gt;0,(Tabela13[[#This Row],[LUCRO MÉD]]*1000/Tabela13[[#This Row],[Qtde Total Ações]])*(25%*Tabela13[[#This Row],[RPL]]/10%))</f>
        <v>0</v>
      </c>
      <c r="V208" s="30">
        <f>Tabela13[[#This Row],[DIVIDENDOS (25% +)]]/Tabela13[[#This Row],[Cotação]]</f>
        <v>0</v>
      </c>
      <c r="W208" s="30">
        <f>Tabela13[[#This Row],[Cotação]]/Tabela13[[#This Row],[VPA]]</f>
        <v>-3.5219336205809401E-2</v>
      </c>
      <c r="X208" s="61">
        <f>IF(Tabela13[[#This Row],[P. Líquido]]&gt;0,AVERAGE(Tabela13[[#This Row],[LUCRO 2015]:[LUCRO 2013]])/(Tabela13[[#This Row],[P. Líquido]]),0)</f>
        <v>0</v>
      </c>
      <c r="Y208" s="73">
        <f>IF([LUCRO MÉD]&lt;&gt;0,Tabela13[[#This Row],[Cotação]]/(Tabela13[[#This Row],[LUCRO MÉD]]*1000/Tabela13[[#This Row],[Qtde Total Ações]]),0)</f>
        <v>0</v>
      </c>
      <c r="Z208" s="61">
        <f>(Tabela13[[#This Row],[LUCRO MÉD]]*1000/Tabela13[[#This Row],[Qtde Total Ações]])/Tabela13[[#This Row],[Cotação]]</f>
        <v>0</v>
      </c>
      <c r="AA208" s="56">
        <f>Tabela13[[#This Row],[Ativo Circ.]]/Tabela13[[#This Row],[Passivo Circ.]]</f>
        <v>4.9273773636612769E-2</v>
      </c>
      <c r="AB208" s="30" t="e">
        <f>STDEV(Tabela13[[#This Row],[LUCRO 2015]:[LUCRO 2013]])/Tabela13[[#This Row],[LUCRO MÉD]]</f>
        <v>#DIV/0!</v>
      </c>
    </row>
    <row r="209" spans="1:28" hidden="1">
      <c r="A209" s="21" t="s">
        <v>692</v>
      </c>
      <c r="B209" s="21" t="s">
        <v>557</v>
      </c>
      <c r="C209" s="21" t="s">
        <v>355</v>
      </c>
      <c r="D209" s="34">
        <f>MAX(Tabela13[[#This Row],[Colunas1]:[Colunas5]])</f>
        <v>0</v>
      </c>
      <c r="E20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09" s="28">
        <f>IF(Tabela13[[#This Row],[P. Líquido]]&lt;&gt;0,(Tabela13[[#This Row],[P. Líquido]]*1000)/Tabela13[[#This Row],[Qtde Total Ações]],0)</f>
        <v>0</v>
      </c>
      <c r="G209" s="39">
        <f>SUMPRODUCT(N(TRIM(Tabela15[Nome de pregão])=Tabela13[[#This Row],[Nome de Pregão]]),Tabela15[Qtde total de ações])</f>
        <v>0</v>
      </c>
      <c r="H209" s="21">
        <f>SUMPRODUCT(N(Tabela1[Código]=Tabela13[[#This Row],[PAPEL]]),Tabela1[Fechamento])</f>
        <v>0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0</v>
      </c>
      <c r="L209" s="26">
        <f>SUMPRODUCT(N(Tabela17683[Código]=Tabela13[[#This Row],[PAPEL]]),Tabela17683[Fechamento])</f>
        <v>0</v>
      </c>
      <c r="M209" s="32">
        <f>IF(Tabela13[[#This Row],[Cotação]]&gt;0,Plan1!$B$2/Tabela13[[#This Row],[Cotação]]-MOD(Plan1!$B$2/Tabela13[[#This Row],[Cotação]],100),0)</f>
        <v>0</v>
      </c>
      <c r="N209" s="32"/>
      <c r="O209" s="32"/>
      <c r="P209" s="32"/>
      <c r="Q209" s="67"/>
      <c r="S209" s="67"/>
      <c r="T209" s="73" t="e">
        <f>AVERAGE(Tabela13[[#This Row],[LUCRO 2015]:[LUCRO 2013]])</f>
        <v>#DIV/0!</v>
      </c>
      <c r="U209" s="77" t="e">
        <f>IF(Tabela13[[#This Row],[LUCRO MÉD]]&lt;&gt;0,(Tabela13[[#This Row],[LUCRO MÉD]]*1000/Tabela13[[#This Row],[Qtde Total Ações]])*(25%*Tabela13[[#This Row],[RPL]]/10%))</f>
        <v>#DIV/0!</v>
      </c>
      <c r="V209" s="30" t="e">
        <f>Tabela13[[#This Row],[DIVIDENDOS (25% +)]]/Tabela13[[#This Row],[Cotação]]</f>
        <v>#DIV/0!</v>
      </c>
      <c r="W209" s="30" t="e">
        <f>Tabela13[[#This Row],[Cotação]]/Tabela13[[#This Row],[VPA]]</f>
        <v>#DIV/0!</v>
      </c>
      <c r="X209" s="61">
        <f>IF(Tabela13[[#This Row],[P. Líquido]]&gt;0,AVERAGE(Tabela13[[#This Row],[LUCRO 2015]:[LUCRO 2013]])/(Tabela13[[#This Row],[P. Líquido]]),0)</f>
        <v>0</v>
      </c>
      <c r="Y209" s="73" t="e">
        <f>IF([LUCRO MÉD]&lt;&gt;0,Tabela13[[#This Row],[Cotação]]/(Tabela13[[#This Row],[LUCRO MÉD]]*1000/Tabela13[[#This Row],[Qtde Total Ações]]),0)</f>
        <v>#DIV/0!</v>
      </c>
      <c r="Z209" s="61" t="e">
        <f>(Tabela13[[#This Row],[LUCRO MÉD]]*1000/Tabela13[[#This Row],[Qtde Total Ações]])/Tabela13[[#This Row],[Cotação]]</f>
        <v>#DIV/0!</v>
      </c>
      <c r="AA209" s="56" t="e">
        <f>Tabela13[[#This Row],[Ativo Circ.]]/Tabela13[[#This Row],[Passivo Circ.]]</f>
        <v>#DIV/0!</v>
      </c>
      <c r="AB209" s="30" t="e">
        <f>STDEV(Tabela13[[#This Row],[LUCRO 2015]:[LUCRO 2013]])/Tabela13[[#This Row],[LUCRO MÉD]]</f>
        <v>#DIV/0!</v>
      </c>
    </row>
    <row r="210" spans="1:28" hidden="1">
      <c r="A210" s="21" t="s">
        <v>692</v>
      </c>
      <c r="B210" s="21" t="s">
        <v>563</v>
      </c>
      <c r="C210" s="21" t="s">
        <v>356</v>
      </c>
      <c r="D210" s="34">
        <f>MAX(Tabela13[[#This Row],[Colunas1]:[Colunas5]])</f>
        <v>0</v>
      </c>
      <c r="E21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0" s="28">
        <f>IF(Tabela13[[#This Row],[P. Líquido]]&lt;&gt;0,(Tabela13[[#This Row],[P. Líquido]]*1000)/Tabela13[[#This Row],[Qtde Total Ações]],0)</f>
        <v>0</v>
      </c>
      <c r="G210" s="39">
        <f>SUMPRODUCT(N(TRIM(Tabela15[Nome de pregão])=Tabela13[[#This Row],[Nome de Pregão]]),Tabela15[Qtde total de ações])</f>
        <v>0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0</v>
      </c>
      <c r="K210" s="21">
        <f>SUMPRODUCT(N(Tabela1768[Código]=Tabela13[[#This Row],[PAPEL]]),Tabela1768[Fechamento])</f>
        <v>0</v>
      </c>
      <c r="L210" s="26">
        <f>SUMPRODUCT(N(Tabela17683[Código]=Tabela13[[#This Row],[PAPEL]]),Tabela17683[Fechamento])</f>
        <v>0</v>
      </c>
      <c r="M210" s="32">
        <f>IF(Tabela13[[#This Row],[Cotação]]&gt;0,Plan1!$B$2/Tabela13[[#This Row],[Cotação]]-MOD(Plan1!$B$2/Tabela13[[#This Row],[Cotação]],100),0)</f>
        <v>0</v>
      </c>
      <c r="N210" s="32"/>
      <c r="O210" s="32"/>
      <c r="P210" s="32"/>
      <c r="Q210" s="67"/>
      <c r="S210" s="67"/>
      <c r="T210" s="73" t="e">
        <f>AVERAGE(Tabela13[[#This Row],[LUCRO 2015]:[LUCRO 2013]])</f>
        <v>#DIV/0!</v>
      </c>
      <c r="U210" s="77" t="e">
        <f>IF(Tabela13[[#This Row],[LUCRO MÉD]]&lt;&gt;0,(Tabela13[[#This Row],[LUCRO MÉD]]*1000/Tabela13[[#This Row],[Qtde Total Ações]])*(25%*Tabela13[[#This Row],[RPL]]/10%))</f>
        <v>#DIV/0!</v>
      </c>
      <c r="V210" s="30" t="e">
        <f>Tabela13[[#This Row],[DIVIDENDOS (25% +)]]/Tabela13[[#This Row],[Cotação]]</f>
        <v>#DIV/0!</v>
      </c>
      <c r="W210" s="30" t="e">
        <f>Tabela13[[#This Row],[Cotação]]/Tabela13[[#This Row],[VPA]]</f>
        <v>#DIV/0!</v>
      </c>
      <c r="X210" s="61">
        <f>IF(Tabela13[[#This Row],[P. Líquido]]&gt;0,AVERAGE(Tabela13[[#This Row],[LUCRO 2015]:[LUCRO 2013]])/(Tabela13[[#This Row],[P. Líquido]]),0)</f>
        <v>0</v>
      </c>
      <c r="Y210" s="73" t="e">
        <f>IF([LUCRO MÉD]&lt;&gt;0,Tabela13[[#This Row],[Cotação]]/(Tabela13[[#This Row],[LUCRO MÉD]]*1000/Tabela13[[#This Row],[Qtde Total Ações]]),0)</f>
        <v>#DIV/0!</v>
      </c>
      <c r="Z210" s="61" t="e">
        <f>(Tabela13[[#This Row],[LUCRO MÉD]]*1000/Tabela13[[#This Row],[Qtde Total Ações]])/Tabela13[[#This Row],[Cotação]]</f>
        <v>#DIV/0!</v>
      </c>
      <c r="AA210" s="56" t="e">
        <f>Tabela13[[#This Row],[Ativo Circ.]]/Tabela13[[#This Row],[Passivo Circ.]]</f>
        <v>#DIV/0!</v>
      </c>
      <c r="AB210" s="30" t="e">
        <f>STDEV(Tabela13[[#This Row],[LUCRO 2015]:[LUCRO 2013]])/Tabela13[[#This Row],[LUCRO MÉD]]</f>
        <v>#DIV/0!</v>
      </c>
    </row>
    <row r="211" spans="1:28" hidden="1">
      <c r="A211" s="21" t="s">
        <v>692</v>
      </c>
      <c r="B211" s="21" t="s">
        <v>564</v>
      </c>
      <c r="C211" s="21" t="s">
        <v>357</v>
      </c>
      <c r="D211" s="34">
        <f>MAX(Tabela13[[#This Row],[Colunas1]:[Colunas5]])</f>
        <v>0</v>
      </c>
      <c r="E21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1" s="28">
        <f>IF(Tabela13[[#This Row],[P. Líquido]]&lt;&gt;0,(Tabela13[[#This Row],[P. Líquido]]*1000)/Tabela13[[#This Row],[Qtde Total Ações]],0)</f>
        <v>0</v>
      </c>
      <c r="G211" s="39">
        <f>SUMPRODUCT(N(TRIM(Tabela15[Nome de pregão])=Tabela13[[#This Row],[Nome de Pregão]]),Tabela15[Qtde total de ações])</f>
        <v>0</v>
      </c>
      <c r="H211" s="21">
        <f>SUMPRODUCT(N(Tabela1[Código]=Tabela13[[#This Row],[PAPEL]]),Tabela1[Fechamento])</f>
        <v>0</v>
      </c>
      <c r="I211" s="21">
        <f>SUMPRODUCT(N(Tabela17[Código]=Tabela13[[#This Row],[PAPEL]]),Tabela17[Fechamento])</f>
        <v>0</v>
      </c>
      <c r="J211" s="21">
        <f>SUMPRODUCT(N(Tabela176[Código]=Tabela13[[#This Row],[PAPEL]]),Tabela176[Fechamento])</f>
        <v>0</v>
      </c>
      <c r="K211" s="21">
        <f>SUMPRODUCT(N(Tabela1768[Código]=Tabela13[[#This Row],[PAPEL]]),Tabela1768[Fechamento])</f>
        <v>0</v>
      </c>
      <c r="L211" s="26">
        <f>SUMPRODUCT(N(Tabela17683[Código]=Tabela13[[#This Row],[PAPEL]]),Tabela17683[Fechamento])</f>
        <v>0</v>
      </c>
      <c r="M211" s="32">
        <f>IF(Tabela13[[#This Row],[Cotação]]&gt;0,Plan1!$B$2/Tabela13[[#This Row],[Cotação]]-MOD(Plan1!$B$2/Tabela13[[#This Row],[Cotação]],100),0)</f>
        <v>0</v>
      </c>
      <c r="N211" s="32"/>
      <c r="O211" s="32"/>
      <c r="P211" s="32"/>
      <c r="Q211" s="67"/>
      <c r="S211" s="67"/>
      <c r="T211" s="73" t="e">
        <f>AVERAGE(Tabela13[[#This Row],[LUCRO 2015]:[LUCRO 2013]])</f>
        <v>#DIV/0!</v>
      </c>
      <c r="U211" s="77" t="e">
        <f>IF(Tabela13[[#This Row],[LUCRO MÉD]]&lt;&gt;0,(Tabela13[[#This Row],[LUCRO MÉD]]*1000/Tabela13[[#This Row],[Qtde Total Ações]])*(25%*Tabela13[[#This Row],[RPL]]/10%))</f>
        <v>#DIV/0!</v>
      </c>
      <c r="V211" s="30" t="e">
        <f>Tabela13[[#This Row],[DIVIDENDOS (25% +)]]/Tabela13[[#This Row],[Cotação]]</f>
        <v>#DIV/0!</v>
      </c>
      <c r="W211" s="30" t="e">
        <f>Tabela13[[#This Row],[Cotação]]/Tabela13[[#This Row],[VPA]]</f>
        <v>#DIV/0!</v>
      </c>
      <c r="X211" s="61">
        <f>IF(Tabela13[[#This Row],[P. Líquido]]&gt;0,AVERAGE(Tabela13[[#This Row],[LUCRO 2015]:[LUCRO 2013]])/(Tabela13[[#This Row],[P. Líquido]]),0)</f>
        <v>0</v>
      </c>
      <c r="Y211" s="73" t="e">
        <f>IF([LUCRO MÉD]&lt;&gt;0,Tabela13[[#This Row],[Cotação]]/(Tabela13[[#This Row],[LUCRO MÉD]]*1000/Tabela13[[#This Row],[Qtde Total Ações]]),0)</f>
        <v>#DIV/0!</v>
      </c>
      <c r="Z211" s="61" t="e">
        <f>(Tabela13[[#This Row],[LUCRO MÉD]]*1000/Tabela13[[#This Row],[Qtde Total Ações]])/Tabela13[[#This Row],[Cotação]]</f>
        <v>#DIV/0!</v>
      </c>
      <c r="AA211" s="56" t="e">
        <f>Tabela13[[#This Row],[Ativo Circ.]]/Tabela13[[#This Row],[Passivo Circ.]]</f>
        <v>#DIV/0!</v>
      </c>
      <c r="AB211" s="30" t="e">
        <f>STDEV(Tabela13[[#This Row],[LUCRO 2015]:[LUCRO 2013]])/Tabela13[[#This Row],[LUCRO MÉD]]</f>
        <v>#DIV/0!</v>
      </c>
    </row>
    <row r="212" spans="1:28" hidden="1">
      <c r="A212" s="21" t="s">
        <v>693</v>
      </c>
      <c r="B212" s="21" t="s">
        <v>557</v>
      </c>
      <c r="C212" s="21" t="s">
        <v>171</v>
      </c>
      <c r="D212" s="34">
        <f>MAX(Tabela13[[#This Row],[Colunas1]:[Colunas5]])</f>
        <v>26.85</v>
      </c>
      <c r="E21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2" s="28">
        <f>IF(Tabela13[[#This Row],[P. Líquido]]&lt;&gt;0,(Tabela13[[#This Row],[P. Líquido]]*1000)/Tabela13[[#This Row],[Qtde Total Ações]],0)</f>
        <v>0</v>
      </c>
      <c r="G212" s="39">
        <f>SUMPRODUCT(N(TRIM(Tabela15[Nome de pregão])=Tabela13[[#This Row],[Nome de Pregão]]),Tabela15[Qtde total de ações])</f>
        <v>176611578</v>
      </c>
      <c r="H212" s="21">
        <f>SUMPRODUCT(N(Tabela1[Código]=Tabela13[[#This Row],[PAPEL]]),Tabela1[Fechamento])</f>
        <v>0</v>
      </c>
      <c r="I212" s="21">
        <f>SUMPRODUCT(N(Tabela17[Código]=Tabela13[[#This Row],[PAPEL]]),Tabela17[Fechamento])</f>
        <v>26.85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26">
        <f>SUMPRODUCT(N(Tabela17683[Código]=Tabela13[[#This Row],[PAPEL]]),Tabela17683[Fechamento])</f>
        <v>0</v>
      </c>
      <c r="M212" s="32">
        <f>IF(Tabela13[[#This Row],[Cotação]]&gt;0,Plan1!$B$2/Tabela13[[#This Row],[Cotação]]-MOD(Plan1!$B$2/Tabela13[[#This Row],[Cotação]],100),0)</f>
        <v>0</v>
      </c>
      <c r="N212" s="32"/>
      <c r="O212" s="32"/>
      <c r="P212" s="32"/>
      <c r="Q212" s="67"/>
      <c r="R212" s="67"/>
      <c r="S212" s="67"/>
      <c r="T212" s="73" t="e">
        <f>AVERAGE(Tabela13[[#This Row],[LUCRO 2015]:[LUCRO 2013]])</f>
        <v>#DIV/0!</v>
      </c>
      <c r="U212" s="77" t="e">
        <f>IF(Tabela13[[#This Row],[LUCRO MÉD]]&lt;&gt;0,(Tabela13[[#This Row],[LUCRO MÉD]]*1000/Tabela13[[#This Row],[Qtde Total Ações]])*(25%*Tabela13[[#This Row],[RPL]]/10%))</f>
        <v>#DIV/0!</v>
      </c>
      <c r="V212" s="30" t="e">
        <f>Tabela13[[#This Row],[DIVIDENDOS (25% +)]]/Tabela13[[#This Row],[Cotação]]</f>
        <v>#DIV/0!</v>
      </c>
      <c r="W212" s="30" t="e">
        <f>Tabela13[[#This Row],[Cotação]]/Tabela13[[#This Row],[VPA]]</f>
        <v>#DIV/0!</v>
      </c>
      <c r="X212" s="61">
        <f>IF(Tabela13[[#This Row],[P. Líquido]]&gt;0,AVERAGE(Tabela13[[#This Row],[LUCRO 2015]:[LUCRO 2013]])/(Tabela13[[#This Row],[P. Líquido]]),0)</f>
        <v>0</v>
      </c>
      <c r="Y212" s="73" t="e">
        <f>IF([LUCRO MÉD]&lt;&gt;0,Tabela13[[#This Row],[Cotação]]/(Tabela13[[#This Row],[LUCRO MÉD]]*1000/Tabela13[[#This Row],[Qtde Total Ações]]),0)</f>
        <v>#DIV/0!</v>
      </c>
      <c r="Z212" s="61" t="e">
        <f>(Tabela13[[#This Row],[LUCRO MÉD]]*1000/Tabela13[[#This Row],[Qtde Total Ações]])/Tabela13[[#This Row],[Cotação]]</f>
        <v>#DIV/0!</v>
      </c>
      <c r="AA212" s="56" t="e">
        <f>Tabela13[[#This Row],[Ativo Circ.]]/Tabela13[[#This Row],[Passivo Circ.]]</f>
        <v>#DIV/0!</v>
      </c>
      <c r="AB212" s="30" t="e">
        <f>STDEV(Tabela13[[#This Row],[LUCRO 2015]:[LUCRO 2013]])/Tabela13[[#This Row],[LUCRO MÉD]]</f>
        <v>#DIV/0!</v>
      </c>
    </row>
    <row r="213" spans="1:28" hidden="1">
      <c r="A213" s="21" t="s">
        <v>694</v>
      </c>
      <c r="B213" s="21" t="s">
        <v>557</v>
      </c>
      <c r="C213" s="21" t="s">
        <v>424</v>
      </c>
      <c r="D213" s="34">
        <f>MAX(Tabela13[[#This Row],[Colunas1]:[Colunas5]])</f>
        <v>0</v>
      </c>
      <c r="E21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3" s="28">
        <f>IF(Tabela13[[#This Row],[P. Líquido]]&lt;&gt;0,(Tabela13[[#This Row],[P. Líquido]]*1000)/Tabela13[[#This Row],[Qtde Total Ações]],0)</f>
        <v>0</v>
      </c>
      <c r="G213" s="39">
        <f>SUMPRODUCT(N(TRIM(Tabela15[Nome de pregão])=Tabela13[[#This Row],[Nome de Pregão]]),Tabela15[Qtde total de ações])</f>
        <v>0</v>
      </c>
      <c r="H213" s="21">
        <f>SUMPRODUCT(N(Tabela1[Código]=Tabela13[[#This Row],[PAPEL]]),Tabela1[Fechamento])</f>
        <v>0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0</v>
      </c>
      <c r="K213" s="21">
        <f>SUMPRODUCT(N(Tabela1768[Código]=Tabela13[[#This Row],[PAPEL]]),Tabela1768[Fechamento])</f>
        <v>0</v>
      </c>
      <c r="L213" s="26">
        <f>SUMPRODUCT(N(Tabela17683[Código]=Tabela13[[#This Row],[PAPEL]]),Tabela17683[Fechamento])</f>
        <v>0</v>
      </c>
      <c r="M213" s="32">
        <f>IF(Tabela13[[#This Row],[Cotação]]&gt;0,Plan1!$B$2/Tabela13[[#This Row],[Cotação]]-MOD(Plan1!$B$2/Tabela13[[#This Row],[Cotação]],100),0)</f>
        <v>0</v>
      </c>
      <c r="N213" s="32"/>
      <c r="O213" s="32"/>
      <c r="P213" s="32"/>
      <c r="Q213" s="67"/>
      <c r="S213" s="67"/>
      <c r="T213" s="73" t="e">
        <f>AVERAGE(Tabela13[[#This Row],[LUCRO 2015]:[LUCRO 2013]])</f>
        <v>#DIV/0!</v>
      </c>
      <c r="U213" s="77" t="e">
        <f>IF(Tabela13[[#This Row],[LUCRO MÉD]]&lt;&gt;0,(Tabela13[[#This Row],[LUCRO MÉD]]*1000/Tabela13[[#This Row],[Qtde Total Ações]])*(25%*Tabela13[[#This Row],[RPL]]/10%))</f>
        <v>#DIV/0!</v>
      </c>
      <c r="V213" s="30" t="e">
        <f>Tabela13[[#This Row],[DIVIDENDOS (25% +)]]/Tabela13[[#This Row],[Cotação]]</f>
        <v>#DIV/0!</v>
      </c>
      <c r="W213" s="30" t="e">
        <f>Tabela13[[#This Row],[Cotação]]/Tabela13[[#This Row],[VPA]]</f>
        <v>#DIV/0!</v>
      </c>
      <c r="X213" s="61">
        <f>IF(Tabela13[[#This Row],[P. Líquido]]&gt;0,AVERAGE(Tabela13[[#This Row],[LUCRO 2015]:[LUCRO 2013]])/(Tabela13[[#This Row],[P. Líquido]]),0)</f>
        <v>0</v>
      </c>
      <c r="Y213" s="73" t="e">
        <f>IF([LUCRO MÉD]&lt;&gt;0,Tabela13[[#This Row],[Cotação]]/(Tabela13[[#This Row],[LUCRO MÉD]]*1000/Tabela13[[#This Row],[Qtde Total Ações]]),0)</f>
        <v>#DIV/0!</v>
      </c>
      <c r="Z213" s="61" t="e">
        <f>(Tabela13[[#This Row],[LUCRO MÉD]]*1000/Tabela13[[#This Row],[Qtde Total Ações]])/Tabela13[[#This Row],[Cotação]]</f>
        <v>#DIV/0!</v>
      </c>
      <c r="AA213" s="56" t="e">
        <f>Tabela13[[#This Row],[Ativo Circ.]]/Tabela13[[#This Row],[Passivo Circ.]]</f>
        <v>#DIV/0!</v>
      </c>
      <c r="AB213" s="30" t="e">
        <f>STDEV(Tabela13[[#This Row],[LUCRO 2015]:[LUCRO 2013]])/Tabela13[[#This Row],[LUCRO MÉD]]</f>
        <v>#DIV/0!</v>
      </c>
    </row>
    <row r="214" spans="1:28" hidden="1">
      <c r="A214" s="63" t="s">
        <v>696</v>
      </c>
      <c r="B214" s="21" t="s">
        <v>557</v>
      </c>
      <c r="C214" s="21" t="s">
        <v>523</v>
      </c>
      <c r="D214" s="34">
        <f>MAX(Tabela13[[#This Row],[Colunas1]:[Colunas5]])</f>
        <v>1.9</v>
      </c>
      <c r="E21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14" s="28">
        <f>IF(Tabela13[[#This Row],[P. Líquido]]&lt;&gt;0,(Tabela13[[#This Row],[P. Líquido]]*1000)/Tabela13[[#This Row],[Qtde Total Ações]],0)</f>
        <v>10.250062723082355</v>
      </c>
      <c r="G214" s="39">
        <f>SUMPRODUCT(N(TRIM(Tabela15[Nome de pregão])=Tabela13[[#This Row],[Nome de Pregão]]),Tabela15[Qtde total de ações])</f>
        <v>65657647</v>
      </c>
      <c r="H214" s="21">
        <f>SUMPRODUCT(N(Tabela1[Código]=Tabela13[[#This Row],[PAPEL]]),Tabela1[Fechamento])</f>
        <v>0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0</v>
      </c>
      <c r="K214" s="21">
        <f>SUMPRODUCT(N(Tabela1768[Código]=Tabela13[[#This Row],[PAPEL]]),Tabela1768[Fechamento])</f>
        <v>0</v>
      </c>
      <c r="L214" s="26">
        <f>SUMPRODUCT(N(Tabela17683[Código]=Tabela13[[#This Row],[PAPEL]]),Tabela17683[Fechamento])</f>
        <v>1.9</v>
      </c>
      <c r="M214" s="32">
        <f>IF(Tabela13[[#This Row],[Cotação]]&gt;0,Plan1!$B$2/Tabela13[[#This Row],[Cotação]]-MOD(Plan1!$B$2/Tabela13[[#This Row],[Cotação]],100),0)</f>
        <v>500</v>
      </c>
      <c r="N214" s="39">
        <v>672995</v>
      </c>
      <c r="O214" s="39">
        <v>703173</v>
      </c>
      <c r="P214" s="39">
        <v>247562</v>
      </c>
      <c r="Q214" s="67">
        <v>7346</v>
      </c>
      <c r="R214" s="67">
        <v>7670</v>
      </c>
      <c r="S214" s="67">
        <v>1842</v>
      </c>
      <c r="T214" s="73">
        <f>AVERAGE(Tabela13[[#This Row],[LUCRO 2015]:[LUCRO 2013]])</f>
        <v>5619.333333333333</v>
      </c>
      <c r="U214" s="77">
        <f>IF(Tabela13[[#This Row],[LUCRO MÉD]]&lt;&gt;0,(Tabela13[[#This Row],[LUCRO MÉD]]*1000/Tabela13[[#This Row],[Qtde Total Ações]])*(25%*Tabela13[[#This Row],[RPL]]/10%))</f>
        <v>1.7865387722708393E-3</v>
      </c>
      <c r="V214" s="30">
        <f>Tabela13[[#This Row],[DIVIDENDOS (25% +)]]/Tabela13[[#This Row],[Cotação]]</f>
        <v>9.4028356435307337E-4</v>
      </c>
      <c r="W214" s="30">
        <f>Tabela13[[#This Row],[Cotação]]/Tabela13[[#This Row],[VPA]]</f>
        <v>0.18536471935155535</v>
      </c>
      <c r="X214" s="61">
        <f>IF(Tabela13[[#This Row],[P. Líquido]]&gt;0,AVERAGE(Tabela13[[#This Row],[LUCRO 2015]:[LUCRO 2013]])/(Tabela13[[#This Row],[P. Líquido]]),0)</f>
        <v>8.3497400921750276E-3</v>
      </c>
      <c r="Y214" s="73">
        <f>IF([LUCRO MÉD]&lt;&gt;0,Tabela13[[#This Row],[Cotação]]/(Tabela13[[#This Row],[LUCRO MÉD]]*1000/Tabela13[[#This Row],[Qtde Total Ações]]),0)</f>
        <v>22.200058601257563</v>
      </c>
      <c r="Z214" s="61">
        <f>(Tabela13[[#This Row],[LUCRO MÉD]]*1000/Tabela13[[#This Row],[Qtde Total Ações]])/Tabela13[[#This Row],[Cotação]]</f>
        <v>4.5044926140120775E-2</v>
      </c>
      <c r="AA214" s="56">
        <f>Tabela13[[#This Row],[Ativo Circ.]]/Tabela13[[#This Row],[Passivo Circ.]]</f>
        <v>2.8403914978873979</v>
      </c>
      <c r="AB214" s="30">
        <f>STDEV(Tabela13[[#This Row],[LUCRO 2015]:[LUCRO 2013]])/Tabela13[[#This Row],[LUCRO MÉD]]</f>
        <v>0.58285836857637774</v>
      </c>
    </row>
    <row r="215" spans="1:28" hidden="1">
      <c r="A215" s="63" t="s">
        <v>697</v>
      </c>
      <c r="B215" s="21" t="s">
        <v>557</v>
      </c>
      <c r="C215" s="21" t="s">
        <v>240</v>
      </c>
      <c r="D215" s="34">
        <f>MAX(Tabela13[[#This Row],[Colunas1]:[Colunas5]])</f>
        <v>1.1399999999999999</v>
      </c>
      <c r="E21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5" s="28">
        <f>IF(Tabela13[[#This Row],[P. Líquido]]&lt;&gt;0,(Tabela13[[#This Row],[P. Líquido]]*1000)/Tabela13[[#This Row],[Qtde Total Ações]],0)</f>
        <v>3.942167685169911</v>
      </c>
      <c r="G215" s="39">
        <f>SUMPRODUCT(N(TRIM(Tabela15[Nome de pregão])=Tabela13[[#This Row],[Nome de Pregão]]),Tabela15[Qtde total de ações])</f>
        <v>152527251</v>
      </c>
      <c r="H215" s="21">
        <f>SUMPRODUCT(N(Tabela1[Código]=Tabela13[[#This Row],[PAPEL]]),Tabela1[Fechamento])</f>
        <v>0</v>
      </c>
      <c r="I215" s="21">
        <f>SUMPRODUCT(N(Tabela17[Código]=Tabela13[[#This Row],[PAPEL]]),Tabela17[Fechamento])</f>
        <v>0</v>
      </c>
      <c r="J215" s="21">
        <f>SUMPRODUCT(N(Tabela176[Código]=Tabela13[[#This Row],[PAPEL]]),Tabela176[Fechamento])</f>
        <v>1.1399999999999999</v>
      </c>
      <c r="K215" s="31">
        <f>SUMPRODUCT(N(Tabela1768[Código]=Tabela13[[#This Row],[PAPEL]]),Tabela1768[Fechamento])</f>
        <v>0</v>
      </c>
      <c r="L215" s="21">
        <f>SUMPRODUCT(N(Tabela17683[Código]=Tabela13[[#This Row],[PAPEL]]),Tabela17683[Fechamento])</f>
        <v>0</v>
      </c>
      <c r="M215" s="32">
        <f>IF(Tabela13[[#This Row],[Cotação]]&gt;0,Plan1!$B$2/Tabela13[[#This Row],[Cotação]]-MOD(Plan1!$B$2/Tabela13[[#This Row],[Cotação]],100),0)</f>
        <v>800</v>
      </c>
      <c r="N215" s="39">
        <v>601288</v>
      </c>
      <c r="O215" s="39">
        <v>3652801</v>
      </c>
      <c r="P215" s="39">
        <v>3652801</v>
      </c>
      <c r="Q215" s="67">
        <v>0</v>
      </c>
      <c r="R215" s="67">
        <v>0</v>
      </c>
      <c r="S215" s="67">
        <v>0</v>
      </c>
      <c r="T215" s="73">
        <f>AVERAGE(Tabela13[[#This Row],[LUCRO 2015]:[LUCRO 2013]])</f>
        <v>0</v>
      </c>
      <c r="U215" s="77" t="b">
        <f>IF(Tabela13[[#This Row],[LUCRO MÉD]]&lt;&gt;0,(Tabela13[[#This Row],[LUCRO MÉD]]*1000/Tabela13[[#This Row],[Qtde Total Ações]])*(25%*Tabela13[[#This Row],[RPL]]/10%))</f>
        <v>0</v>
      </c>
      <c r="V215" s="30">
        <f>Tabela13[[#This Row],[DIVIDENDOS (25% +)]]/Tabela13[[#This Row],[Cotação]]</f>
        <v>0</v>
      </c>
      <c r="W215" s="30">
        <f>Tabela13[[#This Row],[Cotação]]/Tabela13[[#This Row],[VPA]]</f>
        <v>0.28918100168305366</v>
      </c>
      <c r="X215" s="61">
        <f>IF(Tabela13[[#This Row],[P. Líquido]]&gt;0,AVERAGE(Tabela13[[#This Row],[LUCRO 2015]:[LUCRO 2013]])/(Tabela13[[#This Row],[P. Líquido]]),0)</f>
        <v>0</v>
      </c>
      <c r="Y215" s="73">
        <f>IF([LUCRO MÉD]&lt;&gt;0,Tabela13[[#This Row],[Cotação]]/(Tabela13[[#This Row],[LUCRO MÉD]]*1000/Tabela13[[#This Row],[Qtde Total Ações]]),0)</f>
        <v>0</v>
      </c>
      <c r="Z215" s="61">
        <f>(Tabela13[[#This Row],[LUCRO MÉD]]*1000/Tabela13[[#This Row],[Qtde Total Ações]])/Tabela13[[#This Row],[Cotação]]</f>
        <v>0</v>
      </c>
      <c r="AA215" s="56">
        <f>Tabela13[[#This Row],[Ativo Circ.]]/Tabela13[[#This Row],[Passivo Circ.]]</f>
        <v>1</v>
      </c>
      <c r="AB215" s="30" t="e">
        <f>STDEV(Tabela13[[#This Row],[LUCRO 2015]:[LUCRO 2013]])/Tabela13[[#This Row],[LUCRO MÉD]]</f>
        <v>#DIV/0!</v>
      </c>
    </row>
    <row r="216" spans="1:28" hidden="1">
      <c r="A216" s="63" t="s">
        <v>697</v>
      </c>
      <c r="B216" s="21" t="s">
        <v>558</v>
      </c>
      <c r="C216" s="21" t="s">
        <v>241</v>
      </c>
      <c r="D216" s="34">
        <f>MAX(Tabela13[[#This Row],[Colunas1]:[Colunas5]])</f>
        <v>1.26</v>
      </c>
      <c r="E21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6" s="28">
        <f>IF(Tabela13[[#This Row],[P. Líquido]]&lt;&gt;0,(Tabela13[[#This Row],[P. Líquido]]*1000)/Tabela13[[#This Row],[Qtde Total Ações]],0)</f>
        <v>3.942167685169911</v>
      </c>
      <c r="G216" s="39">
        <f>SUMPRODUCT(N(TRIM(Tabela15[Nome de pregão])=Tabela13[[#This Row],[Nome de Pregão]]),Tabela15[Qtde total de ações])</f>
        <v>152527251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0</v>
      </c>
      <c r="J216" s="21">
        <f>SUMPRODUCT(N(Tabela176[Código]=Tabela13[[#This Row],[PAPEL]]),Tabela176[Fechamento])</f>
        <v>1.26</v>
      </c>
      <c r="K216" s="31">
        <f>SUMPRODUCT(N(Tabela1768[Código]=Tabela13[[#This Row],[PAPEL]]),Tabela1768[Fechamento])</f>
        <v>0</v>
      </c>
      <c r="L216" s="21">
        <f>SUMPRODUCT(N(Tabela17683[Código]=Tabela13[[#This Row],[PAPEL]]),Tabela17683[Fechamento])</f>
        <v>0</v>
      </c>
      <c r="M216" s="32">
        <f>IF(Tabela13[[#This Row],[Cotação]]&gt;0,Plan1!$B$2/Tabela13[[#This Row],[Cotação]]-MOD(Plan1!$B$2/Tabela13[[#This Row],[Cotação]],100),0)</f>
        <v>700</v>
      </c>
      <c r="N216" s="39">
        <v>601288</v>
      </c>
      <c r="O216" s="39">
        <v>3652801</v>
      </c>
      <c r="P216" s="39">
        <v>3652801</v>
      </c>
      <c r="Q216" s="67">
        <v>0</v>
      </c>
      <c r="R216" s="67">
        <v>0</v>
      </c>
      <c r="S216" s="67">
        <v>0</v>
      </c>
      <c r="T216" s="73">
        <f>AVERAGE(Tabela13[[#This Row],[LUCRO 2015]:[LUCRO 2013]])</f>
        <v>0</v>
      </c>
      <c r="U216" s="77" t="b">
        <f>IF(Tabela13[[#This Row],[LUCRO MÉD]]&lt;&gt;0,(Tabela13[[#This Row],[LUCRO MÉD]]*1000/Tabela13[[#This Row],[Qtde Total Ações]])*(25%*Tabela13[[#This Row],[RPL]]/10%))</f>
        <v>0</v>
      </c>
      <c r="V216" s="30">
        <f>Tabela13[[#This Row],[DIVIDENDOS (25% +)]]/Tabela13[[#This Row],[Cotação]]</f>
        <v>0</v>
      </c>
      <c r="W216" s="30">
        <f>Tabela13[[#This Row],[Cotação]]/Tabela13[[#This Row],[VPA]]</f>
        <v>0.31962110712337516</v>
      </c>
      <c r="X216" s="61">
        <f>IF(Tabela13[[#This Row],[P. Líquido]]&gt;0,AVERAGE(Tabela13[[#This Row],[LUCRO 2015]:[LUCRO 2013]])/(Tabela13[[#This Row],[P. Líquido]]),0)</f>
        <v>0</v>
      </c>
      <c r="Y216" s="73">
        <f>IF([LUCRO MÉD]&lt;&gt;0,Tabela13[[#This Row],[Cotação]]/(Tabela13[[#This Row],[LUCRO MÉD]]*1000/Tabela13[[#This Row],[Qtde Total Ações]]),0)</f>
        <v>0</v>
      </c>
      <c r="Z216" s="61">
        <f>(Tabela13[[#This Row],[LUCRO MÉD]]*1000/Tabela13[[#This Row],[Qtde Total Ações]])/Tabela13[[#This Row],[Cotação]]</f>
        <v>0</v>
      </c>
      <c r="AA216" s="56">
        <f>Tabela13[[#This Row],[Ativo Circ.]]/Tabela13[[#This Row],[Passivo Circ.]]</f>
        <v>1</v>
      </c>
      <c r="AB216" s="30" t="e">
        <f>STDEV(Tabela13[[#This Row],[LUCRO 2015]:[LUCRO 2013]])/Tabela13[[#This Row],[LUCRO MÉD]]</f>
        <v>#DIV/0!</v>
      </c>
    </row>
    <row r="217" spans="1:28" hidden="1">
      <c r="A217" s="63" t="s">
        <v>698</v>
      </c>
      <c r="B217" s="21" t="s">
        <v>557</v>
      </c>
      <c r="C217" s="21" t="s">
        <v>524</v>
      </c>
      <c r="D217" s="34">
        <f>MAX(Tabela13[[#This Row],[Colunas1]:[Colunas5]])</f>
        <v>4.07</v>
      </c>
      <c r="E21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7" s="28">
        <f>IF(Tabela13[[#This Row],[P. Líquido]]&lt;&gt;0,(Tabela13[[#This Row],[P. Líquido]]*1000)/Tabela13[[#This Row],[Qtde Total Ações]],0)</f>
        <v>-8.6567204471301338</v>
      </c>
      <c r="G217" s="39">
        <f>SUMPRODUCT(N(TRIM(Tabela15[Nome de pregão])=Tabela13[[#This Row],[Nome de Pregão]]),Tabela15[Qtde total de ações])</f>
        <v>126760591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0</v>
      </c>
      <c r="K217" s="21">
        <f>SUMPRODUCT(N(Tabela1768[Código]=Tabela13[[#This Row],[PAPEL]]),Tabela1768[Fechamento])</f>
        <v>0</v>
      </c>
      <c r="L217" s="26">
        <f>SUMPRODUCT(N(Tabela17683[Código]=Tabela13[[#This Row],[PAPEL]]),Tabela17683[Fechamento])</f>
        <v>4.07</v>
      </c>
      <c r="M217" s="32">
        <f>IF(Tabela13[[#This Row],[Cotação]]&gt;0,Plan1!$B$2/Tabela13[[#This Row],[Cotação]]-MOD(Plan1!$B$2/Tabela13[[#This Row],[Cotação]],100),0)</f>
        <v>200</v>
      </c>
      <c r="N217" s="39">
        <v>-1097331</v>
      </c>
      <c r="O217" s="39">
        <v>663034</v>
      </c>
      <c r="P217" s="39">
        <v>3063342</v>
      </c>
      <c r="Q217" s="67">
        <v>0</v>
      </c>
      <c r="R217" s="67">
        <v>0</v>
      </c>
      <c r="S217" s="67">
        <v>0</v>
      </c>
      <c r="T217" s="73">
        <f>AVERAGE(Tabela13[[#This Row],[LUCRO 2015]:[LUCRO 2013]])</f>
        <v>0</v>
      </c>
      <c r="U217" s="77" t="b">
        <f>IF(Tabela13[[#This Row],[LUCRO MÉD]]&lt;&gt;0,(Tabela13[[#This Row],[LUCRO MÉD]]*1000/Tabela13[[#This Row],[Qtde Total Ações]])*(25%*Tabela13[[#This Row],[RPL]]/10%))</f>
        <v>0</v>
      </c>
      <c r="V217" s="30">
        <f>Tabela13[[#This Row],[DIVIDENDOS (25% +)]]/Tabela13[[#This Row],[Cotação]]</f>
        <v>0</v>
      </c>
      <c r="W217" s="30">
        <f>Tabela13[[#This Row],[Cotação]]/Tabela13[[#This Row],[VPA]]</f>
        <v>-0.47015495358282966</v>
      </c>
      <c r="X217" s="61">
        <f>IF(Tabela13[[#This Row],[P. Líquido]]&gt;0,AVERAGE(Tabela13[[#This Row],[LUCRO 2015]:[LUCRO 2013]])/(Tabela13[[#This Row],[P. Líquido]]),0)</f>
        <v>0</v>
      </c>
      <c r="Y217" s="73">
        <f>IF([LUCRO MÉD]&lt;&gt;0,Tabela13[[#This Row],[Cotação]]/(Tabela13[[#This Row],[LUCRO MÉD]]*1000/Tabela13[[#This Row],[Qtde Total Ações]]),0)</f>
        <v>0</v>
      </c>
      <c r="Z217" s="61">
        <f>(Tabela13[[#This Row],[LUCRO MÉD]]*1000/Tabela13[[#This Row],[Qtde Total Ações]])/Tabela13[[#This Row],[Cotação]]</f>
        <v>0</v>
      </c>
      <c r="AA217" s="56">
        <f>Tabela13[[#This Row],[Ativo Circ.]]/Tabela13[[#This Row],[Passivo Circ.]]</f>
        <v>0.21644138982849451</v>
      </c>
      <c r="AB217" s="30" t="e">
        <f>STDEV(Tabela13[[#This Row],[LUCRO 2015]:[LUCRO 2013]])/Tabela13[[#This Row],[LUCRO MÉD]]</f>
        <v>#DIV/0!</v>
      </c>
    </row>
    <row r="218" spans="1:28" hidden="1">
      <c r="A218" s="63" t="s">
        <v>698</v>
      </c>
      <c r="B218" s="21" t="s">
        <v>558</v>
      </c>
      <c r="C218" s="21" t="s">
        <v>525</v>
      </c>
      <c r="D218" s="34">
        <f>MAX(Tabela13[[#This Row],[Colunas1]:[Colunas5]])</f>
        <v>3.17</v>
      </c>
      <c r="E21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8" s="28">
        <f>IF(Tabela13[[#This Row],[P. Líquido]]&lt;&gt;0,(Tabela13[[#This Row],[P. Líquido]]*1000)/Tabela13[[#This Row],[Qtde Total Ações]],0)</f>
        <v>-8.6567204471301338</v>
      </c>
      <c r="G218" s="39">
        <f>SUMPRODUCT(N(TRIM(Tabela15[Nome de pregão])=Tabela13[[#This Row],[Nome de Pregão]]),Tabela15[Qtde total de ações])</f>
        <v>126760591</v>
      </c>
      <c r="H218" s="21">
        <f>SUMPRODUCT(N(Tabela1[Código]=Tabela13[[#This Row],[PAPEL]]),Tabela1[Fechamento])</f>
        <v>0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0</v>
      </c>
      <c r="L218" s="26">
        <f>SUMPRODUCT(N(Tabela17683[Código]=Tabela13[[#This Row],[PAPEL]]),Tabela17683[Fechamento])</f>
        <v>3.17</v>
      </c>
      <c r="M218" s="32">
        <f>IF(Tabela13[[#This Row],[Cotação]]&gt;0,Plan1!$B$2/Tabela13[[#This Row],[Cotação]]-MOD(Plan1!$B$2/Tabela13[[#This Row],[Cotação]],100),0)</f>
        <v>300</v>
      </c>
      <c r="N218" s="39">
        <v>-1097331</v>
      </c>
      <c r="O218" s="39">
        <v>663034</v>
      </c>
      <c r="P218" s="39">
        <v>3063342</v>
      </c>
      <c r="Q218" s="67">
        <v>0</v>
      </c>
      <c r="R218" s="67">
        <v>0</v>
      </c>
      <c r="S218" s="67">
        <v>0</v>
      </c>
      <c r="T218" s="73">
        <f>AVERAGE(Tabela13[[#This Row],[LUCRO 2015]:[LUCRO 2013]])</f>
        <v>0</v>
      </c>
      <c r="U218" s="77" t="b">
        <f>IF(Tabela13[[#This Row],[LUCRO MÉD]]&lt;&gt;0,(Tabela13[[#This Row],[LUCRO MÉD]]*1000/Tabela13[[#This Row],[Qtde Total Ações]])*(25%*Tabela13[[#This Row],[RPL]]/10%))</f>
        <v>0</v>
      </c>
      <c r="V218" s="30">
        <f>Tabela13[[#This Row],[DIVIDENDOS (25% +)]]/Tabela13[[#This Row],[Cotação]]</f>
        <v>0</v>
      </c>
      <c r="W218" s="30">
        <f>Tabela13[[#This Row],[Cotação]]/Tabela13[[#This Row],[VPA]]</f>
        <v>-0.36618948473158963</v>
      </c>
      <c r="X218" s="61">
        <f>IF(Tabela13[[#This Row],[P. Líquido]]&gt;0,AVERAGE(Tabela13[[#This Row],[LUCRO 2015]:[LUCRO 2013]])/(Tabela13[[#This Row],[P. Líquido]]),0)</f>
        <v>0</v>
      </c>
      <c r="Y218" s="73">
        <f>IF([LUCRO MÉD]&lt;&gt;0,Tabela13[[#This Row],[Cotação]]/(Tabela13[[#This Row],[LUCRO MÉD]]*1000/Tabela13[[#This Row],[Qtde Total Ações]]),0)</f>
        <v>0</v>
      </c>
      <c r="Z218" s="61">
        <f>(Tabela13[[#This Row],[LUCRO MÉD]]*1000/Tabela13[[#This Row],[Qtde Total Ações]])/Tabela13[[#This Row],[Cotação]]</f>
        <v>0</v>
      </c>
      <c r="AA218" s="56">
        <f>Tabela13[[#This Row],[Ativo Circ.]]/Tabela13[[#This Row],[Passivo Circ.]]</f>
        <v>0.21644138982849451</v>
      </c>
      <c r="AB218" s="30" t="e">
        <f>STDEV(Tabela13[[#This Row],[LUCRO 2015]:[LUCRO 2013]])/Tabela13[[#This Row],[LUCRO MÉD]]</f>
        <v>#DIV/0!</v>
      </c>
    </row>
    <row r="219" spans="1:28" hidden="1">
      <c r="A219" s="21" t="s">
        <v>700</v>
      </c>
      <c r="B219" s="21" t="s">
        <v>557</v>
      </c>
      <c r="C219" s="21" t="s">
        <v>552</v>
      </c>
      <c r="D219" s="34">
        <f>MAX(Tabela13[[#This Row],[Colunas1]:[Colunas5]])</f>
        <v>15.31</v>
      </c>
      <c r="E21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19" s="28">
        <f>IF(Tabela13[[#This Row],[P. Líquido]]&lt;&gt;0,(Tabela13[[#This Row],[P. Líquido]]*1000)/Tabela13[[#This Row],[Qtde Total Ações]],0)</f>
        <v>0</v>
      </c>
      <c r="G219" s="39">
        <f>SUMPRODUCT(N(TRIM(Tabela15[Nome de pregão])=Tabela13[[#This Row],[Nome de Pregão]]),Tabela15[Qtde total de ações])</f>
        <v>94863372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0</v>
      </c>
      <c r="L219" s="26">
        <f>SUMPRODUCT(N(Tabela17683[Código]=Tabela13[[#This Row],[PAPEL]]),Tabela17683[Fechamento])</f>
        <v>15.31</v>
      </c>
      <c r="M219" s="32">
        <f>IF(Tabela13[[#This Row],[Cotação]]&gt;0,Plan1!$B$2/Tabela13[[#This Row],[Cotação]]-MOD(Plan1!$B$2/Tabela13[[#This Row],[Cotação]],100),0)</f>
        <v>0</v>
      </c>
      <c r="N219" s="32"/>
      <c r="O219" s="32"/>
      <c r="P219" s="32"/>
      <c r="Q219" s="67"/>
      <c r="R219" s="67"/>
      <c r="S219" s="67"/>
      <c r="T219" s="73" t="e">
        <f>AVERAGE(Tabela13[[#This Row],[LUCRO 2015]:[LUCRO 2013]])</f>
        <v>#DIV/0!</v>
      </c>
      <c r="U219" s="77" t="e">
        <f>IF(Tabela13[[#This Row],[LUCRO MÉD]]&lt;&gt;0,(Tabela13[[#This Row],[LUCRO MÉD]]*1000/Tabela13[[#This Row],[Qtde Total Ações]])*(25%*Tabela13[[#This Row],[RPL]]/10%))</f>
        <v>#DIV/0!</v>
      </c>
      <c r="V219" s="30" t="e">
        <f>Tabela13[[#This Row],[DIVIDENDOS (25% +)]]/Tabela13[[#This Row],[Cotação]]</f>
        <v>#DIV/0!</v>
      </c>
      <c r="W219" s="30" t="e">
        <f>Tabela13[[#This Row],[Cotação]]/Tabela13[[#This Row],[VPA]]</f>
        <v>#DIV/0!</v>
      </c>
      <c r="X219" s="61">
        <f>IF(Tabela13[[#This Row],[P. Líquido]]&gt;0,AVERAGE(Tabela13[[#This Row],[LUCRO 2015]:[LUCRO 2013]])/(Tabela13[[#This Row],[P. Líquido]]),0)</f>
        <v>0</v>
      </c>
      <c r="Y219" s="73" t="e">
        <f>IF([LUCRO MÉD]&lt;&gt;0,Tabela13[[#This Row],[Cotação]]/(Tabela13[[#This Row],[LUCRO MÉD]]*1000/Tabela13[[#This Row],[Qtde Total Ações]]),0)</f>
        <v>#DIV/0!</v>
      </c>
      <c r="Z219" s="61" t="e">
        <f>(Tabela13[[#This Row],[LUCRO MÉD]]*1000/Tabela13[[#This Row],[Qtde Total Ações]])/Tabela13[[#This Row],[Cotação]]</f>
        <v>#DIV/0!</v>
      </c>
      <c r="AA219" s="56" t="e">
        <f>Tabela13[[#This Row],[Ativo Circ.]]/Tabela13[[#This Row],[Passivo Circ.]]</f>
        <v>#DIV/0!</v>
      </c>
      <c r="AB219" s="30" t="e">
        <f>STDEV(Tabela13[[#This Row],[LUCRO 2015]:[LUCRO 2013]])/Tabela13[[#This Row],[LUCRO MÉD]]</f>
        <v>#DIV/0!</v>
      </c>
    </row>
    <row r="220" spans="1:28" hidden="1">
      <c r="A220" s="63" t="s">
        <v>701</v>
      </c>
      <c r="B220" s="21" t="s">
        <v>557</v>
      </c>
      <c r="C220" s="21" t="s">
        <v>125</v>
      </c>
      <c r="D220" s="34">
        <f>MAX(Tabela13[[#This Row],[Colunas1]:[Colunas5]])</f>
        <v>7.08</v>
      </c>
      <c r="E22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20" s="28">
        <f>IF(Tabela13[[#This Row],[P. Líquido]]&lt;&gt;0,(Tabela13[[#This Row],[P. Líquido]]*1000)/Tabela13[[#This Row],[Qtde Total Ações]],0)</f>
        <v>6.4427061386533691</v>
      </c>
      <c r="G220" s="39">
        <f>SUMPRODUCT(N(TRIM(Tabela15[Nome de pregão])=Tabela13[[#This Row],[Nome de Pregão]]),Tabela15[Qtde total de ações])</f>
        <v>7430107624</v>
      </c>
      <c r="H220" s="21">
        <f>SUMPRODUCT(N(Tabela1[Código]=Tabela13[[#This Row],[PAPEL]]),Tabela1[Fechamento])</f>
        <v>7.08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0</v>
      </c>
      <c r="K220" s="31">
        <f>SUMPRODUCT(N(Tabela1768[Código]=Tabela13[[#This Row],[PAPEL]]),Tabela1768[Fechamento])</f>
        <v>0</v>
      </c>
      <c r="L220" s="21">
        <f>SUMPRODUCT(N(Tabela17683[Código]=Tabela13[[#This Row],[PAPEL]]),Tabela17683[Fechamento])</f>
        <v>0</v>
      </c>
      <c r="M220" s="32">
        <f>IF(Tabela13[[#This Row],[Cotação]]&gt;0,Plan1!$B$2/Tabela13[[#This Row],[Cotação]]-MOD(Plan1!$B$2/Tabela13[[#This Row],[Cotação]],100),0)</f>
        <v>100</v>
      </c>
      <c r="N220" s="39">
        <v>47870000</v>
      </c>
      <c r="O220" s="39">
        <v>6114000</v>
      </c>
      <c r="P220" s="39">
        <v>3183000</v>
      </c>
      <c r="Q220" s="67">
        <v>8994000</v>
      </c>
      <c r="R220" s="67">
        <v>8161000</v>
      </c>
      <c r="S220" s="67">
        <v>6011000</v>
      </c>
      <c r="T220" s="73">
        <f>AVERAGE(Tabela13[[#This Row],[LUCRO 2015]:[LUCRO 2013]])</f>
        <v>7722000</v>
      </c>
      <c r="U220" s="77">
        <f>IF(Tabela13[[#This Row],[LUCRO MÉD]]&lt;&gt;0,(Tabela13[[#This Row],[LUCRO MÉD]]*1000/Tabela13[[#This Row],[Qtde Total Ações]])*(25%*Tabela13[[#This Row],[RPL]]/10%))</f>
        <v>0.41912259199306928</v>
      </c>
      <c r="V220" s="30">
        <f>Tabela13[[#This Row],[DIVIDENDOS (25% +)]]/Tabela13[[#This Row],[Cotação]]</f>
        <v>5.9198106213710348E-2</v>
      </c>
      <c r="W220" s="30">
        <f>Tabela13[[#This Row],[Cotação]]/Tabela13[[#This Row],[VPA]]</f>
        <v>1.0989171083751827</v>
      </c>
      <c r="X220" s="61">
        <f>IF(Tabela13[[#This Row],[P. Líquido]]&gt;0,AVERAGE(Tabela13[[#This Row],[LUCRO 2015]:[LUCRO 2013]])/(Tabela13[[#This Row],[P. Líquido]]),0)</f>
        <v>0.16131188635888866</v>
      </c>
      <c r="Y220" s="73">
        <f>IF([LUCRO MÉD]&lt;&gt;0,Tabela13[[#This Row],[Cotação]]/(Tabela13[[#This Row],[LUCRO MÉD]]*1000/Tabela13[[#This Row],[Qtde Total Ações]]),0)</f>
        <v>6.8123752885159279</v>
      </c>
      <c r="Z220" s="61">
        <f>(Tabela13[[#This Row],[LUCRO MÉD]]*1000/Tabela13[[#This Row],[Qtde Total Ações]])/Tabela13[[#This Row],[Cotação]]</f>
        <v>0.14679167803420434</v>
      </c>
      <c r="AA220" s="56">
        <f>Tabela13[[#This Row],[Ativo Circ.]]/Tabela13[[#This Row],[Passivo Circ.]]</f>
        <v>1.9208294062205467</v>
      </c>
      <c r="AB220" s="30">
        <f>STDEV(Tabela13[[#This Row],[LUCRO 2015]:[LUCRO 2013]])/Tabela13[[#This Row],[LUCRO MÉD]]</f>
        <v>0.19932560485197021</v>
      </c>
    </row>
    <row r="221" spans="1:28" hidden="1">
      <c r="A221" s="63" t="s">
        <v>701</v>
      </c>
      <c r="B221" s="21" t="s">
        <v>558</v>
      </c>
      <c r="C221" s="21" t="s">
        <v>8</v>
      </c>
      <c r="D221" s="34">
        <f>MAX(Tabela13[[#This Row],[Colunas1]:[Colunas5]])</f>
        <v>7.24</v>
      </c>
      <c r="E22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21" s="28">
        <f>IF(Tabela13[[#This Row],[P. Líquido]]&lt;&gt;0,(Tabela13[[#This Row],[P. Líquido]]*1000)/Tabela13[[#This Row],[Qtde Total Ações]],0)</f>
        <v>6.4427061386533691</v>
      </c>
      <c r="G221" s="39">
        <f>SUMPRODUCT(N(TRIM(Tabela15[Nome de pregão])=Tabela13[[#This Row],[Nome de Pregão]]),Tabela15[Qtde total de ações])</f>
        <v>7430107624</v>
      </c>
      <c r="H221" s="21">
        <f>SUMPRODUCT(N(Tabela1[Código]=Tabela13[[#This Row],[PAPEL]]),Tabela1[Fechamento])</f>
        <v>7.24</v>
      </c>
      <c r="I221" s="21">
        <f>SUMPRODUCT(N(Tabela17[Código]=Tabela13[[#This Row],[PAPEL]]),Tabela17[Fechamento])</f>
        <v>0</v>
      </c>
      <c r="J221" s="21">
        <f>SUMPRODUCT(N(Tabela176[Código]=Tabela13[[#This Row],[PAPEL]]),Tabela176[Fechamento])</f>
        <v>0</v>
      </c>
      <c r="K221" s="31">
        <f>SUMPRODUCT(N(Tabela1768[Código]=Tabela13[[#This Row],[PAPEL]]),Tabela1768[Fechamento])</f>
        <v>0</v>
      </c>
      <c r="L221" s="21">
        <f>SUMPRODUCT(N(Tabela17683[Código]=Tabela13[[#This Row],[PAPEL]]),Tabela17683[Fechamento])</f>
        <v>0</v>
      </c>
      <c r="M221" s="32">
        <f>IF(Tabela13[[#This Row],[Cotação]]&gt;0,Plan1!$B$2/Tabela13[[#This Row],[Cotação]]-MOD(Plan1!$B$2/Tabela13[[#This Row],[Cotação]],100),0)</f>
        <v>100</v>
      </c>
      <c r="N221" s="39">
        <v>47870000</v>
      </c>
      <c r="O221" s="39">
        <v>6114000</v>
      </c>
      <c r="P221" s="39">
        <v>3183000</v>
      </c>
      <c r="Q221" s="67">
        <v>8994000</v>
      </c>
      <c r="R221" s="67">
        <v>8161000</v>
      </c>
      <c r="S221" s="67">
        <v>6011000</v>
      </c>
      <c r="T221" s="73">
        <f>AVERAGE(Tabela13[[#This Row],[LUCRO 2015]:[LUCRO 2013]])</f>
        <v>7722000</v>
      </c>
      <c r="U221" s="77">
        <f>IF(Tabela13[[#This Row],[LUCRO MÉD]]&lt;&gt;0,(Tabela13[[#This Row],[LUCRO MÉD]]*1000/Tabela13[[#This Row],[Qtde Total Ações]])*(25%*Tabela13[[#This Row],[RPL]]/10%))</f>
        <v>0.41912259199306928</v>
      </c>
      <c r="V221" s="30">
        <f>Tabela13[[#This Row],[DIVIDENDOS (25% +)]]/Tabela13[[#This Row],[Cotação]]</f>
        <v>5.788986077252338E-2</v>
      </c>
      <c r="W221" s="30">
        <f>Tabela13[[#This Row],[Cotação]]/Tabela13[[#This Row],[VPA]]</f>
        <v>1.1237513933102152</v>
      </c>
      <c r="X221" s="61">
        <f>IF(Tabela13[[#This Row],[P. Líquido]]&gt;0,AVERAGE(Tabela13[[#This Row],[LUCRO 2015]:[LUCRO 2013]])/(Tabela13[[#This Row],[P. Líquido]]),0)</f>
        <v>0.16131188635888866</v>
      </c>
      <c r="Y221" s="73">
        <f>IF([LUCRO MÉD]&lt;&gt;0,Tabela13[[#This Row],[Cotação]]/(Tabela13[[#This Row],[LUCRO MÉD]]*1000/Tabela13[[#This Row],[Qtde Total Ações]]),0)</f>
        <v>6.9663272724371925</v>
      </c>
      <c r="Z221" s="61">
        <f>(Tabela13[[#This Row],[LUCRO MÉD]]*1000/Tabela13[[#This Row],[Qtde Total Ações]])/Tabela13[[#This Row],[Cotação]]</f>
        <v>0.14354766305002303</v>
      </c>
      <c r="AA221" s="56">
        <f>Tabela13[[#This Row],[Ativo Circ.]]/Tabela13[[#This Row],[Passivo Circ.]]</f>
        <v>1.9208294062205467</v>
      </c>
      <c r="AB221" s="30">
        <f>STDEV(Tabela13[[#This Row],[LUCRO 2015]:[LUCRO 2013]])/Tabela13[[#This Row],[LUCRO MÉD]]</f>
        <v>0.19932560485197021</v>
      </c>
    </row>
    <row r="222" spans="1:28" hidden="1">
      <c r="A222" s="21" t="s">
        <v>702</v>
      </c>
      <c r="B222" s="21" t="s">
        <v>557</v>
      </c>
      <c r="C222" s="21" t="s">
        <v>259</v>
      </c>
      <c r="D222" s="34">
        <f>MAX(Tabela13[[#This Row],[Colunas1]:[Colunas5]])</f>
        <v>15.13</v>
      </c>
      <c r="E22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2" s="28">
        <f>IF(Tabela13[[#This Row],[P. Líquido]]&lt;&gt;0,(Tabela13[[#This Row],[P. Líquido]]*1000)/Tabela13[[#This Row],[Qtde Total Ações]],0)</f>
        <v>0</v>
      </c>
      <c r="G222" s="39">
        <f>SUMPRODUCT(N(TRIM(Tabela15[Nome de pregão])=Tabela13[[#This Row],[Nome de Pregão]]),Tabela15[Qtde total de ações])</f>
        <v>11199367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0</v>
      </c>
      <c r="J222" s="21">
        <f>SUMPRODUCT(N(Tabela176[Código]=Tabela13[[#This Row],[PAPEL]]),Tabela176[Fechamento])</f>
        <v>15.13</v>
      </c>
      <c r="K222" s="21">
        <f>SUMPRODUCT(N(Tabela1768[Código]=Tabela13[[#This Row],[PAPEL]]),Tabela1768[Fechamento])</f>
        <v>0</v>
      </c>
      <c r="L222" s="31">
        <f>SUMPRODUCT(N(Tabela17683[Código]=Tabela13[[#This Row],[PAPEL]]),Tabela17683[Fechamento])</f>
        <v>0</v>
      </c>
      <c r="M222" s="32">
        <f>IF(Tabela13[[#This Row],[Cotação]]&gt;0,Plan1!$B$2/Tabela13[[#This Row],[Cotação]]-MOD(Plan1!$B$2/Tabela13[[#This Row],[Cotação]],100),0)</f>
        <v>0</v>
      </c>
      <c r="N222" s="32"/>
      <c r="O222" s="32"/>
      <c r="P222" s="32"/>
      <c r="Q222" s="67"/>
      <c r="R222" s="67"/>
      <c r="S222" s="67"/>
      <c r="T222" s="73" t="e">
        <f>AVERAGE(Tabela13[[#This Row],[LUCRO 2015]:[LUCRO 2013]])</f>
        <v>#DIV/0!</v>
      </c>
      <c r="U222" s="77" t="e">
        <f>IF(Tabela13[[#This Row],[LUCRO MÉD]]&lt;&gt;0,(Tabela13[[#This Row],[LUCRO MÉD]]*1000/Tabela13[[#This Row],[Qtde Total Ações]])*(25%*Tabela13[[#This Row],[RPL]]/10%))</f>
        <v>#DIV/0!</v>
      </c>
      <c r="V222" s="30" t="e">
        <f>Tabela13[[#This Row],[DIVIDENDOS (25% +)]]/Tabela13[[#This Row],[Cotação]]</f>
        <v>#DIV/0!</v>
      </c>
      <c r="W222" s="30" t="e">
        <f>Tabela13[[#This Row],[Cotação]]/Tabela13[[#This Row],[VPA]]</f>
        <v>#DIV/0!</v>
      </c>
      <c r="X222" s="61">
        <f>IF(Tabela13[[#This Row],[P. Líquido]]&gt;0,AVERAGE(Tabela13[[#This Row],[LUCRO 2015]:[LUCRO 2013]])/(Tabela13[[#This Row],[P. Líquido]]),0)</f>
        <v>0</v>
      </c>
      <c r="Y222" s="73" t="e">
        <f>IF([LUCRO MÉD]&lt;&gt;0,Tabela13[[#This Row],[Cotação]]/(Tabela13[[#This Row],[LUCRO MÉD]]*1000/Tabela13[[#This Row],[Qtde Total Ações]]),0)</f>
        <v>#DIV/0!</v>
      </c>
      <c r="Z222" s="61" t="e">
        <f>(Tabela13[[#This Row],[LUCRO MÉD]]*1000/Tabela13[[#This Row],[Qtde Total Ações]])/Tabela13[[#This Row],[Cotação]]</f>
        <v>#DIV/0!</v>
      </c>
      <c r="AA222" s="56" t="e">
        <f>Tabela13[[#This Row],[Ativo Circ.]]/Tabela13[[#This Row],[Passivo Circ.]]</f>
        <v>#DIV/0!</v>
      </c>
      <c r="AB222" s="30" t="e">
        <f>STDEV(Tabela13[[#This Row],[LUCRO 2015]:[LUCRO 2013]])/Tabela13[[#This Row],[LUCRO MÉD]]</f>
        <v>#DIV/0!</v>
      </c>
    </row>
    <row r="223" spans="1:28" hidden="1">
      <c r="A223" s="21" t="s">
        <v>703</v>
      </c>
      <c r="B223" s="21" t="s">
        <v>557</v>
      </c>
      <c r="C223" s="21" t="s">
        <v>124</v>
      </c>
      <c r="D223" s="34">
        <f>MAX(Tabela13[[#This Row],[Colunas1]:[Colunas5]])</f>
        <v>26.05</v>
      </c>
      <c r="E22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3" s="28">
        <f>IF(Tabela13[[#This Row],[P. Líquido]]&lt;&gt;0,(Tabela13[[#This Row],[P. Líquido]]*1000)/Tabela13[[#This Row],[Qtde Total Ações]],0)</f>
        <v>0</v>
      </c>
      <c r="G223" s="39">
        <f>SUMPRODUCT(N(TRIM(Tabela15[Nome de pregão])=Tabela13[[#This Row],[Nome de Pregão]]),Tabela15[Qtde total de ações])</f>
        <v>5983915949</v>
      </c>
      <c r="H223" s="21">
        <f>SUMPRODUCT(N(Tabela1[Código]=Tabela13[[#This Row],[PAPEL]]),Tabela1[Fechamento])</f>
        <v>26.05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0</v>
      </c>
      <c r="K223" s="31">
        <f>SUMPRODUCT(N(Tabela1768[Código]=Tabela13[[#This Row],[PAPEL]]),Tabela1768[Fechamento])</f>
        <v>0</v>
      </c>
      <c r="L223" s="21">
        <f>SUMPRODUCT(N(Tabela17683[Código]=Tabela13[[#This Row],[PAPEL]]),Tabela17683[Fechamento])</f>
        <v>0</v>
      </c>
      <c r="M223" s="32">
        <f>IF(Tabela13[[#This Row],[Cotação]]&gt;0,Plan1!$B$2/Tabela13[[#This Row],[Cotação]]-MOD(Plan1!$B$2/Tabela13[[#This Row],[Cotação]],100),0)</f>
        <v>0</v>
      </c>
      <c r="N223" s="32"/>
      <c r="O223" s="32"/>
      <c r="P223" s="32"/>
      <c r="Q223" s="67"/>
      <c r="R223" s="67"/>
      <c r="S223" s="67"/>
      <c r="T223" s="73" t="e">
        <f>AVERAGE(Tabela13[[#This Row],[LUCRO 2015]:[LUCRO 2013]])</f>
        <v>#DIV/0!</v>
      </c>
      <c r="U223" s="77" t="e">
        <f>IF(Tabela13[[#This Row],[LUCRO MÉD]]&lt;&gt;0,(Tabela13[[#This Row],[LUCRO MÉD]]*1000/Tabela13[[#This Row],[Qtde Total Ações]])*(25%*Tabela13[[#This Row],[RPL]]/10%))</f>
        <v>#DIV/0!</v>
      </c>
      <c r="V223" s="30" t="e">
        <f>Tabela13[[#This Row],[DIVIDENDOS (25% +)]]/Tabela13[[#This Row],[Cotação]]</f>
        <v>#DIV/0!</v>
      </c>
      <c r="W223" s="30" t="e">
        <f>Tabela13[[#This Row],[Cotação]]/Tabela13[[#This Row],[VPA]]</f>
        <v>#DIV/0!</v>
      </c>
      <c r="X223" s="61">
        <f>IF(Tabela13[[#This Row],[P. Líquido]]&gt;0,AVERAGE(Tabela13[[#This Row],[LUCRO 2015]:[LUCRO 2013]])/(Tabela13[[#This Row],[P. Líquido]]),0)</f>
        <v>0</v>
      </c>
      <c r="Y223" s="73" t="e">
        <f>IF([LUCRO MÉD]&lt;&gt;0,Tabela13[[#This Row],[Cotação]]/(Tabela13[[#This Row],[LUCRO MÉD]]*1000/Tabela13[[#This Row],[Qtde Total Ações]]),0)</f>
        <v>#DIV/0!</v>
      </c>
      <c r="Z223" s="61" t="e">
        <f>(Tabela13[[#This Row],[LUCRO MÉD]]*1000/Tabela13[[#This Row],[Qtde Total Ações]])/Tabela13[[#This Row],[Cotação]]</f>
        <v>#DIV/0!</v>
      </c>
      <c r="AA223" s="56" t="e">
        <f>Tabela13[[#This Row],[Ativo Circ.]]/Tabela13[[#This Row],[Passivo Circ.]]</f>
        <v>#DIV/0!</v>
      </c>
      <c r="AB223" s="30" t="e">
        <f>STDEV(Tabela13[[#This Row],[LUCRO 2015]:[LUCRO 2013]])/Tabela13[[#This Row],[LUCRO MÉD]]</f>
        <v>#DIV/0!</v>
      </c>
    </row>
    <row r="224" spans="1:28" hidden="1">
      <c r="A224" s="21" t="s">
        <v>703</v>
      </c>
      <c r="B224" s="21" t="s">
        <v>558</v>
      </c>
      <c r="C224" s="21" t="s">
        <v>63</v>
      </c>
      <c r="D224" s="34">
        <f>MAX(Tabela13[[#This Row],[Colunas1]:[Colunas5]])</f>
        <v>29.44</v>
      </c>
      <c r="E22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4" s="28">
        <f>IF(Tabela13[[#This Row],[P. Líquido]]&lt;&gt;0,(Tabela13[[#This Row],[P. Líquido]]*1000)/Tabela13[[#This Row],[Qtde Total Ações]],0)</f>
        <v>0</v>
      </c>
      <c r="G224" s="39">
        <f>SUMPRODUCT(N(TRIM(Tabela15[Nome de pregão])=Tabela13[[#This Row],[Nome de Pregão]]),Tabela15[Qtde total de ações])</f>
        <v>5983915949</v>
      </c>
      <c r="H224" s="21">
        <f>SUMPRODUCT(N(Tabela1[Código]=Tabela13[[#This Row],[PAPEL]]),Tabela1[Fechamento])</f>
        <v>29.44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31">
        <f>SUMPRODUCT(N(Tabela1768[Código]=Tabela13[[#This Row],[PAPEL]]),Tabela1768[Fechamento])</f>
        <v>0</v>
      </c>
      <c r="L224" s="21">
        <f>SUMPRODUCT(N(Tabela17683[Código]=Tabela13[[#This Row],[PAPEL]]),Tabela17683[Fechamento])</f>
        <v>0</v>
      </c>
      <c r="M224" s="32">
        <f>IF(Tabela13[[#This Row],[Cotação]]&gt;0,Plan1!$B$2/Tabela13[[#This Row],[Cotação]]-MOD(Plan1!$B$2/Tabela13[[#This Row],[Cotação]],100),0)</f>
        <v>0</v>
      </c>
      <c r="N224" s="32"/>
      <c r="O224" s="32"/>
      <c r="P224" s="32"/>
      <c r="Q224" s="67"/>
      <c r="R224" s="67"/>
      <c r="S224" s="67"/>
      <c r="T224" s="73" t="e">
        <f>AVERAGE(Tabela13[[#This Row],[LUCRO 2015]:[LUCRO 2013]])</f>
        <v>#DIV/0!</v>
      </c>
      <c r="U224" s="77" t="e">
        <f>IF(Tabela13[[#This Row],[LUCRO MÉD]]&lt;&gt;0,(Tabela13[[#This Row],[LUCRO MÉD]]*1000/Tabela13[[#This Row],[Qtde Total Ações]])*(25%*Tabela13[[#This Row],[RPL]]/10%))</f>
        <v>#DIV/0!</v>
      </c>
      <c r="V224" s="30" t="e">
        <f>Tabela13[[#This Row],[DIVIDENDOS (25% +)]]/Tabela13[[#This Row],[Cotação]]</f>
        <v>#DIV/0!</v>
      </c>
      <c r="W224" s="30" t="e">
        <f>Tabela13[[#This Row],[Cotação]]/Tabela13[[#This Row],[VPA]]</f>
        <v>#DIV/0!</v>
      </c>
      <c r="X224" s="61">
        <f>IF(Tabela13[[#This Row],[P. Líquido]]&gt;0,AVERAGE(Tabela13[[#This Row],[LUCRO 2015]:[LUCRO 2013]])/(Tabela13[[#This Row],[P. Líquido]]),0)</f>
        <v>0</v>
      </c>
      <c r="Y224" s="73" t="e">
        <f>IF([LUCRO MÉD]&lt;&gt;0,Tabela13[[#This Row],[Cotação]]/(Tabela13[[#This Row],[LUCRO MÉD]]*1000/Tabela13[[#This Row],[Qtde Total Ações]]),0)</f>
        <v>#DIV/0!</v>
      </c>
      <c r="Z224" s="61" t="e">
        <f>(Tabela13[[#This Row],[LUCRO MÉD]]*1000/Tabela13[[#This Row],[Qtde Total Ações]])/Tabela13[[#This Row],[Cotação]]</f>
        <v>#DIV/0!</v>
      </c>
      <c r="AA224" s="56" t="e">
        <f>Tabela13[[#This Row],[Ativo Circ.]]/Tabela13[[#This Row],[Passivo Circ.]]</f>
        <v>#DIV/0!</v>
      </c>
      <c r="AB224" s="30" t="e">
        <f>STDEV(Tabela13[[#This Row],[LUCRO 2015]:[LUCRO 2013]])/Tabela13[[#This Row],[LUCRO MÉD]]</f>
        <v>#DIV/0!</v>
      </c>
    </row>
    <row r="225" spans="1:28" hidden="1">
      <c r="A225" s="21" t="s">
        <v>704</v>
      </c>
      <c r="B225" s="21" t="s">
        <v>557</v>
      </c>
      <c r="C225" s="21" t="s">
        <v>143</v>
      </c>
      <c r="D225" s="34">
        <f>MAX(Tabela13[[#This Row],[Colunas1]:[Colunas5]])</f>
        <v>10.49</v>
      </c>
      <c r="E22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5" s="28">
        <f>IF(Tabela13[[#This Row],[P. Líquido]]&lt;&gt;0,(Tabela13[[#This Row],[P. Líquido]]*1000)/Tabela13[[#This Row],[Qtde Total Ações]],0)</f>
        <v>0</v>
      </c>
      <c r="G225" s="39">
        <f>SUMPRODUCT(N(TRIM(Tabela15[Nome de pregão])=Tabela13[[#This Row],[Nome de Pregão]]),Tabela15[Qtde total de ações])</f>
        <v>2856857505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10.49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0</v>
      </c>
      <c r="L225" s="26">
        <f>SUMPRODUCT(N(Tabela17683[Código]=Tabela13[[#This Row],[PAPEL]]),Tabela17683[Fechamento])</f>
        <v>0</v>
      </c>
      <c r="M225" s="32">
        <f>IF(Tabela13[[#This Row],[Cotação]]&gt;0,Plan1!$B$2/Tabela13[[#This Row],[Cotação]]-MOD(Plan1!$B$2/Tabela13[[#This Row],[Cotação]],100),0)</f>
        <v>0</v>
      </c>
      <c r="N225" s="32"/>
      <c r="O225" s="32"/>
      <c r="P225" s="32"/>
      <c r="Q225" s="67"/>
      <c r="R225" s="67"/>
      <c r="S225" s="67"/>
      <c r="T225" s="73" t="e">
        <f>AVERAGE(Tabela13[[#This Row],[LUCRO 2015]:[LUCRO 2013]])</f>
        <v>#DIV/0!</v>
      </c>
      <c r="U225" s="77" t="e">
        <f>IF(Tabela13[[#This Row],[LUCRO MÉD]]&lt;&gt;0,(Tabela13[[#This Row],[LUCRO MÉD]]*1000/Tabela13[[#This Row],[Qtde Total Ações]])*(25%*Tabela13[[#This Row],[RPL]]/10%))</f>
        <v>#DIV/0!</v>
      </c>
      <c r="V225" s="30" t="e">
        <f>Tabela13[[#This Row],[DIVIDENDOS (25% +)]]/Tabela13[[#This Row],[Cotação]]</f>
        <v>#DIV/0!</v>
      </c>
      <c r="W225" s="30" t="e">
        <f>Tabela13[[#This Row],[Cotação]]/Tabela13[[#This Row],[VPA]]</f>
        <v>#DIV/0!</v>
      </c>
      <c r="X225" s="61">
        <f>IF(Tabela13[[#This Row],[P. Líquido]]&gt;0,AVERAGE(Tabela13[[#This Row],[LUCRO 2015]:[LUCRO 2013]])/(Tabela13[[#This Row],[P. Líquido]]),0)</f>
        <v>0</v>
      </c>
      <c r="Y225" s="73" t="e">
        <f>IF([LUCRO MÉD]&lt;&gt;0,Tabela13[[#This Row],[Cotação]]/(Tabela13[[#This Row],[LUCRO MÉD]]*1000/Tabela13[[#This Row],[Qtde Total Ações]]),0)</f>
        <v>#DIV/0!</v>
      </c>
      <c r="Z225" s="61" t="e">
        <f>(Tabela13[[#This Row],[LUCRO MÉD]]*1000/Tabela13[[#This Row],[Qtde Total Ações]])/Tabela13[[#This Row],[Cotação]]</f>
        <v>#DIV/0!</v>
      </c>
      <c r="AA225" s="56" t="e">
        <f>Tabela13[[#This Row],[Ativo Circ.]]/Tabela13[[#This Row],[Passivo Circ.]]</f>
        <v>#DIV/0!</v>
      </c>
      <c r="AB225" s="30" t="e">
        <f>STDEV(Tabela13[[#This Row],[LUCRO 2015]:[LUCRO 2013]])/Tabela13[[#This Row],[LUCRO MÉD]]</f>
        <v>#DIV/0!</v>
      </c>
    </row>
    <row r="226" spans="1:28" hidden="1">
      <c r="A226" s="21" t="s">
        <v>705</v>
      </c>
      <c r="B226" s="21" t="s">
        <v>558</v>
      </c>
      <c r="C226" s="21" t="s">
        <v>236</v>
      </c>
      <c r="D226" s="34">
        <f>MAX(Tabela13[[#This Row],[Colunas1]:[Colunas5]])</f>
        <v>5.3</v>
      </c>
      <c r="E22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6" s="28">
        <f>IF(Tabela13[[#This Row],[P. Líquido]]&lt;&gt;0,(Tabela13[[#This Row],[P. Líquido]]*1000)/Tabela13[[#This Row],[Qtde Total Ações]],0)</f>
        <v>0</v>
      </c>
      <c r="G226" s="39">
        <f>SUMPRODUCT(N(TRIM(Tabela15[Nome de pregão])=Tabela13[[#This Row],[Nome de Pregão]]),Tabela15[Qtde total de ações])</f>
        <v>96393875</v>
      </c>
      <c r="H226" s="21">
        <f>SUMPRODUCT(N(Tabela1[Código]=Tabela13[[#This Row],[PAPEL]]),Tabela1[Fechamento])</f>
        <v>0</v>
      </c>
      <c r="I226" s="21">
        <f>SUMPRODUCT(N(Tabela17[Código]=Tabela13[[#This Row],[PAPEL]]),Tabela17[Fechamento])</f>
        <v>5.3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0</v>
      </c>
      <c r="L226" s="31">
        <f>SUMPRODUCT(N(Tabela17683[Código]=Tabela13[[#This Row],[PAPEL]]),Tabela17683[Fechamento])</f>
        <v>0</v>
      </c>
      <c r="M226" s="32">
        <f>IF(Tabela13[[#This Row],[Cotação]]&gt;0,Plan1!$B$2/Tabela13[[#This Row],[Cotação]]-MOD(Plan1!$B$2/Tabela13[[#This Row],[Cotação]],100),0)</f>
        <v>100</v>
      </c>
      <c r="N226" s="39"/>
      <c r="O226" s="39"/>
      <c r="P226" s="39"/>
      <c r="Q226" s="67"/>
      <c r="R226" s="67"/>
      <c r="S226" s="67"/>
      <c r="T226" s="73" t="e">
        <f>AVERAGE(Tabela13[[#This Row],[LUCRO 2015]:[LUCRO 2013]])</f>
        <v>#DIV/0!</v>
      </c>
      <c r="U226" s="77" t="e">
        <f>IF(Tabela13[[#This Row],[LUCRO MÉD]]&lt;&gt;0,(Tabela13[[#This Row],[LUCRO MÉD]]*1000/Tabela13[[#This Row],[Qtde Total Ações]])*(25%*Tabela13[[#This Row],[RPL]]/10%))</f>
        <v>#DIV/0!</v>
      </c>
      <c r="V226" s="30" t="e">
        <f>Tabela13[[#This Row],[DIVIDENDOS (25% +)]]/Tabela13[[#This Row],[Cotação]]</f>
        <v>#DIV/0!</v>
      </c>
      <c r="W226" s="30" t="e">
        <f>Tabela13[[#This Row],[Cotação]]/Tabela13[[#This Row],[VPA]]</f>
        <v>#DIV/0!</v>
      </c>
      <c r="X226" s="61">
        <f>IF(Tabela13[[#This Row],[P. Líquido]]&gt;0,AVERAGE(Tabela13[[#This Row],[LUCRO 2015]:[LUCRO 2013]])/(Tabela13[[#This Row],[P. Líquido]]),0)</f>
        <v>0</v>
      </c>
      <c r="Y226" s="73" t="e">
        <f>IF([LUCRO MÉD]&lt;&gt;0,Tabela13[[#This Row],[Cotação]]/(Tabela13[[#This Row],[LUCRO MÉD]]*1000/Tabela13[[#This Row],[Qtde Total Ações]]),0)</f>
        <v>#DIV/0!</v>
      </c>
      <c r="Z226" s="61" t="e">
        <f>(Tabela13[[#This Row],[LUCRO MÉD]]*1000/Tabela13[[#This Row],[Qtde Total Ações]])/Tabela13[[#This Row],[Cotação]]</f>
        <v>#DIV/0!</v>
      </c>
      <c r="AA226" s="56" t="e">
        <f>Tabela13[[#This Row],[Ativo Circ.]]/Tabela13[[#This Row],[Passivo Circ.]]</f>
        <v>#DIV/0!</v>
      </c>
      <c r="AB226" s="30" t="e">
        <f>STDEV(Tabela13[[#This Row],[LUCRO 2015]:[LUCRO 2013]])/Tabela13[[#This Row],[LUCRO MÉD]]</f>
        <v>#DIV/0!</v>
      </c>
    </row>
    <row r="227" spans="1:28" hidden="1">
      <c r="A227" s="21" t="s">
        <v>705</v>
      </c>
      <c r="B227" s="21" t="s">
        <v>557</v>
      </c>
      <c r="C227" s="21" t="s">
        <v>235</v>
      </c>
      <c r="D227" s="34">
        <f>MAX(Tabela13[[#This Row],[Colunas1]:[Colunas5]])</f>
        <v>5.0999999999999996</v>
      </c>
      <c r="E22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27" s="28">
        <f>IF(Tabela13[[#This Row],[P. Líquido]]&lt;&gt;0,(Tabela13[[#This Row],[P. Líquido]]*1000)/Tabela13[[#This Row],[Qtde Total Ações]],0)</f>
        <v>0</v>
      </c>
      <c r="G227" s="39">
        <f>SUMPRODUCT(N(TRIM(Tabela15[Nome de pregão])=Tabela13[[#This Row],[Nome de Pregão]]),Tabela15[Qtde total de ações])</f>
        <v>96393875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5.0999999999999996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0</v>
      </c>
      <c r="L227" s="31">
        <f>SUMPRODUCT(N(Tabela17683[Código]=Tabela13[[#This Row],[PAPEL]]),Tabela17683[Fechamento])</f>
        <v>0</v>
      </c>
      <c r="M227" s="32">
        <f>IF(Tabela13[[#This Row],[Cotação]]&gt;0,Plan1!$B$2/Tabela13[[#This Row],[Cotação]]-MOD(Plan1!$B$2/Tabela13[[#This Row],[Cotação]],100),0)</f>
        <v>100</v>
      </c>
      <c r="N227" s="39"/>
      <c r="O227" s="39"/>
      <c r="P227" s="39"/>
      <c r="Q227" s="67"/>
      <c r="R227" s="67"/>
      <c r="S227" s="67"/>
      <c r="T227" s="73" t="e">
        <f>AVERAGE(Tabela13[[#This Row],[LUCRO 2015]:[LUCRO 2013]])</f>
        <v>#DIV/0!</v>
      </c>
      <c r="U227" s="77" t="e">
        <f>IF(Tabela13[[#This Row],[LUCRO MÉD]]&lt;&gt;0,(Tabela13[[#This Row],[LUCRO MÉD]]*1000/Tabela13[[#This Row],[Qtde Total Ações]])*(25%*Tabela13[[#This Row],[RPL]]/10%))</f>
        <v>#DIV/0!</v>
      </c>
      <c r="V227" s="30" t="e">
        <f>Tabela13[[#This Row],[DIVIDENDOS (25% +)]]/Tabela13[[#This Row],[Cotação]]</f>
        <v>#DIV/0!</v>
      </c>
      <c r="W227" s="30" t="e">
        <f>Tabela13[[#This Row],[Cotação]]/Tabela13[[#This Row],[VPA]]</f>
        <v>#DIV/0!</v>
      </c>
      <c r="X227" s="61">
        <f>IF(Tabela13[[#This Row],[P. Líquido]]&gt;0,AVERAGE(Tabela13[[#This Row],[LUCRO 2015]:[LUCRO 2013]])/(Tabela13[[#This Row],[P. Líquido]]),0)</f>
        <v>0</v>
      </c>
      <c r="Y227" s="73" t="e">
        <f>IF([LUCRO MÉD]&lt;&gt;0,Tabela13[[#This Row],[Cotação]]/(Tabela13[[#This Row],[LUCRO MÉD]]*1000/Tabela13[[#This Row],[Qtde Total Ações]]),0)</f>
        <v>#DIV/0!</v>
      </c>
      <c r="Z227" s="61" t="e">
        <f>(Tabela13[[#This Row],[LUCRO MÉD]]*1000/Tabela13[[#This Row],[Qtde Total Ações]])/Tabela13[[#This Row],[Cotação]]</f>
        <v>#DIV/0!</v>
      </c>
      <c r="AA227" s="56" t="e">
        <f>Tabela13[[#This Row],[Ativo Circ.]]/Tabela13[[#This Row],[Passivo Circ.]]</f>
        <v>#DIV/0!</v>
      </c>
      <c r="AB227" s="30" t="e">
        <f>STDEV(Tabela13[[#This Row],[LUCRO 2015]:[LUCRO 2013]])/Tabela13[[#This Row],[LUCRO MÉD]]</f>
        <v>#DIV/0!</v>
      </c>
    </row>
    <row r="228" spans="1:28" hidden="1">
      <c r="A228" s="63" t="s">
        <v>706</v>
      </c>
      <c r="B228" s="21" t="s">
        <v>557</v>
      </c>
      <c r="C228" s="21" t="s">
        <v>449</v>
      </c>
      <c r="D228" s="34">
        <f>MAX(Tabela13[[#This Row],[Colunas1]:[Colunas5]])</f>
        <v>1.1100000000000001</v>
      </c>
      <c r="E22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28" s="28">
        <f>IF(Tabela13[[#This Row],[P. Líquido]]&lt;&gt;0,(Tabela13[[#This Row],[P. Líquido]]*1000)/Tabela13[[#This Row],[Qtde Total Ações]],0)</f>
        <v>5.076055238095238</v>
      </c>
      <c r="G228" s="39">
        <f>SUMPRODUCT(N(TRIM(Tabela15[Nome de pregão])=Tabela13[[#This Row],[Nome de Pregão]]),Tabela15[Qtde total de ações])</f>
        <v>525000000</v>
      </c>
      <c r="H228" s="21">
        <f>SUMPRODUCT(N(Tabela1[Código]=Tabela13[[#This Row],[PAPEL]]),Tabela1[Fechamento])</f>
        <v>0</v>
      </c>
      <c r="I228" s="21">
        <f>SUMPRODUCT(N(Tabela17[Código]=Tabela13[[#This Row],[PAPEL]]),Tabela17[Fechamento])</f>
        <v>0</v>
      </c>
      <c r="J228" s="21">
        <f>SUMPRODUCT(N(Tabela176[Código]=Tabela13[[#This Row],[PAPEL]]),Tabela176[Fechamento])</f>
        <v>0</v>
      </c>
      <c r="K228" s="21">
        <f>SUMPRODUCT(N(Tabela1768[Código]=Tabela13[[#This Row],[PAPEL]]),Tabela1768[Fechamento])</f>
        <v>1.1100000000000001</v>
      </c>
      <c r="L228" s="26">
        <f>SUMPRODUCT(N(Tabela17683[Código]=Tabela13[[#This Row],[PAPEL]]),Tabela17683[Fechamento])</f>
        <v>0</v>
      </c>
      <c r="M228" s="32">
        <f>IF(Tabela13[[#This Row],[Cotação]]&gt;0,Plan1!$B$2/Tabela13[[#This Row],[Cotação]]-MOD(Plan1!$B$2/Tabela13[[#This Row],[Cotação]],100),0)</f>
        <v>900</v>
      </c>
      <c r="N228" s="39">
        <v>2664929</v>
      </c>
      <c r="O228" s="39">
        <v>1881373</v>
      </c>
      <c r="P228" s="39">
        <v>1671085</v>
      </c>
      <c r="Q228" s="67">
        <v>109740</v>
      </c>
      <c r="R228" s="67">
        <v>43098</v>
      </c>
      <c r="S228" s="67">
        <v>319935</v>
      </c>
      <c r="T228" s="73">
        <f>AVERAGE(Tabela13[[#This Row],[LUCRO 2015]:[LUCRO 2013]])</f>
        <v>157591</v>
      </c>
      <c r="U228" s="77">
        <f>IF(Tabela13[[#This Row],[LUCRO MÉD]]&lt;&gt;0,(Tabela13[[#This Row],[LUCRO MÉD]]*1000/Tabela13[[#This Row],[Qtde Total Ações]])*(25%*Tabela13[[#This Row],[RPL]]/10%))</f>
        <v>4.4376994446506203E-2</v>
      </c>
      <c r="V228" s="30">
        <f>Tabela13[[#This Row],[DIVIDENDOS (25% +)]]/Tabela13[[#This Row],[Cotação]]</f>
        <v>3.997927427613171E-2</v>
      </c>
      <c r="W228" s="30">
        <f>Tabela13[[#This Row],[Cotação]]/Tabela13[[#This Row],[VPA]]</f>
        <v>0.21867374327796352</v>
      </c>
      <c r="X228" s="61">
        <f>IF(Tabela13[[#This Row],[P. Líquido]]&gt;0,AVERAGE(Tabela13[[#This Row],[LUCRO 2015]:[LUCRO 2013]])/(Tabela13[[#This Row],[P. Líquido]]),0)</f>
        <v>5.9135158947949455E-2</v>
      </c>
      <c r="Y228" s="73">
        <f>IF([LUCRO MÉD]&lt;&gt;0,Tabela13[[#This Row],[Cotação]]/(Tabela13[[#This Row],[LUCRO MÉD]]*1000/Tabela13[[#This Row],[Qtde Total Ações]]),0)</f>
        <v>3.6978634566694799</v>
      </c>
      <c r="Z228" s="61">
        <f>(Tabela13[[#This Row],[LUCRO MÉD]]*1000/Tabela13[[#This Row],[Qtde Total Ações]])/Tabela13[[#This Row],[Cotação]]</f>
        <v>0.27042642642642639</v>
      </c>
      <c r="AA228" s="56">
        <f>Tabela13[[#This Row],[Ativo Circ.]]/Tabela13[[#This Row],[Passivo Circ.]]</f>
        <v>1.1258392002800575</v>
      </c>
      <c r="AB228" s="30">
        <f>STDEV(Tabela13[[#This Row],[LUCRO 2015]:[LUCRO 2013]])/Tabela13[[#This Row],[LUCRO MÉD]]</f>
        <v>0.91685850941338698</v>
      </c>
    </row>
    <row r="229" spans="1:28" hidden="1">
      <c r="A229" s="63" t="s">
        <v>707</v>
      </c>
      <c r="B229" s="21" t="s">
        <v>557</v>
      </c>
      <c r="C229" s="21" t="s">
        <v>450</v>
      </c>
      <c r="D229" s="34">
        <f>MAX(Tabela13[[#This Row],[Colunas1]:[Colunas5]])</f>
        <v>2.4</v>
      </c>
      <c r="E22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29" s="28">
        <f>IF(Tabela13[[#This Row],[P. Líquido]]&lt;&gt;0,(Tabela13[[#This Row],[P. Líquido]]*1000)/Tabela13[[#This Row],[Qtde Total Ações]],0)</f>
        <v>3.0769295730424977</v>
      </c>
      <c r="G229" s="39">
        <f>SUMPRODUCT(N(TRIM(Tabela15[Nome de pregão])=Tabela13[[#This Row],[Nome de Pregão]]),Tabela15[Qtde total de ações])</f>
        <v>315928258</v>
      </c>
      <c r="H229" s="21">
        <f>SUMPRODUCT(N(Tabela1[Código]=Tabela13[[#This Row],[PAPEL]]),Tabela1[Fechamento])</f>
        <v>0</v>
      </c>
      <c r="I229" s="21">
        <f>SUMPRODUCT(N(Tabela17[Código]=Tabela13[[#This Row],[PAPEL]]),Tabela17[Fechamento])</f>
        <v>0</v>
      </c>
      <c r="J229" s="21">
        <f>SUMPRODUCT(N(Tabela176[Código]=Tabela13[[#This Row],[PAPEL]]),Tabela176[Fechamento])</f>
        <v>0</v>
      </c>
      <c r="K229" s="21">
        <f>SUMPRODUCT(N(Tabela1768[Código]=Tabela13[[#This Row],[PAPEL]]),Tabela1768[Fechamento])</f>
        <v>2.4</v>
      </c>
      <c r="L229" s="26">
        <f>SUMPRODUCT(N(Tabela17683[Código]=Tabela13[[#This Row],[PAPEL]]),Tabela17683[Fechamento])</f>
        <v>0</v>
      </c>
      <c r="M229" s="32">
        <f>IF(Tabela13[[#This Row],[Cotação]]&gt;0,Plan1!$B$2/Tabela13[[#This Row],[Cotação]]-MOD(Plan1!$B$2/Tabela13[[#This Row],[Cotação]],100),0)</f>
        <v>400</v>
      </c>
      <c r="N229" s="39">
        <v>972089</v>
      </c>
      <c r="O229" s="39">
        <v>2245345</v>
      </c>
      <c r="P229" s="39">
        <v>1294832</v>
      </c>
      <c r="Q229" s="67">
        <v>0</v>
      </c>
      <c r="R229" s="67">
        <v>0</v>
      </c>
      <c r="S229" s="67">
        <v>52344</v>
      </c>
      <c r="T229" s="73">
        <f>AVERAGE(Tabela13[[#This Row],[LUCRO 2015]:[LUCRO 2013]])</f>
        <v>17448</v>
      </c>
      <c r="U229" s="77">
        <f>IF(Tabela13[[#This Row],[LUCRO MÉD]]&lt;&gt;0,(Tabela13[[#This Row],[LUCRO MÉD]]*1000/Tabela13[[#This Row],[Qtde Total Ações]])*(25%*Tabela13[[#This Row],[RPL]]/10%))</f>
        <v>2.4782026225173711E-3</v>
      </c>
      <c r="V229" s="30">
        <f>Tabela13[[#This Row],[DIVIDENDOS (25% +)]]/Tabela13[[#This Row],[Cotação]]</f>
        <v>1.0325844260489047E-3</v>
      </c>
      <c r="W229" s="30">
        <f>Tabela13[[#This Row],[Cotação]]/Tabela13[[#This Row],[VPA]]</f>
        <v>0.77999835323720357</v>
      </c>
      <c r="X229" s="61">
        <f>IF(Tabela13[[#This Row],[P. Líquido]]&gt;0,AVERAGE(Tabela13[[#This Row],[LUCRO 2015]:[LUCRO 2013]])/(Tabela13[[#This Row],[P. Líquido]]),0)</f>
        <v>1.7948973807953798E-2</v>
      </c>
      <c r="Y229" s="73">
        <f>IF([LUCRO MÉD]&lt;&gt;0,Tabela13[[#This Row],[Cotação]]/(Tabela13[[#This Row],[LUCRO MÉD]]*1000/Tabela13[[#This Row],[Qtde Total Ações]]),0)</f>
        <v>43.456431636863819</v>
      </c>
      <c r="Z229" s="61">
        <f>(Tabela13[[#This Row],[LUCRO MÉD]]*1000/Tabela13[[#This Row],[Qtde Total Ações]])/Tabela13[[#This Row],[Cotação]]</f>
        <v>2.3011553464774272E-2</v>
      </c>
      <c r="AA229" s="56">
        <f>Tabela13[[#This Row],[Ativo Circ.]]/Tabela13[[#This Row],[Passivo Circ.]]</f>
        <v>1.7340821048599355</v>
      </c>
      <c r="AB229" s="30">
        <f>STDEV(Tabela13[[#This Row],[LUCRO 2015]:[LUCRO 2013]])/Tabela13[[#This Row],[LUCRO MÉD]]</f>
        <v>1.7320508075688772</v>
      </c>
    </row>
    <row r="230" spans="1:28" hidden="1">
      <c r="A230" s="21" t="s">
        <v>708</v>
      </c>
      <c r="B230" s="21" t="s">
        <v>557</v>
      </c>
      <c r="C230" s="21" t="s">
        <v>131</v>
      </c>
      <c r="D230" s="34">
        <f>MAX(Tabela13[[#This Row],[Colunas1]:[Colunas5]])</f>
        <v>16</v>
      </c>
      <c r="E23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30" s="28">
        <f>IF(Tabela13[[#This Row],[P. Líquido]]&lt;&gt;0,(Tabela13[[#This Row],[P. Líquido]]*1000)/Tabela13[[#This Row],[Qtde Total Ações]],0)</f>
        <v>0</v>
      </c>
      <c r="G230" s="39">
        <f>SUMPRODUCT(N(TRIM(Tabela15[Nome de pregão])=Tabela13[[#This Row],[Nome de Pregão]]),Tabela15[Qtde total de ações])</f>
        <v>10582361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16</v>
      </c>
      <c r="J230" s="21">
        <f>SUMPRODUCT(N(Tabela176[Código]=Tabela13[[#This Row],[PAPEL]]),Tabela176[Fechamento])</f>
        <v>0</v>
      </c>
      <c r="K230" s="21">
        <f>SUMPRODUCT(N(Tabela1768[Código]=Tabela13[[#This Row],[PAPEL]]),Tabela1768[Fechamento])</f>
        <v>16</v>
      </c>
      <c r="L230" s="26">
        <f>SUMPRODUCT(N(Tabela17683[Código]=Tabela13[[#This Row],[PAPEL]]),Tabela17683[Fechamento])</f>
        <v>0</v>
      </c>
      <c r="M230" s="32">
        <f>IF(Tabela13[[#This Row],[Cotação]]&gt;0,Plan1!$B$2/Tabela13[[#This Row],[Cotação]]-MOD(Plan1!$B$2/Tabela13[[#This Row],[Cotação]],100),0)</f>
        <v>0</v>
      </c>
      <c r="N230" s="32"/>
      <c r="O230" s="32"/>
      <c r="P230" s="32"/>
      <c r="Q230" s="67"/>
      <c r="R230" s="67"/>
      <c r="S230" s="67"/>
      <c r="T230" s="73" t="e">
        <f>AVERAGE(Tabela13[[#This Row],[LUCRO 2015]:[LUCRO 2013]])</f>
        <v>#DIV/0!</v>
      </c>
      <c r="U230" s="77" t="e">
        <f>IF(Tabela13[[#This Row],[LUCRO MÉD]]&lt;&gt;0,(Tabela13[[#This Row],[LUCRO MÉD]]*1000/Tabela13[[#This Row],[Qtde Total Ações]])*(25%*Tabela13[[#This Row],[RPL]]/10%))</f>
        <v>#DIV/0!</v>
      </c>
      <c r="V230" s="30" t="e">
        <f>Tabela13[[#This Row],[DIVIDENDOS (25% +)]]/Tabela13[[#This Row],[Cotação]]</f>
        <v>#DIV/0!</v>
      </c>
      <c r="W230" s="30" t="e">
        <f>Tabela13[[#This Row],[Cotação]]/Tabela13[[#This Row],[VPA]]</f>
        <v>#DIV/0!</v>
      </c>
      <c r="X230" s="61">
        <f>IF(Tabela13[[#This Row],[P. Líquido]]&gt;0,AVERAGE(Tabela13[[#This Row],[LUCRO 2015]:[LUCRO 2013]])/(Tabela13[[#This Row],[P. Líquido]]),0)</f>
        <v>0</v>
      </c>
      <c r="Y230" s="73" t="e">
        <f>IF([LUCRO MÉD]&lt;&gt;0,Tabela13[[#This Row],[Cotação]]/(Tabela13[[#This Row],[LUCRO MÉD]]*1000/Tabela13[[#This Row],[Qtde Total Ações]]),0)</f>
        <v>#DIV/0!</v>
      </c>
      <c r="Z230" s="61" t="e">
        <f>(Tabela13[[#This Row],[LUCRO MÉD]]*1000/Tabela13[[#This Row],[Qtde Total Ações]])/Tabela13[[#This Row],[Cotação]]</f>
        <v>#DIV/0!</v>
      </c>
      <c r="AA230" s="56" t="e">
        <f>Tabela13[[#This Row],[Ativo Circ.]]/Tabela13[[#This Row],[Passivo Circ.]]</f>
        <v>#DIV/0!</v>
      </c>
      <c r="AB230" s="30" t="e">
        <f>STDEV(Tabela13[[#This Row],[LUCRO 2015]:[LUCRO 2013]])/Tabela13[[#This Row],[LUCRO MÉD]]</f>
        <v>#DIV/0!</v>
      </c>
    </row>
    <row r="231" spans="1:28" hidden="1">
      <c r="A231" s="21" t="s">
        <v>708</v>
      </c>
      <c r="B231" s="21" t="s">
        <v>558</v>
      </c>
      <c r="C231" s="21" t="s">
        <v>132</v>
      </c>
      <c r="D231" s="34">
        <f>MAX(Tabela13[[#This Row],[Colunas1]:[Colunas5]])</f>
        <v>20</v>
      </c>
      <c r="E23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31" s="28">
        <f>IF(Tabela13[[#This Row],[P. Líquido]]&lt;&gt;0,(Tabela13[[#This Row],[P. Líquido]]*1000)/Tabela13[[#This Row],[Qtde Total Ações]],0)</f>
        <v>0</v>
      </c>
      <c r="G231" s="39">
        <f>SUMPRODUCT(N(TRIM(Tabela15[Nome de pregão])=Tabela13[[#This Row],[Nome de Pregão]]),Tabela15[Qtde total de ações])</f>
        <v>10582361</v>
      </c>
      <c r="H231" s="21">
        <f>SUMPRODUCT(N(Tabela1[Código]=Tabela13[[#This Row],[PAPEL]]),Tabela1[Fechamento])</f>
        <v>0</v>
      </c>
      <c r="I231" s="21">
        <f>SUMPRODUCT(N(Tabela17[Código]=Tabela13[[#This Row],[PAPEL]]),Tabela17[Fechamento])</f>
        <v>20</v>
      </c>
      <c r="J231" s="21">
        <f>SUMPRODUCT(N(Tabela176[Código]=Tabela13[[#This Row],[PAPEL]]),Tabela176[Fechamento])</f>
        <v>0</v>
      </c>
      <c r="K231" s="21">
        <f>SUMPRODUCT(N(Tabela1768[Código]=Tabela13[[#This Row],[PAPEL]]),Tabela1768[Fechamento])</f>
        <v>20</v>
      </c>
      <c r="L231" s="26">
        <f>SUMPRODUCT(N(Tabela17683[Código]=Tabela13[[#This Row],[PAPEL]]),Tabela17683[Fechamento])</f>
        <v>0</v>
      </c>
      <c r="M231" s="32">
        <f>IF(Tabela13[[#This Row],[Cotação]]&gt;0,Plan1!$B$2/Tabela13[[#This Row],[Cotação]]-MOD(Plan1!$B$2/Tabela13[[#This Row],[Cotação]],100),0)</f>
        <v>0</v>
      </c>
      <c r="N231" s="32"/>
      <c r="O231" s="32"/>
      <c r="P231" s="32"/>
      <c r="Q231" s="67"/>
      <c r="R231" s="67"/>
      <c r="S231" s="67"/>
      <c r="T231" s="73" t="e">
        <f>AVERAGE(Tabela13[[#This Row],[LUCRO 2015]:[LUCRO 2013]])</f>
        <v>#DIV/0!</v>
      </c>
      <c r="U231" s="77" t="e">
        <f>IF(Tabela13[[#This Row],[LUCRO MÉD]]&lt;&gt;0,(Tabela13[[#This Row],[LUCRO MÉD]]*1000/Tabela13[[#This Row],[Qtde Total Ações]])*(25%*Tabela13[[#This Row],[RPL]]/10%))</f>
        <v>#DIV/0!</v>
      </c>
      <c r="V231" s="30" t="e">
        <f>Tabela13[[#This Row],[DIVIDENDOS (25% +)]]/Tabela13[[#This Row],[Cotação]]</f>
        <v>#DIV/0!</v>
      </c>
      <c r="W231" s="30" t="e">
        <f>Tabela13[[#This Row],[Cotação]]/Tabela13[[#This Row],[VPA]]</f>
        <v>#DIV/0!</v>
      </c>
      <c r="X231" s="61">
        <f>IF(Tabela13[[#This Row],[P. Líquido]]&gt;0,AVERAGE(Tabela13[[#This Row],[LUCRO 2015]:[LUCRO 2013]])/(Tabela13[[#This Row],[P. Líquido]]),0)</f>
        <v>0</v>
      </c>
      <c r="Y231" s="73" t="e">
        <f>IF([LUCRO MÉD]&lt;&gt;0,Tabela13[[#This Row],[Cotação]]/(Tabela13[[#This Row],[LUCRO MÉD]]*1000/Tabela13[[#This Row],[Qtde Total Ações]]),0)</f>
        <v>#DIV/0!</v>
      </c>
      <c r="Z231" s="61" t="e">
        <f>(Tabela13[[#This Row],[LUCRO MÉD]]*1000/Tabela13[[#This Row],[Qtde Total Ações]])/Tabela13[[#This Row],[Cotação]]</f>
        <v>#DIV/0!</v>
      </c>
      <c r="AA231" s="56" t="e">
        <f>Tabela13[[#This Row],[Ativo Circ.]]/Tabela13[[#This Row],[Passivo Circ.]]</f>
        <v>#DIV/0!</v>
      </c>
      <c r="AB231" s="30" t="e">
        <f>STDEV(Tabela13[[#This Row],[LUCRO 2015]:[LUCRO 2013]])/Tabela13[[#This Row],[LUCRO MÉD]]</f>
        <v>#DIV/0!</v>
      </c>
    </row>
    <row r="232" spans="1:28" hidden="1">
      <c r="A232" s="63" t="s">
        <v>709</v>
      </c>
      <c r="B232" s="21" t="s">
        <v>557</v>
      </c>
      <c r="C232" s="21" t="s">
        <v>507</v>
      </c>
      <c r="D232" s="34">
        <f>MAX(Tabela13[[#This Row],[Colunas1]:[Colunas5]])</f>
        <v>9.84</v>
      </c>
      <c r="E23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2" s="28">
        <f>IF(Tabela13[[#This Row],[P. Líquido]]&lt;&gt;0,(Tabela13[[#This Row],[P. Líquido]]*1000)/Tabela13[[#This Row],[Qtde Total Ações]],0)</f>
        <v>4.9269227053140092</v>
      </c>
      <c r="G232" s="39">
        <f>SUMPRODUCT(N(TRIM(Tabela15[Nome de pregão])=Tabela13[[#This Row],[Nome de Pregão]]),Tabela15[Qtde total de ações])</f>
        <v>207000000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0</v>
      </c>
      <c r="K232" s="21">
        <f>SUMPRODUCT(N(Tabela1768[Código]=Tabela13[[#This Row],[PAPEL]]),Tabela1768[Fechamento])</f>
        <v>0</v>
      </c>
      <c r="L232" s="26">
        <f>SUMPRODUCT(N(Tabela17683[Código]=Tabela13[[#This Row],[PAPEL]]),Tabela17683[Fechamento])</f>
        <v>9.84</v>
      </c>
      <c r="M232" s="32">
        <f>IF(Tabela13[[#This Row],[Cotação]]&gt;0,Plan1!$B$2/Tabela13[[#This Row],[Cotação]]-MOD(Plan1!$B$2/Tabela13[[#This Row],[Cotação]],100),0)</f>
        <v>100</v>
      </c>
      <c r="N232" s="39">
        <v>1019873</v>
      </c>
      <c r="O232" s="39">
        <v>3371043</v>
      </c>
      <c r="P232" s="39">
        <v>2414240</v>
      </c>
      <c r="Q232" s="67">
        <v>46762</v>
      </c>
      <c r="R232" s="67">
        <v>72440</v>
      </c>
      <c r="S232" s="67">
        <v>93570</v>
      </c>
      <c r="T232" s="73">
        <f>AVERAGE(Tabela13[[#This Row],[LUCRO 2015]:[LUCRO 2013]])</f>
        <v>70924</v>
      </c>
      <c r="U232" s="77">
        <f>IF(Tabela13[[#This Row],[LUCRO MÉD]]&lt;&gt;0,(Tabela13[[#This Row],[LUCRO MÉD]]*1000/Tabela13[[#This Row],[Qtde Total Ações]])*(25%*Tabela13[[#This Row],[RPL]]/10%))</f>
        <v>5.956758744106392E-2</v>
      </c>
      <c r="V232" s="30">
        <f>Tabela13[[#This Row],[DIVIDENDOS (25% +)]]/Tabela13[[#This Row],[Cotação]]</f>
        <v>6.0536166098642194E-3</v>
      </c>
      <c r="W232" s="30">
        <f>Tabela13[[#This Row],[Cotação]]/Tabela13[[#This Row],[VPA]]</f>
        <v>1.9971898461867312</v>
      </c>
      <c r="X232" s="61">
        <f>IF(Tabela13[[#This Row],[P. Líquido]]&gt;0,AVERAGE(Tabela13[[#This Row],[LUCRO 2015]:[LUCRO 2013]])/(Tabela13[[#This Row],[P. Líquido]]),0)</f>
        <v>6.9541991993120708E-2</v>
      </c>
      <c r="Y232" s="73">
        <f>IF([LUCRO MÉD]&lt;&gt;0,Tabela13[[#This Row],[Cotação]]/(Tabela13[[#This Row],[LUCRO MÉD]]*1000/Tabela13[[#This Row],[Qtde Total Ações]]),0)</f>
        <v>28.719192374936551</v>
      </c>
      <c r="Z232" s="61">
        <f>(Tabela13[[#This Row],[LUCRO MÉD]]*1000/Tabela13[[#This Row],[Qtde Total Ações]])/Tabela13[[#This Row],[Cotação]]</f>
        <v>3.4819920662974742E-2</v>
      </c>
      <c r="AA232" s="56">
        <f>Tabela13[[#This Row],[Ativo Circ.]]/Tabela13[[#This Row],[Passivo Circ.]]</f>
        <v>1.3963164391278415</v>
      </c>
      <c r="AB232" s="30">
        <f>STDEV(Tabela13[[#This Row],[LUCRO 2015]:[LUCRO 2013]])/Tabela13[[#This Row],[LUCRO MÉD]]</f>
        <v>0.33050583449331011</v>
      </c>
    </row>
    <row r="233" spans="1:28" hidden="1">
      <c r="A233" s="63" t="s">
        <v>710</v>
      </c>
      <c r="B233" s="21" t="s">
        <v>558</v>
      </c>
      <c r="C233" s="21" t="s">
        <v>400</v>
      </c>
      <c r="D233" s="34">
        <f>MAX(Tabela13[[#This Row],[Colunas1]:[Colunas5]])</f>
        <v>2</v>
      </c>
      <c r="E23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33" s="28">
        <f>IF(Tabela13[[#This Row],[P. Líquido]]&lt;&gt;0,(Tabela13[[#This Row],[P. Líquido]]*1000)/Tabela13[[#This Row],[Qtde Total Ações]],0)</f>
        <v>-18.666236931692282</v>
      </c>
      <c r="G233" s="39">
        <f>SUMPRODUCT(N(TRIM(Tabela15[Nome de pregão])=Tabela13[[#This Row],[Nome de Pregão]]),Tabela15[Qtde total de ações])</f>
        <v>6205375</v>
      </c>
      <c r="H233" s="21">
        <f>SUMPRODUCT(N(Tabela1[Código]=Tabela13[[#This Row],[PAPEL]]),Tabela1[Fechamento])</f>
        <v>0</v>
      </c>
      <c r="I233" s="21">
        <f>SUMPRODUCT(N(Tabela17[Código]=Tabela13[[#This Row],[PAPEL]]),Tabela17[Fechamento])</f>
        <v>0</v>
      </c>
      <c r="J233" s="26">
        <f>SUMPRODUCT(N(Tabela176[Código]=Tabela13[[#This Row],[PAPEL]]),Tabela176[Fechamento])</f>
        <v>0</v>
      </c>
      <c r="K233" s="26">
        <f>SUMPRODUCT(N(Tabela1768[Código]=Tabela13[[#This Row],[PAPEL]]),Tabela1768[Fechamento])</f>
        <v>2</v>
      </c>
      <c r="L233" s="40">
        <f>SUMPRODUCT(N(Tabela17683[Código]=Tabela13[[#This Row],[PAPEL]]),Tabela17683[Fechamento])</f>
        <v>0</v>
      </c>
      <c r="M233" s="32">
        <f>IF(Tabela13[[#This Row],[Cotação]]&gt;0,Plan1!$B$2/Tabela13[[#This Row],[Cotação]]-MOD(Plan1!$B$2/Tabela13[[#This Row],[Cotação]],100),0)</f>
        <v>500</v>
      </c>
      <c r="N233" s="39">
        <v>-115831</v>
      </c>
      <c r="O233" s="39">
        <v>153525</v>
      </c>
      <c r="P233" s="39">
        <v>345514</v>
      </c>
      <c r="Q233" s="67">
        <v>0</v>
      </c>
      <c r="R233" s="67">
        <v>0</v>
      </c>
      <c r="S233" s="67">
        <v>0</v>
      </c>
      <c r="T233" s="73">
        <f>AVERAGE(Tabela13[[#This Row],[LUCRO 2015]:[LUCRO 2013]])</f>
        <v>0</v>
      </c>
      <c r="U233" s="77" t="b">
        <f>IF(Tabela13[[#This Row],[LUCRO MÉD]]&lt;&gt;0,(Tabela13[[#This Row],[LUCRO MÉD]]*1000/Tabela13[[#This Row],[Qtde Total Ações]])*(25%*Tabela13[[#This Row],[RPL]]/10%))</f>
        <v>0</v>
      </c>
      <c r="V233" s="30">
        <f>Tabela13[[#This Row],[DIVIDENDOS (25% +)]]/Tabela13[[#This Row],[Cotação]]</f>
        <v>0</v>
      </c>
      <c r="W233" s="30">
        <f>Tabela13[[#This Row],[Cotação]]/Tabela13[[#This Row],[VPA]]</f>
        <v>-0.10714532379069507</v>
      </c>
      <c r="X233" s="61">
        <f>IF(Tabela13[[#This Row],[P. Líquido]]&gt;0,AVERAGE(Tabela13[[#This Row],[LUCRO 2015]:[LUCRO 2013]])/(Tabela13[[#This Row],[P. Líquido]]),0)</f>
        <v>0</v>
      </c>
      <c r="Y233" s="73">
        <f>IF([LUCRO MÉD]&lt;&gt;0,Tabela13[[#This Row],[Cotação]]/(Tabela13[[#This Row],[LUCRO MÉD]]*1000/Tabela13[[#This Row],[Qtde Total Ações]]),0)</f>
        <v>0</v>
      </c>
      <c r="Z233" s="61">
        <f>(Tabela13[[#This Row],[LUCRO MÉD]]*1000/Tabela13[[#This Row],[Qtde Total Ações]])/Tabela13[[#This Row],[Cotação]]</f>
        <v>0</v>
      </c>
      <c r="AA233" s="56">
        <f>Tabela13[[#This Row],[Ativo Circ.]]/Tabela13[[#This Row],[Passivo Circ.]]</f>
        <v>0.44433800077565599</v>
      </c>
      <c r="AB233" s="30" t="e">
        <f>STDEV(Tabela13[[#This Row],[LUCRO 2015]:[LUCRO 2013]])/Tabela13[[#This Row],[LUCRO MÉD]]</f>
        <v>#DIV/0!</v>
      </c>
    </row>
    <row r="234" spans="1:28" hidden="1">
      <c r="A234" s="63" t="s">
        <v>710</v>
      </c>
      <c r="B234" s="21" t="s">
        <v>557</v>
      </c>
      <c r="C234" s="21" t="s">
        <v>399</v>
      </c>
      <c r="D234" s="34">
        <f>MAX(Tabela13[[#This Row],[Colunas1]:[Colunas5]])</f>
        <v>7</v>
      </c>
      <c r="E23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34" s="28">
        <f>IF(Tabela13[[#This Row],[P. Líquido]]&lt;&gt;0,(Tabela13[[#This Row],[P. Líquido]]*1000)/Tabela13[[#This Row],[Qtde Total Ações]],0)</f>
        <v>-18.666236931692282</v>
      </c>
      <c r="G234" s="39">
        <f>SUMPRODUCT(N(TRIM(Tabela15[Nome de pregão])=Tabela13[[#This Row],[Nome de Pregão]]),Tabela15[Qtde total de ações])</f>
        <v>6205375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0</v>
      </c>
      <c r="J234" s="26">
        <f>SUMPRODUCT(N(Tabela176[Código]=Tabela13[[#This Row],[PAPEL]]),Tabela176[Fechamento])</f>
        <v>0</v>
      </c>
      <c r="K234" s="26">
        <f>SUMPRODUCT(N(Tabela1768[Código]=Tabela13[[#This Row],[PAPEL]]),Tabela1768[Fechamento])</f>
        <v>7</v>
      </c>
      <c r="L234" s="40">
        <f>SUMPRODUCT(N(Tabela17683[Código]=Tabela13[[#This Row],[PAPEL]]),Tabela17683[Fechamento])</f>
        <v>0</v>
      </c>
      <c r="M234" s="32">
        <f>IF(Tabela13[[#This Row],[Cotação]]&gt;0,Plan1!$B$2/Tabela13[[#This Row],[Cotação]]-MOD(Plan1!$B$2/Tabela13[[#This Row],[Cotação]],100),0)</f>
        <v>100</v>
      </c>
      <c r="N234" s="39">
        <v>-115831</v>
      </c>
      <c r="O234" s="39">
        <v>153525</v>
      </c>
      <c r="P234" s="39">
        <v>345514</v>
      </c>
      <c r="Q234" s="67">
        <v>0</v>
      </c>
      <c r="R234" s="67">
        <v>0</v>
      </c>
      <c r="S234" s="67">
        <v>0</v>
      </c>
      <c r="T234" s="73">
        <f>AVERAGE(Tabela13[[#This Row],[LUCRO 2015]:[LUCRO 2013]])</f>
        <v>0</v>
      </c>
      <c r="U234" s="77" t="b">
        <f>IF(Tabela13[[#This Row],[LUCRO MÉD]]&lt;&gt;0,(Tabela13[[#This Row],[LUCRO MÉD]]*1000/Tabela13[[#This Row],[Qtde Total Ações]])*(25%*Tabela13[[#This Row],[RPL]]/10%))</f>
        <v>0</v>
      </c>
      <c r="V234" s="30">
        <f>Tabela13[[#This Row],[DIVIDENDOS (25% +)]]/Tabela13[[#This Row],[Cotação]]</f>
        <v>0</v>
      </c>
      <c r="W234" s="30">
        <f>Tabela13[[#This Row],[Cotação]]/Tabela13[[#This Row],[VPA]]</f>
        <v>-0.37500863326743272</v>
      </c>
      <c r="X234" s="61">
        <f>IF(Tabela13[[#This Row],[P. Líquido]]&gt;0,AVERAGE(Tabela13[[#This Row],[LUCRO 2015]:[LUCRO 2013]])/(Tabela13[[#This Row],[P. Líquido]]),0)</f>
        <v>0</v>
      </c>
      <c r="Y234" s="73">
        <f>IF([LUCRO MÉD]&lt;&gt;0,Tabela13[[#This Row],[Cotação]]/(Tabela13[[#This Row],[LUCRO MÉD]]*1000/Tabela13[[#This Row],[Qtde Total Ações]]),0)</f>
        <v>0</v>
      </c>
      <c r="Z234" s="61">
        <f>(Tabela13[[#This Row],[LUCRO MÉD]]*1000/Tabela13[[#This Row],[Qtde Total Ações]])/Tabela13[[#This Row],[Cotação]]</f>
        <v>0</v>
      </c>
      <c r="AA234" s="56">
        <f>Tabela13[[#This Row],[Ativo Circ.]]/Tabela13[[#This Row],[Passivo Circ.]]</f>
        <v>0.44433800077565599</v>
      </c>
      <c r="AB234" s="30" t="e">
        <f>STDEV(Tabela13[[#This Row],[LUCRO 2015]:[LUCRO 2013]])/Tabela13[[#This Row],[LUCRO MÉD]]</f>
        <v>#DIV/0!</v>
      </c>
    </row>
    <row r="235" spans="1:28" hidden="1">
      <c r="A235" s="63" t="s">
        <v>711</v>
      </c>
      <c r="B235" s="21" t="s">
        <v>557</v>
      </c>
      <c r="C235" s="21" t="s">
        <v>526</v>
      </c>
      <c r="D235" s="34">
        <f>MAX(Tabela13[[#This Row],[Colunas1]:[Colunas5]])</f>
        <v>16.45</v>
      </c>
      <c r="E23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5" s="28">
        <f>IF(Tabela13[[#This Row],[P. Líquido]]&lt;&gt;0,(Tabela13[[#This Row],[P. Líquido]]*1000)/Tabela13[[#This Row],[Qtde Total Ações]],0)</f>
        <v>18.674465702322337</v>
      </c>
      <c r="G235" s="39">
        <f>SUMPRODUCT(N(TRIM(Tabela15[Nome de pregão])=Tabela13[[#This Row],[Nome de Pregão]]),Tabela15[Qtde total de ações])</f>
        <v>26311971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0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26">
        <f>SUMPRODUCT(N(Tabela17683[Código]=Tabela13[[#This Row],[PAPEL]]),Tabela17683[Fechamento])</f>
        <v>16.45</v>
      </c>
      <c r="M235" s="32">
        <f>IF(Tabela13[[#This Row],[Cotação]]&gt;0,Plan1!$B$2/Tabela13[[#This Row],[Cotação]]-MOD(Plan1!$B$2/Tabela13[[#This Row],[Cotação]],100),0)</f>
        <v>0</v>
      </c>
      <c r="N235" s="70">
        <v>491362</v>
      </c>
      <c r="O235" s="70">
        <v>363849</v>
      </c>
      <c r="P235" s="70">
        <v>223274</v>
      </c>
      <c r="Q235" s="67">
        <v>6237</v>
      </c>
      <c r="R235" s="67">
        <v>132684</v>
      </c>
      <c r="S235" s="67">
        <v>62098</v>
      </c>
      <c r="T235" s="73">
        <f>AVERAGE(Tabela13[[#This Row],[LUCRO 2015]:[LUCRO 2013]])</f>
        <v>67006.333333333328</v>
      </c>
      <c r="U235" s="77">
        <f>IF(Tabela13[[#This Row],[LUCRO MÉD]]&lt;&gt;0,(Tabela13[[#This Row],[LUCRO MÉD]]*1000/Tabela13[[#This Row],[Qtde Total Ações]])*(25%*Tabela13[[#This Row],[RPL]]/10%))</f>
        <v>0.86819397368598883</v>
      </c>
      <c r="V235" s="30">
        <f>Tabela13[[#This Row],[DIVIDENDOS (25% +)]]/Tabela13[[#This Row],[Cotação]]</f>
        <v>5.2777749160242485E-2</v>
      </c>
      <c r="W235" s="30">
        <f>Tabela13[[#This Row],[Cotação]]/Tabela13[[#This Row],[VPA]]</f>
        <v>0.88088196268738739</v>
      </c>
      <c r="X235" s="61">
        <f>IF(Tabela13[[#This Row],[P. Líquido]]&gt;0,AVERAGE(Tabela13[[#This Row],[LUCRO 2015]:[LUCRO 2013]])/(Tabela13[[#This Row],[P. Líquido]]),0)</f>
        <v>0.13636857008342795</v>
      </c>
      <c r="Y235" s="73">
        <f>IF([LUCRO MÉD]&lt;&gt;0,Tabela13[[#This Row],[Cotação]]/(Tabela13[[#This Row],[LUCRO MÉD]]*1000/Tabela13[[#This Row],[Qtde Total Ações]]),0)</f>
        <v>6.4595673486088376</v>
      </c>
      <c r="Z235" s="61">
        <f>(Tabela13[[#This Row],[LUCRO MÉD]]*1000/Tabela13[[#This Row],[Qtde Total Ações]])/Tabela13[[#This Row],[Cotação]]</f>
        <v>0.15480912978101616</v>
      </c>
      <c r="AA235" s="56">
        <f>Tabela13[[#This Row],[Ativo Circ.]]/Tabela13[[#This Row],[Passivo Circ.]]</f>
        <v>1.6296075673835735</v>
      </c>
      <c r="AB235" s="30">
        <f>STDEV(Tabela13[[#This Row],[LUCRO 2015]:[LUCRO 2013]])/Tabela13[[#This Row],[LUCRO MÉD]]</f>
        <v>0.94567531121366899</v>
      </c>
    </row>
    <row r="236" spans="1:28" hidden="1">
      <c r="A236" s="63" t="s">
        <v>712</v>
      </c>
      <c r="B236" s="21" t="s">
        <v>558</v>
      </c>
      <c r="C236" s="21" t="s">
        <v>39</v>
      </c>
      <c r="D236" s="34">
        <f>MAX(Tabela13[[#This Row],[Colunas1]:[Colunas5]])</f>
        <v>2.59</v>
      </c>
      <c r="E23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6" s="28">
        <f>IF(Tabela13[[#This Row],[P. Líquido]]&lt;&gt;0,(Tabela13[[#This Row],[P. Líquido]]*1000)/Tabela13[[#This Row],[Qtde Total Ações]],0)</f>
        <v>1.1308124159389346</v>
      </c>
      <c r="G236" s="39">
        <f>SUMPRODUCT(N(TRIM(Tabela15[Nome de pregão])=Tabela13[[#This Row],[Nome de Pregão]]),Tabela15[Qtde total de ações])</f>
        <v>4733181140</v>
      </c>
      <c r="H236" s="21">
        <f>SUMPRODUCT(N(Tabela1[Código]=Tabela13[[#This Row],[PAPEL]]),Tabela1[Fechamento])</f>
        <v>2.59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0</v>
      </c>
      <c r="K236" s="21">
        <f>SUMPRODUCT(N(Tabela1768[Código]=Tabela13[[#This Row],[PAPEL]]),Tabela1768[Fechamento])</f>
        <v>0</v>
      </c>
      <c r="L236" s="31">
        <f>SUMPRODUCT(N(Tabela17683[Código]=Tabela13[[#This Row],[PAPEL]]),Tabela17683[Fechamento])</f>
        <v>0</v>
      </c>
      <c r="M236" s="32">
        <f>IF(Tabela13[[#This Row],[Cotação]]&gt;0,Plan1!$B$2/Tabela13[[#This Row],[Cotação]]-MOD(Plan1!$B$2/Tabela13[[#This Row],[Cotação]],100),0)</f>
        <v>300</v>
      </c>
      <c r="N236" s="39">
        <v>5352340</v>
      </c>
      <c r="O236" s="39">
        <v>8675744</v>
      </c>
      <c r="P236" s="39">
        <v>3162295</v>
      </c>
      <c r="Q236" s="67">
        <v>0</v>
      </c>
      <c r="R236" s="67">
        <v>730330</v>
      </c>
      <c r="S236" s="67">
        <v>290097</v>
      </c>
      <c r="T236" s="73">
        <f>AVERAGE(Tabela13[[#This Row],[LUCRO 2015]:[LUCRO 2013]])</f>
        <v>340142.33333333331</v>
      </c>
      <c r="U236" s="77">
        <f>IF(Tabela13[[#This Row],[LUCRO MÉD]]&lt;&gt;0,(Tabela13[[#This Row],[LUCRO MÉD]]*1000/Tabela13[[#This Row],[Qtde Total Ações]])*(25%*Tabela13[[#This Row],[RPL]]/10%))</f>
        <v>1.1417330238735427E-2</v>
      </c>
      <c r="V236" s="30">
        <f>Tabela13[[#This Row],[DIVIDENDOS (25% +)]]/Tabela13[[#This Row],[Cotação]]</f>
        <v>4.4082356134113624E-3</v>
      </c>
      <c r="W236" s="30">
        <f>Tabela13[[#This Row],[Cotação]]/Tabela13[[#This Row],[VPA]]</f>
        <v>2.2903887183175953</v>
      </c>
      <c r="X236" s="61">
        <f>IF(Tabela13[[#This Row],[P. Líquido]]&gt;0,AVERAGE(Tabela13[[#This Row],[LUCRO 2015]:[LUCRO 2013]])/(Tabela13[[#This Row],[P. Líquido]]),0)</f>
        <v>6.355021043755317E-2</v>
      </c>
      <c r="Y236" s="73">
        <f>IF([LUCRO MÉD]&lt;&gt;0,Tabela13[[#This Row],[Cotação]]/(Tabela13[[#This Row],[LUCRO MÉD]]*1000/Tabela13[[#This Row],[Qtde Total Ações]]),0)</f>
        <v>36.040615798876352</v>
      </c>
      <c r="Z236" s="61">
        <f>(Tabela13[[#This Row],[LUCRO MÉD]]*1000/Tabela13[[#This Row],[Qtde Total Ações]])/Tabela13[[#This Row],[Cotação]]</f>
        <v>2.7746473744524013E-2</v>
      </c>
      <c r="AA236" s="56">
        <f>Tabela13[[#This Row],[Ativo Circ.]]/Tabela13[[#This Row],[Passivo Circ.]]</f>
        <v>2.74349610014246</v>
      </c>
      <c r="AB236" s="30">
        <f>STDEV(Tabela13[[#This Row],[LUCRO 2015]:[LUCRO 2013]])/Tabela13[[#This Row],[LUCRO MÉD]]</f>
        <v>1.0811003500248519</v>
      </c>
    </row>
    <row r="237" spans="1:28" hidden="1">
      <c r="A237" s="63" t="s">
        <v>712</v>
      </c>
      <c r="B237" s="21" t="s">
        <v>559</v>
      </c>
      <c r="C237" s="21" t="s">
        <v>299</v>
      </c>
      <c r="D237" s="34">
        <f>MAX(Tabela13[[#This Row],[Colunas1]:[Colunas5]])</f>
        <v>17.2</v>
      </c>
      <c r="E23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7" s="28">
        <f>IF(Tabela13[[#This Row],[P. Líquido]]&lt;&gt;0,(Tabela13[[#This Row],[P. Líquido]]*1000)/Tabela13[[#This Row],[Qtde Total Ações]],0)</f>
        <v>1.1308124159389346</v>
      </c>
      <c r="G237" s="39">
        <f>SUMPRODUCT(N(TRIM(Tabela15[Nome de pregão])=Tabela13[[#This Row],[Nome de Pregão]]),Tabela15[Qtde total de ações])</f>
        <v>4733181140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17.2</v>
      </c>
      <c r="K237" s="21">
        <f>SUMPRODUCT(N(Tabela1768[Código]=Tabela13[[#This Row],[PAPEL]]),Tabela1768[Fechamento])</f>
        <v>0</v>
      </c>
      <c r="L237" s="31">
        <f>SUMPRODUCT(N(Tabela17683[Código]=Tabela13[[#This Row],[PAPEL]]),Tabela17683[Fechamento])</f>
        <v>0</v>
      </c>
      <c r="M237" s="32">
        <f>IF(Tabela13[[#This Row],[Cotação]]&gt;0,Plan1!$B$2/Tabela13[[#This Row],[Cotação]]-MOD(Plan1!$B$2/Tabela13[[#This Row],[Cotação]],100),0)</f>
        <v>0</v>
      </c>
      <c r="N237" s="39">
        <v>5352340</v>
      </c>
      <c r="O237" s="39">
        <v>8675744</v>
      </c>
      <c r="P237" s="39">
        <v>3162295</v>
      </c>
      <c r="Q237" s="67">
        <v>0</v>
      </c>
      <c r="R237" s="67">
        <v>730330</v>
      </c>
      <c r="S237" s="67">
        <v>290097</v>
      </c>
      <c r="T237" s="73">
        <f>AVERAGE(Tabela13[[#This Row],[LUCRO 2015]:[LUCRO 2013]])</f>
        <v>340142.33333333331</v>
      </c>
      <c r="U237" s="77">
        <f>IF(Tabela13[[#This Row],[LUCRO MÉD]]&lt;&gt;0,(Tabela13[[#This Row],[LUCRO MÉD]]*1000/Tabela13[[#This Row],[Qtde Total Ações]])*(25%*Tabela13[[#This Row],[RPL]]/10%))</f>
        <v>1.1417330238735427E-2</v>
      </c>
      <c r="V237" s="30">
        <f>Tabela13[[#This Row],[DIVIDENDOS (25% +)]]/Tabela13[[#This Row],[Cotação]]</f>
        <v>6.6379826969392025E-4</v>
      </c>
      <c r="W237" s="30">
        <f>Tabela13[[#This Row],[Cotação]]/Tabela13[[#This Row],[VPA]]</f>
        <v>15.210303457553144</v>
      </c>
      <c r="X237" s="61">
        <f>IF(Tabela13[[#This Row],[P. Líquido]]&gt;0,AVERAGE(Tabela13[[#This Row],[LUCRO 2015]:[LUCRO 2013]])/(Tabela13[[#This Row],[P. Líquido]]),0)</f>
        <v>6.355021043755317E-2</v>
      </c>
      <c r="Y237" s="73">
        <f>IF([LUCRO MÉD]&lt;&gt;0,Tabela13[[#This Row],[Cotação]]/(Tabela13[[#This Row],[LUCRO MÉD]]*1000/Tabela13[[#This Row],[Qtde Total Ações]]),0)</f>
        <v>239.34308561415955</v>
      </c>
      <c r="Z237" s="61">
        <f>(Tabela13[[#This Row],[LUCRO MÉD]]*1000/Tabela13[[#This Row],[Qtde Total Ações]])/Tabela13[[#This Row],[Cotação]]</f>
        <v>4.178102732460302E-3</v>
      </c>
      <c r="AA237" s="56">
        <f>Tabela13[[#This Row],[Ativo Circ.]]/Tabela13[[#This Row],[Passivo Circ.]]</f>
        <v>2.74349610014246</v>
      </c>
      <c r="AB237" s="30">
        <f>STDEV(Tabela13[[#This Row],[LUCRO 2015]:[LUCRO 2013]])/Tabela13[[#This Row],[LUCRO MÉD]]</f>
        <v>1.0811003500248519</v>
      </c>
    </row>
    <row r="238" spans="1:28" hidden="1">
      <c r="A238" s="63" t="s">
        <v>712</v>
      </c>
      <c r="B238" s="21" t="s">
        <v>557</v>
      </c>
      <c r="C238" s="21" t="s">
        <v>98</v>
      </c>
      <c r="D238" s="34">
        <f>MAX(Tabela13[[#This Row],[Colunas1]:[Colunas5]])</f>
        <v>6.9</v>
      </c>
      <c r="E23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38" s="28">
        <f>IF(Tabela13[[#This Row],[P. Líquido]]&lt;&gt;0,(Tabela13[[#This Row],[P. Líquido]]*1000)/Tabela13[[#This Row],[Qtde Total Ações]],0)</f>
        <v>1.1308124159389346</v>
      </c>
      <c r="G238" s="39">
        <f>SUMPRODUCT(N(TRIM(Tabela15[Nome de pregão])=Tabela13[[#This Row],[Nome de Pregão]]),Tabela15[Qtde total de ações])</f>
        <v>4733181140</v>
      </c>
      <c r="H238" s="21">
        <f>SUMPRODUCT(N(Tabela1[Código]=Tabela13[[#This Row],[PAPEL]]),Tabela1[Fechamento])</f>
        <v>6.9</v>
      </c>
      <c r="I238" s="21">
        <f>SUMPRODUCT(N(Tabela17[Código]=Tabela13[[#This Row],[PAPEL]]),Tabela17[Fechamento])</f>
        <v>0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0</v>
      </c>
      <c r="L238" s="31">
        <f>SUMPRODUCT(N(Tabela17683[Código]=Tabela13[[#This Row],[PAPEL]]),Tabela17683[Fechamento])</f>
        <v>0</v>
      </c>
      <c r="M238" s="32">
        <f>IF(Tabela13[[#This Row],[Cotação]]&gt;0,Plan1!$B$2/Tabela13[[#This Row],[Cotação]]-MOD(Plan1!$B$2/Tabela13[[#This Row],[Cotação]],100),0)</f>
        <v>100</v>
      </c>
      <c r="N238" s="39">
        <v>5352340</v>
      </c>
      <c r="O238" s="39">
        <v>8675744</v>
      </c>
      <c r="P238" s="39">
        <v>3162295</v>
      </c>
      <c r="Q238" s="67">
        <v>0</v>
      </c>
      <c r="R238" s="67">
        <v>730330</v>
      </c>
      <c r="S238" s="67">
        <v>290097</v>
      </c>
      <c r="T238" s="73">
        <f>AVERAGE(Tabela13[[#This Row],[LUCRO 2015]:[LUCRO 2013]])</f>
        <v>340142.33333333331</v>
      </c>
      <c r="U238" s="77">
        <f>IF(Tabela13[[#This Row],[LUCRO MÉD]]&lt;&gt;0,(Tabela13[[#This Row],[LUCRO MÉD]]*1000/Tabela13[[#This Row],[Qtde Total Ações]])*(25%*Tabela13[[#This Row],[RPL]]/10%))</f>
        <v>1.1417330238735427E-2</v>
      </c>
      <c r="V238" s="30">
        <f>Tabela13[[#This Row],[DIVIDENDOS (25% +)]]/Tabela13[[#This Row],[Cotação]]</f>
        <v>1.6546855418457141E-3</v>
      </c>
      <c r="W238" s="30">
        <f>Tabela13[[#This Row],[Cotação]]/Tabela13[[#This Row],[VPA]]</f>
        <v>6.1018077823905053</v>
      </c>
      <c r="X238" s="61">
        <f>IF(Tabela13[[#This Row],[P. Líquido]]&gt;0,AVERAGE(Tabela13[[#This Row],[LUCRO 2015]:[LUCRO 2013]])/(Tabela13[[#This Row],[P. Líquido]]),0)</f>
        <v>6.355021043755317E-2</v>
      </c>
      <c r="Y238" s="73">
        <f>IF([LUCRO MÉD]&lt;&gt;0,Tabela13[[#This Row],[Cotação]]/(Tabela13[[#This Row],[LUCRO MÉD]]*1000/Tabela13[[#This Row],[Qtde Total Ações]]),0)</f>
        <v>96.015540159168665</v>
      </c>
      <c r="Z238" s="61">
        <f>(Tabela13[[#This Row],[LUCRO MÉD]]*1000/Tabela13[[#This Row],[Qtde Total Ações]])/Tabela13[[#This Row],[Cotação]]</f>
        <v>1.0414980724393796E-2</v>
      </c>
      <c r="AA238" s="56">
        <f>Tabela13[[#This Row],[Ativo Circ.]]/Tabela13[[#This Row],[Passivo Circ.]]</f>
        <v>2.74349610014246</v>
      </c>
      <c r="AB238" s="30">
        <f>STDEV(Tabela13[[#This Row],[LUCRO 2015]:[LUCRO 2013]])/Tabela13[[#This Row],[LUCRO MÉD]]</f>
        <v>1.0811003500248519</v>
      </c>
    </row>
    <row r="239" spans="1:28" hidden="1">
      <c r="A239" s="63" t="s">
        <v>713</v>
      </c>
      <c r="B239" s="21" t="s">
        <v>558</v>
      </c>
      <c r="C239" s="21" t="s">
        <v>238</v>
      </c>
      <c r="D239" s="34">
        <f>MAX(Tabela13[[#This Row],[Colunas1]:[Colunas5]])</f>
        <v>6.5</v>
      </c>
      <c r="E23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39" s="28">
        <f>IF(Tabela13[[#This Row],[P. Líquido]]&lt;&gt;0,(Tabela13[[#This Row],[P. Líquido]]*1000)/Tabela13[[#This Row],[Qtde Total Ações]],0)</f>
        <v>2.5334430424928067</v>
      </c>
      <c r="G239" s="39">
        <f>SUMPRODUCT(N(TRIM(Tabela15[Nome de pregão])=Tabela13[[#This Row],[Nome de Pregão]]),Tabela15[Qtde total de ações])</f>
        <v>54380145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6.5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31">
        <f>SUMPRODUCT(N(Tabela17683[Código]=Tabela13[[#This Row],[PAPEL]]),Tabela17683[Fechamento])</f>
        <v>0</v>
      </c>
      <c r="M239" s="32">
        <f>IF(Tabela13[[#This Row],[Cotação]]&gt;0,Plan1!$B$2/Tabela13[[#This Row],[Cotação]]-MOD(Plan1!$B$2/Tabela13[[#This Row],[Cotação]],100),0)</f>
        <v>100</v>
      </c>
      <c r="N239" s="39">
        <v>137769</v>
      </c>
      <c r="O239" s="39">
        <v>240887</v>
      </c>
      <c r="P239" s="39">
        <v>44893</v>
      </c>
      <c r="Q239" s="67">
        <v>0</v>
      </c>
      <c r="R239" s="67">
        <v>0</v>
      </c>
      <c r="S239" s="67">
        <v>0</v>
      </c>
      <c r="T239" s="73">
        <f>AVERAGE(Tabela13[[#This Row],[LUCRO 2015]:[LUCRO 2013]])</f>
        <v>0</v>
      </c>
      <c r="U239" s="77" t="b">
        <f>IF(Tabela13[[#This Row],[LUCRO MÉD]]&lt;&gt;0,(Tabela13[[#This Row],[LUCRO MÉD]]*1000/Tabela13[[#This Row],[Qtde Total Ações]])*(25%*Tabela13[[#This Row],[RPL]]/10%))</f>
        <v>0</v>
      </c>
      <c r="V239" s="30">
        <f>Tabela13[[#This Row],[DIVIDENDOS (25% +)]]/Tabela13[[#This Row],[Cotação]]</f>
        <v>0</v>
      </c>
      <c r="W239" s="30">
        <f>Tabela13[[#This Row],[Cotação]]/Tabela13[[#This Row],[VPA]]</f>
        <v>2.5656783637828542</v>
      </c>
      <c r="X239" s="61">
        <f>IF(Tabela13[[#This Row],[P. Líquido]]&gt;0,AVERAGE(Tabela13[[#This Row],[LUCRO 2015]:[LUCRO 2013]])/(Tabela13[[#This Row],[P. Líquido]]),0)</f>
        <v>0</v>
      </c>
      <c r="Y239" s="73">
        <f>IF([LUCRO MÉD]&lt;&gt;0,Tabela13[[#This Row],[Cotação]]/(Tabela13[[#This Row],[LUCRO MÉD]]*1000/Tabela13[[#This Row],[Qtde Total Ações]]),0)</f>
        <v>0</v>
      </c>
      <c r="Z239" s="61">
        <f>(Tabela13[[#This Row],[LUCRO MÉD]]*1000/Tabela13[[#This Row],[Qtde Total Ações]])/Tabela13[[#This Row],[Cotação]]</f>
        <v>0</v>
      </c>
      <c r="AA239" s="56">
        <f>Tabela13[[#This Row],[Ativo Circ.]]/Tabela13[[#This Row],[Passivo Circ.]]</f>
        <v>5.3658031318913864</v>
      </c>
      <c r="AB239" s="30" t="e">
        <f>STDEV(Tabela13[[#This Row],[LUCRO 2015]:[LUCRO 2013]])/Tabela13[[#This Row],[LUCRO MÉD]]</f>
        <v>#DIV/0!</v>
      </c>
    </row>
    <row r="240" spans="1:28" hidden="1">
      <c r="A240" s="63" t="s">
        <v>713</v>
      </c>
      <c r="B240" s="21" t="s">
        <v>557</v>
      </c>
      <c r="C240" s="21" t="s">
        <v>237</v>
      </c>
      <c r="D240" s="34">
        <f>MAX(Tabela13[[#This Row],[Colunas1]:[Colunas5]])</f>
        <v>9.9</v>
      </c>
      <c r="E24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0" s="28">
        <f>IF(Tabela13[[#This Row],[P. Líquido]]&lt;&gt;0,(Tabela13[[#This Row],[P. Líquido]]*1000)/Tabela13[[#This Row],[Qtde Total Ações]],0)</f>
        <v>2.5334430424928067</v>
      </c>
      <c r="G240" s="39">
        <f>SUMPRODUCT(N(TRIM(Tabela15[Nome de pregão])=Tabela13[[#This Row],[Nome de Pregão]]),Tabela15[Qtde total de ações])</f>
        <v>54380145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9.9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0</v>
      </c>
      <c r="L240" s="31">
        <f>SUMPRODUCT(N(Tabela17683[Código]=Tabela13[[#This Row],[PAPEL]]),Tabela17683[Fechamento])</f>
        <v>0</v>
      </c>
      <c r="M240" s="32">
        <f>IF(Tabela13[[#This Row],[Cotação]]&gt;0,Plan1!$B$2/Tabela13[[#This Row],[Cotação]]-MOD(Plan1!$B$2/Tabela13[[#This Row],[Cotação]],100),0)</f>
        <v>100</v>
      </c>
      <c r="N240" s="39">
        <v>137769</v>
      </c>
      <c r="O240" s="39">
        <v>240887</v>
      </c>
      <c r="P240" s="39">
        <v>44893</v>
      </c>
      <c r="Q240" s="67">
        <v>0</v>
      </c>
      <c r="R240" s="67">
        <v>0</v>
      </c>
      <c r="S240" s="67">
        <v>0</v>
      </c>
      <c r="T240" s="73">
        <f>AVERAGE(Tabela13[[#This Row],[LUCRO 2015]:[LUCRO 2013]])</f>
        <v>0</v>
      </c>
      <c r="U240" s="77" t="b">
        <f>IF(Tabela13[[#This Row],[LUCRO MÉD]]&lt;&gt;0,(Tabela13[[#This Row],[LUCRO MÉD]]*1000/Tabela13[[#This Row],[Qtde Total Ações]])*(25%*Tabela13[[#This Row],[RPL]]/10%))</f>
        <v>0</v>
      </c>
      <c r="V240" s="30">
        <f>Tabela13[[#This Row],[DIVIDENDOS (25% +)]]/Tabela13[[#This Row],[Cotação]]</f>
        <v>0</v>
      </c>
      <c r="W240" s="30">
        <f>Tabela13[[#This Row],[Cotação]]/Tabela13[[#This Row],[VPA]]</f>
        <v>3.9077255079154241</v>
      </c>
      <c r="X240" s="61">
        <f>IF(Tabela13[[#This Row],[P. Líquido]]&gt;0,AVERAGE(Tabela13[[#This Row],[LUCRO 2015]:[LUCRO 2013]])/(Tabela13[[#This Row],[P. Líquido]]),0)</f>
        <v>0</v>
      </c>
      <c r="Y240" s="73">
        <f>IF([LUCRO MÉD]&lt;&gt;0,Tabela13[[#This Row],[Cotação]]/(Tabela13[[#This Row],[LUCRO MÉD]]*1000/Tabela13[[#This Row],[Qtde Total Ações]]),0)</f>
        <v>0</v>
      </c>
      <c r="Z240" s="61">
        <f>(Tabela13[[#This Row],[LUCRO MÉD]]*1000/Tabela13[[#This Row],[Qtde Total Ações]])/Tabela13[[#This Row],[Cotação]]</f>
        <v>0</v>
      </c>
      <c r="AA240" s="56">
        <f>Tabela13[[#This Row],[Ativo Circ.]]/Tabela13[[#This Row],[Passivo Circ.]]</f>
        <v>5.3658031318913864</v>
      </c>
      <c r="AB240" s="30" t="e">
        <f>STDEV(Tabela13[[#This Row],[LUCRO 2015]:[LUCRO 2013]])/Tabela13[[#This Row],[LUCRO MÉD]]</f>
        <v>#DIV/0!</v>
      </c>
    </row>
    <row r="241" spans="1:28" hidden="1">
      <c r="A241" s="21" t="s">
        <v>714</v>
      </c>
      <c r="B241" s="21" t="s">
        <v>557</v>
      </c>
      <c r="C241" s="21" t="s">
        <v>426</v>
      </c>
      <c r="D241" s="34">
        <f>MAX(Tabela13[[#This Row],[Colunas1]:[Colunas5]])</f>
        <v>4.18</v>
      </c>
      <c r="E24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1" s="28">
        <f>IF(Tabela13[[#This Row],[P. Líquido]]&lt;&gt;0,(Tabela13[[#This Row],[P. Líquido]]*1000)/Tabela13[[#This Row],[Qtde Total Ações]],0)</f>
        <v>0</v>
      </c>
      <c r="G241" s="39">
        <f>SUMPRODUCT(N(TRIM(Tabela15[Nome de pregão])=Tabela13[[#This Row],[Nome de Pregão]]),Tabela15[Qtde total de ações])</f>
        <v>349862508</v>
      </c>
      <c r="H241" s="21">
        <f>SUMPRODUCT(N(Tabela1[Código]=Tabela13[[#This Row],[PAPEL]]),Tabela1[Fechamento])</f>
        <v>0</v>
      </c>
      <c r="I241" s="21">
        <f>SUMPRODUCT(N(Tabela17[Código]=Tabela13[[#This Row],[PAPEL]]),Tabela17[Fechamento])</f>
        <v>0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4.18</v>
      </c>
      <c r="L241" s="26">
        <f>SUMPRODUCT(N(Tabela17683[Código]=Tabela13[[#This Row],[PAPEL]]),Tabela17683[Fechamento])</f>
        <v>0</v>
      </c>
      <c r="M241" s="32">
        <f>IF(Tabela13[[#This Row],[Cotação]]&gt;0,Plan1!$B$2/Tabela13[[#This Row],[Cotação]]-MOD(Plan1!$B$2/Tabela13[[#This Row],[Cotação]],100),0)</f>
        <v>200</v>
      </c>
      <c r="N241" s="39"/>
      <c r="O241" s="39"/>
      <c r="P241" s="39"/>
      <c r="Q241" s="67"/>
      <c r="R241" s="67"/>
      <c r="S241" s="67"/>
      <c r="T241" s="73" t="e">
        <f>AVERAGE(Tabela13[[#This Row],[LUCRO 2015]:[LUCRO 2013]])</f>
        <v>#DIV/0!</v>
      </c>
      <c r="U241" s="77" t="e">
        <f>IF(Tabela13[[#This Row],[LUCRO MÉD]]&lt;&gt;0,(Tabela13[[#This Row],[LUCRO MÉD]]*1000/Tabela13[[#This Row],[Qtde Total Ações]])*(25%*Tabela13[[#This Row],[RPL]]/10%))</f>
        <v>#DIV/0!</v>
      </c>
      <c r="V241" s="30" t="e">
        <f>Tabela13[[#This Row],[DIVIDENDOS (25% +)]]/Tabela13[[#This Row],[Cotação]]</f>
        <v>#DIV/0!</v>
      </c>
      <c r="W241" s="30" t="e">
        <f>Tabela13[[#This Row],[Cotação]]/Tabela13[[#This Row],[VPA]]</f>
        <v>#DIV/0!</v>
      </c>
      <c r="X241" s="61">
        <f>IF(Tabela13[[#This Row],[P. Líquido]]&gt;0,AVERAGE(Tabela13[[#This Row],[LUCRO 2015]:[LUCRO 2013]])/(Tabela13[[#This Row],[P. Líquido]]),0)</f>
        <v>0</v>
      </c>
      <c r="Y241" s="73" t="e">
        <f>IF([LUCRO MÉD]&lt;&gt;0,Tabela13[[#This Row],[Cotação]]/(Tabela13[[#This Row],[LUCRO MÉD]]*1000/Tabela13[[#This Row],[Qtde Total Ações]]),0)</f>
        <v>#DIV/0!</v>
      </c>
      <c r="Z241" s="61" t="e">
        <f>(Tabela13[[#This Row],[LUCRO MÉD]]*1000/Tabela13[[#This Row],[Qtde Total Ações]])/Tabela13[[#This Row],[Cotação]]</f>
        <v>#DIV/0!</v>
      </c>
      <c r="AA241" s="56" t="e">
        <f>Tabela13[[#This Row],[Ativo Circ.]]/Tabela13[[#This Row],[Passivo Circ.]]</f>
        <v>#DIV/0!</v>
      </c>
      <c r="AB241" s="30" t="e">
        <f>STDEV(Tabela13[[#This Row],[LUCRO 2015]:[LUCRO 2013]])/Tabela13[[#This Row],[LUCRO MÉD]]</f>
        <v>#DIV/0!</v>
      </c>
    </row>
    <row r="242" spans="1:28" hidden="1">
      <c r="A242" s="63" t="s">
        <v>715</v>
      </c>
      <c r="B242" s="21" t="s">
        <v>557</v>
      </c>
      <c r="C242" s="21" t="s">
        <v>40</v>
      </c>
      <c r="D242" s="34">
        <f>MAX(Tabela13[[#This Row],[Colunas1]:[Colunas5]])</f>
        <v>8.84</v>
      </c>
      <c r="E24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42" s="28">
        <f>IF(Tabela13[[#This Row],[P. Líquido]]&lt;&gt;0,(Tabela13[[#This Row],[P. Líquido]]*1000)/Tabela13[[#This Row],[Qtde Total Ações]],0)</f>
        <v>17.994159484688335</v>
      </c>
      <c r="G242" s="39">
        <f>SUMPRODUCT(N(TRIM(Tabela15[Nome de pregão])=Tabela13[[#This Row],[Nome de Pregão]]),Tabela15[Qtde total de ações])</f>
        <v>203934060</v>
      </c>
      <c r="H242" s="21">
        <f>SUMPRODUCT(N(Tabela1[Código]=Tabela13[[#This Row],[PAPEL]]),Tabela1[Fechamento])</f>
        <v>8.84</v>
      </c>
      <c r="I242" s="21">
        <f>SUMPRODUCT(N(Tabela17[Código]=Tabela13[[#This Row],[PAPEL]]),Tabela17[Fechamento])</f>
        <v>0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31">
        <f>SUMPRODUCT(N(Tabela17683[Código]=Tabela13[[#This Row],[PAPEL]]),Tabela17683[Fechamento])</f>
        <v>0</v>
      </c>
      <c r="M242" s="32">
        <f>IF(Tabela13[[#This Row],[Cotação]]&gt;0,Plan1!$B$2/Tabela13[[#This Row],[Cotação]]-MOD(Plan1!$B$2/Tabela13[[#This Row],[Cotação]],100),0)</f>
        <v>100</v>
      </c>
      <c r="N242" s="39">
        <v>3669622</v>
      </c>
      <c r="O242" s="39">
        <v>3976236</v>
      </c>
      <c r="P242" s="39">
        <v>4399371</v>
      </c>
      <c r="Q242" s="67">
        <v>42395</v>
      </c>
      <c r="R242" s="67">
        <v>662831</v>
      </c>
      <c r="S242" s="67">
        <v>587335</v>
      </c>
      <c r="T242" s="73">
        <f>AVERAGE(Tabela13[[#This Row],[LUCRO 2015]:[LUCRO 2013]])</f>
        <v>430853.66666666669</v>
      </c>
      <c r="U242" s="77">
        <f>IF(Tabela13[[#This Row],[LUCRO MÉD]]&lt;&gt;0,(Tabela13[[#This Row],[LUCRO MÉD]]*1000/Tabela13[[#This Row],[Qtde Total Ações]])*(25%*Tabela13[[#This Row],[RPL]]/10%))</f>
        <v>0.62013822082469194</v>
      </c>
      <c r="V242" s="30">
        <f>Tabela13[[#This Row],[DIVIDENDOS (25% +)]]/Tabela13[[#This Row],[Cotação]]</f>
        <v>7.0151382446232119E-2</v>
      </c>
      <c r="W242" s="30">
        <f>Tabela13[[#This Row],[Cotação]]/Tabela13[[#This Row],[VPA]]</f>
        <v>0.49127051516477716</v>
      </c>
      <c r="X242" s="61">
        <f>IF(Tabela13[[#This Row],[P. Líquido]]&gt;0,AVERAGE(Tabela13[[#This Row],[LUCRO 2015]:[LUCRO 2013]])/(Tabela13[[#This Row],[P. Líquido]]),0)</f>
        <v>0.11741091225926449</v>
      </c>
      <c r="Y242" s="73">
        <f>IF([LUCRO MÉD]&lt;&gt;0,Tabela13[[#This Row],[Cotação]]/(Tabela13[[#This Row],[LUCRO MÉD]]*1000/Tabela13[[#This Row],[Qtde Total Ações]]),0)</f>
        <v>4.1841980929333316</v>
      </c>
      <c r="Z242" s="61">
        <f>(Tabela13[[#This Row],[LUCRO MÉD]]*1000/Tabela13[[#This Row],[Qtde Total Ações]])/Tabela13[[#This Row],[Cotação]]</f>
        <v>0.23899442086379571</v>
      </c>
      <c r="AA242" s="56">
        <f>Tabela13[[#This Row],[Ativo Circ.]]/Tabela13[[#This Row],[Passivo Circ.]]</f>
        <v>0.903819205063633</v>
      </c>
      <c r="AB242" s="30">
        <f>STDEV(Tabela13[[#This Row],[LUCRO 2015]:[LUCRO 2013]])/Tabela13[[#This Row],[LUCRO MÉD]]</f>
        <v>0.78571047065134725</v>
      </c>
    </row>
    <row r="243" spans="1:28" hidden="1">
      <c r="A243" s="21" t="s">
        <v>716</v>
      </c>
      <c r="B243" s="21" t="s">
        <v>557</v>
      </c>
      <c r="C243" s="21" t="s">
        <v>253</v>
      </c>
      <c r="D243" s="34">
        <f>MAX(Tabela13[[#This Row],[Colunas1]:[Colunas5]])</f>
        <v>46.01</v>
      </c>
      <c r="E24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3" s="28">
        <f>IF(Tabela13[[#This Row],[P. Líquido]]&lt;&gt;0,(Tabela13[[#This Row],[P. Líquido]]*1000)/Tabela13[[#This Row],[Qtde Total Ações]],0)</f>
        <v>0</v>
      </c>
      <c r="G243" s="39">
        <f>SUMPRODUCT(N(TRIM(Tabela15[Nome de pregão])=Tabela13[[#This Row],[Nome de Pregão]]),Tabela15[Qtde total de ações])</f>
        <v>47069132</v>
      </c>
      <c r="H243" s="21">
        <f>SUMPRODUCT(N(Tabela1[Código]=Tabela13[[#This Row],[PAPEL]]),Tabela1[Fechamento])</f>
        <v>0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46.01</v>
      </c>
      <c r="K243" s="21">
        <f>SUMPRODUCT(N(Tabela1768[Código]=Tabela13[[#This Row],[PAPEL]]),Tabela1768[Fechamento])</f>
        <v>0</v>
      </c>
      <c r="L243" s="31">
        <f>SUMPRODUCT(N(Tabela17683[Código]=Tabela13[[#This Row],[PAPEL]]),Tabela17683[Fechamento])</f>
        <v>0</v>
      </c>
      <c r="M243" s="32">
        <f>IF(Tabela13[[#This Row],[Cotação]]&gt;0,Plan1!$B$2/Tabela13[[#This Row],[Cotação]]-MOD(Plan1!$B$2/Tabela13[[#This Row],[Cotação]],100),0)</f>
        <v>0</v>
      </c>
      <c r="N243" s="32"/>
      <c r="O243" s="32"/>
      <c r="P243" s="32"/>
      <c r="Q243" s="67"/>
      <c r="R243" s="67"/>
      <c r="S243" s="67"/>
      <c r="T243" s="73" t="e">
        <f>AVERAGE(Tabela13[[#This Row],[LUCRO 2015]:[LUCRO 2013]])</f>
        <v>#DIV/0!</v>
      </c>
      <c r="U243" s="77" t="e">
        <f>IF(Tabela13[[#This Row],[LUCRO MÉD]]&lt;&gt;0,(Tabela13[[#This Row],[LUCRO MÉD]]*1000/Tabela13[[#This Row],[Qtde Total Ações]])*(25%*Tabela13[[#This Row],[RPL]]/10%))</f>
        <v>#DIV/0!</v>
      </c>
      <c r="V243" s="30" t="e">
        <f>Tabela13[[#This Row],[DIVIDENDOS (25% +)]]/Tabela13[[#This Row],[Cotação]]</f>
        <v>#DIV/0!</v>
      </c>
      <c r="W243" s="30" t="e">
        <f>Tabela13[[#This Row],[Cotação]]/Tabela13[[#This Row],[VPA]]</f>
        <v>#DIV/0!</v>
      </c>
      <c r="X243" s="61">
        <f>IF(Tabela13[[#This Row],[P. Líquido]]&gt;0,AVERAGE(Tabela13[[#This Row],[LUCRO 2015]:[LUCRO 2013]])/(Tabela13[[#This Row],[P. Líquido]]),0)</f>
        <v>0</v>
      </c>
      <c r="Y243" s="73" t="e">
        <f>IF([LUCRO MÉD]&lt;&gt;0,Tabela13[[#This Row],[Cotação]]/(Tabela13[[#This Row],[LUCRO MÉD]]*1000/Tabela13[[#This Row],[Qtde Total Ações]]),0)</f>
        <v>#DIV/0!</v>
      </c>
      <c r="Z243" s="61" t="e">
        <f>(Tabela13[[#This Row],[LUCRO MÉD]]*1000/Tabela13[[#This Row],[Qtde Total Ações]])/Tabela13[[#This Row],[Cotação]]</f>
        <v>#DIV/0!</v>
      </c>
      <c r="AA243" s="56" t="e">
        <f>Tabela13[[#This Row],[Ativo Circ.]]/Tabela13[[#This Row],[Passivo Circ.]]</f>
        <v>#DIV/0!</v>
      </c>
      <c r="AB243" s="30" t="e">
        <f>STDEV(Tabela13[[#This Row],[LUCRO 2015]:[LUCRO 2013]])/Tabela13[[#This Row],[LUCRO MÉD]]</f>
        <v>#DIV/0!</v>
      </c>
    </row>
    <row r="244" spans="1:28" hidden="1">
      <c r="A244" s="63" t="s">
        <v>717</v>
      </c>
      <c r="B244" s="21" t="s">
        <v>557</v>
      </c>
      <c r="C244" s="21" t="s">
        <v>462</v>
      </c>
      <c r="D244" s="34">
        <f>MAX(Tabela13[[#This Row],[Colunas1]:[Colunas5]])</f>
        <v>1.5</v>
      </c>
      <c r="E24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44" s="28">
        <f>IF(Tabela13[[#This Row],[P. Líquido]]&lt;&gt;0,(Tabela13[[#This Row],[P. Líquido]]*1000)/Tabela13[[#This Row],[Qtde Total Ações]],0)</f>
        <v>3.2947268445071529</v>
      </c>
      <c r="G244" s="39">
        <f>SUMPRODUCT(N(TRIM(Tabela15[Nome de pregão])=Tabela13[[#This Row],[Nome de Pregão]]),Tabela15[Qtde total de ações])</f>
        <v>11993407</v>
      </c>
      <c r="H244" s="21">
        <f>SUMPRODUCT(N(Tabela1[Código]=Tabela13[[#This Row],[PAPEL]]),Tabela1[Fechamento])</f>
        <v>0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0</v>
      </c>
      <c r="K244" s="21">
        <f>SUMPRODUCT(N(Tabela1768[Código]=Tabela13[[#This Row],[PAPEL]]),Tabela1768[Fechamento])</f>
        <v>0</v>
      </c>
      <c r="L244" s="26">
        <f>SUMPRODUCT(N(Tabela17683[Código]=Tabela13[[#This Row],[PAPEL]]),Tabela17683[Fechamento])</f>
        <v>1.5</v>
      </c>
      <c r="M244" s="32">
        <f>IF(Tabela13[[#This Row],[Cotação]]&gt;0,Plan1!$B$2/Tabela13[[#This Row],[Cotação]]-MOD(Plan1!$B$2/Tabela13[[#This Row],[Cotação]],100),0)</f>
        <v>600</v>
      </c>
      <c r="N244" s="39">
        <v>39515</v>
      </c>
      <c r="O244" s="39">
        <v>278855</v>
      </c>
      <c r="P244" s="39">
        <v>190603</v>
      </c>
      <c r="Q244" s="67">
        <v>0</v>
      </c>
      <c r="R244" s="67">
        <v>9917</v>
      </c>
      <c r="S244" s="67">
        <v>0</v>
      </c>
      <c r="T244" s="73">
        <f>AVERAGE(Tabela13[[#This Row],[LUCRO 2015]:[LUCRO 2013]])</f>
        <v>3305.6666666666665</v>
      </c>
      <c r="U244" s="77">
        <f>IF(Tabela13[[#This Row],[LUCRO MÉD]]&lt;&gt;0,(Tabela13[[#This Row],[LUCRO MÉD]]*1000/Tabela13[[#This Row],[Qtde Total Ações]])*(25%*Tabela13[[#This Row],[RPL]]/10%))</f>
        <v>5.7643928069458089E-2</v>
      </c>
      <c r="V244" s="30">
        <f>Tabela13[[#This Row],[DIVIDENDOS (25% +)]]/Tabela13[[#This Row],[Cotação]]</f>
        <v>3.8429285379638724E-2</v>
      </c>
      <c r="W244" s="30">
        <f>Tabela13[[#This Row],[Cotação]]/Tabela13[[#This Row],[VPA]]</f>
        <v>0.4552729469821587</v>
      </c>
      <c r="X244" s="61">
        <f>IF(Tabela13[[#This Row],[P. Líquido]]&gt;0,AVERAGE(Tabela13[[#This Row],[LUCRO 2015]:[LUCRO 2013]])/(Tabela13[[#This Row],[P. Líquido]]),0)</f>
        <v>8.3655995613480111E-2</v>
      </c>
      <c r="Y244" s="73">
        <f>IF([LUCRO MÉD]&lt;&gt;0,Tabela13[[#This Row],[Cotação]]/(Tabela13[[#This Row],[LUCRO MÉD]]*1000/Tabela13[[#This Row],[Qtde Total Ações]]),0)</f>
        <v>5.442203438539881</v>
      </c>
      <c r="Z244" s="61">
        <f>(Tabela13[[#This Row],[LUCRO MÉD]]*1000/Tabela13[[#This Row],[Qtde Total Ações]])/Tabela13[[#This Row],[Cotação]]</f>
        <v>0.1837491029678037</v>
      </c>
      <c r="AA244" s="56">
        <f>Tabela13[[#This Row],[Ativo Circ.]]/Tabela13[[#This Row],[Passivo Circ.]]</f>
        <v>1.4630147479315645</v>
      </c>
      <c r="AB244" s="30">
        <f>STDEV(Tabela13[[#This Row],[LUCRO 2015]:[LUCRO 2013]])/Tabela13[[#This Row],[LUCRO MÉD]]</f>
        <v>1.7320508075688774</v>
      </c>
    </row>
    <row r="245" spans="1:28" hidden="1">
      <c r="A245" s="63" t="s">
        <v>717</v>
      </c>
      <c r="B245" s="21" t="s">
        <v>558</v>
      </c>
      <c r="C245" s="21" t="s">
        <v>463</v>
      </c>
      <c r="D245" s="34">
        <f>MAX(Tabela13[[#This Row],[Colunas1]:[Colunas5]])</f>
        <v>2</v>
      </c>
      <c r="E24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45" s="28">
        <f>IF(Tabela13[[#This Row],[P. Líquido]]&lt;&gt;0,(Tabela13[[#This Row],[P. Líquido]]*1000)/Tabela13[[#This Row],[Qtde Total Ações]],0)</f>
        <v>3.2947268445071529</v>
      </c>
      <c r="G245" s="39">
        <f>SUMPRODUCT(N(TRIM(Tabela15[Nome de pregão])=Tabela13[[#This Row],[Nome de Pregão]]),Tabela15[Qtde total de ações])</f>
        <v>11993407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0</v>
      </c>
      <c r="K245" s="21">
        <f>SUMPRODUCT(N(Tabela1768[Código]=Tabela13[[#This Row],[PAPEL]]),Tabela1768[Fechamento])</f>
        <v>0</v>
      </c>
      <c r="L245" s="26">
        <f>SUMPRODUCT(N(Tabela17683[Código]=Tabela13[[#This Row],[PAPEL]]),Tabela17683[Fechamento])</f>
        <v>2</v>
      </c>
      <c r="M245" s="32">
        <f>IF(Tabela13[[#This Row],[Cotação]]&gt;0,Plan1!$B$2/Tabela13[[#This Row],[Cotação]]-MOD(Plan1!$B$2/Tabela13[[#This Row],[Cotação]],100),0)</f>
        <v>500</v>
      </c>
      <c r="N245" s="39">
        <v>39515</v>
      </c>
      <c r="O245" s="39">
        <v>278855</v>
      </c>
      <c r="P245" s="39">
        <v>190603</v>
      </c>
      <c r="Q245" s="67">
        <v>0</v>
      </c>
      <c r="R245" s="67">
        <v>9917</v>
      </c>
      <c r="S245" s="67">
        <v>0</v>
      </c>
      <c r="T245" s="73">
        <f>AVERAGE(Tabela13[[#This Row],[LUCRO 2015]:[LUCRO 2013]])</f>
        <v>3305.6666666666665</v>
      </c>
      <c r="U245" s="77">
        <f>IF(Tabela13[[#This Row],[LUCRO MÉD]]&lt;&gt;0,(Tabela13[[#This Row],[LUCRO MÉD]]*1000/Tabela13[[#This Row],[Qtde Total Ações]])*(25%*Tabela13[[#This Row],[RPL]]/10%))</f>
        <v>5.7643928069458089E-2</v>
      </c>
      <c r="V245" s="30">
        <f>Tabela13[[#This Row],[DIVIDENDOS (25% +)]]/Tabela13[[#This Row],[Cotação]]</f>
        <v>2.8821964034729045E-2</v>
      </c>
      <c r="W245" s="30">
        <f>Tabela13[[#This Row],[Cotação]]/Tabela13[[#This Row],[VPA]]</f>
        <v>0.60703059597621156</v>
      </c>
      <c r="X245" s="61">
        <f>IF(Tabela13[[#This Row],[P. Líquido]]&gt;0,AVERAGE(Tabela13[[#This Row],[LUCRO 2015]:[LUCRO 2013]])/(Tabela13[[#This Row],[P. Líquido]]),0)</f>
        <v>8.3655995613480111E-2</v>
      </c>
      <c r="Y245" s="73">
        <f>IF([LUCRO MÉD]&lt;&gt;0,Tabela13[[#This Row],[Cotação]]/(Tabela13[[#This Row],[LUCRO MÉD]]*1000/Tabela13[[#This Row],[Qtde Total Ações]]),0)</f>
        <v>7.256271251386508</v>
      </c>
      <c r="Z245" s="61">
        <f>(Tabela13[[#This Row],[LUCRO MÉD]]*1000/Tabela13[[#This Row],[Qtde Total Ações]])/Tabela13[[#This Row],[Cotação]]</f>
        <v>0.13781182722585278</v>
      </c>
      <c r="AA245" s="56">
        <f>Tabela13[[#This Row],[Ativo Circ.]]/Tabela13[[#This Row],[Passivo Circ.]]</f>
        <v>1.4630147479315645</v>
      </c>
      <c r="AB245" s="30">
        <f>STDEV(Tabela13[[#This Row],[LUCRO 2015]:[LUCRO 2013]])/Tabela13[[#This Row],[LUCRO MÉD]]</f>
        <v>1.7320508075688774</v>
      </c>
    </row>
    <row r="246" spans="1:28" hidden="1">
      <c r="A246" s="21" t="s">
        <v>718</v>
      </c>
      <c r="B246" s="21" t="s">
        <v>557</v>
      </c>
      <c r="C246" s="21" t="s">
        <v>425</v>
      </c>
      <c r="D246" s="34">
        <f>MAX(Tabela13[[#This Row],[Colunas1]:[Colunas5]])</f>
        <v>33.11</v>
      </c>
      <c r="E24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6" s="28">
        <f>IF(Tabela13[[#This Row],[P. Líquido]]&lt;&gt;0,(Tabela13[[#This Row],[P. Líquido]]*1000)/Tabela13[[#This Row],[Qtde Total Ações]],0)</f>
        <v>0</v>
      </c>
      <c r="G246" s="39">
        <f>SUMPRODUCT(N(TRIM(Tabela15[Nome de pregão])=Tabela13[[#This Row],[Nome de Pregão]]),Tabela15[Qtde total de ações])</f>
        <v>211793400</v>
      </c>
      <c r="H246" s="21">
        <f>SUMPRODUCT(N(Tabela1[Código]=Tabela13[[#This Row],[PAPEL]]),Tabela1[Fechamento])</f>
        <v>0</v>
      </c>
      <c r="I246" s="21">
        <f>SUMPRODUCT(N(Tabela17[Código]=Tabela13[[#This Row],[PAPEL]]),Tabela17[Fechamento])</f>
        <v>0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33.11</v>
      </c>
      <c r="L246" s="26">
        <f>SUMPRODUCT(N(Tabela17683[Código]=Tabela13[[#This Row],[PAPEL]]),Tabela17683[Fechamento])</f>
        <v>0</v>
      </c>
      <c r="M246" s="32">
        <f>IF(Tabela13[[#This Row],[Cotação]]&gt;0,Plan1!$B$2/Tabela13[[#This Row],[Cotação]]-MOD(Plan1!$B$2/Tabela13[[#This Row],[Cotação]],100),0)</f>
        <v>0</v>
      </c>
      <c r="N246" s="32"/>
      <c r="O246" s="32"/>
      <c r="P246" s="32"/>
      <c r="Q246" s="67"/>
      <c r="R246" s="67"/>
      <c r="S246" s="67"/>
      <c r="T246" s="73" t="e">
        <f>AVERAGE(Tabela13[[#This Row],[LUCRO 2015]:[LUCRO 2013]])</f>
        <v>#DIV/0!</v>
      </c>
      <c r="U246" s="77" t="e">
        <f>IF(Tabela13[[#This Row],[LUCRO MÉD]]&lt;&gt;0,(Tabela13[[#This Row],[LUCRO MÉD]]*1000/Tabela13[[#This Row],[Qtde Total Ações]])*(25%*Tabela13[[#This Row],[RPL]]/10%))</f>
        <v>#DIV/0!</v>
      </c>
      <c r="V246" s="30" t="e">
        <f>Tabela13[[#This Row],[DIVIDENDOS (25% +)]]/Tabela13[[#This Row],[Cotação]]</f>
        <v>#DIV/0!</v>
      </c>
      <c r="W246" s="30" t="e">
        <f>Tabela13[[#This Row],[Cotação]]/Tabela13[[#This Row],[VPA]]</f>
        <v>#DIV/0!</v>
      </c>
      <c r="X246" s="61">
        <f>IF(Tabela13[[#This Row],[P. Líquido]]&gt;0,AVERAGE(Tabela13[[#This Row],[LUCRO 2015]:[LUCRO 2013]])/(Tabela13[[#This Row],[P. Líquido]]),0)</f>
        <v>0</v>
      </c>
      <c r="Y246" s="73" t="e">
        <f>IF([LUCRO MÉD]&lt;&gt;0,Tabela13[[#This Row],[Cotação]]/(Tabela13[[#This Row],[LUCRO MÉD]]*1000/Tabela13[[#This Row],[Qtde Total Ações]]),0)</f>
        <v>#DIV/0!</v>
      </c>
      <c r="Z246" s="61" t="e">
        <f>(Tabela13[[#This Row],[LUCRO MÉD]]*1000/Tabela13[[#This Row],[Qtde Total Ações]])/Tabela13[[#This Row],[Cotação]]</f>
        <v>#DIV/0!</v>
      </c>
      <c r="AA246" s="56" t="e">
        <f>Tabela13[[#This Row],[Ativo Circ.]]/Tabela13[[#This Row],[Passivo Circ.]]</f>
        <v>#DIV/0!</v>
      </c>
      <c r="AB246" s="30" t="e">
        <f>STDEV(Tabela13[[#This Row],[LUCRO 2015]:[LUCRO 2013]])/Tabela13[[#This Row],[LUCRO MÉD]]</f>
        <v>#DIV/0!</v>
      </c>
    </row>
    <row r="247" spans="1:28" hidden="1">
      <c r="A247" s="21" t="s">
        <v>719</v>
      </c>
      <c r="B247" s="21" t="s">
        <v>557</v>
      </c>
      <c r="C247" s="21" t="s">
        <v>156</v>
      </c>
      <c r="D247" s="34">
        <f>MAX(Tabela13[[#This Row],[Colunas1]:[Colunas5]])</f>
        <v>4.7</v>
      </c>
      <c r="E24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7" s="28">
        <f>IF(Tabela13[[#This Row],[P. Líquido]]&lt;&gt;0,(Tabela13[[#This Row],[P. Líquido]]*1000)/Tabela13[[#This Row],[Qtde Total Ações]],0)</f>
        <v>0</v>
      </c>
      <c r="G247" s="39">
        <f>SUMPRODUCT(N(TRIM(Tabela15[Nome de pregão])=Tabela13[[#This Row],[Nome de Pregão]]),Tabela15[Qtde total de ações])</f>
        <v>65075322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4.7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26">
        <f>SUMPRODUCT(N(Tabela17683[Código]=Tabela13[[#This Row],[PAPEL]]),Tabela17683[Fechamento])</f>
        <v>0</v>
      </c>
      <c r="M247" s="32">
        <f>IF(Tabela13[[#This Row],[Cotação]]&gt;0,Plan1!$B$2/Tabela13[[#This Row],[Cotação]]-MOD(Plan1!$B$2/Tabela13[[#This Row],[Cotação]],100),0)</f>
        <v>200</v>
      </c>
      <c r="N247" s="39"/>
      <c r="O247" s="39"/>
      <c r="P247" s="39"/>
      <c r="Q247" s="67"/>
      <c r="R247" s="67"/>
      <c r="S247" s="67"/>
      <c r="T247" s="73" t="e">
        <f>AVERAGE(Tabela13[[#This Row],[LUCRO 2015]:[LUCRO 2013]])</f>
        <v>#DIV/0!</v>
      </c>
      <c r="U247" s="77" t="e">
        <f>IF(Tabela13[[#This Row],[LUCRO MÉD]]&lt;&gt;0,(Tabela13[[#This Row],[LUCRO MÉD]]*1000/Tabela13[[#This Row],[Qtde Total Ações]])*(25%*Tabela13[[#This Row],[RPL]]/10%))</f>
        <v>#DIV/0!</v>
      </c>
      <c r="V247" s="30" t="e">
        <f>Tabela13[[#This Row],[DIVIDENDOS (25% +)]]/Tabela13[[#This Row],[Cotação]]</f>
        <v>#DIV/0!</v>
      </c>
      <c r="W247" s="30" t="e">
        <f>Tabela13[[#This Row],[Cotação]]/Tabela13[[#This Row],[VPA]]</f>
        <v>#DIV/0!</v>
      </c>
      <c r="X247" s="61">
        <f>IF(Tabela13[[#This Row],[P. Líquido]]&gt;0,AVERAGE(Tabela13[[#This Row],[LUCRO 2015]:[LUCRO 2013]])/(Tabela13[[#This Row],[P. Líquido]]),0)</f>
        <v>0</v>
      </c>
      <c r="Y247" s="73" t="e">
        <f>IF([LUCRO MÉD]&lt;&gt;0,Tabela13[[#This Row],[Cotação]]/(Tabela13[[#This Row],[LUCRO MÉD]]*1000/Tabela13[[#This Row],[Qtde Total Ações]]),0)</f>
        <v>#DIV/0!</v>
      </c>
      <c r="Z247" s="61" t="e">
        <f>(Tabela13[[#This Row],[LUCRO MÉD]]*1000/Tabela13[[#This Row],[Qtde Total Ações]])/Tabela13[[#This Row],[Cotação]]</f>
        <v>#DIV/0!</v>
      </c>
      <c r="AA247" s="56" t="e">
        <f>Tabela13[[#This Row],[Ativo Circ.]]/Tabela13[[#This Row],[Passivo Circ.]]</f>
        <v>#DIV/0!</v>
      </c>
      <c r="AB247" s="30" t="e">
        <f>STDEV(Tabela13[[#This Row],[LUCRO 2015]:[LUCRO 2013]])/Tabela13[[#This Row],[LUCRO MÉD]]</f>
        <v>#DIV/0!</v>
      </c>
    </row>
    <row r="248" spans="1:28" hidden="1">
      <c r="A248" s="21" t="s">
        <v>720</v>
      </c>
      <c r="B248" s="21" t="s">
        <v>557</v>
      </c>
      <c r="C248" s="21" t="s">
        <v>504</v>
      </c>
      <c r="D248" s="34">
        <f>MAX(Tabela13[[#This Row],[Colunas1]:[Colunas5]])</f>
        <v>4.6500000000000004</v>
      </c>
      <c r="E24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8" s="28">
        <f>IF(Tabela13[[#This Row],[P. Líquido]]&lt;&gt;0,(Tabela13[[#This Row],[P. Líquido]]*1000)/Tabela13[[#This Row],[Qtde Total Ações]],0)</f>
        <v>0</v>
      </c>
      <c r="G248" s="39">
        <f>SUMPRODUCT(N(TRIM(Tabela15[Nome de pregão])=Tabela13[[#This Row],[Nome de Pregão]]),Tabela15[Qtde total de ações])</f>
        <v>91711620</v>
      </c>
      <c r="H248" s="21">
        <f>SUMPRODUCT(N(Tabela1[Código]=Tabela13[[#This Row],[PAPEL]]),Tabela1[Fechamento])</f>
        <v>0</v>
      </c>
      <c r="I248" s="21">
        <f>SUMPRODUCT(N(Tabela17[Código]=Tabela13[[#This Row],[PAPEL]]),Tabela17[Fechamento])</f>
        <v>0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26">
        <f>SUMPRODUCT(N(Tabela17683[Código]=Tabela13[[#This Row],[PAPEL]]),Tabela17683[Fechamento])</f>
        <v>4.6500000000000004</v>
      </c>
      <c r="M248" s="32">
        <f>IF(Tabela13[[#This Row],[Cotação]]&gt;0,Plan1!$B$2/Tabela13[[#This Row],[Cotação]]-MOD(Plan1!$B$2/Tabela13[[#This Row],[Cotação]],100),0)</f>
        <v>200</v>
      </c>
      <c r="N248" s="39"/>
      <c r="O248" s="39"/>
      <c r="P248" s="39"/>
      <c r="Q248" s="67"/>
      <c r="R248" s="67"/>
      <c r="S248" s="67"/>
      <c r="T248" s="73" t="e">
        <f>AVERAGE(Tabela13[[#This Row],[LUCRO 2015]:[LUCRO 2013]])</f>
        <v>#DIV/0!</v>
      </c>
      <c r="U248" s="77" t="e">
        <f>IF(Tabela13[[#This Row],[LUCRO MÉD]]&lt;&gt;0,(Tabela13[[#This Row],[LUCRO MÉD]]*1000/Tabela13[[#This Row],[Qtde Total Ações]])*(25%*Tabela13[[#This Row],[RPL]]/10%))</f>
        <v>#DIV/0!</v>
      </c>
      <c r="V248" s="30" t="e">
        <f>Tabela13[[#This Row],[DIVIDENDOS (25% +)]]/Tabela13[[#This Row],[Cotação]]</f>
        <v>#DIV/0!</v>
      </c>
      <c r="W248" s="30" t="e">
        <f>Tabela13[[#This Row],[Cotação]]/Tabela13[[#This Row],[VPA]]</f>
        <v>#DIV/0!</v>
      </c>
      <c r="X248" s="61">
        <f>IF(Tabela13[[#This Row],[P. Líquido]]&gt;0,AVERAGE(Tabela13[[#This Row],[LUCRO 2015]:[LUCRO 2013]])/(Tabela13[[#This Row],[P. Líquido]]),0)</f>
        <v>0</v>
      </c>
      <c r="Y248" s="73" t="e">
        <f>IF([LUCRO MÉD]&lt;&gt;0,Tabela13[[#This Row],[Cotação]]/(Tabela13[[#This Row],[LUCRO MÉD]]*1000/Tabela13[[#This Row],[Qtde Total Ações]]),0)</f>
        <v>#DIV/0!</v>
      </c>
      <c r="Z248" s="61" t="e">
        <f>(Tabela13[[#This Row],[LUCRO MÉD]]*1000/Tabela13[[#This Row],[Qtde Total Ações]])/Tabela13[[#This Row],[Cotação]]</f>
        <v>#DIV/0!</v>
      </c>
      <c r="AA248" s="56" t="e">
        <f>Tabela13[[#This Row],[Ativo Circ.]]/Tabela13[[#This Row],[Passivo Circ.]]</f>
        <v>#DIV/0!</v>
      </c>
      <c r="AB248" s="30" t="e">
        <f>STDEV(Tabela13[[#This Row],[LUCRO 2015]:[LUCRO 2013]])/Tabela13[[#This Row],[LUCRO MÉD]]</f>
        <v>#DIV/0!</v>
      </c>
    </row>
    <row r="249" spans="1:28" hidden="1">
      <c r="A249" s="21" t="s">
        <v>721</v>
      </c>
      <c r="B249" s="21" t="s">
        <v>557</v>
      </c>
      <c r="C249" s="21" t="s">
        <v>334</v>
      </c>
      <c r="D249" s="34">
        <f>MAX(Tabela13[[#This Row],[Colunas1]:[Colunas5]])</f>
        <v>11.1</v>
      </c>
      <c r="E24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49" s="28">
        <f>IF(Tabela13[[#This Row],[P. Líquido]]&lt;&gt;0,(Tabela13[[#This Row],[P. Líquido]]*1000)/Tabela13[[#This Row],[Qtde Total Ações]],0)</f>
        <v>0</v>
      </c>
      <c r="G249" s="39">
        <f>SUMPRODUCT(N(TRIM(Tabela15[Nome de pregão])=Tabela13[[#This Row],[Nome de Pregão]]),Tabela15[Qtde total de ações])</f>
        <v>1410686247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0</v>
      </c>
      <c r="J249" s="21">
        <f>SUMPRODUCT(N(Tabela176[Código]=Tabela13[[#This Row],[PAPEL]]),Tabela176[Fechamento])</f>
        <v>11.1</v>
      </c>
      <c r="K249" s="21">
        <f>SUMPRODUCT(N(Tabela1768[Código]=Tabela13[[#This Row],[PAPEL]]),Tabela1768[Fechamento])</f>
        <v>0</v>
      </c>
      <c r="L249" s="26">
        <f>SUMPRODUCT(N(Tabela17683[Código]=Tabela13[[#This Row],[PAPEL]]),Tabela17683[Fechamento])</f>
        <v>0</v>
      </c>
      <c r="M249" s="32">
        <f>IF(Tabela13[[#This Row],[Cotação]]&gt;0,Plan1!$B$2/Tabela13[[#This Row],[Cotação]]-MOD(Plan1!$B$2/Tabela13[[#This Row],[Cotação]],100),0)</f>
        <v>0</v>
      </c>
      <c r="N249" s="32"/>
      <c r="O249" s="32"/>
      <c r="P249" s="32"/>
      <c r="Q249" s="67"/>
      <c r="R249" s="67"/>
      <c r="S249" s="67"/>
      <c r="T249" s="73" t="e">
        <f>AVERAGE(Tabela13[[#This Row],[LUCRO 2015]:[LUCRO 2013]])</f>
        <v>#DIV/0!</v>
      </c>
      <c r="U249" s="77" t="e">
        <f>IF(Tabela13[[#This Row],[LUCRO MÉD]]&lt;&gt;0,(Tabela13[[#This Row],[LUCRO MÉD]]*1000/Tabela13[[#This Row],[Qtde Total Ações]])*(25%*Tabela13[[#This Row],[RPL]]/10%))</f>
        <v>#DIV/0!</v>
      </c>
      <c r="V249" s="30" t="e">
        <f>Tabela13[[#This Row],[DIVIDENDOS (25% +)]]/Tabela13[[#This Row],[Cotação]]</f>
        <v>#DIV/0!</v>
      </c>
      <c r="W249" s="30" t="e">
        <f>Tabela13[[#This Row],[Cotação]]/Tabela13[[#This Row],[VPA]]</f>
        <v>#DIV/0!</v>
      </c>
      <c r="X249" s="61">
        <f>IF(Tabela13[[#This Row],[P. Líquido]]&gt;0,AVERAGE(Tabela13[[#This Row],[LUCRO 2015]:[LUCRO 2013]])/(Tabela13[[#This Row],[P. Líquido]]),0)</f>
        <v>0</v>
      </c>
      <c r="Y249" s="73" t="e">
        <f>IF([LUCRO MÉD]&lt;&gt;0,Tabela13[[#This Row],[Cotação]]/(Tabela13[[#This Row],[LUCRO MÉD]]*1000/Tabela13[[#This Row],[Qtde Total Ações]]),0)</f>
        <v>#DIV/0!</v>
      </c>
      <c r="Z249" s="61" t="e">
        <f>(Tabela13[[#This Row],[LUCRO MÉD]]*1000/Tabela13[[#This Row],[Qtde Total Ações]])/Tabela13[[#This Row],[Cotação]]</f>
        <v>#DIV/0!</v>
      </c>
      <c r="AA249" s="56" t="e">
        <f>Tabela13[[#This Row],[Ativo Circ.]]/Tabela13[[#This Row],[Passivo Circ.]]</f>
        <v>#DIV/0!</v>
      </c>
      <c r="AB249" s="30" t="e">
        <f>STDEV(Tabela13[[#This Row],[LUCRO 2015]:[LUCRO 2013]])/Tabela13[[#This Row],[LUCRO MÉD]]</f>
        <v>#DIV/0!</v>
      </c>
    </row>
    <row r="250" spans="1:28" hidden="1">
      <c r="A250" s="21" t="s">
        <v>721</v>
      </c>
      <c r="B250" s="21" t="s">
        <v>558</v>
      </c>
      <c r="C250" s="21" t="s">
        <v>335</v>
      </c>
      <c r="D250" s="34">
        <f>MAX(Tabela13[[#This Row],[Colunas1]:[Colunas5]])</f>
        <v>15.21</v>
      </c>
      <c r="E25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0" s="28">
        <f>IF(Tabela13[[#This Row],[P. Líquido]]&lt;&gt;0,(Tabela13[[#This Row],[P. Líquido]]*1000)/Tabela13[[#This Row],[Qtde Total Ações]],0)</f>
        <v>0</v>
      </c>
      <c r="G250" s="39">
        <f>SUMPRODUCT(N(TRIM(Tabela15[Nome de pregão])=Tabela13[[#This Row],[Nome de Pregão]]),Tabela15[Qtde total de ações])</f>
        <v>1410686247</v>
      </c>
      <c r="H250" s="21">
        <f>SUMPRODUCT(N(Tabela1[Código]=Tabela13[[#This Row],[PAPEL]]),Tabela1[Fechamento])</f>
        <v>0</v>
      </c>
      <c r="I250" s="21">
        <f>SUMPRODUCT(N(Tabela17[Código]=Tabela13[[#This Row],[PAPEL]]),Tabela17[Fechamento])</f>
        <v>0</v>
      </c>
      <c r="J250" s="21">
        <f>SUMPRODUCT(N(Tabela176[Código]=Tabela13[[#This Row],[PAPEL]]),Tabela176[Fechamento])</f>
        <v>15.21</v>
      </c>
      <c r="K250" s="21">
        <f>SUMPRODUCT(N(Tabela1768[Código]=Tabela13[[#This Row],[PAPEL]]),Tabela1768[Fechamento])</f>
        <v>0</v>
      </c>
      <c r="L250" s="26">
        <f>SUMPRODUCT(N(Tabela17683[Código]=Tabela13[[#This Row],[PAPEL]]),Tabela17683[Fechamento])</f>
        <v>0</v>
      </c>
      <c r="M250" s="32">
        <f>IF(Tabela13[[#This Row],[Cotação]]&gt;0,Plan1!$B$2/Tabela13[[#This Row],[Cotação]]-MOD(Plan1!$B$2/Tabela13[[#This Row],[Cotação]],100),0)</f>
        <v>0</v>
      </c>
      <c r="N250" s="32"/>
      <c r="O250" s="32"/>
      <c r="P250" s="32"/>
      <c r="Q250" s="67"/>
      <c r="R250" s="67"/>
      <c r="S250" s="67"/>
      <c r="T250" s="73" t="e">
        <f>AVERAGE(Tabela13[[#This Row],[LUCRO 2015]:[LUCRO 2013]])</f>
        <v>#DIV/0!</v>
      </c>
      <c r="U250" s="77" t="e">
        <f>IF(Tabela13[[#This Row],[LUCRO MÉD]]&lt;&gt;0,(Tabela13[[#This Row],[LUCRO MÉD]]*1000/Tabela13[[#This Row],[Qtde Total Ações]])*(25%*Tabela13[[#This Row],[RPL]]/10%))</f>
        <v>#DIV/0!</v>
      </c>
      <c r="V250" s="30" t="e">
        <f>Tabela13[[#This Row],[DIVIDENDOS (25% +)]]/Tabela13[[#This Row],[Cotação]]</f>
        <v>#DIV/0!</v>
      </c>
      <c r="W250" s="30" t="e">
        <f>Tabela13[[#This Row],[Cotação]]/Tabela13[[#This Row],[VPA]]</f>
        <v>#DIV/0!</v>
      </c>
      <c r="X250" s="61">
        <f>IF(Tabela13[[#This Row],[P. Líquido]]&gt;0,AVERAGE(Tabela13[[#This Row],[LUCRO 2015]:[LUCRO 2013]])/(Tabela13[[#This Row],[P. Líquido]]),0)</f>
        <v>0</v>
      </c>
      <c r="Y250" s="73" t="e">
        <f>IF([LUCRO MÉD]&lt;&gt;0,Tabela13[[#This Row],[Cotação]]/(Tabela13[[#This Row],[LUCRO MÉD]]*1000/Tabela13[[#This Row],[Qtde Total Ações]]),0)</f>
        <v>#DIV/0!</v>
      </c>
      <c r="Z250" s="61" t="e">
        <f>(Tabela13[[#This Row],[LUCRO MÉD]]*1000/Tabela13[[#This Row],[Qtde Total Ações]])/Tabela13[[#This Row],[Cotação]]</f>
        <v>#DIV/0!</v>
      </c>
      <c r="AA250" s="56" t="e">
        <f>Tabela13[[#This Row],[Ativo Circ.]]/Tabela13[[#This Row],[Passivo Circ.]]</f>
        <v>#DIV/0!</v>
      </c>
      <c r="AB250" s="30" t="e">
        <f>STDEV(Tabela13[[#This Row],[LUCRO 2015]:[LUCRO 2013]])/Tabela13[[#This Row],[LUCRO MÉD]]</f>
        <v>#DIV/0!</v>
      </c>
    </row>
    <row r="251" spans="1:28" hidden="1">
      <c r="A251" s="63" t="s">
        <v>722</v>
      </c>
      <c r="B251" s="21" t="s">
        <v>557</v>
      </c>
      <c r="C251" s="21" t="s">
        <v>435</v>
      </c>
      <c r="D251" s="34">
        <f>MAX(Tabela13[[#This Row],[Colunas1]:[Colunas5]])</f>
        <v>7.5</v>
      </c>
      <c r="E25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51" s="28">
        <f>IF(Tabela13[[#This Row],[P. Líquido]]&lt;&gt;0,(Tabela13[[#This Row],[P. Líquido]]*1000)/Tabela13[[#This Row],[Qtde Total Ações]],0)</f>
        <v>5.4822232072862578</v>
      </c>
      <c r="G251" s="39">
        <f>SUMPRODUCT(N(TRIM(Tabela15[Nome de pregão])=Tabela13[[#This Row],[Nome de Pregão]]),Tabela15[Qtde total de ações])</f>
        <v>204085999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7.5</v>
      </c>
      <c r="L251" s="26">
        <f>SUMPRODUCT(N(Tabela17683[Código]=Tabela13[[#This Row],[PAPEL]]),Tabela17683[Fechamento])</f>
        <v>0</v>
      </c>
      <c r="M251" s="32">
        <f>IF(Tabela13[[#This Row],[Cotação]]&gt;0,Plan1!$B$2/Tabela13[[#This Row],[Cotação]]-MOD(Plan1!$B$2/Tabela13[[#This Row],[Cotação]],100),0)</f>
        <v>100</v>
      </c>
      <c r="N251" s="39">
        <v>1118845</v>
      </c>
      <c r="O251" s="39">
        <v>1862804</v>
      </c>
      <c r="P251" s="39">
        <v>830820</v>
      </c>
      <c r="Q251" s="67">
        <v>0</v>
      </c>
      <c r="R251" s="67">
        <v>51082</v>
      </c>
      <c r="S251" s="67">
        <v>85498</v>
      </c>
      <c r="T251" s="73">
        <f>AVERAGE(Tabela13[[#This Row],[LUCRO 2015]:[LUCRO 2013]])</f>
        <v>45526.666666666664</v>
      </c>
      <c r="U251" s="77">
        <f>IF(Tabela13[[#This Row],[LUCRO MÉD]]&lt;&gt;0,(Tabela13[[#This Row],[LUCRO MÉD]]*1000/Tabela13[[#This Row],[Qtde Total Ações]])*(25%*Tabela13[[#This Row],[RPL]]/10%))</f>
        <v>2.2692825781442306E-2</v>
      </c>
      <c r="V251" s="30">
        <f>Tabela13[[#This Row],[DIVIDENDOS (25% +)]]/Tabela13[[#This Row],[Cotação]]</f>
        <v>3.0257101041923076E-3</v>
      </c>
      <c r="W251" s="30">
        <f>Tabela13[[#This Row],[Cotação]]/Tabela13[[#This Row],[VPA]]</f>
        <v>1.3680581246732122</v>
      </c>
      <c r="X251" s="61">
        <f>IF(Tabela13[[#This Row],[P. Líquido]]&gt;0,AVERAGE(Tabela13[[#This Row],[LUCRO 2015]:[LUCRO 2013]])/(Tabela13[[#This Row],[P. Líquido]]),0)</f>
        <v>4.0690771882313154E-2</v>
      </c>
      <c r="Y251" s="73">
        <f>IF([LUCRO MÉD]&lt;&gt;0,Tabela13[[#This Row],[Cotação]]/(Tabela13[[#This Row],[LUCRO MÉD]]*1000/Tabela13[[#This Row],[Qtde Total Ações]]),0)</f>
        <v>33.620844761312057</v>
      </c>
      <c r="Z251" s="61">
        <f>(Tabela13[[#This Row],[LUCRO MÉD]]*1000/Tabela13[[#This Row],[Qtde Total Ações]])/Tabela13[[#This Row],[Cotação]]</f>
        <v>2.9743452524747773E-2</v>
      </c>
      <c r="AA251" s="56">
        <f>Tabela13[[#This Row],[Ativo Circ.]]/Tabela13[[#This Row],[Passivo Circ.]]</f>
        <v>2.2421270551984787</v>
      </c>
      <c r="AB251" s="30">
        <f>STDEV(Tabela13[[#This Row],[LUCRO 2015]:[LUCRO 2013]])/Tabela13[[#This Row],[LUCRO MÉD]]</f>
        <v>0.94491590443710727</v>
      </c>
    </row>
    <row r="252" spans="1:28" hidden="1">
      <c r="A252" s="21" t="s">
        <v>723</v>
      </c>
      <c r="B252" s="21" t="s">
        <v>557</v>
      </c>
      <c r="C252" s="21" t="s">
        <v>434</v>
      </c>
      <c r="D252" s="34">
        <f>MAX(Tabela13[[#This Row],[Colunas1]:[Colunas5]])</f>
        <v>22.09</v>
      </c>
      <c r="E25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2" s="28">
        <f>IF(Tabela13[[#This Row],[P. Líquido]]&lt;&gt;0,(Tabela13[[#This Row],[P. Líquido]]*1000)/Tabela13[[#This Row],[Qtde Total Ações]],0)</f>
        <v>0</v>
      </c>
      <c r="G252" s="39">
        <f>SUMPRODUCT(N(TRIM(Tabela15[Nome de pregão])=Tabela13[[#This Row],[Nome de Pregão]]),Tabela15[Qtde total de ações])</f>
        <v>642085575</v>
      </c>
      <c r="H252" s="21">
        <f>SUMPRODUCT(N(Tabela1[Código]=Tabela13[[#This Row],[PAPEL]]),Tabela1[Fechamento])</f>
        <v>0</v>
      </c>
      <c r="I252" s="21">
        <f>SUMPRODUCT(N(Tabela17[Código]=Tabela13[[#This Row],[PAPEL]]),Tabela17[Fechamento])</f>
        <v>0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22.09</v>
      </c>
      <c r="L252" s="26">
        <f>SUMPRODUCT(N(Tabela17683[Código]=Tabela13[[#This Row],[PAPEL]]),Tabela17683[Fechamento])</f>
        <v>0</v>
      </c>
      <c r="M252" s="32">
        <f>IF(Tabela13[[#This Row],[Cotação]]&gt;0,Plan1!$B$2/Tabela13[[#This Row],[Cotação]]-MOD(Plan1!$B$2/Tabela13[[#This Row],[Cotação]],100),0)</f>
        <v>0</v>
      </c>
      <c r="N252" s="32"/>
      <c r="O252" s="32"/>
      <c r="P252" s="32"/>
      <c r="Q252" s="67"/>
      <c r="R252" s="67"/>
      <c r="S252" s="67"/>
      <c r="T252" s="73" t="e">
        <f>AVERAGE(Tabela13[[#This Row],[LUCRO 2015]:[LUCRO 2013]])</f>
        <v>#DIV/0!</v>
      </c>
      <c r="U252" s="77" t="e">
        <f>IF(Tabela13[[#This Row],[LUCRO MÉD]]&lt;&gt;0,(Tabela13[[#This Row],[LUCRO MÉD]]*1000/Tabela13[[#This Row],[Qtde Total Ações]])*(25%*Tabela13[[#This Row],[RPL]]/10%))</f>
        <v>#DIV/0!</v>
      </c>
      <c r="V252" s="30" t="e">
        <f>Tabela13[[#This Row],[DIVIDENDOS (25% +)]]/Tabela13[[#This Row],[Cotação]]</f>
        <v>#DIV/0!</v>
      </c>
      <c r="W252" s="30" t="e">
        <f>Tabela13[[#This Row],[Cotação]]/Tabela13[[#This Row],[VPA]]</f>
        <v>#DIV/0!</v>
      </c>
      <c r="X252" s="61">
        <f>IF(Tabela13[[#This Row],[P. Líquido]]&gt;0,AVERAGE(Tabela13[[#This Row],[LUCRO 2015]:[LUCRO 2013]])/(Tabela13[[#This Row],[P. Líquido]]),0)</f>
        <v>0</v>
      </c>
      <c r="Y252" s="73" t="e">
        <f>IF([LUCRO MÉD]&lt;&gt;0,Tabela13[[#This Row],[Cotação]]/(Tabela13[[#This Row],[LUCRO MÉD]]*1000/Tabela13[[#This Row],[Qtde Total Ações]]),0)</f>
        <v>#DIV/0!</v>
      </c>
      <c r="Z252" s="61" t="e">
        <f>(Tabela13[[#This Row],[LUCRO MÉD]]*1000/Tabela13[[#This Row],[Qtde Total Ações]])/Tabela13[[#This Row],[Cotação]]</f>
        <v>#DIV/0!</v>
      </c>
      <c r="AA252" s="56" t="e">
        <f>Tabela13[[#This Row],[Ativo Circ.]]/Tabela13[[#This Row],[Passivo Circ.]]</f>
        <v>#DIV/0!</v>
      </c>
      <c r="AB252" s="30" t="e">
        <f>STDEV(Tabela13[[#This Row],[LUCRO 2015]:[LUCRO 2013]])/Tabela13[[#This Row],[LUCRO MÉD]]</f>
        <v>#DIV/0!</v>
      </c>
    </row>
    <row r="253" spans="1:28" hidden="1">
      <c r="A253" s="21" t="s">
        <v>724</v>
      </c>
      <c r="B253" s="21" t="s">
        <v>557</v>
      </c>
      <c r="C253" s="21" t="s">
        <v>475</v>
      </c>
      <c r="D253" s="34">
        <f>MAX(Tabela13[[#This Row],[Colunas1]:[Colunas5]])</f>
        <v>3</v>
      </c>
      <c r="E25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3" s="28">
        <f>IF(Tabela13[[#This Row],[P. Líquido]]&lt;&gt;0,(Tabela13[[#This Row],[P. Líquido]]*1000)/Tabela13[[#This Row],[Qtde Total Ações]],0)</f>
        <v>0</v>
      </c>
      <c r="G253" s="39">
        <f>SUMPRODUCT(N(TRIM(Tabela15[Nome de pregão])=Tabela13[[#This Row],[Nome de Pregão]]),Tabela15[Qtde total de ações])</f>
        <v>114586990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0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26">
        <f>SUMPRODUCT(N(Tabela17683[Código]=Tabela13[[#This Row],[PAPEL]]),Tabela17683[Fechamento])</f>
        <v>3</v>
      </c>
      <c r="M253" s="32">
        <f>IF(Tabela13[[#This Row],[Cotação]]&gt;0,Plan1!$B$2/Tabela13[[#This Row],[Cotação]]-MOD(Plan1!$B$2/Tabela13[[#This Row],[Cotação]],100),0)</f>
        <v>300</v>
      </c>
      <c r="N253" s="39"/>
      <c r="O253" s="39"/>
      <c r="P253" s="39"/>
      <c r="Q253" s="67"/>
      <c r="R253" s="67"/>
      <c r="S253" s="67"/>
      <c r="T253" s="73" t="e">
        <f>AVERAGE(Tabela13[[#This Row],[LUCRO 2015]:[LUCRO 2013]])</f>
        <v>#DIV/0!</v>
      </c>
      <c r="U253" s="77" t="e">
        <f>IF(Tabela13[[#This Row],[LUCRO MÉD]]&lt;&gt;0,(Tabela13[[#This Row],[LUCRO MÉD]]*1000/Tabela13[[#This Row],[Qtde Total Ações]])*(25%*Tabela13[[#This Row],[RPL]]/10%))</f>
        <v>#DIV/0!</v>
      </c>
      <c r="V253" s="30" t="e">
        <f>Tabela13[[#This Row],[DIVIDENDOS (25% +)]]/Tabela13[[#This Row],[Cotação]]</f>
        <v>#DIV/0!</v>
      </c>
      <c r="W253" s="30" t="e">
        <f>Tabela13[[#This Row],[Cotação]]/Tabela13[[#This Row],[VPA]]</f>
        <v>#DIV/0!</v>
      </c>
      <c r="X253" s="61">
        <f>IF(Tabela13[[#This Row],[P. Líquido]]&gt;0,AVERAGE(Tabela13[[#This Row],[LUCRO 2015]:[LUCRO 2013]])/(Tabela13[[#This Row],[P. Líquido]]),0)</f>
        <v>0</v>
      </c>
      <c r="Y253" s="73" t="e">
        <f>IF([LUCRO MÉD]&lt;&gt;0,Tabela13[[#This Row],[Cotação]]/(Tabela13[[#This Row],[LUCRO MÉD]]*1000/Tabela13[[#This Row],[Qtde Total Ações]]),0)</f>
        <v>#DIV/0!</v>
      </c>
      <c r="Z253" s="61" t="e">
        <f>(Tabela13[[#This Row],[LUCRO MÉD]]*1000/Tabela13[[#This Row],[Qtde Total Ações]])/Tabela13[[#This Row],[Cotação]]</f>
        <v>#DIV/0!</v>
      </c>
      <c r="AA253" s="56" t="e">
        <f>Tabela13[[#This Row],[Ativo Circ.]]/Tabela13[[#This Row],[Passivo Circ.]]</f>
        <v>#DIV/0!</v>
      </c>
      <c r="AB253" s="30" t="e">
        <f>STDEV(Tabela13[[#This Row],[LUCRO 2015]:[LUCRO 2013]])/Tabela13[[#This Row],[LUCRO MÉD]]</f>
        <v>#DIV/0!</v>
      </c>
    </row>
    <row r="254" spans="1:28" hidden="1">
      <c r="A254" s="21" t="s">
        <v>725</v>
      </c>
      <c r="B254" s="21" t="s">
        <v>557</v>
      </c>
      <c r="C254" s="21" t="s">
        <v>286</v>
      </c>
      <c r="D254" s="34">
        <f>MAX(Tabela13[[#This Row],[Colunas1]:[Colunas5]])</f>
        <v>0</v>
      </c>
      <c r="E25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4" s="28">
        <f>IF(Tabela13[[#This Row],[P. Líquido]]&lt;&gt;0,(Tabela13[[#This Row],[P. Líquido]]*1000)/Tabela13[[#This Row],[Qtde Total Ações]],0)</f>
        <v>0</v>
      </c>
      <c r="G254" s="39">
        <f>SUMPRODUCT(N(TRIM(Tabela15[Nome de pregão])=Tabela13[[#This Row],[Nome de Pregão]]),Tabela15[Qtde total de ações])</f>
        <v>0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0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0</v>
      </c>
      <c r="L254" s="31">
        <f>SUMPRODUCT(N(Tabela17683[Código]=Tabela13[[#This Row],[PAPEL]]),Tabela17683[Fechamento])</f>
        <v>0</v>
      </c>
      <c r="M254" s="22">
        <f>IF(Tabela13[[#This Row],[Cotação]]&gt;0,Plan1!$B$2/Tabela13[[#This Row],[Cotação]]-MOD(Plan1!$B$2/Tabela13[[#This Row],[Cotação]],100),0)</f>
        <v>0</v>
      </c>
      <c r="N254" s="22"/>
      <c r="O254" s="22"/>
      <c r="P254" s="22"/>
      <c r="Q254" s="67"/>
      <c r="R254" s="67"/>
      <c r="S254" s="67"/>
      <c r="T254" s="73" t="e">
        <f>AVERAGE(Tabela13[[#This Row],[LUCRO 2015]:[LUCRO 2013]])</f>
        <v>#DIV/0!</v>
      </c>
      <c r="U254" s="77" t="e">
        <f>IF(Tabela13[[#This Row],[LUCRO MÉD]]&lt;&gt;0,(Tabela13[[#This Row],[LUCRO MÉD]]*1000/Tabela13[[#This Row],[Qtde Total Ações]])*(25%*Tabela13[[#This Row],[RPL]]/10%))</f>
        <v>#DIV/0!</v>
      </c>
      <c r="V254" s="30" t="e">
        <f>Tabela13[[#This Row],[DIVIDENDOS (25% +)]]/Tabela13[[#This Row],[Cotação]]</f>
        <v>#DIV/0!</v>
      </c>
      <c r="W254" s="30" t="e">
        <f>Tabela13[[#This Row],[Cotação]]/Tabela13[[#This Row],[VPA]]</f>
        <v>#DIV/0!</v>
      </c>
      <c r="X254" s="61">
        <f>IF(Tabela13[[#This Row],[P. Líquido]]&gt;0,AVERAGE(Tabela13[[#This Row],[LUCRO 2015]:[LUCRO 2013]])/(Tabela13[[#This Row],[P. Líquido]]),0)</f>
        <v>0</v>
      </c>
      <c r="Y254" s="73" t="e">
        <f>IF([LUCRO MÉD]&lt;&gt;0,Tabela13[[#This Row],[Cotação]]/(Tabela13[[#This Row],[LUCRO MÉD]]*1000/Tabela13[[#This Row],[Qtde Total Ações]]),0)</f>
        <v>#DIV/0!</v>
      </c>
      <c r="Z254" s="61" t="e">
        <f>(Tabela13[[#This Row],[LUCRO MÉD]]*1000/Tabela13[[#This Row],[Qtde Total Ações]])/Tabela13[[#This Row],[Cotação]]</f>
        <v>#DIV/0!</v>
      </c>
      <c r="AA254" s="56" t="e">
        <f>Tabela13[[#This Row],[Ativo Circ.]]/Tabela13[[#This Row],[Passivo Circ.]]</f>
        <v>#DIV/0!</v>
      </c>
      <c r="AB254" s="30" t="e">
        <f>STDEV(Tabela13[[#This Row],[LUCRO 2015]:[LUCRO 2013]])/Tabela13[[#This Row],[LUCRO MÉD]]</f>
        <v>#DIV/0!</v>
      </c>
    </row>
    <row r="255" spans="1:28" hidden="1">
      <c r="A255" s="21" t="s">
        <v>726</v>
      </c>
      <c r="B255" s="21" t="s">
        <v>557</v>
      </c>
      <c r="C255" s="21" t="s">
        <v>358</v>
      </c>
      <c r="D255" s="34">
        <f>MAX(Tabela13[[#This Row],[Colunas1]:[Colunas5]])</f>
        <v>93.25</v>
      </c>
      <c r="E25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5" s="28">
        <f>IF(Tabela13[[#This Row],[P. Líquido]]&lt;&gt;0,(Tabela13[[#This Row],[P. Líquido]]*1000)/Tabela13[[#This Row],[Qtde Total Ações]],0)</f>
        <v>0</v>
      </c>
      <c r="G255" s="39">
        <f>SUMPRODUCT(N(TRIM(Tabela15[Nome de pregão])=Tabela13[[#This Row],[Nome de Pregão]]),Tabela15[Qtde total de ações])</f>
        <v>113000000</v>
      </c>
      <c r="H255" s="21">
        <f>SUMPRODUCT(N(Tabela1[Código]=Tabela13[[#This Row],[PAPEL]]),Tabela1[Fechamento])</f>
        <v>0</v>
      </c>
      <c r="I255" s="21">
        <f>SUMPRODUCT(N(Tabela17[Código]=Tabela13[[#This Row],[PAPEL]]),Tabela17[Fechamento])</f>
        <v>0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0</v>
      </c>
      <c r="L255" s="26">
        <f>SUMPRODUCT(N(Tabela17683[Código]=Tabela13[[#This Row],[PAPEL]]),Tabela17683[Fechamento])</f>
        <v>93.25</v>
      </c>
      <c r="M255" s="32">
        <f>IF(Tabela13[[#This Row],[Cotação]]&gt;0,Plan1!$B$2/Tabela13[[#This Row],[Cotação]]-MOD(Plan1!$B$2/Tabela13[[#This Row],[Cotação]],100),0)</f>
        <v>0</v>
      </c>
      <c r="N255" s="32"/>
      <c r="O255" s="32"/>
      <c r="P255" s="32"/>
      <c r="Q255" s="67"/>
      <c r="R255" s="67"/>
      <c r="S255" s="67"/>
      <c r="T255" s="73" t="e">
        <f>AVERAGE(Tabela13[[#This Row],[LUCRO 2015]:[LUCRO 2013]])</f>
        <v>#DIV/0!</v>
      </c>
      <c r="U255" s="77" t="e">
        <f>IF(Tabela13[[#This Row],[LUCRO MÉD]]&lt;&gt;0,(Tabela13[[#This Row],[LUCRO MÉD]]*1000/Tabela13[[#This Row],[Qtde Total Ações]])*(25%*Tabela13[[#This Row],[RPL]]/10%))</f>
        <v>#DIV/0!</v>
      </c>
      <c r="V255" s="30" t="e">
        <f>Tabela13[[#This Row],[DIVIDENDOS (25% +)]]/Tabela13[[#This Row],[Cotação]]</f>
        <v>#DIV/0!</v>
      </c>
      <c r="W255" s="30" t="e">
        <f>Tabela13[[#This Row],[Cotação]]/Tabela13[[#This Row],[VPA]]</f>
        <v>#DIV/0!</v>
      </c>
      <c r="X255" s="61">
        <f>IF(Tabela13[[#This Row],[P. Líquido]]&gt;0,AVERAGE(Tabela13[[#This Row],[LUCRO 2015]:[LUCRO 2013]])/(Tabela13[[#This Row],[P. Líquido]]),0)</f>
        <v>0</v>
      </c>
      <c r="Y255" s="73" t="e">
        <f>IF([LUCRO MÉD]&lt;&gt;0,Tabela13[[#This Row],[Cotação]]/(Tabela13[[#This Row],[LUCRO MÉD]]*1000/Tabela13[[#This Row],[Qtde Total Ações]]),0)</f>
        <v>#DIV/0!</v>
      </c>
      <c r="Z255" s="61" t="e">
        <f>(Tabela13[[#This Row],[LUCRO MÉD]]*1000/Tabela13[[#This Row],[Qtde Total Ações]])/Tabela13[[#This Row],[Cotação]]</f>
        <v>#DIV/0!</v>
      </c>
      <c r="AA255" s="56" t="e">
        <f>Tabela13[[#This Row],[Ativo Circ.]]/Tabela13[[#This Row],[Passivo Circ.]]</f>
        <v>#DIV/0!</v>
      </c>
      <c r="AB255" s="30" t="e">
        <f>STDEV(Tabela13[[#This Row],[LUCRO 2015]:[LUCRO 2013]])/Tabela13[[#This Row],[LUCRO MÉD]]</f>
        <v>#DIV/0!</v>
      </c>
    </row>
    <row r="256" spans="1:28" hidden="1">
      <c r="A256" s="21" t="s">
        <v>727</v>
      </c>
      <c r="B256" s="21" t="s">
        <v>557</v>
      </c>
      <c r="C256" s="21" t="s">
        <v>374</v>
      </c>
      <c r="D256" s="34">
        <f>MAX(Tabela13[[#This Row],[Colunas1]:[Colunas5]])</f>
        <v>36.64</v>
      </c>
      <c r="E25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6" s="28">
        <f>IF(Tabela13[[#This Row],[P. Líquido]]&lt;&gt;0,(Tabela13[[#This Row],[P. Líquido]]*1000)/Tabela13[[#This Row],[Qtde Total Ações]],0)</f>
        <v>0</v>
      </c>
      <c r="G256" s="39">
        <f>SUMPRODUCT(N(TRIM(Tabela15[Nome de pregão])=Tabela13[[#This Row],[Nome de Pregão]]),Tabela15[Qtde total de ações])</f>
        <v>21623933</v>
      </c>
      <c r="H256" s="26">
        <f>SUMPRODUCT(N(Tabela1[Código]=Tabela13[[#This Row],[PAPEL]]),Tabela1[Fechamento])</f>
        <v>0</v>
      </c>
      <c r="I256" s="40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36.64</v>
      </c>
      <c r="L256" s="21">
        <f>SUMPRODUCT(N(Tabela17683[Código]=Tabela13[[#This Row],[PAPEL]]),Tabela17683[Fechamento])</f>
        <v>0</v>
      </c>
      <c r="M256" s="32">
        <f>IF(Tabela13[[#This Row],[Cotação]]&gt;0,Plan1!$B$2/Tabela13[[#This Row],[Cotação]]-MOD(Plan1!$B$2/Tabela13[[#This Row],[Cotação]],100),0)</f>
        <v>0</v>
      </c>
      <c r="N256" s="32"/>
      <c r="O256" s="32"/>
      <c r="P256" s="32"/>
      <c r="Q256" s="67"/>
      <c r="R256" s="67"/>
      <c r="S256" s="67"/>
      <c r="T256" s="73" t="e">
        <f>AVERAGE(Tabela13[[#This Row],[LUCRO 2015]:[LUCRO 2013]])</f>
        <v>#DIV/0!</v>
      </c>
      <c r="U256" s="77" t="e">
        <f>IF(Tabela13[[#This Row],[LUCRO MÉD]]&lt;&gt;0,(Tabela13[[#This Row],[LUCRO MÉD]]*1000/Tabela13[[#This Row],[Qtde Total Ações]])*(25%*Tabela13[[#This Row],[RPL]]/10%))</f>
        <v>#DIV/0!</v>
      </c>
      <c r="V256" s="30" t="e">
        <f>Tabela13[[#This Row],[DIVIDENDOS (25% +)]]/Tabela13[[#This Row],[Cotação]]</f>
        <v>#DIV/0!</v>
      </c>
      <c r="W256" s="30" t="e">
        <f>Tabela13[[#This Row],[Cotação]]/Tabela13[[#This Row],[VPA]]</f>
        <v>#DIV/0!</v>
      </c>
      <c r="X256" s="61">
        <f>IF(Tabela13[[#This Row],[P. Líquido]]&gt;0,AVERAGE(Tabela13[[#This Row],[LUCRO 2015]:[LUCRO 2013]])/(Tabela13[[#This Row],[P. Líquido]]),0)</f>
        <v>0</v>
      </c>
      <c r="Y256" s="73" t="e">
        <f>IF([LUCRO MÉD]&lt;&gt;0,Tabela13[[#This Row],[Cotação]]/(Tabela13[[#This Row],[LUCRO MÉD]]*1000/Tabela13[[#This Row],[Qtde Total Ações]]),0)</f>
        <v>#DIV/0!</v>
      </c>
      <c r="Z256" s="61" t="e">
        <f>(Tabela13[[#This Row],[LUCRO MÉD]]*1000/Tabela13[[#This Row],[Qtde Total Ações]])/Tabela13[[#This Row],[Cotação]]</f>
        <v>#DIV/0!</v>
      </c>
      <c r="AA256" s="56" t="e">
        <f>Tabela13[[#This Row],[Ativo Circ.]]/Tabela13[[#This Row],[Passivo Circ.]]</f>
        <v>#DIV/0!</v>
      </c>
      <c r="AB256" s="30" t="e">
        <f>STDEV(Tabela13[[#This Row],[LUCRO 2015]:[LUCRO 2013]])/Tabela13[[#This Row],[LUCRO MÉD]]</f>
        <v>#DIV/0!</v>
      </c>
    </row>
    <row r="257" spans="1:28" hidden="1">
      <c r="A257" s="21" t="s">
        <v>728</v>
      </c>
      <c r="B257" s="21" t="s">
        <v>557</v>
      </c>
      <c r="C257" s="21" t="s">
        <v>161</v>
      </c>
      <c r="D257" s="34">
        <f>MAX(Tabela13[[#This Row],[Colunas1]:[Colunas5]])</f>
        <v>14.95</v>
      </c>
      <c r="E25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57" s="28">
        <f>IF(Tabela13[[#This Row],[P. Líquido]]&lt;&gt;0,(Tabela13[[#This Row],[P. Líquido]]*1000)/Tabela13[[#This Row],[Qtde Total Ações]],0)</f>
        <v>0</v>
      </c>
      <c r="G257" s="39">
        <f>SUMPRODUCT(N(TRIM(Tabela15[Nome de pregão])=Tabela13[[#This Row],[Nome de Pregão]]),Tabela15[Qtde total de ações])</f>
        <v>52311025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14.95</v>
      </c>
      <c r="J257" s="21">
        <f>SUMPRODUCT(N(Tabela176[Código]=Tabela13[[#This Row],[PAPEL]]),Tabela176[Fechamento])</f>
        <v>0</v>
      </c>
      <c r="K257" s="21">
        <f>SUMPRODUCT(N(Tabela1768[Código]=Tabela13[[#This Row],[PAPEL]]),Tabela1768[Fechamento])</f>
        <v>0</v>
      </c>
      <c r="L257" s="31">
        <f>SUMPRODUCT(N(Tabela17683[Código]=Tabela13[[#This Row],[PAPEL]]),Tabela17683[Fechamento])</f>
        <v>0</v>
      </c>
      <c r="M257" s="32">
        <f>IF(Tabela13[[#This Row],[Cotação]]&gt;0,Plan1!$B$2/Tabela13[[#This Row],[Cotação]]-MOD(Plan1!$B$2/Tabela13[[#This Row],[Cotação]],100),0)</f>
        <v>0</v>
      </c>
      <c r="N257" s="39"/>
      <c r="O257" s="39"/>
      <c r="P257" s="39"/>
      <c r="Q257" s="67"/>
      <c r="R257" s="67"/>
      <c r="S257" s="67"/>
      <c r="T257" s="73" t="e">
        <f>AVERAGE(Tabela13[[#This Row],[LUCRO 2015]:[LUCRO 2013]])</f>
        <v>#DIV/0!</v>
      </c>
      <c r="U257" s="77" t="e">
        <f>IF(Tabela13[[#This Row],[LUCRO MÉD]]&lt;&gt;0,(Tabela13[[#This Row],[LUCRO MÉD]]*1000/Tabela13[[#This Row],[Qtde Total Ações]])*(25%*Tabela13[[#This Row],[RPL]]/10%))</f>
        <v>#DIV/0!</v>
      </c>
      <c r="V257" s="30" t="e">
        <f>Tabela13[[#This Row],[DIVIDENDOS (25% +)]]/Tabela13[[#This Row],[Cotação]]</f>
        <v>#DIV/0!</v>
      </c>
      <c r="W257" s="30" t="e">
        <f>Tabela13[[#This Row],[Cotação]]/Tabela13[[#This Row],[VPA]]</f>
        <v>#DIV/0!</v>
      </c>
      <c r="X257" s="61">
        <f>IF(Tabela13[[#This Row],[P. Líquido]]&gt;0,AVERAGE(Tabela13[[#This Row],[LUCRO 2015]:[LUCRO 2013]])/(Tabela13[[#This Row],[P. Líquido]]),0)</f>
        <v>0</v>
      </c>
      <c r="Y257" s="73" t="e">
        <f>IF([LUCRO MÉD]&lt;&gt;0,Tabela13[[#This Row],[Cotação]]/(Tabela13[[#This Row],[LUCRO MÉD]]*1000/Tabela13[[#This Row],[Qtde Total Ações]]),0)</f>
        <v>#DIV/0!</v>
      </c>
      <c r="Z257" s="61" t="e">
        <f>(Tabela13[[#This Row],[LUCRO MÉD]]*1000/Tabela13[[#This Row],[Qtde Total Ações]])/Tabela13[[#This Row],[Cotação]]</f>
        <v>#DIV/0!</v>
      </c>
      <c r="AA257" s="56" t="e">
        <f>Tabela13[[#This Row],[Ativo Circ.]]/Tabela13[[#This Row],[Passivo Circ.]]</f>
        <v>#DIV/0!</v>
      </c>
      <c r="AB257" s="30" t="e">
        <f>STDEV(Tabela13[[#This Row],[LUCRO 2015]:[LUCRO 2013]])/Tabela13[[#This Row],[LUCRO MÉD]]</f>
        <v>#DIV/0!</v>
      </c>
    </row>
    <row r="258" spans="1:28" hidden="1">
      <c r="A258" s="63" t="s">
        <v>730</v>
      </c>
      <c r="B258" s="21" t="s">
        <v>557</v>
      </c>
      <c r="C258" s="21" t="s">
        <v>540</v>
      </c>
      <c r="D258" s="34">
        <f>MAX(Tabela13[[#This Row],[Colunas1]:[Colunas5]])</f>
        <v>1.9</v>
      </c>
      <c r="E25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58" s="28">
        <f>IF(Tabela13[[#This Row],[P. Líquido]]&lt;&gt;0,(Tabela13[[#This Row],[P. Líquido]]*1000)/Tabela13[[#This Row],[Qtde Total Ações]],0)</f>
        <v>2.0762435339453038</v>
      </c>
      <c r="G258" s="39">
        <f>SUMPRODUCT(N(TRIM(Tabela15[Nome de pregão])=Tabela13[[#This Row],[Nome de Pregão]]),Tabela15[Qtde total de ações])</f>
        <v>896900084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26">
        <f>SUMPRODUCT(N(Tabela17683[Código]=Tabela13[[#This Row],[PAPEL]]),Tabela17683[Fechamento])</f>
        <v>1.9</v>
      </c>
      <c r="M258" s="32">
        <f>IF(Tabela13[[#This Row],[Cotação]]&gt;0,Plan1!$B$2/Tabela13[[#This Row],[Cotação]]-MOD(Plan1!$B$2/Tabela13[[#This Row],[Cotação]],100),0)</f>
        <v>500</v>
      </c>
      <c r="N258" s="39">
        <v>1862183</v>
      </c>
      <c r="O258" s="39">
        <v>2988919</v>
      </c>
      <c r="P258" s="39">
        <v>1592174</v>
      </c>
      <c r="Q258" s="67">
        <v>89083</v>
      </c>
      <c r="R258" s="67">
        <v>224070</v>
      </c>
      <c r="S258" s="67">
        <v>292117</v>
      </c>
      <c r="T258" s="73">
        <f>AVERAGE(Tabela13[[#This Row],[LUCRO 2015]:[LUCRO 2013]])</f>
        <v>201756.66666666666</v>
      </c>
      <c r="U258" s="77">
        <f>IF(Tabela13[[#This Row],[LUCRO MÉD]]&lt;&gt;0,(Tabela13[[#This Row],[LUCRO MÉD]]*1000/Tabela13[[#This Row],[Qtde Total Ações]])*(25%*Tabela13[[#This Row],[RPL]]/10%))</f>
        <v>6.092974695774294E-2</v>
      </c>
      <c r="V258" s="30">
        <f>Tabela13[[#This Row],[DIVIDENDOS (25% +)]]/Tabela13[[#This Row],[Cotação]]</f>
        <v>3.2068287872496284E-2</v>
      </c>
      <c r="W258" s="30">
        <f>Tabela13[[#This Row],[Cotação]]/Tabela13[[#This Row],[VPA]]</f>
        <v>0.91511422862307301</v>
      </c>
      <c r="X258" s="61">
        <f>IF(Tabela13[[#This Row],[P. Líquido]]&gt;0,AVERAGE(Tabela13[[#This Row],[LUCRO 2015]:[LUCRO 2013]])/(Tabela13[[#This Row],[P. Líquido]]),0)</f>
        <v>0.10834416739206977</v>
      </c>
      <c r="Y258" s="73">
        <f>IF([LUCRO MÉD]&lt;&gt;0,Tabela13[[#This Row],[Cotação]]/(Tabela13[[#This Row],[LUCRO MÉD]]*1000/Tabela13[[#This Row],[Qtde Total Ações]]),0)</f>
        <v>8.4463635712987593</v>
      </c>
      <c r="Z258" s="61">
        <f>(Tabela13[[#This Row],[LUCRO MÉD]]*1000/Tabela13[[#This Row],[Qtde Total Ações]])/Tabela13[[#This Row],[Cotação]]</f>
        <v>0.1183941457834066</v>
      </c>
      <c r="AA258" s="56">
        <f>Tabela13[[#This Row],[Ativo Circ.]]/Tabela13[[#This Row],[Passivo Circ.]]</f>
        <v>1.8772565058844071</v>
      </c>
      <c r="AB258" s="30">
        <f>STDEV(Tabela13[[#This Row],[LUCRO 2015]:[LUCRO 2013]])/Tabela13[[#This Row],[LUCRO MÉD]]</f>
        <v>0.51220019091524926</v>
      </c>
    </row>
    <row r="259" spans="1:28" hidden="1">
      <c r="A259" s="63" t="s">
        <v>730</v>
      </c>
      <c r="B259" s="21" t="s">
        <v>558</v>
      </c>
      <c r="C259" s="21" t="s">
        <v>541</v>
      </c>
      <c r="D259" s="34">
        <f>MAX(Tabela13[[#This Row],[Colunas1]:[Colunas5]])</f>
        <v>2.58</v>
      </c>
      <c r="E25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59" s="28">
        <f>IF(Tabela13[[#This Row],[P. Líquido]]&lt;&gt;0,(Tabela13[[#This Row],[P. Líquido]]*1000)/Tabela13[[#This Row],[Qtde Total Ações]],0)</f>
        <v>2.0762435339453038</v>
      </c>
      <c r="G259" s="39">
        <f>SUMPRODUCT(N(TRIM(Tabela15[Nome de pregão])=Tabela13[[#This Row],[Nome de Pregão]]),Tabela15[Qtde total de ações])</f>
        <v>896900084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0</v>
      </c>
      <c r="K259" s="21">
        <f>SUMPRODUCT(N(Tabela1768[Código]=Tabela13[[#This Row],[PAPEL]]),Tabela1768[Fechamento])</f>
        <v>0</v>
      </c>
      <c r="L259" s="26">
        <f>SUMPRODUCT(N(Tabela17683[Código]=Tabela13[[#This Row],[PAPEL]]),Tabela17683[Fechamento])</f>
        <v>2.58</v>
      </c>
      <c r="M259" s="32">
        <f>IF(Tabela13[[#This Row],[Cotação]]&gt;0,Plan1!$B$2/Tabela13[[#This Row],[Cotação]]-MOD(Plan1!$B$2/Tabela13[[#This Row],[Cotação]],100),0)</f>
        <v>300</v>
      </c>
      <c r="N259" s="39">
        <v>1862183</v>
      </c>
      <c r="O259" s="39">
        <v>2988919</v>
      </c>
      <c r="P259" s="39">
        <v>1592174</v>
      </c>
      <c r="Q259" s="67">
        <v>89083</v>
      </c>
      <c r="R259" s="67">
        <v>224070</v>
      </c>
      <c r="S259" s="67">
        <v>292117</v>
      </c>
      <c r="T259" s="73">
        <f>AVERAGE(Tabela13[[#This Row],[LUCRO 2015]:[LUCRO 2013]])</f>
        <v>201756.66666666666</v>
      </c>
      <c r="U259" s="77">
        <f>IF(Tabela13[[#This Row],[LUCRO MÉD]]&lt;&gt;0,(Tabela13[[#This Row],[LUCRO MÉD]]*1000/Tabela13[[#This Row],[Qtde Total Ações]])*(25%*Tabela13[[#This Row],[RPL]]/10%))</f>
        <v>6.092974695774294E-2</v>
      </c>
      <c r="V259" s="30">
        <f>Tabela13[[#This Row],[DIVIDENDOS (25% +)]]/Tabela13[[#This Row],[Cotação]]</f>
        <v>2.3616180991373231E-2</v>
      </c>
      <c r="W259" s="30">
        <f>Tabela13[[#This Row],[Cotação]]/Tabela13[[#This Row],[VPA]]</f>
        <v>1.2426287946565941</v>
      </c>
      <c r="X259" s="61">
        <f>IF(Tabela13[[#This Row],[P. Líquido]]&gt;0,AVERAGE(Tabela13[[#This Row],[LUCRO 2015]:[LUCRO 2013]])/(Tabela13[[#This Row],[P. Líquido]]),0)</f>
        <v>0.10834416739206977</v>
      </c>
      <c r="Y259" s="73">
        <f>IF([LUCRO MÉD]&lt;&gt;0,Tabela13[[#This Row],[Cotação]]/(Tabela13[[#This Row],[LUCRO MÉD]]*1000/Tabela13[[#This Row],[Qtde Total Ações]]),0)</f>
        <v>11.469272638921474</v>
      </c>
      <c r="Z259" s="61">
        <f>(Tabela13[[#This Row],[LUCRO MÉD]]*1000/Tabela13[[#This Row],[Qtde Total Ações]])/Tabela13[[#This Row],[Cotação]]</f>
        <v>8.7189487204834312E-2</v>
      </c>
      <c r="AA259" s="56">
        <f>Tabela13[[#This Row],[Ativo Circ.]]/Tabela13[[#This Row],[Passivo Circ.]]</f>
        <v>1.8772565058844071</v>
      </c>
      <c r="AB259" s="30">
        <f>STDEV(Tabela13[[#This Row],[LUCRO 2015]:[LUCRO 2013]])/Tabela13[[#This Row],[LUCRO MÉD]]</f>
        <v>0.51220019091524926</v>
      </c>
    </row>
    <row r="260" spans="1:28" hidden="1">
      <c r="A260" s="21" t="s">
        <v>731</v>
      </c>
      <c r="B260" s="21" t="s">
        <v>557</v>
      </c>
      <c r="C260" s="21" t="s">
        <v>351</v>
      </c>
      <c r="D260" s="34">
        <f>MAX(Tabela13[[#This Row],[Colunas1]:[Colunas5]])</f>
        <v>6.12</v>
      </c>
      <c r="E26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0" s="28">
        <f>IF(Tabela13[[#This Row],[P. Líquido]]&lt;&gt;0,(Tabela13[[#This Row],[P. Líquido]]*1000)/Tabela13[[#This Row],[Qtde Total Ações]],0)</f>
        <v>0</v>
      </c>
      <c r="G260" s="39">
        <f>SUMPRODUCT(N(TRIM(Tabela15[Nome de pregão])=Tabela13[[#This Row],[Nome de Pregão]]),Tabela15[Qtde total de ações])</f>
        <v>520944966</v>
      </c>
      <c r="H260" s="21">
        <f>SUMPRODUCT(N(Tabela1[Código]=Tabela13[[#This Row],[PAPEL]]),Tabela1[Fechamento])</f>
        <v>0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6.12</v>
      </c>
      <c r="K260" s="21">
        <f>SUMPRODUCT(N(Tabela1768[Código]=Tabela13[[#This Row],[PAPEL]]),Tabela1768[Fechamento])</f>
        <v>0</v>
      </c>
      <c r="L260" s="26">
        <f>SUMPRODUCT(N(Tabela17683[Código]=Tabela13[[#This Row],[PAPEL]]),Tabela17683[Fechamento])</f>
        <v>0</v>
      </c>
      <c r="M260" s="32">
        <f>IF(Tabela13[[#This Row],[Cotação]]&gt;0,Plan1!$B$2/Tabela13[[#This Row],[Cotação]]-MOD(Plan1!$B$2/Tabela13[[#This Row],[Cotação]],100),0)</f>
        <v>100</v>
      </c>
      <c r="N260" s="39"/>
      <c r="O260" s="39"/>
      <c r="P260" s="39"/>
      <c r="Q260" s="67"/>
      <c r="R260" s="67"/>
      <c r="S260" s="67"/>
      <c r="T260" s="73" t="e">
        <f>AVERAGE(Tabela13[[#This Row],[LUCRO 2015]:[LUCRO 2013]])</f>
        <v>#DIV/0!</v>
      </c>
      <c r="U260" s="77" t="e">
        <f>IF(Tabela13[[#This Row],[LUCRO MÉD]]&lt;&gt;0,(Tabela13[[#This Row],[LUCRO MÉD]]*1000/Tabela13[[#This Row],[Qtde Total Ações]])*(25%*Tabela13[[#This Row],[RPL]]/10%))</f>
        <v>#DIV/0!</v>
      </c>
      <c r="V260" s="30" t="e">
        <f>Tabela13[[#This Row],[DIVIDENDOS (25% +)]]/Tabela13[[#This Row],[Cotação]]</f>
        <v>#DIV/0!</v>
      </c>
      <c r="W260" s="30" t="e">
        <f>Tabela13[[#This Row],[Cotação]]/Tabela13[[#This Row],[VPA]]</f>
        <v>#DIV/0!</v>
      </c>
      <c r="X260" s="61">
        <f>IF(Tabela13[[#This Row],[P. Líquido]]&gt;0,AVERAGE(Tabela13[[#This Row],[LUCRO 2015]:[LUCRO 2013]])/(Tabela13[[#This Row],[P. Líquido]]),0)</f>
        <v>0</v>
      </c>
      <c r="Y260" s="73" t="e">
        <f>IF([LUCRO MÉD]&lt;&gt;0,Tabela13[[#This Row],[Cotação]]/(Tabela13[[#This Row],[LUCRO MÉD]]*1000/Tabela13[[#This Row],[Qtde Total Ações]]),0)</f>
        <v>#DIV/0!</v>
      </c>
      <c r="Z260" s="61" t="e">
        <f>(Tabela13[[#This Row],[LUCRO MÉD]]*1000/Tabela13[[#This Row],[Qtde Total Ações]])/Tabela13[[#This Row],[Cotação]]</f>
        <v>#DIV/0!</v>
      </c>
      <c r="AA260" s="56" t="e">
        <f>Tabela13[[#This Row],[Ativo Circ.]]/Tabela13[[#This Row],[Passivo Circ.]]</f>
        <v>#DIV/0!</v>
      </c>
      <c r="AB260" s="30" t="e">
        <f>STDEV(Tabela13[[#This Row],[LUCRO 2015]:[LUCRO 2013]])/Tabela13[[#This Row],[LUCRO MÉD]]</f>
        <v>#DIV/0!</v>
      </c>
    </row>
    <row r="261" spans="1:28" hidden="1">
      <c r="A261" s="21" t="s">
        <v>732</v>
      </c>
      <c r="B261" s="21" t="s">
        <v>564</v>
      </c>
      <c r="C261" s="21" t="s">
        <v>468</v>
      </c>
      <c r="D261" s="34">
        <f>MAX(Tabela13[[#This Row],[Colunas1]:[Colunas5]])</f>
        <v>3.5</v>
      </c>
      <c r="E26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1" s="28">
        <f>IF(Tabela13[[#This Row],[P. Líquido]]&lt;&gt;0,(Tabela13[[#This Row],[P. Líquido]]*1000)/Tabela13[[#This Row],[Qtde Total Ações]],0)</f>
        <v>0</v>
      </c>
      <c r="G261" s="39">
        <f>SUMPRODUCT(N(TRIM(Tabela15[Nome de pregão])=Tabela13[[#This Row],[Nome de Pregão]]),Tabela15[Qtde total de ações])</f>
        <v>10309388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0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26">
        <f>SUMPRODUCT(N(Tabela17683[Código]=Tabela13[[#This Row],[PAPEL]]),Tabela17683[Fechamento])</f>
        <v>3.5</v>
      </c>
      <c r="M261" s="32">
        <f>IF(Tabela13[[#This Row],[Cotação]]&gt;0,Plan1!$B$2/Tabela13[[#This Row],[Cotação]]-MOD(Plan1!$B$2/Tabela13[[#This Row],[Cotação]],100),0)</f>
        <v>200</v>
      </c>
      <c r="N261" s="39"/>
      <c r="O261" s="39"/>
      <c r="P261" s="39"/>
      <c r="Q261" s="67"/>
      <c r="R261" s="67"/>
      <c r="S261" s="67"/>
      <c r="T261" s="73" t="e">
        <f>AVERAGE(Tabela13[[#This Row],[LUCRO 2015]:[LUCRO 2013]])</f>
        <v>#DIV/0!</v>
      </c>
      <c r="U261" s="77" t="e">
        <f>IF(Tabela13[[#This Row],[LUCRO MÉD]]&lt;&gt;0,(Tabela13[[#This Row],[LUCRO MÉD]]*1000/Tabela13[[#This Row],[Qtde Total Ações]])*(25%*Tabela13[[#This Row],[RPL]]/10%))</f>
        <v>#DIV/0!</v>
      </c>
      <c r="V261" s="30" t="e">
        <f>Tabela13[[#This Row],[DIVIDENDOS (25% +)]]/Tabela13[[#This Row],[Cotação]]</f>
        <v>#DIV/0!</v>
      </c>
      <c r="W261" s="30" t="e">
        <f>Tabela13[[#This Row],[Cotação]]/Tabela13[[#This Row],[VPA]]</f>
        <v>#DIV/0!</v>
      </c>
      <c r="X261" s="61">
        <f>IF(Tabela13[[#This Row],[P. Líquido]]&gt;0,AVERAGE(Tabela13[[#This Row],[LUCRO 2015]:[LUCRO 2013]])/(Tabela13[[#This Row],[P. Líquido]]),0)</f>
        <v>0</v>
      </c>
      <c r="Y261" s="73" t="e">
        <f>IF([LUCRO MÉD]&lt;&gt;0,Tabela13[[#This Row],[Cotação]]/(Tabela13[[#This Row],[LUCRO MÉD]]*1000/Tabela13[[#This Row],[Qtde Total Ações]]),0)</f>
        <v>#DIV/0!</v>
      </c>
      <c r="Z261" s="61" t="e">
        <f>(Tabela13[[#This Row],[LUCRO MÉD]]*1000/Tabela13[[#This Row],[Qtde Total Ações]])/Tabela13[[#This Row],[Cotação]]</f>
        <v>#DIV/0!</v>
      </c>
      <c r="AA261" s="56" t="e">
        <f>Tabela13[[#This Row],[Ativo Circ.]]/Tabela13[[#This Row],[Passivo Circ.]]</f>
        <v>#DIV/0!</v>
      </c>
      <c r="AB261" s="30" t="e">
        <f>STDEV(Tabela13[[#This Row],[LUCRO 2015]:[LUCRO 2013]])/Tabela13[[#This Row],[LUCRO MÉD]]</f>
        <v>#DIV/0!</v>
      </c>
    </row>
    <row r="262" spans="1:28" hidden="1">
      <c r="A262" s="21" t="s">
        <v>732</v>
      </c>
      <c r="B262" s="21" t="s">
        <v>557</v>
      </c>
      <c r="C262" s="21" t="s">
        <v>466</v>
      </c>
      <c r="D262" s="34">
        <f>MAX(Tabela13[[#This Row],[Colunas1]:[Colunas5]])</f>
        <v>50</v>
      </c>
      <c r="E26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2" s="28">
        <f>IF(Tabela13[[#This Row],[P. Líquido]]&lt;&gt;0,(Tabela13[[#This Row],[P. Líquido]]*1000)/Tabela13[[#This Row],[Qtde Total Ações]],0)</f>
        <v>0</v>
      </c>
      <c r="G262" s="39">
        <f>SUMPRODUCT(N(TRIM(Tabela15[Nome de pregão])=Tabela13[[#This Row],[Nome de Pregão]]),Tabela15[Qtde total de ações])</f>
        <v>10309388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0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26">
        <f>SUMPRODUCT(N(Tabela17683[Código]=Tabela13[[#This Row],[PAPEL]]),Tabela17683[Fechamento])</f>
        <v>50</v>
      </c>
      <c r="M262" s="32">
        <f>IF(Tabela13[[#This Row],[Cotação]]&gt;0,Plan1!$B$2/Tabela13[[#This Row],[Cotação]]-MOD(Plan1!$B$2/Tabela13[[#This Row],[Cotação]],100),0)</f>
        <v>0</v>
      </c>
      <c r="N262" s="32"/>
      <c r="O262" s="32"/>
      <c r="P262" s="32"/>
      <c r="Q262" s="67"/>
      <c r="R262" s="67"/>
      <c r="S262" s="67"/>
      <c r="T262" s="73" t="e">
        <f>AVERAGE(Tabela13[[#This Row],[LUCRO 2015]:[LUCRO 2013]])</f>
        <v>#DIV/0!</v>
      </c>
      <c r="U262" s="77" t="e">
        <f>IF(Tabela13[[#This Row],[LUCRO MÉD]]&lt;&gt;0,(Tabela13[[#This Row],[LUCRO MÉD]]*1000/Tabela13[[#This Row],[Qtde Total Ações]])*(25%*Tabela13[[#This Row],[RPL]]/10%))</f>
        <v>#DIV/0!</v>
      </c>
      <c r="V262" s="30" t="e">
        <f>Tabela13[[#This Row],[DIVIDENDOS (25% +)]]/Tabela13[[#This Row],[Cotação]]</f>
        <v>#DIV/0!</v>
      </c>
      <c r="W262" s="30" t="e">
        <f>Tabela13[[#This Row],[Cotação]]/Tabela13[[#This Row],[VPA]]</f>
        <v>#DIV/0!</v>
      </c>
      <c r="X262" s="61">
        <f>IF(Tabela13[[#This Row],[P. Líquido]]&gt;0,AVERAGE(Tabela13[[#This Row],[LUCRO 2015]:[LUCRO 2013]])/(Tabela13[[#This Row],[P. Líquido]]),0)</f>
        <v>0</v>
      </c>
      <c r="Y262" s="73" t="e">
        <f>IF([LUCRO MÉD]&lt;&gt;0,Tabela13[[#This Row],[Cotação]]/(Tabela13[[#This Row],[LUCRO MÉD]]*1000/Tabela13[[#This Row],[Qtde Total Ações]]),0)</f>
        <v>#DIV/0!</v>
      </c>
      <c r="Z262" s="61" t="e">
        <f>(Tabela13[[#This Row],[LUCRO MÉD]]*1000/Tabela13[[#This Row],[Qtde Total Ações]])/Tabela13[[#This Row],[Cotação]]</f>
        <v>#DIV/0!</v>
      </c>
      <c r="AA262" s="56" t="e">
        <f>Tabela13[[#This Row],[Ativo Circ.]]/Tabela13[[#This Row],[Passivo Circ.]]</f>
        <v>#DIV/0!</v>
      </c>
      <c r="AB262" s="30" t="e">
        <f>STDEV(Tabela13[[#This Row],[LUCRO 2015]:[LUCRO 2013]])/Tabela13[[#This Row],[LUCRO MÉD]]</f>
        <v>#DIV/0!</v>
      </c>
    </row>
    <row r="263" spans="1:28" hidden="1">
      <c r="A263" s="21" t="s">
        <v>732</v>
      </c>
      <c r="B263" s="21" t="s">
        <v>563</v>
      </c>
      <c r="C263" s="21" t="s">
        <v>467</v>
      </c>
      <c r="D263" s="34">
        <f>MAX(Tabela13[[#This Row],[Colunas1]:[Colunas5]])</f>
        <v>5.99</v>
      </c>
      <c r="E26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3" s="28">
        <f>IF(Tabela13[[#This Row],[P. Líquido]]&lt;&gt;0,(Tabela13[[#This Row],[P. Líquido]]*1000)/Tabela13[[#This Row],[Qtde Total Ações]],0)</f>
        <v>0</v>
      </c>
      <c r="G263" s="39">
        <f>SUMPRODUCT(N(TRIM(Tabela15[Nome de pregão])=Tabela13[[#This Row],[Nome de Pregão]]),Tabela15[Qtde total de ações])</f>
        <v>10309388</v>
      </c>
      <c r="H263" s="21">
        <f>SUMPRODUCT(N(Tabela1[Código]=Tabela13[[#This Row],[PAPEL]]),Tabela1[Fechamento])</f>
        <v>0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26">
        <f>SUMPRODUCT(N(Tabela17683[Código]=Tabela13[[#This Row],[PAPEL]]),Tabela17683[Fechamento])</f>
        <v>5.99</v>
      </c>
      <c r="M263" s="32">
        <f>IF(Tabela13[[#This Row],[Cotação]]&gt;0,Plan1!$B$2/Tabela13[[#This Row],[Cotação]]-MOD(Plan1!$B$2/Tabela13[[#This Row],[Cotação]],100),0)</f>
        <v>100</v>
      </c>
      <c r="N263" s="39"/>
      <c r="O263" s="39"/>
      <c r="P263" s="39"/>
      <c r="Q263" s="67"/>
      <c r="R263" s="67"/>
      <c r="S263" s="67"/>
      <c r="T263" s="73" t="e">
        <f>AVERAGE(Tabela13[[#This Row],[LUCRO 2015]:[LUCRO 2013]])</f>
        <v>#DIV/0!</v>
      </c>
      <c r="U263" s="77" t="e">
        <f>IF(Tabela13[[#This Row],[LUCRO MÉD]]&lt;&gt;0,(Tabela13[[#This Row],[LUCRO MÉD]]*1000/Tabela13[[#This Row],[Qtde Total Ações]])*(25%*Tabela13[[#This Row],[RPL]]/10%))</f>
        <v>#DIV/0!</v>
      </c>
      <c r="V263" s="30" t="e">
        <f>Tabela13[[#This Row],[DIVIDENDOS (25% +)]]/Tabela13[[#This Row],[Cotação]]</f>
        <v>#DIV/0!</v>
      </c>
      <c r="W263" s="30" t="e">
        <f>Tabela13[[#This Row],[Cotação]]/Tabela13[[#This Row],[VPA]]</f>
        <v>#DIV/0!</v>
      </c>
      <c r="X263" s="61">
        <f>IF(Tabela13[[#This Row],[P. Líquido]]&gt;0,AVERAGE(Tabela13[[#This Row],[LUCRO 2015]:[LUCRO 2013]])/(Tabela13[[#This Row],[P. Líquido]]),0)</f>
        <v>0</v>
      </c>
      <c r="Y263" s="73" t="e">
        <f>IF([LUCRO MÉD]&lt;&gt;0,Tabela13[[#This Row],[Cotação]]/(Tabela13[[#This Row],[LUCRO MÉD]]*1000/Tabela13[[#This Row],[Qtde Total Ações]]),0)</f>
        <v>#DIV/0!</v>
      </c>
      <c r="Z263" s="61" t="e">
        <f>(Tabela13[[#This Row],[LUCRO MÉD]]*1000/Tabela13[[#This Row],[Qtde Total Ações]])/Tabela13[[#This Row],[Cotação]]</f>
        <v>#DIV/0!</v>
      </c>
      <c r="AA263" s="56" t="e">
        <f>Tabela13[[#This Row],[Ativo Circ.]]/Tabela13[[#This Row],[Passivo Circ.]]</f>
        <v>#DIV/0!</v>
      </c>
      <c r="AB263" s="30" t="e">
        <f>STDEV(Tabela13[[#This Row],[LUCRO 2015]:[LUCRO 2013]])/Tabela13[[#This Row],[LUCRO MÉD]]</f>
        <v>#DIV/0!</v>
      </c>
    </row>
    <row r="264" spans="1:28" hidden="1">
      <c r="A264" s="21" t="s">
        <v>733</v>
      </c>
      <c r="B264" s="21" t="s">
        <v>558</v>
      </c>
      <c r="C264" s="21" t="s">
        <v>243</v>
      </c>
      <c r="D264" s="34">
        <f>MAX(Tabela13[[#This Row],[Colunas1]:[Colunas5]])</f>
        <v>5.45</v>
      </c>
      <c r="E26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4" s="28">
        <f>IF(Tabela13[[#This Row],[P. Líquido]]&lt;&gt;0,(Tabela13[[#This Row],[P. Líquido]]*1000)/Tabela13[[#This Row],[Qtde Total Ações]],0)</f>
        <v>0</v>
      </c>
      <c r="G264" s="39">
        <f>SUMPRODUCT(N(TRIM(Tabela15[Nome de pregão])=Tabela13[[#This Row],[Nome de Pregão]]),Tabela15[Qtde total de ações])</f>
        <v>46100000</v>
      </c>
      <c r="H264" s="21">
        <f>SUMPRODUCT(N(Tabela1[Código]=Tabela13[[#This Row],[PAPEL]]),Tabela1[Fechamento])</f>
        <v>0</v>
      </c>
      <c r="I264" s="21">
        <f>SUMPRODUCT(N(Tabela17[Código]=Tabela13[[#This Row],[PAPEL]]),Tabela17[Fechamento])</f>
        <v>0</v>
      </c>
      <c r="J264" s="21">
        <f>SUMPRODUCT(N(Tabela176[Código]=Tabela13[[#This Row],[PAPEL]]),Tabela176[Fechamento])</f>
        <v>5.45</v>
      </c>
      <c r="K264" s="21">
        <f>SUMPRODUCT(N(Tabela1768[Código]=Tabela13[[#This Row],[PAPEL]]),Tabela1768[Fechamento])</f>
        <v>0</v>
      </c>
      <c r="L264" s="31">
        <f>SUMPRODUCT(N(Tabela17683[Código]=Tabela13[[#This Row],[PAPEL]]),Tabela17683[Fechamento])</f>
        <v>0</v>
      </c>
      <c r="M264" s="32">
        <f>IF(Tabela13[[#This Row],[Cotação]]&gt;0,Plan1!$B$2/Tabela13[[#This Row],[Cotação]]-MOD(Plan1!$B$2/Tabela13[[#This Row],[Cotação]],100),0)</f>
        <v>100</v>
      </c>
      <c r="N264" s="39"/>
      <c r="O264" s="39"/>
      <c r="P264" s="39"/>
      <c r="Q264" s="67"/>
      <c r="R264" s="67"/>
      <c r="S264" s="67"/>
      <c r="T264" s="73" t="e">
        <f>AVERAGE(Tabela13[[#This Row],[LUCRO 2015]:[LUCRO 2013]])</f>
        <v>#DIV/0!</v>
      </c>
      <c r="U264" s="77" t="e">
        <f>IF(Tabela13[[#This Row],[LUCRO MÉD]]&lt;&gt;0,(Tabela13[[#This Row],[LUCRO MÉD]]*1000/Tabela13[[#This Row],[Qtde Total Ações]])*(25%*Tabela13[[#This Row],[RPL]]/10%))</f>
        <v>#DIV/0!</v>
      </c>
      <c r="V264" s="30" t="e">
        <f>Tabela13[[#This Row],[DIVIDENDOS (25% +)]]/Tabela13[[#This Row],[Cotação]]</f>
        <v>#DIV/0!</v>
      </c>
      <c r="W264" s="30" t="e">
        <f>Tabela13[[#This Row],[Cotação]]/Tabela13[[#This Row],[VPA]]</f>
        <v>#DIV/0!</v>
      </c>
      <c r="X264" s="61">
        <f>IF(Tabela13[[#This Row],[P. Líquido]]&gt;0,AVERAGE(Tabela13[[#This Row],[LUCRO 2015]:[LUCRO 2013]])/(Tabela13[[#This Row],[P. Líquido]]),0)</f>
        <v>0</v>
      </c>
      <c r="Y264" s="73" t="e">
        <f>IF([LUCRO MÉD]&lt;&gt;0,Tabela13[[#This Row],[Cotação]]/(Tabela13[[#This Row],[LUCRO MÉD]]*1000/Tabela13[[#This Row],[Qtde Total Ações]]),0)</f>
        <v>#DIV/0!</v>
      </c>
      <c r="Z264" s="61" t="e">
        <f>(Tabela13[[#This Row],[LUCRO MÉD]]*1000/Tabela13[[#This Row],[Qtde Total Ações]])/Tabela13[[#This Row],[Cotação]]</f>
        <v>#DIV/0!</v>
      </c>
      <c r="AA264" s="56" t="e">
        <f>Tabela13[[#This Row],[Ativo Circ.]]/Tabela13[[#This Row],[Passivo Circ.]]</f>
        <v>#DIV/0!</v>
      </c>
      <c r="AB264" s="30" t="e">
        <f>STDEV(Tabela13[[#This Row],[LUCRO 2015]:[LUCRO 2013]])/Tabela13[[#This Row],[LUCRO MÉD]]</f>
        <v>#DIV/0!</v>
      </c>
    </row>
    <row r="265" spans="1:28" hidden="1">
      <c r="A265" s="21" t="s">
        <v>733</v>
      </c>
      <c r="B265" s="21" t="s">
        <v>557</v>
      </c>
      <c r="C265" s="21" t="s">
        <v>242</v>
      </c>
      <c r="D265" s="34">
        <f>MAX(Tabela13[[#This Row],[Colunas1]:[Colunas5]])</f>
        <v>6.1</v>
      </c>
      <c r="E26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5" s="28">
        <f>IF(Tabela13[[#This Row],[P. Líquido]]&lt;&gt;0,(Tabela13[[#This Row],[P. Líquido]]*1000)/Tabela13[[#This Row],[Qtde Total Ações]],0)</f>
        <v>0</v>
      </c>
      <c r="G265" s="39">
        <f>SUMPRODUCT(N(TRIM(Tabela15[Nome de pregão])=Tabela13[[#This Row],[Nome de Pregão]]),Tabela15[Qtde total de ações])</f>
        <v>46100000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6.1</v>
      </c>
      <c r="K265" s="21">
        <f>SUMPRODUCT(N(Tabela1768[Código]=Tabela13[[#This Row],[PAPEL]]),Tabela1768[Fechamento])</f>
        <v>0</v>
      </c>
      <c r="L265" s="31">
        <f>SUMPRODUCT(N(Tabela17683[Código]=Tabela13[[#This Row],[PAPEL]]),Tabela17683[Fechamento])</f>
        <v>0</v>
      </c>
      <c r="M265" s="32">
        <f>IF(Tabela13[[#This Row],[Cotação]]&gt;0,Plan1!$B$2/Tabela13[[#This Row],[Cotação]]-MOD(Plan1!$B$2/Tabela13[[#This Row],[Cotação]],100),0)</f>
        <v>100</v>
      </c>
      <c r="N265" s="39"/>
      <c r="O265" s="39"/>
      <c r="P265" s="39"/>
      <c r="Q265" s="67"/>
      <c r="R265" s="67"/>
      <c r="S265" s="67"/>
      <c r="T265" s="73" t="e">
        <f>AVERAGE(Tabela13[[#This Row],[LUCRO 2015]:[LUCRO 2013]])</f>
        <v>#DIV/0!</v>
      </c>
      <c r="U265" s="77" t="e">
        <f>IF(Tabela13[[#This Row],[LUCRO MÉD]]&lt;&gt;0,(Tabela13[[#This Row],[LUCRO MÉD]]*1000/Tabela13[[#This Row],[Qtde Total Ações]])*(25%*Tabela13[[#This Row],[RPL]]/10%))</f>
        <v>#DIV/0!</v>
      </c>
      <c r="V265" s="30" t="e">
        <f>Tabela13[[#This Row],[DIVIDENDOS (25% +)]]/Tabela13[[#This Row],[Cotação]]</f>
        <v>#DIV/0!</v>
      </c>
      <c r="W265" s="30" t="e">
        <f>Tabela13[[#This Row],[Cotação]]/Tabela13[[#This Row],[VPA]]</f>
        <v>#DIV/0!</v>
      </c>
      <c r="X265" s="61">
        <f>IF(Tabela13[[#This Row],[P. Líquido]]&gt;0,AVERAGE(Tabela13[[#This Row],[LUCRO 2015]:[LUCRO 2013]])/(Tabela13[[#This Row],[P. Líquido]]),0)</f>
        <v>0</v>
      </c>
      <c r="Y265" s="73" t="e">
        <f>IF([LUCRO MÉD]&lt;&gt;0,Tabela13[[#This Row],[Cotação]]/(Tabela13[[#This Row],[LUCRO MÉD]]*1000/Tabela13[[#This Row],[Qtde Total Ações]]),0)</f>
        <v>#DIV/0!</v>
      </c>
      <c r="Z265" s="61" t="e">
        <f>(Tabela13[[#This Row],[LUCRO MÉD]]*1000/Tabela13[[#This Row],[Qtde Total Ações]])/Tabela13[[#This Row],[Cotação]]</f>
        <v>#DIV/0!</v>
      </c>
      <c r="AA265" s="56" t="e">
        <f>Tabela13[[#This Row],[Ativo Circ.]]/Tabela13[[#This Row],[Passivo Circ.]]</f>
        <v>#DIV/0!</v>
      </c>
      <c r="AB265" s="30" t="e">
        <f>STDEV(Tabela13[[#This Row],[LUCRO 2015]:[LUCRO 2013]])/Tabela13[[#This Row],[LUCRO MÉD]]</f>
        <v>#DIV/0!</v>
      </c>
    </row>
    <row r="266" spans="1:28" hidden="1">
      <c r="A266" s="21" t="s">
        <v>734</v>
      </c>
      <c r="B266" s="21" t="s">
        <v>558</v>
      </c>
      <c r="C266" s="21" t="s">
        <v>176</v>
      </c>
      <c r="D266" s="34">
        <f>MAX(Tabela13[[#This Row],[Colunas1]:[Colunas5]])</f>
        <v>6.3</v>
      </c>
      <c r="E26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6" s="28">
        <f>IF(Tabela13[[#This Row],[P. Líquido]]&lt;&gt;0,(Tabela13[[#This Row],[P. Líquido]]*1000)/Tabela13[[#This Row],[Qtde Total Ações]],0)</f>
        <v>0</v>
      </c>
      <c r="G266" s="39">
        <f>SUMPRODUCT(N(TRIM(Tabela15[Nome de pregão])=Tabela13[[#This Row],[Nome de Pregão]]),Tabela15[Qtde total de ações])</f>
        <v>18010000</v>
      </c>
      <c r="H266" s="21">
        <f>SUMPRODUCT(N(Tabela1[Código]=Tabela13[[#This Row],[PAPEL]]),Tabela1[Fechamento])</f>
        <v>0</v>
      </c>
      <c r="I266" s="21">
        <f>SUMPRODUCT(N(Tabela17[Código]=Tabela13[[#This Row],[PAPEL]]),Tabela17[Fechamento])</f>
        <v>6.3</v>
      </c>
      <c r="J266" s="21">
        <f>SUMPRODUCT(N(Tabela176[Código]=Tabela13[[#This Row],[PAPEL]]),Tabela176[Fechamento])</f>
        <v>0</v>
      </c>
      <c r="K266" s="21">
        <f>SUMPRODUCT(N(Tabela1768[Código]=Tabela13[[#This Row],[PAPEL]]),Tabela1768[Fechamento])</f>
        <v>0</v>
      </c>
      <c r="L266" s="31">
        <f>SUMPRODUCT(N(Tabela17683[Código]=Tabela13[[#This Row],[PAPEL]]),Tabela17683[Fechamento])</f>
        <v>0</v>
      </c>
      <c r="M266" s="32">
        <f>IF(Tabela13[[#This Row],[Cotação]]&gt;0,Plan1!$B$2/Tabela13[[#This Row],[Cotação]]-MOD(Plan1!$B$2/Tabela13[[#This Row],[Cotação]],100),0)</f>
        <v>100</v>
      </c>
      <c r="N266" s="39"/>
      <c r="O266" s="39"/>
      <c r="P266" s="39"/>
      <c r="Q266" s="67"/>
      <c r="R266" s="67"/>
      <c r="S266" s="67"/>
      <c r="T266" s="73" t="e">
        <f>AVERAGE(Tabela13[[#This Row],[LUCRO 2015]:[LUCRO 2013]])</f>
        <v>#DIV/0!</v>
      </c>
      <c r="U266" s="77" t="e">
        <f>IF(Tabela13[[#This Row],[LUCRO MÉD]]&lt;&gt;0,(Tabela13[[#This Row],[LUCRO MÉD]]*1000/Tabela13[[#This Row],[Qtde Total Ações]])*(25%*Tabela13[[#This Row],[RPL]]/10%))</f>
        <v>#DIV/0!</v>
      </c>
      <c r="V266" s="30" t="e">
        <f>Tabela13[[#This Row],[DIVIDENDOS (25% +)]]/Tabela13[[#This Row],[Cotação]]</f>
        <v>#DIV/0!</v>
      </c>
      <c r="W266" s="30" t="e">
        <f>Tabela13[[#This Row],[Cotação]]/Tabela13[[#This Row],[VPA]]</f>
        <v>#DIV/0!</v>
      </c>
      <c r="X266" s="61">
        <f>IF(Tabela13[[#This Row],[P. Líquido]]&gt;0,AVERAGE(Tabela13[[#This Row],[LUCRO 2015]:[LUCRO 2013]])/(Tabela13[[#This Row],[P. Líquido]]),0)</f>
        <v>0</v>
      </c>
      <c r="Y266" s="73" t="e">
        <f>IF([LUCRO MÉD]&lt;&gt;0,Tabela13[[#This Row],[Cotação]]/(Tabela13[[#This Row],[LUCRO MÉD]]*1000/Tabela13[[#This Row],[Qtde Total Ações]]),0)</f>
        <v>#DIV/0!</v>
      </c>
      <c r="Z266" s="61" t="e">
        <f>(Tabela13[[#This Row],[LUCRO MÉD]]*1000/Tabela13[[#This Row],[Qtde Total Ações]])/Tabela13[[#This Row],[Cotação]]</f>
        <v>#DIV/0!</v>
      </c>
      <c r="AA266" s="56" t="e">
        <f>Tabela13[[#This Row],[Ativo Circ.]]/Tabela13[[#This Row],[Passivo Circ.]]</f>
        <v>#DIV/0!</v>
      </c>
      <c r="AB266" s="30" t="e">
        <f>STDEV(Tabela13[[#This Row],[LUCRO 2015]:[LUCRO 2013]])/Tabela13[[#This Row],[LUCRO MÉD]]</f>
        <v>#DIV/0!</v>
      </c>
    </row>
    <row r="267" spans="1:28" hidden="1">
      <c r="A267" s="21" t="s">
        <v>734</v>
      </c>
      <c r="B267" s="21" t="s">
        <v>557</v>
      </c>
      <c r="C267" s="21" t="s">
        <v>175</v>
      </c>
      <c r="D267" s="34">
        <f>MAX(Tabela13[[#This Row],[Colunas1]:[Colunas5]])</f>
        <v>7.5</v>
      </c>
      <c r="E26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67" s="28">
        <f>IF(Tabela13[[#This Row],[P. Líquido]]&lt;&gt;0,(Tabela13[[#This Row],[P. Líquido]]*1000)/Tabela13[[#This Row],[Qtde Total Ações]],0)</f>
        <v>0</v>
      </c>
      <c r="G267" s="39">
        <f>SUMPRODUCT(N(TRIM(Tabela15[Nome de pregão])=Tabela13[[#This Row],[Nome de Pregão]]),Tabela15[Qtde total de ações])</f>
        <v>18010000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7.5</v>
      </c>
      <c r="J267" s="21">
        <f>SUMPRODUCT(N(Tabela176[Código]=Tabela13[[#This Row],[PAPEL]]),Tabela176[Fechamento])</f>
        <v>0</v>
      </c>
      <c r="K267" s="21">
        <f>SUMPRODUCT(N(Tabela1768[Código]=Tabela13[[#This Row],[PAPEL]]),Tabela1768[Fechamento])</f>
        <v>0</v>
      </c>
      <c r="L267" s="31">
        <f>SUMPRODUCT(N(Tabela17683[Código]=Tabela13[[#This Row],[PAPEL]]),Tabela17683[Fechamento])</f>
        <v>0</v>
      </c>
      <c r="M267" s="32">
        <f>IF(Tabela13[[#This Row],[Cotação]]&gt;0,Plan1!$B$2/Tabela13[[#This Row],[Cotação]]-MOD(Plan1!$B$2/Tabela13[[#This Row],[Cotação]],100),0)</f>
        <v>100</v>
      </c>
      <c r="N267" s="39"/>
      <c r="O267" s="39"/>
      <c r="P267" s="39"/>
      <c r="Q267" s="67"/>
      <c r="R267" s="67"/>
      <c r="S267" s="67"/>
      <c r="T267" s="73" t="e">
        <f>AVERAGE(Tabela13[[#This Row],[LUCRO 2015]:[LUCRO 2013]])</f>
        <v>#DIV/0!</v>
      </c>
      <c r="U267" s="77" t="e">
        <f>IF(Tabela13[[#This Row],[LUCRO MÉD]]&lt;&gt;0,(Tabela13[[#This Row],[LUCRO MÉD]]*1000/Tabela13[[#This Row],[Qtde Total Ações]])*(25%*Tabela13[[#This Row],[RPL]]/10%))</f>
        <v>#DIV/0!</v>
      </c>
      <c r="V267" s="30" t="e">
        <f>Tabela13[[#This Row],[DIVIDENDOS (25% +)]]/Tabela13[[#This Row],[Cotação]]</f>
        <v>#DIV/0!</v>
      </c>
      <c r="W267" s="30" t="e">
        <f>Tabela13[[#This Row],[Cotação]]/Tabela13[[#This Row],[VPA]]</f>
        <v>#DIV/0!</v>
      </c>
      <c r="X267" s="61">
        <f>IF(Tabela13[[#This Row],[P. Líquido]]&gt;0,AVERAGE(Tabela13[[#This Row],[LUCRO 2015]:[LUCRO 2013]])/(Tabela13[[#This Row],[P. Líquido]]),0)</f>
        <v>0</v>
      </c>
      <c r="Y267" s="73" t="e">
        <f>IF([LUCRO MÉD]&lt;&gt;0,Tabela13[[#This Row],[Cotação]]/(Tabela13[[#This Row],[LUCRO MÉD]]*1000/Tabela13[[#This Row],[Qtde Total Ações]]),0)</f>
        <v>#DIV/0!</v>
      </c>
      <c r="Z267" s="61" t="e">
        <f>(Tabela13[[#This Row],[LUCRO MÉD]]*1000/Tabela13[[#This Row],[Qtde Total Ações]])/Tabela13[[#This Row],[Cotação]]</f>
        <v>#DIV/0!</v>
      </c>
      <c r="AA267" s="56" t="e">
        <f>Tabela13[[#This Row],[Ativo Circ.]]/Tabela13[[#This Row],[Passivo Circ.]]</f>
        <v>#DIV/0!</v>
      </c>
      <c r="AB267" s="30" t="e">
        <f>STDEV(Tabela13[[#This Row],[LUCRO 2015]:[LUCRO 2013]])/Tabela13[[#This Row],[LUCRO MÉD]]</f>
        <v>#DIV/0!</v>
      </c>
    </row>
    <row r="268" spans="1:28" hidden="1">
      <c r="A268" s="63" t="s">
        <v>735</v>
      </c>
      <c r="B268" s="21" t="s">
        <v>558</v>
      </c>
      <c r="C268" s="21" t="s">
        <v>45</v>
      </c>
      <c r="D268" s="34">
        <f>MAX(Tabela13[[#This Row],[Colunas1]:[Colunas5]])</f>
        <v>0.18</v>
      </c>
      <c r="E26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68" s="28">
        <f>IF(Tabela13[[#This Row],[P. Líquido]]&lt;&gt;0,(Tabela13[[#This Row],[P. Líquido]]*1000)/Tabela13[[#This Row],[Qtde Total Ações]],0)</f>
        <v>0.33341003725619112</v>
      </c>
      <c r="G268" s="39">
        <f>SUMPRODUCT(N(TRIM(Tabela15[Nome de pregão])=Tabela13[[#This Row],[Nome de Pregão]]),Tabela15[Qtde total de ações])</f>
        <v>182520000</v>
      </c>
      <c r="H268" s="21">
        <f>SUMPRODUCT(N(Tabela1[Código]=Tabela13[[#This Row],[PAPEL]]),Tabela1[Fechamento])</f>
        <v>0.18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0</v>
      </c>
      <c r="K268" s="21">
        <f>SUMPRODUCT(N(Tabela1768[Código]=Tabela13[[#This Row],[PAPEL]]),Tabela1768[Fechamento])</f>
        <v>0</v>
      </c>
      <c r="L268" s="31">
        <f>SUMPRODUCT(N(Tabela17683[Código]=Tabela13[[#This Row],[PAPEL]]),Tabela17683[Fechamento])</f>
        <v>0</v>
      </c>
      <c r="M268" s="32">
        <f>IF(Tabela13[[#This Row],[Cotação]]&gt;0,Plan1!$B$2/Tabela13[[#This Row],[Cotação]]-MOD(Plan1!$B$2/Tabela13[[#This Row],[Cotação]],100),0)</f>
        <v>5500</v>
      </c>
      <c r="N268" s="39">
        <v>60854</v>
      </c>
      <c r="O268" s="39">
        <v>54255</v>
      </c>
      <c r="P268" s="39">
        <v>2283</v>
      </c>
      <c r="Q268" s="67">
        <v>4058</v>
      </c>
      <c r="R268" s="67">
        <v>3494</v>
      </c>
      <c r="S268" s="67">
        <v>2123</v>
      </c>
      <c r="T268" s="73">
        <f>AVERAGE(Tabela13[[#This Row],[LUCRO 2015]:[LUCRO 2013]])</f>
        <v>3225</v>
      </c>
      <c r="U268" s="77">
        <f>IF(Tabela13[[#This Row],[LUCRO MÉD]]&lt;&gt;0,(Tabela13[[#This Row],[LUCRO MÉD]]*1000/Tabela13[[#This Row],[Qtde Total Ações]])*(25%*Tabela13[[#This Row],[RPL]]/10%))</f>
        <v>2.3409916054132596E-3</v>
      </c>
      <c r="V268" s="30">
        <f>Tabela13[[#This Row],[DIVIDENDOS (25% +)]]/Tabela13[[#This Row],[Cotação]]</f>
        <v>1.3005508918962554E-2</v>
      </c>
      <c r="W268" s="30">
        <f>Tabela13[[#This Row],[Cotação]]/Tabela13[[#This Row],[VPA]]</f>
        <v>0.53987576823216221</v>
      </c>
      <c r="X268" s="61">
        <f>IF(Tabela13[[#This Row],[P. Líquido]]&gt;0,AVERAGE(Tabela13[[#This Row],[LUCRO 2015]:[LUCRO 2013]])/(Tabela13[[#This Row],[P. Líquido]]),0)</f>
        <v>5.2995694613336836E-2</v>
      </c>
      <c r="Y268" s="73">
        <f>IF([LUCRO MÉD]&lt;&gt;0,Tabela13[[#This Row],[Cotação]]/(Tabela13[[#This Row],[LUCRO MÉD]]*1000/Tabela13[[#This Row],[Qtde Total Ações]]),0)</f>
        <v>10.187162790697675</v>
      </c>
      <c r="Z268" s="61">
        <f>(Tabela13[[#This Row],[LUCRO MÉD]]*1000/Tabela13[[#This Row],[Qtde Total Ações]])/Tabela13[[#This Row],[Cotação]]</f>
        <v>9.8162758419168675E-2</v>
      </c>
      <c r="AA268" s="56">
        <f>Tabela13[[#This Row],[Ativo Circ.]]/Tabela13[[#This Row],[Passivo Circ.]]</f>
        <v>23.764783180026281</v>
      </c>
      <c r="AB268" s="30">
        <f>STDEV(Tabela13[[#This Row],[LUCRO 2015]:[LUCRO 2013]])/Tabela13[[#This Row],[LUCRO MÉD]]</f>
        <v>0.30857418518527219</v>
      </c>
    </row>
    <row r="269" spans="1:28" hidden="1">
      <c r="A269" s="63" t="s">
        <v>735</v>
      </c>
      <c r="B269" s="21" t="s">
        <v>557</v>
      </c>
      <c r="C269" s="21" t="s">
        <v>112</v>
      </c>
      <c r="D269" s="34">
        <f>MAX(Tabela13[[#This Row],[Colunas1]:[Colunas5]])</f>
        <v>1.4</v>
      </c>
      <c r="E26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69" s="28">
        <f>IF(Tabela13[[#This Row],[P. Líquido]]&lt;&gt;0,(Tabela13[[#This Row],[P. Líquido]]*1000)/Tabela13[[#This Row],[Qtde Total Ações]],0)</f>
        <v>0.33341003725619112</v>
      </c>
      <c r="G269" s="39">
        <f>SUMPRODUCT(N(TRIM(Tabela15[Nome de pregão])=Tabela13[[#This Row],[Nome de Pregão]]),Tabela15[Qtde total de ações])</f>
        <v>182520000</v>
      </c>
      <c r="H269" s="21">
        <f>SUMPRODUCT(N(Tabela1[Código]=Tabela13[[#This Row],[PAPEL]]),Tabela1[Fechamento])</f>
        <v>1.4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31">
        <f>SUMPRODUCT(N(Tabela17683[Código]=Tabela13[[#This Row],[PAPEL]]),Tabela17683[Fechamento])</f>
        <v>0</v>
      </c>
      <c r="M269" s="32">
        <f>IF(Tabela13[[#This Row],[Cotação]]&gt;0,Plan1!$B$2/Tabela13[[#This Row],[Cotação]]-MOD(Plan1!$B$2/Tabela13[[#This Row],[Cotação]],100),0)</f>
        <v>700</v>
      </c>
      <c r="N269" s="39">
        <v>60854</v>
      </c>
      <c r="O269" s="39">
        <v>54255</v>
      </c>
      <c r="P269" s="39">
        <v>2283</v>
      </c>
      <c r="Q269" s="67">
        <v>4058</v>
      </c>
      <c r="R269" s="67">
        <v>3494</v>
      </c>
      <c r="S269" s="67">
        <v>2123</v>
      </c>
      <c r="T269" s="73">
        <f>AVERAGE(Tabela13[[#This Row],[LUCRO 2015]:[LUCRO 2013]])</f>
        <v>3225</v>
      </c>
      <c r="U269" s="77">
        <f>IF(Tabela13[[#This Row],[LUCRO MÉD]]&lt;&gt;0,(Tabela13[[#This Row],[LUCRO MÉD]]*1000/Tabela13[[#This Row],[Qtde Total Ações]])*(25%*Tabela13[[#This Row],[RPL]]/10%))</f>
        <v>2.3409916054132596E-3</v>
      </c>
      <c r="V269" s="30">
        <f>Tabela13[[#This Row],[DIVIDENDOS (25% +)]]/Tabela13[[#This Row],[Cotação]]</f>
        <v>1.6721368610094713E-3</v>
      </c>
      <c r="W269" s="30">
        <f>Tabela13[[#This Row],[Cotação]]/Tabela13[[#This Row],[VPA]]</f>
        <v>4.1990337529168169</v>
      </c>
      <c r="X269" s="61">
        <f>IF(Tabela13[[#This Row],[P. Líquido]]&gt;0,AVERAGE(Tabela13[[#This Row],[LUCRO 2015]:[LUCRO 2013]])/(Tabela13[[#This Row],[P. Líquido]]),0)</f>
        <v>5.2995694613336836E-2</v>
      </c>
      <c r="Y269" s="73">
        <f>IF([LUCRO MÉD]&lt;&gt;0,Tabela13[[#This Row],[Cotação]]/(Tabela13[[#This Row],[LUCRO MÉD]]*1000/Tabela13[[#This Row],[Qtde Total Ações]]),0)</f>
        <v>79.233488372093021</v>
      </c>
      <c r="Z269" s="61">
        <f>(Tabela13[[#This Row],[LUCRO MÉD]]*1000/Tabela13[[#This Row],[Qtde Total Ações]])/Tabela13[[#This Row],[Cotação]]</f>
        <v>1.2620926082464543E-2</v>
      </c>
      <c r="AA269" s="56">
        <f>Tabela13[[#This Row],[Ativo Circ.]]/Tabela13[[#This Row],[Passivo Circ.]]</f>
        <v>23.764783180026281</v>
      </c>
      <c r="AB269" s="30">
        <f>STDEV(Tabela13[[#This Row],[LUCRO 2015]:[LUCRO 2013]])/Tabela13[[#This Row],[LUCRO MÉD]]</f>
        <v>0.30857418518527219</v>
      </c>
    </row>
    <row r="270" spans="1:28" hidden="1">
      <c r="A270" s="21" t="s">
        <v>736</v>
      </c>
      <c r="B270" s="21" t="s">
        <v>558</v>
      </c>
      <c r="C270" s="21" t="s">
        <v>278</v>
      </c>
      <c r="D270" s="34">
        <f>MAX(Tabela13[[#This Row],[Colunas1]:[Colunas5]])</f>
        <v>2.95</v>
      </c>
      <c r="E27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0" s="28">
        <f>IF(Tabela13[[#This Row],[P. Líquido]]&lt;&gt;0,(Tabela13[[#This Row],[P. Líquido]]*1000)/Tabela13[[#This Row],[Qtde Total Ações]],0)</f>
        <v>0</v>
      </c>
      <c r="G270" s="39">
        <f>SUMPRODUCT(N(TRIM(Tabela15[Nome de pregão])=Tabela13[[#This Row],[Nome de Pregão]]),Tabela15[Qtde total de ações])</f>
        <v>0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2.95</v>
      </c>
      <c r="K270" s="21">
        <f>SUMPRODUCT(N(Tabela1768[Código]=Tabela13[[#This Row],[PAPEL]]),Tabela1768[Fechamento])</f>
        <v>0</v>
      </c>
      <c r="L270" s="31">
        <f>SUMPRODUCT(N(Tabela17683[Código]=Tabela13[[#This Row],[PAPEL]]),Tabela17683[Fechamento])</f>
        <v>0</v>
      </c>
      <c r="M270" s="32">
        <f>IF(Tabela13[[#This Row],[Cotação]]&gt;0,Plan1!$B$2/Tabela13[[#This Row],[Cotação]]-MOD(Plan1!$B$2/Tabela13[[#This Row],[Cotação]],100),0)</f>
        <v>300</v>
      </c>
      <c r="N270" s="39"/>
      <c r="O270" s="39"/>
      <c r="P270" s="39"/>
      <c r="Q270" s="67"/>
      <c r="R270" s="67"/>
      <c r="S270" s="67"/>
      <c r="T270" s="73" t="e">
        <f>AVERAGE(Tabela13[[#This Row],[LUCRO 2015]:[LUCRO 2013]])</f>
        <v>#DIV/0!</v>
      </c>
      <c r="U270" s="77" t="e">
        <f>IF(Tabela13[[#This Row],[LUCRO MÉD]]&lt;&gt;0,(Tabela13[[#This Row],[LUCRO MÉD]]*1000/Tabela13[[#This Row],[Qtde Total Ações]])*(25%*Tabela13[[#This Row],[RPL]]/10%))</f>
        <v>#DIV/0!</v>
      </c>
      <c r="V270" s="30" t="e">
        <f>Tabela13[[#This Row],[DIVIDENDOS (25% +)]]/Tabela13[[#This Row],[Cotação]]</f>
        <v>#DIV/0!</v>
      </c>
      <c r="W270" s="30" t="e">
        <f>Tabela13[[#This Row],[Cotação]]/Tabela13[[#This Row],[VPA]]</f>
        <v>#DIV/0!</v>
      </c>
      <c r="X270" s="61">
        <f>IF(Tabela13[[#This Row],[P. Líquido]]&gt;0,AVERAGE(Tabela13[[#This Row],[LUCRO 2015]:[LUCRO 2013]])/(Tabela13[[#This Row],[P. Líquido]]),0)</f>
        <v>0</v>
      </c>
      <c r="Y270" s="73" t="e">
        <f>IF([LUCRO MÉD]&lt;&gt;0,Tabela13[[#This Row],[Cotação]]/(Tabela13[[#This Row],[LUCRO MÉD]]*1000/Tabela13[[#This Row],[Qtde Total Ações]]),0)</f>
        <v>#DIV/0!</v>
      </c>
      <c r="Z270" s="61" t="e">
        <f>(Tabela13[[#This Row],[LUCRO MÉD]]*1000/Tabela13[[#This Row],[Qtde Total Ações]])/Tabela13[[#This Row],[Cotação]]</f>
        <v>#DIV/0!</v>
      </c>
      <c r="AA270" s="56" t="e">
        <f>Tabela13[[#This Row],[Ativo Circ.]]/Tabela13[[#This Row],[Passivo Circ.]]</f>
        <v>#DIV/0!</v>
      </c>
      <c r="AB270" s="30" t="e">
        <f>STDEV(Tabela13[[#This Row],[LUCRO 2015]:[LUCRO 2013]])/Tabela13[[#This Row],[LUCRO MÉD]]</f>
        <v>#DIV/0!</v>
      </c>
    </row>
    <row r="271" spans="1:28" hidden="1">
      <c r="A271" s="21" t="s">
        <v>736</v>
      </c>
      <c r="B271" s="21" t="s">
        <v>557</v>
      </c>
      <c r="C271" s="21" t="s">
        <v>277</v>
      </c>
      <c r="D271" s="34">
        <f>MAX(Tabela13[[#This Row],[Colunas1]:[Colunas5]])</f>
        <v>27.6</v>
      </c>
      <c r="E27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1" s="28">
        <f>IF(Tabela13[[#This Row],[P. Líquido]]&lt;&gt;0,(Tabela13[[#This Row],[P. Líquido]]*1000)/Tabela13[[#This Row],[Qtde Total Ações]],0)</f>
        <v>0</v>
      </c>
      <c r="G271" s="39">
        <f>SUMPRODUCT(N(TRIM(Tabela15[Nome de pregão])=Tabela13[[#This Row],[Nome de Pregão]]),Tabela15[Qtde total de ações])</f>
        <v>0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27.6</v>
      </c>
      <c r="K271" s="21">
        <f>SUMPRODUCT(N(Tabela1768[Código]=Tabela13[[#This Row],[PAPEL]]),Tabela1768[Fechamento])</f>
        <v>0</v>
      </c>
      <c r="L271" s="31">
        <f>SUMPRODUCT(N(Tabela17683[Código]=Tabela13[[#This Row],[PAPEL]]),Tabela17683[Fechamento])</f>
        <v>0</v>
      </c>
      <c r="M271" s="32">
        <f>IF(Tabela13[[#This Row],[Cotação]]&gt;0,Plan1!$B$2/Tabela13[[#This Row],[Cotação]]-MOD(Plan1!$B$2/Tabela13[[#This Row],[Cotação]],100),0)</f>
        <v>0</v>
      </c>
      <c r="N271" s="32"/>
      <c r="O271" s="32"/>
      <c r="P271" s="32"/>
      <c r="Q271" s="67"/>
      <c r="R271" s="67"/>
      <c r="S271" s="67"/>
      <c r="T271" s="73" t="e">
        <f>AVERAGE(Tabela13[[#This Row],[LUCRO 2015]:[LUCRO 2013]])</f>
        <v>#DIV/0!</v>
      </c>
      <c r="U271" s="77" t="e">
        <f>IF(Tabela13[[#This Row],[LUCRO MÉD]]&lt;&gt;0,(Tabela13[[#This Row],[LUCRO MÉD]]*1000/Tabela13[[#This Row],[Qtde Total Ações]])*(25%*Tabela13[[#This Row],[RPL]]/10%))</f>
        <v>#DIV/0!</v>
      </c>
      <c r="V271" s="30" t="e">
        <f>Tabela13[[#This Row],[DIVIDENDOS (25% +)]]/Tabela13[[#This Row],[Cotação]]</f>
        <v>#DIV/0!</v>
      </c>
      <c r="W271" s="30" t="e">
        <f>Tabela13[[#This Row],[Cotação]]/Tabela13[[#This Row],[VPA]]</f>
        <v>#DIV/0!</v>
      </c>
      <c r="X271" s="61">
        <f>IF(Tabela13[[#This Row],[P. Líquido]]&gt;0,AVERAGE(Tabela13[[#This Row],[LUCRO 2015]:[LUCRO 2013]])/(Tabela13[[#This Row],[P. Líquido]]),0)</f>
        <v>0</v>
      </c>
      <c r="Y271" s="73" t="e">
        <f>IF([LUCRO MÉD]&lt;&gt;0,Tabela13[[#This Row],[Cotação]]/(Tabela13[[#This Row],[LUCRO MÉD]]*1000/Tabela13[[#This Row],[Qtde Total Ações]]),0)</f>
        <v>#DIV/0!</v>
      </c>
      <c r="Z271" s="61" t="e">
        <f>(Tabela13[[#This Row],[LUCRO MÉD]]*1000/Tabela13[[#This Row],[Qtde Total Ações]])/Tabela13[[#This Row],[Cotação]]</f>
        <v>#DIV/0!</v>
      </c>
      <c r="AA271" s="56" t="e">
        <f>Tabela13[[#This Row],[Ativo Circ.]]/Tabela13[[#This Row],[Passivo Circ.]]</f>
        <v>#DIV/0!</v>
      </c>
      <c r="AB271" s="30" t="e">
        <f>STDEV(Tabela13[[#This Row],[LUCRO 2015]:[LUCRO 2013]])/Tabela13[[#This Row],[LUCRO MÉD]]</f>
        <v>#DIV/0!</v>
      </c>
    </row>
    <row r="272" spans="1:28" hidden="1">
      <c r="A272" s="21" t="s">
        <v>738</v>
      </c>
      <c r="B272" s="21" t="s">
        <v>557</v>
      </c>
      <c r="C272" s="21" t="s">
        <v>539</v>
      </c>
      <c r="D272" s="34">
        <f>MAX(Tabela13[[#This Row],[Colunas1]:[Colunas5]])</f>
        <v>24.47</v>
      </c>
      <c r="E27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2" s="28">
        <f>IF(Tabela13[[#This Row],[P. Líquido]]&lt;&gt;0,(Tabela13[[#This Row],[P. Líquido]]*1000)/Tabela13[[#This Row],[Qtde Total Ações]],0)</f>
        <v>0</v>
      </c>
      <c r="G272" s="39">
        <f>SUMPRODUCT(N(TRIM(Tabela15[Nome de pregão])=Tabela13[[#This Row],[Nome de Pregão]]),Tabela15[Qtde total de ações])</f>
        <v>128308500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26">
        <f>SUMPRODUCT(N(Tabela17683[Código]=Tabela13[[#This Row],[PAPEL]]),Tabela17683[Fechamento])</f>
        <v>24.47</v>
      </c>
      <c r="M272" s="32">
        <f>IF(Tabela13[[#This Row],[Cotação]]&gt;0,Plan1!$B$2/Tabela13[[#This Row],[Cotação]]-MOD(Plan1!$B$2/Tabela13[[#This Row],[Cotação]],100),0)</f>
        <v>0</v>
      </c>
      <c r="N272" s="32"/>
      <c r="O272" s="32"/>
      <c r="P272" s="32"/>
      <c r="Q272" s="67"/>
      <c r="R272" s="67"/>
      <c r="S272" s="67"/>
      <c r="T272" s="73" t="e">
        <f>AVERAGE(Tabela13[[#This Row],[LUCRO 2015]:[LUCRO 2013]])</f>
        <v>#DIV/0!</v>
      </c>
      <c r="U272" s="77" t="e">
        <f>IF(Tabela13[[#This Row],[LUCRO MÉD]]&lt;&gt;0,(Tabela13[[#This Row],[LUCRO MÉD]]*1000/Tabela13[[#This Row],[Qtde Total Ações]])*(25%*Tabela13[[#This Row],[RPL]]/10%))</f>
        <v>#DIV/0!</v>
      </c>
      <c r="V272" s="30" t="e">
        <f>Tabela13[[#This Row],[DIVIDENDOS (25% +)]]/Tabela13[[#This Row],[Cotação]]</f>
        <v>#DIV/0!</v>
      </c>
      <c r="W272" s="30" t="e">
        <f>Tabela13[[#This Row],[Cotação]]/Tabela13[[#This Row],[VPA]]</f>
        <v>#DIV/0!</v>
      </c>
      <c r="X272" s="61">
        <f>IF(Tabela13[[#This Row],[P. Líquido]]&gt;0,AVERAGE(Tabela13[[#This Row],[LUCRO 2015]:[LUCRO 2013]])/(Tabela13[[#This Row],[P. Líquido]]),0)</f>
        <v>0</v>
      </c>
      <c r="Y272" s="73" t="e">
        <f>IF([LUCRO MÉD]&lt;&gt;0,Tabela13[[#This Row],[Cotação]]/(Tabela13[[#This Row],[LUCRO MÉD]]*1000/Tabela13[[#This Row],[Qtde Total Ações]]),0)</f>
        <v>#DIV/0!</v>
      </c>
      <c r="Z272" s="61" t="e">
        <f>(Tabela13[[#This Row],[LUCRO MÉD]]*1000/Tabela13[[#This Row],[Qtde Total Ações]])/Tabela13[[#This Row],[Cotação]]</f>
        <v>#DIV/0!</v>
      </c>
      <c r="AA272" s="56" t="e">
        <f>Tabela13[[#This Row],[Ativo Circ.]]/Tabela13[[#This Row],[Passivo Circ.]]</f>
        <v>#DIV/0!</v>
      </c>
      <c r="AB272" s="30" t="e">
        <f>STDEV(Tabela13[[#This Row],[LUCRO 2015]:[LUCRO 2013]])/Tabela13[[#This Row],[LUCRO MÉD]]</f>
        <v>#DIV/0!</v>
      </c>
    </row>
    <row r="273" spans="1:28" hidden="1">
      <c r="A273" s="63" t="s">
        <v>739</v>
      </c>
      <c r="B273" s="21" t="s">
        <v>557</v>
      </c>
      <c r="C273" s="21" t="s">
        <v>512</v>
      </c>
      <c r="D273" s="34">
        <f>MAX(Tabela13[[#This Row],[Colunas1]:[Colunas5]])</f>
        <v>2.16</v>
      </c>
      <c r="E27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3" s="28">
        <f>IF(Tabela13[[#This Row],[P. Líquido]]&lt;&gt;0,(Tabela13[[#This Row],[P. Líquido]]*1000)/Tabela13[[#This Row],[Qtde Total Ações]],0)</f>
        <v>2.7501762697857779</v>
      </c>
      <c r="G273" s="39">
        <f>SUMPRODUCT(N(TRIM(Tabela15[Nome de pregão])=Tabela13[[#This Row],[Nome de Pregão]]),Tabela15[Qtde total de ações])</f>
        <v>13601310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0</v>
      </c>
      <c r="K273" s="21">
        <f>SUMPRODUCT(N(Tabela1768[Código]=Tabela13[[#This Row],[PAPEL]]),Tabela1768[Fechamento])</f>
        <v>0</v>
      </c>
      <c r="L273" s="26">
        <f>SUMPRODUCT(N(Tabela17683[Código]=Tabela13[[#This Row],[PAPEL]]),Tabela17683[Fechamento])</f>
        <v>2.16</v>
      </c>
      <c r="M273" s="32">
        <f>IF(Tabela13[[#This Row],[Cotação]]&gt;0,Plan1!$B$2/Tabela13[[#This Row],[Cotação]]-MOD(Plan1!$B$2/Tabela13[[#This Row],[Cotação]],100),0)</f>
        <v>400</v>
      </c>
      <c r="N273" s="39">
        <v>37406</v>
      </c>
      <c r="O273" s="39">
        <v>775221</v>
      </c>
      <c r="P273" s="39">
        <v>845123</v>
      </c>
      <c r="Q273" s="67">
        <v>0</v>
      </c>
      <c r="R273" s="67">
        <v>0</v>
      </c>
      <c r="S273" s="67">
        <v>0</v>
      </c>
      <c r="T273" s="73">
        <f>AVERAGE(Tabela13[[#This Row],[LUCRO 2015]:[LUCRO 2013]])</f>
        <v>0</v>
      </c>
      <c r="U273" s="77" t="b">
        <f>IF(Tabela13[[#This Row],[LUCRO MÉD]]&lt;&gt;0,(Tabela13[[#This Row],[LUCRO MÉD]]*1000/Tabela13[[#This Row],[Qtde Total Ações]])*(25%*Tabela13[[#This Row],[RPL]]/10%))</f>
        <v>0</v>
      </c>
      <c r="V273" s="30">
        <f>Tabela13[[#This Row],[DIVIDENDOS (25% +)]]/Tabela13[[#This Row],[Cotação]]</f>
        <v>0</v>
      </c>
      <c r="W273" s="30">
        <f>Tabela13[[#This Row],[Cotação]]/Tabela13[[#This Row],[VPA]]</f>
        <v>0.78540420253435284</v>
      </c>
      <c r="X273" s="61">
        <f>IF(Tabela13[[#This Row],[P. Líquido]]&gt;0,AVERAGE(Tabela13[[#This Row],[LUCRO 2015]:[LUCRO 2013]])/(Tabela13[[#This Row],[P. Líquido]]),0)</f>
        <v>0</v>
      </c>
      <c r="Y273" s="73">
        <f>IF([LUCRO MÉD]&lt;&gt;0,Tabela13[[#This Row],[Cotação]]/(Tabela13[[#This Row],[LUCRO MÉD]]*1000/Tabela13[[#This Row],[Qtde Total Ações]]),0)</f>
        <v>0</v>
      </c>
      <c r="Z273" s="61">
        <f>(Tabela13[[#This Row],[LUCRO MÉD]]*1000/Tabela13[[#This Row],[Qtde Total Ações]])/Tabela13[[#This Row],[Cotação]]</f>
        <v>0</v>
      </c>
      <c r="AA273" s="56">
        <f>Tabela13[[#This Row],[Ativo Circ.]]/Tabela13[[#This Row],[Passivo Circ.]]</f>
        <v>0.91728777941199091</v>
      </c>
      <c r="AB273" s="30" t="e">
        <f>STDEV(Tabela13[[#This Row],[LUCRO 2015]:[LUCRO 2013]])/Tabela13[[#This Row],[LUCRO MÉD]]</f>
        <v>#DIV/0!</v>
      </c>
    </row>
    <row r="274" spans="1:28" hidden="1">
      <c r="A274" s="21" t="s">
        <v>740</v>
      </c>
      <c r="B274" s="21" t="s">
        <v>557</v>
      </c>
      <c r="C274" s="21" t="s">
        <v>517</v>
      </c>
      <c r="D274" s="34">
        <f>MAX(Tabela13[[#This Row],[Colunas1]:[Colunas5]])</f>
        <v>20</v>
      </c>
      <c r="E27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4" s="28">
        <f>IF(Tabela13[[#This Row],[P. Líquido]]&lt;&gt;0,(Tabela13[[#This Row],[P. Líquido]]*1000)/Tabela13[[#This Row],[Qtde Total Ações]],0)</f>
        <v>0</v>
      </c>
      <c r="G274" s="39">
        <f>SUMPRODUCT(N(TRIM(Tabela15[Nome de pregão])=Tabela13[[#This Row],[Nome de Pregão]]),Tabela15[Qtde total de ações])</f>
        <v>9137263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0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26">
        <f>SUMPRODUCT(N(Tabela17683[Código]=Tabela13[[#This Row],[PAPEL]]),Tabela17683[Fechamento])</f>
        <v>20</v>
      </c>
      <c r="M274" s="32">
        <f>IF(Tabela13[[#This Row],[Cotação]]&gt;0,Plan1!$B$2/Tabela13[[#This Row],[Cotação]]-MOD(Plan1!$B$2/Tabela13[[#This Row],[Cotação]],100),0)</f>
        <v>0</v>
      </c>
      <c r="N274" s="32"/>
      <c r="O274" s="32"/>
      <c r="P274" s="32"/>
      <c r="Q274" s="67"/>
      <c r="R274" s="67"/>
      <c r="S274" s="67"/>
      <c r="T274" s="73" t="e">
        <f>AVERAGE(Tabela13[[#This Row],[LUCRO 2015]:[LUCRO 2013]])</f>
        <v>#DIV/0!</v>
      </c>
      <c r="U274" s="77" t="e">
        <f>IF(Tabela13[[#This Row],[LUCRO MÉD]]&lt;&gt;0,(Tabela13[[#This Row],[LUCRO MÉD]]*1000/Tabela13[[#This Row],[Qtde Total Ações]])*(25%*Tabela13[[#This Row],[RPL]]/10%))</f>
        <v>#DIV/0!</v>
      </c>
      <c r="V274" s="30" t="e">
        <f>Tabela13[[#This Row],[DIVIDENDOS (25% +)]]/Tabela13[[#This Row],[Cotação]]</f>
        <v>#DIV/0!</v>
      </c>
      <c r="W274" s="30" t="e">
        <f>Tabela13[[#This Row],[Cotação]]/Tabela13[[#This Row],[VPA]]</f>
        <v>#DIV/0!</v>
      </c>
      <c r="X274" s="61">
        <f>IF(Tabela13[[#This Row],[P. Líquido]]&gt;0,AVERAGE(Tabela13[[#This Row],[LUCRO 2015]:[LUCRO 2013]])/(Tabela13[[#This Row],[P. Líquido]]),0)</f>
        <v>0</v>
      </c>
      <c r="Y274" s="73" t="e">
        <f>IF([LUCRO MÉD]&lt;&gt;0,Tabela13[[#This Row],[Cotação]]/(Tabela13[[#This Row],[LUCRO MÉD]]*1000/Tabela13[[#This Row],[Qtde Total Ações]]),0)</f>
        <v>#DIV/0!</v>
      </c>
      <c r="Z274" s="61" t="e">
        <f>(Tabela13[[#This Row],[LUCRO MÉD]]*1000/Tabela13[[#This Row],[Qtde Total Ações]])/Tabela13[[#This Row],[Cotação]]</f>
        <v>#DIV/0!</v>
      </c>
      <c r="AA274" s="56" t="e">
        <f>Tabela13[[#This Row],[Ativo Circ.]]/Tabela13[[#This Row],[Passivo Circ.]]</f>
        <v>#DIV/0!</v>
      </c>
      <c r="AB274" s="30" t="e">
        <f>STDEV(Tabela13[[#This Row],[LUCRO 2015]:[LUCRO 2013]])/Tabela13[[#This Row],[LUCRO MÉD]]</f>
        <v>#DIV/0!</v>
      </c>
    </row>
    <row r="275" spans="1:28" hidden="1">
      <c r="A275" s="21" t="s">
        <v>740</v>
      </c>
      <c r="B275" s="21" t="s">
        <v>558</v>
      </c>
      <c r="C275" s="21" t="s">
        <v>518</v>
      </c>
      <c r="D275" s="34">
        <f>MAX(Tabela13[[#This Row],[Colunas1]:[Colunas5]])</f>
        <v>10.17</v>
      </c>
      <c r="E27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5" s="28">
        <f>IF(Tabela13[[#This Row],[P. Líquido]]&lt;&gt;0,(Tabela13[[#This Row],[P. Líquido]]*1000)/Tabela13[[#This Row],[Qtde Total Ações]],0)</f>
        <v>0</v>
      </c>
      <c r="G275" s="39">
        <f>SUMPRODUCT(N(TRIM(Tabela15[Nome de pregão])=Tabela13[[#This Row],[Nome de Pregão]]),Tabela15[Qtde total de ações])</f>
        <v>9137263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0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26">
        <f>SUMPRODUCT(N(Tabela17683[Código]=Tabela13[[#This Row],[PAPEL]]),Tabela17683[Fechamento])</f>
        <v>10.17</v>
      </c>
      <c r="M275" s="32">
        <f>IF(Tabela13[[#This Row],[Cotação]]&gt;0,Plan1!$B$2/Tabela13[[#This Row],[Cotação]]-MOD(Plan1!$B$2/Tabela13[[#This Row],[Cotação]],100),0)</f>
        <v>0</v>
      </c>
      <c r="N275" s="32"/>
      <c r="O275" s="32"/>
      <c r="P275" s="32"/>
      <c r="Q275" s="67"/>
      <c r="R275" s="67"/>
      <c r="S275" s="67"/>
      <c r="T275" s="73" t="e">
        <f>AVERAGE(Tabela13[[#This Row],[LUCRO 2015]:[LUCRO 2013]])</f>
        <v>#DIV/0!</v>
      </c>
      <c r="U275" s="77" t="e">
        <f>IF(Tabela13[[#This Row],[LUCRO MÉD]]&lt;&gt;0,(Tabela13[[#This Row],[LUCRO MÉD]]*1000/Tabela13[[#This Row],[Qtde Total Ações]])*(25%*Tabela13[[#This Row],[RPL]]/10%))</f>
        <v>#DIV/0!</v>
      </c>
      <c r="V275" s="30" t="e">
        <f>Tabela13[[#This Row],[DIVIDENDOS (25% +)]]/Tabela13[[#This Row],[Cotação]]</f>
        <v>#DIV/0!</v>
      </c>
      <c r="W275" s="30" t="e">
        <f>Tabela13[[#This Row],[Cotação]]/Tabela13[[#This Row],[VPA]]</f>
        <v>#DIV/0!</v>
      </c>
      <c r="X275" s="61">
        <f>IF(Tabela13[[#This Row],[P. Líquido]]&gt;0,AVERAGE(Tabela13[[#This Row],[LUCRO 2015]:[LUCRO 2013]])/(Tabela13[[#This Row],[P. Líquido]]),0)</f>
        <v>0</v>
      </c>
      <c r="Y275" s="73" t="e">
        <f>IF([LUCRO MÉD]&lt;&gt;0,Tabela13[[#This Row],[Cotação]]/(Tabela13[[#This Row],[LUCRO MÉD]]*1000/Tabela13[[#This Row],[Qtde Total Ações]]),0)</f>
        <v>#DIV/0!</v>
      </c>
      <c r="Z275" s="61" t="e">
        <f>(Tabela13[[#This Row],[LUCRO MÉD]]*1000/Tabela13[[#This Row],[Qtde Total Ações]])/Tabela13[[#This Row],[Cotação]]</f>
        <v>#DIV/0!</v>
      </c>
      <c r="AA275" s="56" t="e">
        <f>Tabela13[[#This Row],[Ativo Circ.]]/Tabela13[[#This Row],[Passivo Circ.]]</f>
        <v>#DIV/0!</v>
      </c>
      <c r="AB275" s="30" t="e">
        <f>STDEV(Tabela13[[#This Row],[LUCRO 2015]:[LUCRO 2013]])/Tabela13[[#This Row],[LUCRO MÉD]]</f>
        <v>#DIV/0!</v>
      </c>
    </row>
    <row r="276" spans="1:28" hidden="1">
      <c r="A276" s="21" t="s">
        <v>741</v>
      </c>
      <c r="B276" s="21" t="s">
        <v>557</v>
      </c>
      <c r="C276" s="21" t="s">
        <v>282</v>
      </c>
      <c r="D276" s="34">
        <f>MAX(Tabela13[[#This Row],[Colunas1]:[Colunas5]])</f>
        <v>0</v>
      </c>
      <c r="E27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6" s="28">
        <f>IF(Tabela13[[#This Row],[P. Líquido]]&lt;&gt;0,(Tabela13[[#This Row],[P. Líquido]]*1000)/Tabela13[[#This Row],[Qtde Total Ações]],0)</f>
        <v>0</v>
      </c>
      <c r="G276" s="39">
        <f>SUMPRODUCT(N(TRIM(Tabela15[Nome de pregão])=Tabela13[[#This Row],[Nome de Pregão]]),Tabela15[Qtde total de ações])</f>
        <v>0</v>
      </c>
      <c r="H276" s="21">
        <f>SUMPRODUCT(N(Tabela1[Código]=Tabela13[[#This Row],[PAPEL]]),Tabela1[Fechamento])</f>
        <v>0</v>
      </c>
      <c r="I276" s="21">
        <f>SUMPRODUCT(N(Tabela17[Código]=Tabela13[[#This Row],[PAPEL]]),Tabela17[Fechamento])</f>
        <v>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31">
        <f>SUMPRODUCT(N(Tabela17683[Código]=Tabela13[[#This Row],[PAPEL]]),Tabela17683[Fechamento])</f>
        <v>0</v>
      </c>
      <c r="M276" s="22">
        <f>IF(Tabela13[[#This Row],[Cotação]]&gt;0,Plan1!$B$2/Tabela13[[#This Row],[Cotação]]-MOD(Plan1!$B$2/Tabela13[[#This Row],[Cotação]],100),0)</f>
        <v>0</v>
      </c>
      <c r="N276" s="22"/>
      <c r="O276" s="22"/>
      <c r="P276" s="22"/>
      <c r="Q276" s="67"/>
      <c r="R276" s="67"/>
      <c r="S276" s="67"/>
      <c r="T276" s="73" t="e">
        <f>AVERAGE(Tabela13[[#This Row],[LUCRO 2015]:[LUCRO 2013]])</f>
        <v>#DIV/0!</v>
      </c>
      <c r="U276" s="77" t="e">
        <f>IF(Tabela13[[#This Row],[LUCRO MÉD]]&lt;&gt;0,(Tabela13[[#This Row],[LUCRO MÉD]]*1000/Tabela13[[#This Row],[Qtde Total Ações]])*(25%*Tabela13[[#This Row],[RPL]]/10%))</f>
        <v>#DIV/0!</v>
      </c>
      <c r="V276" s="30" t="e">
        <f>Tabela13[[#This Row],[DIVIDENDOS (25% +)]]/Tabela13[[#This Row],[Cotação]]</f>
        <v>#DIV/0!</v>
      </c>
      <c r="W276" s="30" t="e">
        <f>Tabela13[[#This Row],[Cotação]]/Tabela13[[#This Row],[VPA]]</f>
        <v>#DIV/0!</v>
      </c>
      <c r="X276" s="61">
        <f>IF(Tabela13[[#This Row],[P. Líquido]]&gt;0,AVERAGE(Tabela13[[#This Row],[LUCRO 2015]:[LUCRO 2013]])/(Tabela13[[#This Row],[P. Líquido]]),0)</f>
        <v>0</v>
      </c>
      <c r="Y276" s="73" t="e">
        <f>IF([LUCRO MÉD]&lt;&gt;0,Tabela13[[#This Row],[Cotação]]/(Tabela13[[#This Row],[LUCRO MÉD]]*1000/Tabela13[[#This Row],[Qtde Total Ações]]),0)</f>
        <v>#DIV/0!</v>
      </c>
      <c r="Z276" s="61" t="e">
        <f>(Tabela13[[#This Row],[LUCRO MÉD]]*1000/Tabela13[[#This Row],[Qtde Total Ações]])/Tabela13[[#This Row],[Cotação]]</f>
        <v>#DIV/0!</v>
      </c>
      <c r="AA276" s="56" t="e">
        <f>Tabela13[[#This Row],[Ativo Circ.]]/Tabela13[[#This Row],[Passivo Circ.]]</f>
        <v>#DIV/0!</v>
      </c>
      <c r="AB276" s="30" t="e">
        <f>STDEV(Tabela13[[#This Row],[LUCRO 2015]:[LUCRO 2013]])/Tabela13[[#This Row],[LUCRO MÉD]]</f>
        <v>#DIV/0!</v>
      </c>
    </row>
    <row r="277" spans="1:28" hidden="1">
      <c r="A277" s="21" t="s">
        <v>741</v>
      </c>
      <c r="B277" s="21" t="s">
        <v>563</v>
      </c>
      <c r="C277" s="21" t="s">
        <v>283</v>
      </c>
      <c r="D277" s="34">
        <f>MAX(Tabela13[[#This Row],[Colunas1]:[Colunas5]])</f>
        <v>0</v>
      </c>
      <c r="E27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7" s="28">
        <f>IF(Tabela13[[#This Row],[P. Líquido]]&lt;&gt;0,(Tabela13[[#This Row],[P. Líquido]]*1000)/Tabela13[[#This Row],[Qtde Total Ações]],0)</f>
        <v>0</v>
      </c>
      <c r="G277" s="39">
        <f>SUMPRODUCT(N(TRIM(Tabela15[Nome de pregão])=Tabela13[[#This Row],[Nome de Pregão]]),Tabela15[Qtde total de ações])</f>
        <v>0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0</v>
      </c>
      <c r="L277" s="31">
        <f>SUMPRODUCT(N(Tabela17683[Código]=Tabela13[[#This Row],[PAPEL]]),Tabela17683[Fechamento])</f>
        <v>0</v>
      </c>
      <c r="M277" s="22">
        <f>IF(Tabela13[[#This Row],[Cotação]]&gt;0,Plan1!$B$2/Tabela13[[#This Row],[Cotação]]-MOD(Plan1!$B$2/Tabela13[[#This Row],[Cotação]],100),0)</f>
        <v>0</v>
      </c>
      <c r="N277" s="22"/>
      <c r="O277" s="22"/>
      <c r="P277" s="22"/>
      <c r="Q277" s="67"/>
      <c r="R277" s="67"/>
      <c r="S277" s="67"/>
      <c r="T277" s="73" t="e">
        <f>AVERAGE(Tabela13[[#This Row],[LUCRO 2015]:[LUCRO 2013]])</f>
        <v>#DIV/0!</v>
      </c>
      <c r="U277" s="77" t="e">
        <f>IF(Tabela13[[#This Row],[LUCRO MÉD]]&lt;&gt;0,(Tabela13[[#This Row],[LUCRO MÉD]]*1000/Tabela13[[#This Row],[Qtde Total Ações]])*(25%*Tabela13[[#This Row],[RPL]]/10%))</f>
        <v>#DIV/0!</v>
      </c>
      <c r="V277" s="30" t="e">
        <f>Tabela13[[#This Row],[DIVIDENDOS (25% +)]]/Tabela13[[#This Row],[Cotação]]</f>
        <v>#DIV/0!</v>
      </c>
      <c r="W277" s="30" t="e">
        <f>Tabela13[[#This Row],[Cotação]]/Tabela13[[#This Row],[VPA]]</f>
        <v>#DIV/0!</v>
      </c>
      <c r="X277" s="61">
        <f>IF(Tabela13[[#This Row],[P. Líquido]]&gt;0,AVERAGE(Tabela13[[#This Row],[LUCRO 2015]:[LUCRO 2013]])/(Tabela13[[#This Row],[P. Líquido]]),0)</f>
        <v>0</v>
      </c>
      <c r="Y277" s="73" t="e">
        <f>IF([LUCRO MÉD]&lt;&gt;0,Tabela13[[#This Row],[Cotação]]/(Tabela13[[#This Row],[LUCRO MÉD]]*1000/Tabela13[[#This Row],[Qtde Total Ações]]),0)</f>
        <v>#DIV/0!</v>
      </c>
      <c r="Z277" s="61" t="e">
        <f>(Tabela13[[#This Row],[LUCRO MÉD]]*1000/Tabela13[[#This Row],[Qtde Total Ações]])/Tabela13[[#This Row],[Cotação]]</f>
        <v>#DIV/0!</v>
      </c>
      <c r="AA277" s="56" t="e">
        <f>Tabela13[[#This Row],[Ativo Circ.]]/Tabela13[[#This Row],[Passivo Circ.]]</f>
        <v>#DIV/0!</v>
      </c>
      <c r="AB277" s="30" t="e">
        <f>STDEV(Tabela13[[#This Row],[LUCRO 2015]:[LUCRO 2013]])/Tabela13[[#This Row],[LUCRO MÉD]]</f>
        <v>#DIV/0!</v>
      </c>
    </row>
    <row r="278" spans="1:28" hidden="1">
      <c r="A278" s="21" t="s">
        <v>741</v>
      </c>
      <c r="B278" s="21" t="s">
        <v>564</v>
      </c>
      <c r="C278" s="21" t="s">
        <v>284</v>
      </c>
      <c r="D278" s="34">
        <f>MAX(Tabela13[[#This Row],[Colunas1]:[Colunas5]])</f>
        <v>0</v>
      </c>
      <c r="E27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8" s="28">
        <f>IF(Tabela13[[#This Row],[P. Líquido]]&lt;&gt;0,(Tabela13[[#This Row],[P. Líquido]]*1000)/Tabela13[[#This Row],[Qtde Total Ações]],0)</f>
        <v>0</v>
      </c>
      <c r="G278" s="39">
        <f>SUMPRODUCT(N(TRIM(Tabela15[Nome de pregão])=Tabela13[[#This Row],[Nome de Pregão]]),Tabela15[Qtde total de ações])</f>
        <v>0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31">
        <f>SUMPRODUCT(N(Tabela17683[Código]=Tabela13[[#This Row],[PAPEL]]),Tabela17683[Fechamento])</f>
        <v>0</v>
      </c>
      <c r="M278" s="22">
        <f>IF(Tabela13[[#This Row],[Cotação]]&gt;0,Plan1!$B$2/Tabela13[[#This Row],[Cotação]]-MOD(Plan1!$B$2/Tabela13[[#This Row],[Cotação]],100),0)</f>
        <v>0</v>
      </c>
      <c r="N278" s="22"/>
      <c r="O278" s="22"/>
      <c r="P278" s="22"/>
      <c r="Q278" s="67"/>
      <c r="R278" s="67"/>
      <c r="S278" s="67"/>
      <c r="T278" s="73" t="e">
        <f>AVERAGE(Tabela13[[#This Row],[LUCRO 2015]:[LUCRO 2013]])</f>
        <v>#DIV/0!</v>
      </c>
      <c r="U278" s="77" t="e">
        <f>IF(Tabela13[[#This Row],[LUCRO MÉD]]&lt;&gt;0,(Tabela13[[#This Row],[LUCRO MÉD]]*1000/Tabela13[[#This Row],[Qtde Total Ações]])*(25%*Tabela13[[#This Row],[RPL]]/10%))</f>
        <v>#DIV/0!</v>
      </c>
      <c r="V278" s="30" t="e">
        <f>Tabela13[[#This Row],[DIVIDENDOS (25% +)]]/Tabela13[[#This Row],[Cotação]]</f>
        <v>#DIV/0!</v>
      </c>
      <c r="W278" s="30" t="e">
        <f>Tabela13[[#This Row],[Cotação]]/Tabela13[[#This Row],[VPA]]</f>
        <v>#DIV/0!</v>
      </c>
      <c r="X278" s="61">
        <f>IF(Tabela13[[#This Row],[P. Líquido]]&gt;0,AVERAGE(Tabela13[[#This Row],[LUCRO 2015]:[LUCRO 2013]])/(Tabela13[[#This Row],[P. Líquido]]),0)</f>
        <v>0</v>
      </c>
      <c r="Y278" s="73" t="e">
        <f>IF([LUCRO MÉD]&lt;&gt;0,Tabela13[[#This Row],[Cotação]]/(Tabela13[[#This Row],[LUCRO MÉD]]*1000/Tabela13[[#This Row],[Qtde Total Ações]]),0)</f>
        <v>#DIV/0!</v>
      </c>
      <c r="Z278" s="61" t="e">
        <f>(Tabela13[[#This Row],[LUCRO MÉD]]*1000/Tabela13[[#This Row],[Qtde Total Ações]])/Tabela13[[#This Row],[Cotação]]</f>
        <v>#DIV/0!</v>
      </c>
      <c r="AA278" s="56" t="e">
        <f>Tabela13[[#This Row],[Ativo Circ.]]/Tabela13[[#This Row],[Passivo Circ.]]</f>
        <v>#DIV/0!</v>
      </c>
      <c r="AB278" s="30" t="e">
        <f>STDEV(Tabela13[[#This Row],[LUCRO 2015]:[LUCRO 2013]])/Tabela13[[#This Row],[LUCRO MÉD]]</f>
        <v>#DIV/0!</v>
      </c>
    </row>
    <row r="279" spans="1:28" hidden="1">
      <c r="A279" s="21" t="s">
        <v>742</v>
      </c>
      <c r="B279" s="21" t="s">
        <v>557</v>
      </c>
      <c r="C279" s="21" t="s">
        <v>487</v>
      </c>
      <c r="D279" s="34">
        <f>MAX(Tabela13[[#This Row],[Colunas1]:[Colunas5]])</f>
        <v>4.34</v>
      </c>
      <c r="E27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79" s="28">
        <f>IF(Tabela13[[#This Row],[P. Líquido]]&lt;&gt;0,(Tabela13[[#This Row],[P. Líquido]]*1000)/Tabela13[[#This Row],[Qtde Total Ações]],0)</f>
        <v>0</v>
      </c>
      <c r="G279" s="39">
        <f>SUMPRODUCT(N(TRIM(Tabela15[Nome de pregão])=Tabela13[[#This Row],[Nome de Pregão]]),Tabela15[Qtde total de ações])</f>
        <v>175586442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0</v>
      </c>
      <c r="L279" s="26">
        <f>SUMPRODUCT(N(Tabela17683[Código]=Tabela13[[#This Row],[PAPEL]]),Tabela17683[Fechamento])</f>
        <v>4.34</v>
      </c>
      <c r="M279" s="32">
        <f>IF(Tabela13[[#This Row],[Cotação]]&gt;0,Plan1!$B$2/Tabela13[[#This Row],[Cotação]]-MOD(Plan1!$B$2/Tabela13[[#This Row],[Cotação]],100),0)</f>
        <v>200</v>
      </c>
      <c r="N279" s="39"/>
      <c r="O279" s="39"/>
      <c r="P279" s="39"/>
      <c r="Q279" s="67"/>
      <c r="R279" s="67"/>
      <c r="S279" s="67"/>
      <c r="T279" s="73" t="e">
        <f>AVERAGE(Tabela13[[#This Row],[LUCRO 2015]:[LUCRO 2013]])</f>
        <v>#DIV/0!</v>
      </c>
      <c r="U279" s="77" t="e">
        <f>IF(Tabela13[[#This Row],[LUCRO MÉD]]&lt;&gt;0,(Tabela13[[#This Row],[LUCRO MÉD]]*1000/Tabela13[[#This Row],[Qtde Total Ações]])*(25%*Tabela13[[#This Row],[RPL]]/10%))</f>
        <v>#DIV/0!</v>
      </c>
      <c r="V279" s="30" t="e">
        <f>Tabela13[[#This Row],[DIVIDENDOS (25% +)]]/Tabela13[[#This Row],[Cotação]]</f>
        <v>#DIV/0!</v>
      </c>
      <c r="W279" s="30" t="e">
        <f>Tabela13[[#This Row],[Cotação]]/Tabela13[[#This Row],[VPA]]</f>
        <v>#DIV/0!</v>
      </c>
      <c r="X279" s="61">
        <f>IF(Tabela13[[#This Row],[P. Líquido]]&gt;0,AVERAGE(Tabela13[[#This Row],[LUCRO 2015]:[LUCRO 2013]])/(Tabela13[[#This Row],[P. Líquido]]),0)</f>
        <v>0</v>
      </c>
      <c r="Y279" s="73" t="e">
        <f>IF([LUCRO MÉD]&lt;&gt;0,Tabela13[[#This Row],[Cotação]]/(Tabela13[[#This Row],[LUCRO MÉD]]*1000/Tabela13[[#This Row],[Qtde Total Ações]]),0)</f>
        <v>#DIV/0!</v>
      </c>
      <c r="Z279" s="61" t="e">
        <f>(Tabela13[[#This Row],[LUCRO MÉD]]*1000/Tabela13[[#This Row],[Qtde Total Ações]])/Tabela13[[#This Row],[Cotação]]</f>
        <v>#DIV/0!</v>
      </c>
      <c r="AA279" s="56" t="e">
        <f>Tabela13[[#This Row],[Ativo Circ.]]/Tabela13[[#This Row],[Passivo Circ.]]</f>
        <v>#DIV/0!</v>
      </c>
      <c r="AB279" s="30" t="e">
        <f>STDEV(Tabela13[[#This Row],[LUCRO 2015]:[LUCRO 2013]])/Tabela13[[#This Row],[LUCRO MÉD]]</f>
        <v>#DIV/0!</v>
      </c>
    </row>
    <row r="280" spans="1:28" hidden="1">
      <c r="A280" s="63" t="s">
        <v>744</v>
      </c>
      <c r="B280" s="21" t="s">
        <v>557</v>
      </c>
      <c r="C280" s="21" t="s">
        <v>352</v>
      </c>
      <c r="D280" s="34">
        <f>MAX(Tabela13[[#This Row],[Colunas1]:[Colunas5]])</f>
        <v>9.2799999999999994</v>
      </c>
      <c r="E28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0" s="28">
        <f>IF(Tabela13[[#This Row],[P. Líquido]]&lt;&gt;0,(Tabela13[[#This Row],[P. Líquido]]*1000)/Tabela13[[#This Row],[Qtde Total Ações]],0)</f>
        <v>-1.5958120626734489</v>
      </c>
      <c r="G280" s="39">
        <f>SUMPRODUCT(N(TRIM(Tabela15[Nome de pregão])=Tabela13[[#This Row],[Nome de Pregão]]),Tabela15[Qtde total de ações])</f>
        <v>239844659</v>
      </c>
      <c r="H280" s="21">
        <f>SUMPRODUCT(N(Tabela1[Código]=Tabela13[[#This Row],[PAPEL]]),Tabela1[Fechamento])</f>
        <v>0</v>
      </c>
      <c r="I280" s="21">
        <f>SUMPRODUCT(N(Tabela17[Código]=Tabela13[[#This Row],[PAPEL]]),Tabela17[Fechamento])</f>
        <v>0</v>
      </c>
      <c r="J280" s="21">
        <f>SUMPRODUCT(N(Tabela176[Código]=Tabela13[[#This Row],[PAPEL]]),Tabela176[Fechamento])</f>
        <v>9.2799999999999994</v>
      </c>
      <c r="K280" s="21">
        <f>SUMPRODUCT(N(Tabela1768[Código]=Tabela13[[#This Row],[PAPEL]]),Tabela1768[Fechamento])</f>
        <v>0</v>
      </c>
      <c r="L280" s="26">
        <f>SUMPRODUCT(N(Tabela17683[Código]=Tabela13[[#This Row],[PAPEL]]),Tabela17683[Fechamento])</f>
        <v>0</v>
      </c>
      <c r="M280" s="32">
        <f>IF(Tabela13[[#This Row],[Cotação]]&gt;0,Plan1!$B$2/Tabela13[[#This Row],[Cotação]]-MOD(Plan1!$B$2/Tabela13[[#This Row],[Cotação]],100),0)</f>
        <v>100</v>
      </c>
      <c r="N280" s="39">
        <v>-382747</v>
      </c>
      <c r="O280" s="39">
        <v>5014622</v>
      </c>
      <c r="P280" s="39">
        <v>3043383</v>
      </c>
      <c r="Q280" s="67">
        <v>0</v>
      </c>
      <c r="R280" s="67">
        <v>0</v>
      </c>
      <c r="S280" s="67">
        <v>0</v>
      </c>
      <c r="T280" s="73">
        <f>AVERAGE(Tabela13[[#This Row],[LUCRO 2015]:[LUCRO 2013]])</f>
        <v>0</v>
      </c>
      <c r="U280" s="77" t="b">
        <f>IF(Tabela13[[#This Row],[LUCRO MÉD]]&lt;&gt;0,(Tabela13[[#This Row],[LUCRO MÉD]]*1000/Tabela13[[#This Row],[Qtde Total Ações]])*(25%*Tabela13[[#This Row],[RPL]]/10%))</f>
        <v>0</v>
      </c>
      <c r="V280" s="30">
        <f>Tabela13[[#This Row],[DIVIDENDOS (25% +)]]/Tabela13[[#This Row],[Cotação]]</f>
        <v>0</v>
      </c>
      <c r="W280" s="30">
        <f>Tabela13[[#This Row],[Cotação]]/Tabela13[[#This Row],[VPA]]</f>
        <v>-5.8152211134770484</v>
      </c>
      <c r="X280" s="61">
        <f>IF(Tabela13[[#This Row],[P. Líquido]]&gt;0,AVERAGE(Tabela13[[#This Row],[LUCRO 2015]:[LUCRO 2013]])/(Tabela13[[#This Row],[P. Líquido]]),0)</f>
        <v>0</v>
      </c>
      <c r="Y280" s="73">
        <f>IF([LUCRO MÉD]&lt;&gt;0,Tabela13[[#This Row],[Cotação]]/(Tabela13[[#This Row],[LUCRO MÉD]]*1000/Tabela13[[#This Row],[Qtde Total Ações]]),0)</f>
        <v>0</v>
      </c>
      <c r="Z280" s="61">
        <f>(Tabela13[[#This Row],[LUCRO MÉD]]*1000/Tabela13[[#This Row],[Qtde Total Ações]])/Tabela13[[#This Row],[Cotação]]</f>
        <v>0</v>
      </c>
      <c r="AA280" s="56">
        <f>Tabela13[[#This Row],[Ativo Circ.]]/Tabela13[[#This Row],[Passivo Circ.]]</f>
        <v>1.6477130877053594</v>
      </c>
      <c r="AB280" s="30" t="e">
        <f>STDEV(Tabela13[[#This Row],[LUCRO 2015]:[LUCRO 2013]])/Tabela13[[#This Row],[LUCRO MÉD]]</f>
        <v>#DIV/0!</v>
      </c>
    </row>
    <row r="281" spans="1:28" hidden="1">
      <c r="A281" s="21" t="s">
        <v>745</v>
      </c>
      <c r="B281" s="21" t="s">
        <v>557</v>
      </c>
      <c r="C281" s="21" t="s">
        <v>153</v>
      </c>
      <c r="D281" s="34">
        <f>MAX(Tabela13[[#This Row],[Colunas1]:[Colunas5]])</f>
        <v>140</v>
      </c>
      <c r="E28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1" s="28">
        <f>IF(Tabela13[[#This Row],[P. Líquido]]&lt;&gt;0,(Tabela13[[#This Row],[P. Líquido]]*1000)/Tabela13[[#This Row],[Qtde Total Ações]],0)</f>
        <v>0</v>
      </c>
      <c r="G281" s="39">
        <f>SUMPRODUCT(N(TRIM(Tabela15[Nome de pregão])=Tabela13[[#This Row],[Nome de Pregão]]),Tabela15[Qtde total de ações])</f>
        <v>12251221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140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0</v>
      </c>
      <c r="L281" s="26">
        <f>SUMPRODUCT(N(Tabela17683[Código]=Tabela13[[#This Row],[PAPEL]]),Tabela17683[Fechamento])</f>
        <v>0</v>
      </c>
      <c r="M281" s="32">
        <f>IF(Tabela13[[#This Row],[Cotação]]&gt;0,Plan1!$B$2/Tabela13[[#This Row],[Cotação]]-MOD(Plan1!$B$2/Tabela13[[#This Row],[Cotação]],100),0)</f>
        <v>0</v>
      </c>
      <c r="N281" s="32"/>
      <c r="O281" s="32"/>
      <c r="P281" s="32"/>
      <c r="Q281" s="67"/>
      <c r="R281" s="67"/>
      <c r="S281" s="67"/>
      <c r="T281" s="73" t="e">
        <f>AVERAGE(Tabela13[[#This Row],[LUCRO 2015]:[LUCRO 2013]])</f>
        <v>#DIV/0!</v>
      </c>
      <c r="U281" s="77" t="e">
        <f>IF(Tabela13[[#This Row],[LUCRO MÉD]]&lt;&gt;0,(Tabela13[[#This Row],[LUCRO MÉD]]*1000/Tabela13[[#This Row],[Qtde Total Ações]])*(25%*Tabela13[[#This Row],[RPL]]/10%))</f>
        <v>#DIV/0!</v>
      </c>
      <c r="V281" s="30" t="e">
        <f>Tabela13[[#This Row],[DIVIDENDOS (25% +)]]/Tabela13[[#This Row],[Cotação]]</f>
        <v>#DIV/0!</v>
      </c>
      <c r="W281" s="30" t="e">
        <f>Tabela13[[#This Row],[Cotação]]/Tabela13[[#This Row],[VPA]]</f>
        <v>#DIV/0!</v>
      </c>
      <c r="X281" s="61">
        <f>IF(Tabela13[[#This Row],[P. Líquido]]&gt;0,AVERAGE(Tabela13[[#This Row],[LUCRO 2015]:[LUCRO 2013]])/(Tabela13[[#This Row],[P. Líquido]]),0)</f>
        <v>0</v>
      </c>
      <c r="Y281" s="73" t="e">
        <f>IF([LUCRO MÉD]&lt;&gt;0,Tabela13[[#This Row],[Cotação]]/(Tabela13[[#This Row],[LUCRO MÉD]]*1000/Tabela13[[#This Row],[Qtde Total Ações]]),0)</f>
        <v>#DIV/0!</v>
      </c>
      <c r="Z281" s="61" t="e">
        <f>(Tabela13[[#This Row],[LUCRO MÉD]]*1000/Tabela13[[#This Row],[Qtde Total Ações]])/Tabela13[[#This Row],[Cotação]]</f>
        <v>#DIV/0!</v>
      </c>
      <c r="AA281" s="56" t="e">
        <f>Tabela13[[#This Row],[Ativo Circ.]]/Tabela13[[#This Row],[Passivo Circ.]]</f>
        <v>#DIV/0!</v>
      </c>
      <c r="AB281" s="30" t="e">
        <f>STDEV(Tabela13[[#This Row],[LUCRO 2015]:[LUCRO 2013]])/Tabela13[[#This Row],[LUCRO MÉD]]</f>
        <v>#DIV/0!</v>
      </c>
    </row>
    <row r="282" spans="1:28" hidden="1">
      <c r="A282" s="21" t="s">
        <v>746</v>
      </c>
      <c r="B282" s="21" t="s">
        <v>557</v>
      </c>
      <c r="C282" s="21" t="s">
        <v>451</v>
      </c>
      <c r="D282" s="34">
        <f>MAX(Tabela13[[#This Row],[Colunas1]:[Colunas5]])</f>
        <v>10.4</v>
      </c>
      <c r="E28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2" s="28">
        <f>IF(Tabela13[[#This Row],[P. Líquido]]&lt;&gt;0,(Tabela13[[#This Row],[P. Líquido]]*1000)/Tabela13[[#This Row],[Qtde Total Ações]],0)</f>
        <v>0</v>
      </c>
      <c r="G282" s="39">
        <f>SUMPRODUCT(N(TRIM(Tabela15[Nome de pregão])=Tabela13[[#This Row],[Nome de Pregão]]),Tabela15[Qtde total de ações])</f>
        <v>444139684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10.4</v>
      </c>
      <c r="L282" s="26">
        <f>SUMPRODUCT(N(Tabela17683[Código]=Tabela13[[#This Row],[PAPEL]]),Tabela17683[Fechamento])</f>
        <v>0</v>
      </c>
      <c r="M282" s="32">
        <f>IF(Tabela13[[#This Row],[Cotação]]&gt;0,Plan1!$B$2/Tabela13[[#This Row],[Cotação]]-MOD(Plan1!$B$2/Tabela13[[#This Row],[Cotação]],100),0)</f>
        <v>0</v>
      </c>
      <c r="N282" s="32"/>
      <c r="O282" s="32"/>
      <c r="P282" s="32"/>
      <c r="Q282" s="67"/>
      <c r="R282" s="67"/>
      <c r="S282" s="67"/>
      <c r="T282" s="73" t="e">
        <f>AVERAGE(Tabela13[[#This Row],[LUCRO 2015]:[LUCRO 2013]])</f>
        <v>#DIV/0!</v>
      </c>
      <c r="U282" s="77" t="e">
        <f>IF(Tabela13[[#This Row],[LUCRO MÉD]]&lt;&gt;0,(Tabela13[[#This Row],[LUCRO MÉD]]*1000/Tabela13[[#This Row],[Qtde Total Ações]])*(25%*Tabela13[[#This Row],[RPL]]/10%))</f>
        <v>#DIV/0!</v>
      </c>
      <c r="V282" s="30" t="e">
        <f>Tabela13[[#This Row],[DIVIDENDOS (25% +)]]/Tabela13[[#This Row],[Cotação]]</f>
        <v>#DIV/0!</v>
      </c>
      <c r="W282" s="30" t="e">
        <f>Tabela13[[#This Row],[Cotação]]/Tabela13[[#This Row],[VPA]]</f>
        <v>#DIV/0!</v>
      </c>
      <c r="X282" s="61">
        <f>IF(Tabela13[[#This Row],[P. Líquido]]&gt;0,AVERAGE(Tabela13[[#This Row],[LUCRO 2015]:[LUCRO 2013]])/(Tabela13[[#This Row],[P. Líquido]]),0)</f>
        <v>0</v>
      </c>
      <c r="Y282" s="73" t="e">
        <f>IF([LUCRO MÉD]&lt;&gt;0,Tabela13[[#This Row],[Cotação]]/(Tabela13[[#This Row],[LUCRO MÉD]]*1000/Tabela13[[#This Row],[Qtde Total Ações]]),0)</f>
        <v>#DIV/0!</v>
      </c>
      <c r="Z282" s="61" t="e">
        <f>(Tabela13[[#This Row],[LUCRO MÉD]]*1000/Tabela13[[#This Row],[Qtde Total Ações]])/Tabela13[[#This Row],[Cotação]]</f>
        <v>#DIV/0!</v>
      </c>
      <c r="AA282" s="56" t="e">
        <f>Tabela13[[#This Row],[Ativo Circ.]]/Tabela13[[#This Row],[Passivo Circ.]]</f>
        <v>#DIV/0!</v>
      </c>
      <c r="AB282" s="30" t="e">
        <f>STDEV(Tabela13[[#This Row],[LUCRO 2015]:[LUCRO 2013]])/Tabela13[[#This Row],[LUCRO MÉD]]</f>
        <v>#DIV/0!</v>
      </c>
    </row>
    <row r="283" spans="1:28" hidden="1">
      <c r="A283" s="21" t="s">
        <v>747</v>
      </c>
      <c r="B283" s="21" t="s">
        <v>557</v>
      </c>
      <c r="C283" s="21" t="s">
        <v>172</v>
      </c>
      <c r="D283" s="34">
        <f>MAX(Tabela13[[#This Row],[Colunas1]:[Colunas5]])</f>
        <v>56.82</v>
      </c>
      <c r="E28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3" s="28">
        <f>IF(Tabela13[[#This Row],[P. Líquido]]&lt;&gt;0,(Tabela13[[#This Row],[P. Líquido]]*1000)/Tabela13[[#This Row],[Qtde Total Ações]],0)</f>
        <v>0</v>
      </c>
      <c r="G283" s="39">
        <f>SUMPRODUCT(N(TRIM(Tabela15[Nome de pregão])=Tabela13[[#This Row],[Nome de Pregão]]),Tabela15[Qtde total de ações])</f>
        <v>189997214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56.82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0</v>
      </c>
      <c r="L283" s="26">
        <f>SUMPRODUCT(N(Tabela17683[Código]=Tabela13[[#This Row],[PAPEL]]),Tabela17683[Fechamento])</f>
        <v>0</v>
      </c>
      <c r="M283" s="32">
        <f>IF(Tabela13[[#This Row],[Cotação]]&gt;0,Plan1!$B$2/Tabela13[[#This Row],[Cotação]]-MOD(Plan1!$B$2/Tabela13[[#This Row],[Cotação]],100),0)</f>
        <v>0</v>
      </c>
      <c r="N283" s="32"/>
      <c r="O283" s="32"/>
      <c r="P283" s="32"/>
      <c r="Q283" s="67"/>
      <c r="R283" s="67"/>
      <c r="S283" s="67"/>
      <c r="T283" s="73" t="e">
        <f>AVERAGE(Tabela13[[#This Row],[LUCRO 2015]:[LUCRO 2013]])</f>
        <v>#DIV/0!</v>
      </c>
      <c r="U283" s="77" t="e">
        <f>IF(Tabela13[[#This Row],[LUCRO MÉD]]&lt;&gt;0,(Tabela13[[#This Row],[LUCRO MÉD]]*1000/Tabela13[[#This Row],[Qtde Total Ações]])*(25%*Tabela13[[#This Row],[RPL]]/10%))</f>
        <v>#DIV/0!</v>
      </c>
      <c r="V283" s="30" t="e">
        <f>Tabela13[[#This Row],[DIVIDENDOS (25% +)]]/Tabela13[[#This Row],[Cotação]]</f>
        <v>#DIV/0!</v>
      </c>
      <c r="W283" s="30" t="e">
        <f>Tabela13[[#This Row],[Cotação]]/Tabela13[[#This Row],[VPA]]</f>
        <v>#DIV/0!</v>
      </c>
      <c r="X283" s="61">
        <f>IF(Tabela13[[#This Row],[P. Líquido]]&gt;0,AVERAGE(Tabela13[[#This Row],[LUCRO 2015]:[LUCRO 2013]])/(Tabela13[[#This Row],[P. Líquido]]),0)</f>
        <v>0</v>
      </c>
      <c r="Y283" s="73" t="e">
        <f>IF([LUCRO MÉD]&lt;&gt;0,Tabela13[[#This Row],[Cotação]]/(Tabela13[[#This Row],[LUCRO MÉD]]*1000/Tabela13[[#This Row],[Qtde Total Ações]]),0)</f>
        <v>#DIV/0!</v>
      </c>
      <c r="Z283" s="61" t="e">
        <f>(Tabela13[[#This Row],[LUCRO MÉD]]*1000/Tabela13[[#This Row],[Qtde Total Ações]])/Tabela13[[#This Row],[Cotação]]</f>
        <v>#DIV/0!</v>
      </c>
      <c r="AA283" s="56" t="e">
        <f>Tabela13[[#This Row],[Ativo Circ.]]/Tabela13[[#This Row],[Passivo Circ.]]</f>
        <v>#DIV/0!</v>
      </c>
      <c r="AB283" s="30" t="e">
        <f>STDEV(Tabela13[[#This Row],[LUCRO 2015]:[LUCRO 2013]])/Tabela13[[#This Row],[LUCRO MÉD]]</f>
        <v>#DIV/0!</v>
      </c>
    </row>
    <row r="284" spans="1:28" hidden="1">
      <c r="A284" s="21" t="s">
        <v>747</v>
      </c>
      <c r="B284" s="21" t="s">
        <v>558</v>
      </c>
      <c r="C284" s="21" t="s">
        <v>322</v>
      </c>
      <c r="D284" s="34">
        <f>MAX(Tabela13[[#This Row],[Colunas1]:[Colunas5]])</f>
        <v>0</v>
      </c>
      <c r="E28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4" s="28">
        <f>IF(Tabela13[[#This Row],[P. Líquido]]&lt;&gt;0,(Tabela13[[#This Row],[P. Líquido]]*1000)/Tabela13[[#This Row],[Qtde Total Ações]],0)</f>
        <v>0</v>
      </c>
      <c r="G284" s="39">
        <f>SUMPRODUCT(N(TRIM(Tabela15[Nome de pregão])=Tabela13[[#This Row],[Nome de Pregão]]),Tabela15[Qtde total de ações])</f>
        <v>189997214</v>
      </c>
      <c r="H284" s="21">
        <f>SUMPRODUCT(N(Tabela1[Código]=Tabela13[[#This Row],[PAPEL]]),Tabela1[Fechamento])</f>
        <v>0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26">
        <f>SUMPRODUCT(N(Tabela17683[Código]=Tabela13[[#This Row],[PAPEL]]),Tabela17683[Fechamento])</f>
        <v>0</v>
      </c>
      <c r="M284" s="32">
        <f>IF(Tabela13[[#This Row],[Cotação]]&gt;0,Plan1!$B$2/Tabela13[[#This Row],[Cotação]]-MOD(Plan1!$B$2/Tabela13[[#This Row],[Cotação]],100),0)</f>
        <v>0</v>
      </c>
      <c r="N284" s="32"/>
      <c r="O284" s="32"/>
      <c r="P284" s="32"/>
      <c r="Q284" s="67"/>
      <c r="R284" s="67"/>
      <c r="S284" s="67"/>
      <c r="T284" s="73" t="e">
        <f>AVERAGE(Tabela13[[#This Row],[LUCRO 2015]:[LUCRO 2013]])</f>
        <v>#DIV/0!</v>
      </c>
      <c r="U284" s="77" t="e">
        <f>IF(Tabela13[[#This Row],[LUCRO MÉD]]&lt;&gt;0,(Tabela13[[#This Row],[LUCRO MÉD]]*1000/Tabela13[[#This Row],[Qtde Total Ações]])*(25%*Tabela13[[#This Row],[RPL]]/10%))</f>
        <v>#DIV/0!</v>
      </c>
      <c r="V284" s="30" t="e">
        <f>Tabela13[[#This Row],[DIVIDENDOS (25% +)]]/Tabela13[[#This Row],[Cotação]]</f>
        <v>#DIV/0!</v>
      </c>
      <c r="W284" s="30" t="e">
        <f>Tabela13[[#This Row],[Cotação]]/Tabela13[[#This Row],[VPA]]</f>
        <v>#DIV/0!</v>
      </c>
      <c r="X284" s="61">
        <f>IF(Tabela13[[#This Row],[P. Líquido]]&gt;0,AVERAGE(Tabela13[[#This Row],[LUCRO 2015]:[LUCRO 2013]])/(Tabela13[[#This Row],[P. Líquido]]),0)</f>
        <v>0</v>
      </c>
      <c r="Y284" s="73" t="e">
        <f>IF([LUCRO MÉD]&lt;&gt;0,Tabela13[[#This Row],[Cotação]]/(Tabela13[[#This Row],[LUCRO MÉD]]*1000/Tabela13[[#This Row],[Qtde Total Ações]]),0)</f>
        <v>#DIV/0!</v>
      </c>
      <c r="Z284" s="61" t="e">
        <f>(Tabela13[[#This Row],[LUCRO MÉD]]*1000/Tabela13[[#This Row],[Qtde Total Ações]])/Tabela13[[#This Row],[Cotação]]</f>
        <v>#DIV/0!</v>
      </c>
      <c r="AA284" s="56" t="e">
        <f>Tabela13[[#This Row],[Ativo Circ.]]/Tabela13[[#This Row],[Passivo Circ.]]</f>
        <v>#DIV/0!</v>
      </c>
      <c r="AB284" s="30" t="e">
        <f>STDEV(Tabela13[[#This Row],[LUCRO 2015]:[LUCRO 2013]])/Tabela13[[#This Row],[LUCRO MÉD]]</f>
        <v>#DIV/0!</v>
      </c>
    </row>
    <row r="285" spans="1:28" hidden="1">
      <c r="A285" s="63" t="s">
        <v>3158</v>
      </c>
      <c r="B285" s="21" t="s">
        <v>557</v>
      </c>
      <c r="C285" s="21" t="s">
        <v>3152</v>
      </c>
      <c r="D285" s="34">
        <f>MAX(Tabela13[[#This Row],[Colunas1]:[Colunas5]])</f>
        <v>34.65</v>
      </c>
      <c r="E28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85" s="28">
        <f>IF(Tabela13[[#This Row],[P. Líquido]]&lt;&gt;0,(Tabela13[[#This Row],[P. Líquido]]*1000)/Tabela13[[#This Row],[Qtde Total Ações]],0)</f>
        <v>1.6072943494467522</v>
      </c>
      <c r="G285" s="39">
        <f>SUMPRODUCT(N(TRIM(Tabela15[Nome de pregão])=Tabela13[[#This Row],[Nome de Pregão]]),Tabela15[Qtde total de ações])</f>
        <v>162246573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34.65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1">
        <f>SUMPRODUCT(N(Tabela17683[Código]=Tabela13[[#This Row],[PAPEL]]),Tabela17683[Fechamento])</f>
        <v>0</v>
      </c>
      <c r="M285" s="32">
        <f>IF(Tabela13[[#This Row],[Cotação]]&gt;0,Plan1!$B$2/Tabela13[[#This Row],[Cotação]]-MOD(Plan1!$B$2/Tabela13[[#This Row],[Cotação]],100),0)</f>
        <v>0</v>
      </c>
      <c r="N285" s="80">
        <v>260778</v>
      </c>
      <c r="O285" s="80">
        <v>1671863</v>
      </c>
      <c r="P285" s="80">
        <v>1533716</v>
      </c>
      <c r="Q285" s="57">
        <v>479741</v>
      </c>
      <c r="R285" s="57">
        <v>325016</v>
      </c>
      <c r="S285" s="57">
        <v>232089</v>
      </c>
      <c r="T285" s="56">
        <f>AVERAGE(Tabela13[[#This Row],[LUCRO 2015]:[LUCRO 2013]])</f>
        <v>345615.33333333331</v>
      </c>
      <c r="U285" s="77">
        <f>IF(Tabela13[[#This Row],[LUCRO MÉD]]&lt;&gt;0,(Tabela13[[#This Row],[LUCRO MÉD]]*1000/Tabela13[[#This Row],[Qtde Total Ações]])*(25%*Tabela13[[#This Row],[RPL]]/10%))</f>
        <v>7.0579654778455971</v>
      </c>
      <c r="V285" s="30">
        <f>Tabela13[[#This Row],[DIVIDENDOS (25% +)]]/Tabela13[[#This Row],[Cotação]]</f>
        <v>0.20369308738371134</v>
      </c>
      <c r="W285" s="30">
        <f>Tabela13[[#This Row],[Cotação]]/Tabela13[[#This Row],[VPA]]</f>
        <v>21.557967905459815</v>
      </c>
      <c r="X285" s="30">
        <f>IF(Tabela13[[#This Row],[P. Líquido]]&gt;0,AVERAGE(Tabela13[[#This Row],[LUCRO 2015]:[LUCRO 2013]])/(Tabela13[[#This Row],[P. Líquido]]),0)</f>
        <v>1.3253239664900156</v>
      </c>
      <c r="Y285" s="79">
        <f>IF([LUCRO MÉD]&lt;&gt;0,Tabela13[[#This Row],[Cotação]]/(Tabela13[[#This Row],[LUCRO MÉD]]*1000/Tabela13[[#This Row],[Qtde Total Ações]]),0)</f>
        <v>16.2661873251669</v>
      </c>
      <c r="Z285" s="30">
        <f>(Tabela13[[#This Row],[LUCRO MÉD]]*1000/Tabela13[[#This Row],[Qtde Total Ações]])/Tabela13[[#This Row],[Cotação]]</f>
        <v>6.1477221429314846E-2</v>
      </c>
      <c r="AA285" s="56">
        <f>Tabela13[[#This Row],[Ativo Circ.]]/Tabela13[[#This Row],[Passivo Circ.]]</f>
        <v>1.090073390379966</v>
      </c>
      <c r="AB285" s="30">
        <f>STDEV(Tabela13[[#This Row],[LUCRO 2015]:[LUCRO 2013]])/Tabela13[[#This Row],[LUCRO MÉD]]</f>
        <v>0.36197603227057928</v>
      </c>
    </row>
    <row r="286" spans="1:28" hidden="1">
      <c r="A286" s="21" t="s">
        <v>748</v>
      </c>
      <c r="B286" s="21" t="s">
        <v>557</v>
      </c>
      <c r="C286" s="21" t="s">
        <v>415</v>
      </c>
      <c r="D286" s="34">
        <f>MAX(Tabela13[[#This Row],[Colunas1]:[Colunas5]])</f>
        <v>8.17</v>
      </c>
      <c r="E28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6" s="28">
        <f>IF(Tabela13[[#This Row],[P. Líquido]]&lt;&gt;0,(Tabela13[[#This Row],[P. Líquido]]*1000)/Tabela13[[#This Row],[Qtde Total Ações]],0)</f>
        <v>0</v>
      </c>
      <c r="G286" s="39">
        <f>SUMPRODUCT(N(TRIM(Tabela15[Nome de pregão])=Tabela13[[#This Row],[Nome de Pregão]]),Tabela15[Qtde total de ações])</f>
        <v>2480260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8.17</v>
      </c>
      <c r="L286" s="26">
        <f>SUMPRODUCT(N(Tabela17683[Código]=Tabela13[[#This Row],[PAPEL]]),Tabela17683[Fechamento])</f>
        <v>0</v>
      </c>
      <c r="M286" s="32">
        <f>IF(Tabela13[[#This Row],[Cotação]]&gt;0,Plan1!$B$2/Tabela13[[#This Row],[Cotação]]-MOD(Plan1!$B$2/Tabela13[[#This Row],[Cotação]],100),0)</f>
        <v>100</v>
      </c>
      <c r="N286" s="39"/>
      <c r="O286" s="39"/>
      <c r="P286" s="39"/>
      <c r="Q286" s="67"/>
      <c r="R286" s="67"/>
      <c r="S286" s="67"/>
      <c r="T286" s="73" t="e">
        <f>AVERAGE(Tabela13[[#This Row],[LUCRO 2015]:[LUCRO 2013]])</f>
        <v>#DIV/0!</v>
      </c>
      <c r="U286" s="77" t="e">
        <f>IF(Tabela13[[#This Row],[LUCRO MÉD]]&lt;&gt;0,(Tabela13[[#This Row],[LUCRO MÉD]]*1000/Tabela13[[#This Row],[Qtde Total Ações]])*(25%*Tabela13[[#This Row],[RPL]]/10%))</f>
        <v>#DIV/0!</v>
      </c>
      <c r="V286" s="30" t="e">
        <f>Tabela13[[#This Row],[DIVIDENDOS (25% +)]]/Tabela13[[#This Row],[Cotação]]</f>
        <v>#DIV/0!</v>
      </c>
      <c r="W286" s="30" t="e">
        <f>Tabela13[[#This Row],[Cotação]]/Tabela13[[#This Row],[VPA]]</f>
        <v>#DIV/0!</v>
      </c>
      <c r="X286" s="61">
        <f>IF(Tabela13[[#This Row],[P. Líquido]]&gt;0,AVERAGE(Tabela13[[#This Row],[LUCRO 2015]:[LUCRO 2013]])/(Tabela13[[#This Row],[P. Líquido]]),0)</f>
        <v>0</v>
      </c>
      <c r="Y286" s="73" t="e">
        <f>IF([LUCRO MÉD]&lt;&gt;0,Tabela13[[#This Row],[Cotação]]/(Tabela13[[#This Row],[LUCRO MÉD]]*1000/Tabela13[[#This Row],[Qtde Total Ações]]),0)</f>
        <v>#DIV/0!</v>
      </c>
      <c r="Z286" s="61" t="e">
        <f>(Tabela13[[#This Row],[LUCRO MÉD]]*1000/Tabela13[[#This Row],[Qtde Total Ações]])/Tabela13[[#This Row],[Cotação]]</f>
        <v>#DIV/0!</v>
      </c>
      <c r="AA286" s="56" t="e">
        <f>Tabela13[[#This Row],[Ativo Circ.]]/Tabela13[[#This Row],[Passivo Circ.]]</f>
        <v>#DIV/0!</v>
      </c>
      <c r="AB286" s="30" t="e">
        <f>STDEV(Tabela13[[#This Row],[LUCRO 2015]:[LUCRO 2013]])/Tabela13[[#This Row],[LUCRO MÉD]]</f>
        <v>#DIV/0!</v>
      </c>
    </row>
    <row r="287" spans="1:28" hidden="1">
      <c r="A287" s="63" t="s">
        <v>750</v>
      </c>
      <c r="B287" s="21" t="s">
        <v>557</v>
      </c>
      <c r="C287" s="21" t="s">
        <v>330</v>
      </c>
      <c r="D287" s="34">
        <f>MAX(Tabela13[[#This Row],[Colunas1]:[Colunas5]])</f>
        <v>24.39</v>
      </c>
      <c r="E28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87" s="28">
        <f>IF(Tabela13[[#This Row],[P. Líquido]]&lt;&gt;0,(Tabela13[[#This Row],[P. Líquido]]*1000)/Tabela13[[#This Row],[Qtde Total Ações]],0)</f>
        <v>2.4992320736360405</v>
      </c>
      <c r="G287" s="39">
        <f>SUMPRODUCT(N(TRIM(Tabela15[Nome de pregão])=Tabela13[[#This Row],[Nome de Pregão]]),Tabela15[Qtde total de ações])</f>
        <v>431239264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24.39</v>
      </c>
      <c r="K287" s="21">
        <f>SUMPRODUCT(N(Tabela1768[Código]=Tabela13[[#This Row],[PAPEL]]),Tabela1768[Fechamento])</f>
        <v>0</v>
      </c>
      <c r="L287" s="26">
        <f>SUMPRODUCT(N(Tabela17683[Código]=Tabela13[[#This Row],[PAPEL]]),Tabela17683[Fechamento])</f>
        <v>0</v>
      </c>
      <c r="M287" s="32">
        <f>IF(Tabela13[[#This Row],[Cotação]]&gt;0,Plan1!$B$2/Tabela13[[#This Row],[Cotação]]-MOD(Plan1!$B$2/Tabela13[[#This Row],[Cotação]],100),0)</f>
        <v>0</v>
      </c>
      <c r="N287" s="70">
        <v>1077767</v>
      </c>
      <c r="O287" s="70">
        <v>6018706</v>
      </c>
      <c r="P287" s="70">
        <v>4572920</v>
      </c>
      <c r="Q287" s="67">
        <v>522732</v>
      </c>
      <c r="R287" s="67">
        <v>741221</v>
      </c>
      <c r="S287" s="67">
        <v>847806</v>
      </c>
      <c r="T287" s="73">
        <f>AVERAGE(Tabela13[[#This Row],[LUCRO 2015]:[LUCRO 2013]])</f>
        <v>703919.66666666663</v>
      </c>
      <c r="U287" s="77">
        <f>IF(Tabela13[[#This Row],[LUCRO MÉD]]&lt;&gt;0,(Tabela13[[#This Row],[LUCRO MÉD]]*1000/Tabela13[[#This Row],[Qtde Total Ações]])*(25%*Tabela13[[#This Row],[RPL]]/10%))</f>
        <v>2.6652811557667007</v>
      </c>
      <c r="V287" s="30">
        <f>Tabela13[[#This Row],[DIVIDENDOS (25% +)]]/Tabela13[[#This Row],[Cotação]]</f>
        <v>0.10927762016263635</v>
      </c>
      <c r="W287" s="30">
        <f>Tabela13[[#This Row],[Cotação]]/Tabela13[[#This Row],[VPA]]</f>
        <v>9.7589976766406856</v>
      </c>
      <c r="X287" s="61">
        <f>IF(Tabela13[[#This Row],[P. Líquido]]&gt;0,AVERAGE(Tabela13[[#This Row],[LUCRO 2015]:[LUCRO 2013]])/(Tabela13[[#This Row],[P. Líquido]]),0)</f>
        <v>0.65312787148490037</v>
      </c>
      <c r="Y287" s="73">
        <f>IF([LUCRO MÉD]&lt;&gt;0,Tabela13[[#This Row],[Cotação]]/(Tabela13[[#This Row],[LUCRO MÉD]]*1000/Tabela13[[#This Row],[Qtde Total Ações]]),0)</f>
        <v>14.941940319364095</v>
      </c>
      <c r="Z287" s="61">
        <f>(Tabela13[[#This Row],[LUCRO MÉD]]*1000/Tabela13[[#This Row],[Qtde Total Ações]])/Tabela13[[#This Row],[Cotação]]</f>
        <v>6.6925712365752399E-2</v>
      </c>
      <c r="AA287" s="56">
        <f>Tabela13[[#This Row],[Ativo Circ.]]/Tabela13[[#This Row],[Passivo Circ.]]</f>
        <v>1.3161625394714975</v>
      </c>
      <c r="AB287" s="30">
        <f>STDEV(Tabela13[[#This Row],[LUCRO 2015]:[LUCRO 2013]])/Tabela13[[#This Row],[LUCRO MÉD]]</f>
        <v>0.23541901971851545</v>
      </c>
    </row>
    <row r="288" spans="1:28" hidden="1">
      <c r="A288" s="21" t="s">
        <v>751</v>
      </c>
      <c r="B288" s="21" t="s">
        <v>557</v>
      </c>
      <c r="C288" s="21" t="s">
        <v>113</v>
      </c>
      <c r="D288" s="34">
        <f>MAX(Tabela13[[#This Row],[Colunas1]:[Colunas5]])</f>
        <v>20.92</v>
      </c>
      <c r="E28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8" s="28">
        <f>IF(Tabela13[[#This Row],[P. Líquido]]&lt;&gt;0,(Tabela13[[#This Row],[P. Líquido]]*1000)/Tabela13[[#This Row],[Qtde Total Ações]],0)</f>
        <v>0</v>
      </c>
      <c r="G288" s="39">
        <f>SUMPRODUCT(N(TRIM(Tabela15[Nome de pregão])=Tabela13[[#This Row],[Nome de Pregão]]),Tabela15[Qtde total de ações])</f>
        <v>86371464</v>
      </c>
      <c r="H288" s="21">
        <f>SUMPRODUCT(N(Tabela1[Código]=Tabela13[[#This Row],[PAPEL]]),Tabela1[Fechamento])</f>
        <v>20.92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0</v>
      </c>
      <c r="L288" s="31">
        <f>SUMPRODUCT(N(Tabela17683[Código]=Tabela13[[#This Row],[PAPEL]]),Tabela17683[Fechamento])</f>
        <v>0</v>
      </c>
      <c r="M288" s="32">
        <f>IF(Tabela13[[#This Row],[Cotação]]&gt;0,Plan1!$B$2/Tabela13[[#This Row],[Cotação]]-MOD(Plan1!$B$2/Tabela13[[#This Row],[Cotação]],100),0)</f>
        <v>0</v>
      </c>
      <c r="N288" s="32"/>
      <c r="O288" s="32"/>
      <c r="P288" s="32"/>
      <c r="Q288" s="67"/>
      <c r="R288" s="67"/>
      <c r="S288" s="67"/>
      <c r="T288" s="73" t="e">
        <f>AVERAGE(Tabela13[[#This Row],[LUCRO 2015]:[LUCRO 2013]])</f>
        <v>#DIV/0!</v>
      </c>
      <c r="U288" s="77" t="e">
        <f>IF(Tabela13[[#This Row],[LUCRO MÉD]]&lt;&gt;0,(Tabela13[[#This Row],[LUCRO MÉD]]*1000/Tabela13[[#This Row],[Qtde Total Ações]])*(25%*Tabela13[[#This Row],[RPL]]/10%))</f>
        <v>#DIV/0!</v>
      </c>
      <c r="V288" s="30" t="e">
        <f>Tabela13[[#This Row],[DIVIDENDOS (25% +)]]/Tabela13[[#This Row],[Cotação]]</f>
        <v>#DIV/0!</v>
      </c>
      <c r="W288" s="30" t="e">
        <f>Tabela13[[#This Row],[Cotação]]/Tabela13[[#This Row],[VPA]]</f>
        <v>#DIV/0!</v>
      </c>
      <c r="X288" s="61">
        <f>IF(Tabela13[[#This Row],[P. Líquido]]&gt;0,AVERAGE(Tabela13[[#This Row],[LUCRO 2015]:[LUCRO 2013]])/(Tabela13[[#This Row],[P. Líquido]]),0)</f>
        <v>0</v>
      </c>
      <c r="Y288" s="73" t="e">
        <f>IF([LUCRO MÉD]&lt;&gt;0,Tabela13[[#This Row],[Cotação]]/(Tabela13[[#This Row],[LUCRO MÉD]]*1000/Tabela13[[#This Row],[Qtde Total Ações]]),0)</f>
        <v>#DIV/0!</v>
      </c>
      <c r="Z288" s="61" t="e">
        <f>(Tabela13[[#This Row],[LUCRO MÉD]]*1000/Tabela13[[#This Row],[Qtde Total Ações]])/Tabela13[[#This Row],[Cotação]]</f>
        <v>#DIV/0!</v>
      </c>
      <c r="AA288" s="56" t="e">
        <f>Tabela13[[#This Row],[Ativo Circ.]]/Tabela13[[#This Row],[Passivo Circ.]]</f>
        <v>#DIV/0!</v>
      </c>
      <c r="AB288" s="30" t="e">
        <f>STDEV(Tabela13[[#This Row],[LUCRO 2015]:[LUCRO 2013]])/Tabela13[[#This Row],[LUCRO MÉD]]</f>
        <v>#DIV/0!</v>
      </c>
    </row>
    <row r="289" spans="1:28" hidden="1">
      <c r="A289" s="21" t="s">
        <v>751</v>
      </c>
      <c r="B289" s="21" t="s">
        <v>558</v>
      </c>
      <c r="C289" s="21" t="s">
        <v>114</v>
      </c>
      <c r="D289" s="34">
        <f>MAX(Tabela13[[#This Row],[Colunas1]:[Colunas5]])</f>
        <v>0</v>
      </c>
      <c r="E28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89" s="28">
        <f>IF(Tabela13[[#This Row],[P. Líquido]]&lt;&gt;0,(Tabela13[[#This Row],[P. Líquido]]*1000)/Tabela13[[#This Row],[Qtde Total Ações]],0)</f>
        <v>0</v>
      </c>
      <c r="G289" s="39">
        <f>SUMPRODUCT(N(TRIM(Tabela15[Nome de pregão])=Tabela13[[#This Row],[Nome de Pregão]]),Tabela15[Qtde total de ações])</f>
        <v>86371464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0</v>
      </c>
      <c r="K289" s="21">
        <f>SUMPRODUCT(N(Tabela1768[Código]=Tabela13[[#This Row],[PAPEL]]),Tabela1768[Fechamento])</f>
        <v>0</v>
      </c>
      <c r="L289" s="31">
        <f>SUMPRODUCT(N(Tabela17683[Código]=Tabela13[[#This Row],[PAPEL]]),Tabela17683[Fechamento])</f>
        <v>0</v>
      </c>
      <c r="M289" s="32">
        <f>IF(Tabela13[[#This Row],[Cotação]]&gt;0,Plan1!$B$2/Tabela13[[#This Row],[Cotação]]-MOD(Plan1!$B$2/Tabela13[[#This Row],[Cotação]],100),0)</f>
        <v>0</v>
      </c>
      <c r="N289" s="32"/>
      <c r="O289" s="32"/>
      <c r="P289" s="32"/>
      <c r="Q289" s="67"/>
      <c r="R289" s="67"/>
      <c r="S289" s="67"/>
      <c r="T289" s="73" t="e">
        <f>AVERAGE(Tabela13[[#This Row],[LUCRO 2015]:[LUCRO 2013]])</f>
        <v>#DIV/0!</v>
      </c>
      <c r="U289" s="77" t="e">
        <f>IF(Tabela13[[#This Row],[LUCRO MÉD]]&lt;&gt;0,(Tabela13[[#This Row],[LUCRO MÉD]]*1000/Tabela13[[#This Row],[Qtde Total Ações]])*(25%*Tabela13[[#This Row],[RPL]]/10%))</f>
        <v>#DIV/0!</v>
      </c>
      <c r="V289" s="30" t="e">
        <f>Tabela13[[#This Row],[DIVIDENDOS (25% +)]]/Tabela13[[#This Row],[Cotação]]</f>
        <v>#DIV/0!</v>
      </c>
      <c r="W289" s="30" t="e">
        <f>Tabela13[[#This Row],[Cotação]]/Tabela13[[#This Row],[VPA]]</f>
        <v>#DIV/0!</v>
      </c>
      <c r="X289" s="61">
        <f>IF(Tabela13[[#This Row],[P. Líquido]]&gt;0,AVERAGE(Tabela13[[#This Row],[LUCRO 2015]:[LUCRO 2013]])/(Tabela13[[#This Row],[P. Líquido]]),0)</f>
        <v>0</v>
      </c>
      <c r="Y289" s="73" t="e">
        <f>IF([LUCRO MÉD]&lt;&gt;0,Tabela13[[#This Row],[Cotação]]/(Tabela13[[#This Row],[LUCRO MÉD]]*1000/Tabela13[[#This Row],[Qtde Total Ações]]),0)</f>
        <v>#DIV/0!</v>
      </c>
      <c r="Z289" s="61" t="e">
        <f>(Tabela13[[#This Row],[LUCRO MÉD]]*1000/Tabela13[[#This Row],[Qtde Total Ações]])/Tabela13[[#This Row],[Cotação]]</f>
        <v>#DIV/0!</v>
      </c>
      <c r="AA289" s="56" t="e">
        <f>Tabela13[[#This Row],[Ativo Circ.]]/Tabela13[[#This Row],[Passivo Circ.]]</f>
        <v>#DIV/0!</v>
      </c>
      <c r="AB289" s="30" t="e">
        <f>STDEV(Tabela13[[#This Row],[LUCRO 2015]:[LUCRO 2013]])/Tabela13[[#This Row],[LUCRO MÉD]]</f>
        <v>#DIV/0!</v>
      </c>
    </row>
    <row r="290" spans="1:28" hidden="1">
      <c r="A290" s="21" t="s">
        <v>752</v>
      </c>
      <c r="B290" s="21" t="s">
        <v>557</v>
      </c>
      <c r="C290" s="21" t="s">
        <v>326</v>
      </c>
      <c r="D290" s="34">
        <f>MAX(Tabela13[[#This Row],[Colunas1]:[Colunas5]])</f>
        <v>11.09</v>
      </c>
      <c r="E29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0" s="28">
        <f>IF(Tabela13[[#This Row],[P. Líquido]]&lt;&gt;0,(Tabela13[[#This Row],[P. Líquido]]*1000)/Tabela13[[#This Row],[Qtde Total Ações]],0)</f>
        <v>0</v>
      </c>
      <c r="G290" s="39">
        <f>SUMPRODUCT(N(TRIM(Tabela15[Nome de pregão])=Tabela13[[#This Row],[Nome de Pregão]]),Tabela15[Qtde total de ações])</f>
        <v>531294792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0</v>
      </c>
      <c r="J290" s="21">
        <f>SUMPRODUCT(N(Tabela176[Código]=Tabela13[[#This Row],[PAPEL]]),Tabela176[Fechamento])</f>
        <v>11.09</v>
      </c>
      <c r="K290" s="21">
        <f>SUMPRODUCT(N(Tabela1768[Código]=Tabela13[[#This Row],[PAPEL]]),Tabela1768[Fechamento])</f>
        <v>0</v>
      </c>
      <c r="L290" s="26">
        <f>SUMPRODUCT(N(Tabela17683[Código]=Tabela13[[#This Row],[PAPEL]]),Tabela17683[Fechamento])</f>
        <v>0</v>
      </c>
      <c r="M290" s="32">
        <f>IF(Tabela13[[#This Row],[Cotação]]&gt;0,Plan1!$B$2/Tabela13[[#This Row],[Cotação]]-MOD(Plan1!$B$2/Tabela13[[#This Row],[Cotação]],100),0)</f>
        <v>0</v>
      </c>
      <c r="N290" s="32"/>
      <c r="O290" s="32"/>
      <c r="P290" s="32"/>
      <c r="Q290" s="67"/>
      <c r="R290" s="67"/>
      <c r="S290" s="67"/>
      <c r="T290" s="73" t="e">
        <f>AVERAGE(Tabela13[[#This Row],[LUCRO 2015]:[LUCRO 2013]])</f>
        <v>#DIV/0!</v>
      </c>
      <c r="U290" s="77" t="e">
        <f>IF(Tabela13[[#This Row],[LUCRO MÉD]]&lt;&gt;0,(Tabela13[[#This Row],[LUCRO MÉD]]*1000/Tabela13[[#This Row],[Qtde Total Ações]])*(25%*Tabela13[[#This Row],[RPL]]/10%))</f>
        <v>#DIV/0!</v>
      </c>
      <c r="V290" s="30" t="e">
        <f>Tabela13[[#This Row],[DIVIDENDOS (25% +)]]/Tabela13[[#This Row],[Cotação]]</f>
        <v>#DIV/0!</v>
      </c>
      <c r="W290" s="30" t="e">
        <f>Tabela13[[#This Row],[Cotação]]/Tabela13[[#This Row],[VPA]]</f>
        <v>#DIV/0!</v>
      </c>
      <c r="X290" s="61">
        <f>IF(Tabela13[[#This Row],[P. Líquido]]&gt;0,AVERAGE(Tabela13[[#This Row],[LUCRO 2015]:[LUCRO 2013]])/(Tabela13[[#This Row],[P. Líquido]]),0)</f>
        <v>0</v>
      </c>
      <c r="Y290" s="73" t="e">
        <f>IF([LUCRO MÉD]&lt;&gt;0,Tabela13[[#This Row],[Cotação]]/(Tabela13[[#This Row],[LUCRO MÉD]]*1000/Tabela13[[#This Row],[Qtde Total Ações]]),0)</f>
        <v>#DIV/0!</v>
      </c>
      <c r="Z290" s="61" t="e">
        <f>(Tabela13[[#This Row],[LUCRO MÉD]]*1000/Tabela13[[#This Row],[Qtde Total Ações]])/Tabela13[[#This Row],[Cotação]]</f>
        <v>#DIV/0!</v>
      </c>
      <c r="AA290" s="56" t="e">
        <f>Tabela13[[#This Row],[Ativo Circ.]]/Tabela13[[#This Row],[Passivo Circ.]]</f>
        <v>#DIV/0!</v>
      </c>
      <c r="AB290" s="30" t="e">
        <f>STDEV(Tabela13[[#This Row],[LUCRO 2015]:[LUCRO 2013]])/Tabela13[[#This Row],[LUCRO MÉD]]</f>
        <v>#DIV/0!</v>
      </c>
    </row>
    <row r="291" spans="1:28" hidden="1">
      <c r="A291" s="21" t="s">
        <v>753</v>
      </c>
      <c r="B291" s="21" t="s">
        <v>557</v>
      </c>
      <c r="C291" s="21" t="s">
        <v>261</v>
      </c>
      <c r="D291" s="34">
        <f>MAX(Tabela13[[#This Row],[Colunas1]:[Colunas5]])</f>
        <v>0</v>
      </c>
      <c r="E29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1" s="28">
        <f>IF(Tabela13[[#This Row],[P. Líquido]]&lt;&gt;0,(Tabela13[[#This Row],[P. Líquido]]*1000)/Tabela13[[#This Row],[Qtde Total Ações]],0)</f>
        <v>0</v>
      </c>
      <c r="G291" s="39">
        <f>SUMPRODUCT(N(TRIM(Tabela15[Nome de pregão])=Tabela13[[#This Row],[Nome de Pregão]]),Tabela15[Qtde total de ações])</f>
        <v>3236016790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0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31">
        <f>SUMPRODUCT(N(Tabela17683[Código]=Tabela13[[#This Row],[PAPEL]]),Tabela17683[Fechamento])</f>
        <v>0</v>
      </c>
      <c r="M291" s="22">
        <f>IF(Tabela13[[#This Row],[Cotação]]&gt;0,Plan1!$B$2/Tabela13[[#This Row],[Cotação]]-MOD(Plan1!$B$2/Tabela13[[#This Row],[Cotação]],100),0)</f>
        <v>0</v>
      </c>
      <c r="N291" s="22"/>
      <c r="O291" s="22"/>
      <c r="P291" s="22"/>
      <c r="Q291" s="67"/>
      <c r="R291" s="67"/>
      <c r="S291" s="67"/>
      <c r="T291" s="73" t="e">
        <f>AVERAGE(Tabela13[[#This Row],[LUCRO 2015]:[LUCRO 2013]])</f>
        <v>#DIV/0!</v>
      </c>
      <c r="U291" s="77" t="e">
        <f>IF(Tabela13[[#This Row],[LUCRO MÉD]]&lt;&gt;0,(Tabela13[[#This Row],[LUCRO MÉD]]*1000/Tabela13[[#This Row],[Qtde Total Ações]])*(25%*Tabela13[[#This Row],[RPL]]/10%))</f>
        <v>#DIV/0!</v>
      </c>
      <c r="V291" s="30" t="e">
        <f>Tabela13[[#This Row],[DIVIDENDOS (25% +)]]/Tabela13[[#This Row],[Cotação]]</f>
        <v>#DIV/0!</v>
      </c>
      <c r="W291" s="30" t="e">
        <f>Tabela13[[#This Row],[Cotação]]/Tabela13[[#This Row],[VPA]]</f>
        <v>#DIV/0!</v>
      </c>
      <c r="X291" s="61">
        <f>IF(Tabela13[[#This Row],[P. Líquido]]&gt;0,AVERAGE(Tabela13[[#This Row],[LUCRO 2015]:[LUCRO 2013]])/(Tabela13[[#This Row],[P. Líquido]]),0)</f>
        <v>0</v>
      </c>
      <c r="Y291" s="73" t="e">
        <f>IF([LUCRO MÉD]&lt;&gt;0,Tabela13[[#This Row],[Cotação]]/(Tabela13[[#This Row],[LUCRO MÉD]]*1000/Tabela13[[#This Row],[Qtde Total Ações]]),0)</f>
        <v>#DIV/0!</v>
      </c>
      <c r="Z291" s="61" t="e">
        <f>(Tabela13[[#This Row],[LUCRO MÉD]]*1000/Tabela13[[#This Row],[Qtde Total Ações]])/Tabela13[[#This Row],[Cotação]]</f>
        <v>#DIV/0!</v>
      </c>
      <c r="AA291" s="56" t="e">
        <f>Tabela13[[#This Row],[Ativo Circ.]]/Tabela13[[#This Row],[Passivo Circ.]]</f>
        <v>#DIV/0!</v>
      </c>
      <c r="AB291" s="30" t="e">
        <f>STDEV(Tabela13[[#This Row],[LUCRO 2015]:[LUCRO 2013]])/Tabela13[[#This Row],[LUCRO MÉD]]</f>
        <v>#DIV/0!</v>
      </c>
    </row>
    <row r="292" spans="1:28" hidden="1">
      <c r="A292" s="63" t="s">
        <v>754</v>
      </c>
      <c r="B292" s="21" t="s">
        <v>558</v>
      </c>
      <c r="C292" s="21" t="s">
        <v>147</v>
      </c>
      <c r="D292" s="34">
        <f>MAX(Tabela13[[#This Row],[Colunas1]:[Colunas5]])</f>
        <v>1.17</v>
      </c>
      <c r="E29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92" s="28">
        <f>IF(Tabela13[[#This Row],[P. Líquido]]&lt;&gt;0,(Tabela13[[#This Row],[P. Líquido]]*1000)/Tabela13[[#This Row],[Qtde Total Ações]],0)</f>
        <v>17.445983413731547</v>
      </c>
      <c r="G292" s="39">
        <f>SUMPRODUCT(N(TRIM(Tabela15[Nome de pregão])=Tabela13[[#This Row],[Nome de Pregão]]),Tabela15[Qtde total de ações])</f>
        <v>825760902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1.17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1">
        <f>SUMPRODUCT(N(Tabela17683[Código]=Tabela13[[#This Row],[PAPEL]]),Tabela17683[Fechamento])</f>
        <v>0</v>
      </c>
      <c r="M292" s="32">
        <f>IF(Tabela13[[#This Row],[Cotação]]&gt;0,Plan1!$B$2/Tabela13[[#This Row],[Cotação]]-MOD(Plan1!$B$2/Tabela13[[#This Row],[Cotação]],100),0)</f>
        <v>800</v>
      </c>
      <c r="N292" s="39">
        <v>14406211</v>
      </c>
      <c r="O292" s="39">
        <v>38067009</v>
      </c>
      <c r="P292" s="39">
        <v>25574071</v>
      </c>
      <c r="Q292" s="67">
        <v>0</v>
      </c>
      <c r="R292" s="67">
        <v>0</v>
      </c>
      <c r="S292" s="67">
        <v>1493015</v>
      </c>
      <c r="T292" s="73">
        <f>AVERAGE(Tabela13[[#This Row],[LUCRO 2015]:[LUCRO 2013]])</f>
        <v>497671.66666666669</v>
      </c>
      <c r="U292" s="77">
        <f>IF(Tabela13[[#This Row],[LUCRO MÉD]]&lt;&gt;0,(Tabela13[[#This Row],[LUCRO MÉD]]*1000/Tabela13[[#This Row],[Qtde Total Ações]])*(25%*Tabela13[[#This Row],[RPL]]/10%))</f>
        <v>5.2050122237670547E-2</v>
      </c>
      <c r="V292" s="30">
        <f>Tabela13[[#This Row],[DIVIDENDOS (25% +)]]/Tabela13[[#This Row],[Cotação]]</f>
        <v>4.4487283963820984E-2</v>
      </c>
      <c r="W292" s="30">
        <f>Tabela13[[#This Row],[Cotação]]/Tabela13[[#This Row],[VPA]]</f>
        <v>6.7064147216780307E-2</v>
      </c>
      <c r="X292" s="61">
        <f>IF(Tabela13[[#This Row],[P. Líquido]]&gt;0,AVERAGE(Tabela13[[#This Row],[LUCRO 2015]:[LUCRO 2013]])/(Tabela13[[#This Row],[P. Líquido]]),0)</f>
        <v>3.4545632204516973E-2</v>
      </c>
      <c r="Y292" s="73">
        <f>IF([LUCRO MÉD]&lt;&gt;0,Tabela13[[#This Row],[Cotação]]/(Tabela13[[#This Row],[LUCRO MÉD]]*1000/Tabela13[[#This Row],[Qtde Total Ações]]),0)</f>
        <v>1.9413205935774254</v>
      </c>
      <c r="Z292" s="61">
        <f>(Tabela13[[#This Row],[LUCRO MÉD]]*1000/Tabela13[[#This Row],[Qtde Total Ações]])/Tabela13[[#This Row],[Cotação]]</f>
        <v>0.51511327047596023</v>
      </c>
      <c r="AA292" s="56">
        <f>Tabela13[[#This Row],[Ativo Circ.]]/Tabela13[[#This Row],[Passivo Circ.]]</f>
        <v>1.4885001687842345</v>
      </c>
      <c r="AB292" s="30">
        <f>STDEV(Tabela13[[#This Row],[LUCRO 2015]:[LUCRO 2013]])/Tabela13[[#This Row],[LUCRO MÉD]]</f>
        <v>1.7320508075688772</v>
      </c>
    </row>
    <row r="293" spans="1:28" hidden="1">
      <c r="A293" s="63" t="s">
        <v>754</v>
      </c>
      <c r="B293" s="21" t="s">
        <v>557</v>
      </c>
      <c r="C293" s="21" t="s">
        <v>146</v>
      </c>
      <c r="D293" s="34">
        <f>MAX(Tabela13[[#This Row],[Colunas1]:[Colunas5]])</f>
        <v>1.27</v>
      </c>
      <c r="E29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293" s="28">
        <f>IF(Tabela13[[#This Row],[P. Líquido]]&lt;&gt;0,(Tabela13[[#This Row],[P. Líquido]]*1000)/Tabela13[[#This Row],[Qtde Total Ações]],0)</f>
        <v>17.445983413731547</v>
      </c>
      <c r="G293" s="39">
        <f>SUMPRODUCT(N(TRIM(Tabela15[Nome de pregão])=Tabela13[[#This Row],[Nome de Pregão]]),Tabela15[Qtde total de ações])</f>
        <v>825760902</v>
      </c>
      <c r="H293" s="21">
        <f>SUMPRODUCT(N(Tabela1[Código]=Tabela13[[#This Row],[PAPEL]]),Tabela1[Fechamento])</f>
        <v>0</v>
      </c>
      <c r="I293" s="21">
        <f>SUMPRODUCT(N(Tabela17[Código]=Tabela13[[#This Row],[PAPEL]]),Tabela17[Fechamento])</f>
        <v>1.27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1">
        <f>SUMPRODUCT(N(Tabela17683[Código]=Tabela13[[#This Row],[PAPEL]]),Tabela17683[Fechamento])</f>
        <v>0</v>
      </c>
      <c r="M293" s="32">
        <f>IF(Tabela13[[#This Row],[Cotação]]&gt;0,Plan1!$B$2/Tabela13[[#This Row],[Cotação]]-MOD(Plan1!$B$2/Tabela13[[#This Row],[Cotação]],100),0)</f>
        <v>700</v>
      </c>
      <c r="N293" s="39">
        <v>14406211</v>
      </c>
      <c r="O293" s="39">
        <v>38067009</v>
      </c>
      <c r="P293" s="39">
        <v>25574071</v>
      </c>
      <c r="Q293" s="67">
        <v>0</v>
      </c>
      <c r="R293" s="67">
        <v>0</v>
      </c>
      <c r="S293" s="67">
        <v>1493015</v>
      </c>
      <c r="T293" s="73">
        <f>AVERAGE(Tabela13[[#This Row],[LUCRO 2015]:[LUCRO 2013]])</f>
        <v>497671.66666666669</v>
      </c>
      <c r="U293" s="77">
        <f>IF(Tabela13[[#This Row],[LUCRO MÉD]]&lt;&gt;0,(Tabela13[[#This Row],[LUCRO MÉD]]*1000/Tabela13[[#This Row],[Qtde Total Ações]])*(25%*Tabela13[[#This Row],[RPL]]/10%))</f>
        <v>5.2050122237670547E-2</v>
      </c>
      <c r="V293" s="30">
        <f>Tabela13[[#This Row],[DIVIDENDOS (25% +)]]/Tabela13[[#This Row],[Cotação]]</f>
        <v>4.0984348218638222E-2</v>
      </c>
      <c r="W293" s="30">
        <f>Tabela13[[#This Row],[Cotação]]/Tabela13[[#This Row],[VPA]]</f>
        <v>7.2796125611376925E-2</v>
      </c>
      <c r="X293" s="61">
        <f>IF(Tabela13[[#This Row],[P. Líquido]]&gt;0,AVERAGE(Tabela13[[#This Row],[LUCRO 2015]:[LUCRO 2013]])/(Tabela13[[#This Row],[P. Líquido]]),0)</f>
        <v>3.4545632204516973E-2</v>
      </c>
      <c r="Y293" s="73">
        <f>IF([LUCRO MÉD]&lt;&gt;0,Tabela13[[#This Row],[Cotação]]/(Tabela13[[#This Row],[LUCRO MÉD]]*1000/Tabela13[[#This Row],[Qtde Total Ações]]),0)</f>
        <v>2.107245430635325</v>
      </c>
      <c r="Z293" s="61">
        <f>(Tabela13[[#This Row],[LUCRO MÉD]]*1000/Tabela13[[#This Row],[Qtde Total Ações]])/Tabela13[[#This Row],[Cotação]]</f>
        <v>0.47455317043848305</v>
      </c>
      <c r="AA293" s="56">
        <f>Tabela13[[#This Row],[Ativo Circ.]]/Tabela13[[#This Row],[Passivo Circ.]]</f>
        <v>1.4885001687842345</v>
      </c>
      <c r="AB293" s="30">
        <f>STDEV(Tabela13[[#This Row],[LUCRO 2015]:[LUCRO 2013]])/Tabela13[[#This Row],[LUCRO MÉD]]</f>
        <v>1.7320508075688772</v>
      </c>
    </row>
    <row r="294" spans="1:28" hidden="1">
      <c r="A294" s="21" t="s">
        <v>755</v>
      </c>
      <c r="B294" s="21" t="s">
        <v>557</v>
      </c>
      <c r="C294" s="21" t="s">
        <v>343</v>
      </c>
      <c r="D294" s="34">
        <f>MAX(Tabela13[[#This Row],[Colunas1]:[Colunas5]])</f>
        <v>47.01</v>
      </c>
      <c r="E29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4" s="28">
        <f>IF(Tabela13[[#This Row],[P. Líquido]]&lt;&gt;0,(Tabela13[[#This Row],[P. Líquido]]*1000)/Tabela13[[#This Row],[Qtde Total Ações]],0)</f>
        <v>0</v>
      </c>
      <c r="G294" s="39">
        <f>SUMPRODUCT(N(TRIM(Tabela15[Nome de pregão])=Tabela13[[#This Row],[Nome de Pregão]]),Tabela15[Qtde total de ações])</f>
        <v>265724192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0</v>
      </c>
      <c r="J294" s="21">
        <f>SUMPRODUCT(N(Tabela176[Código]=Tabela13[[#This Row],[PAPEL]]),Tabela176[Fechamento])</f>
        <v>47.01</v>
      </c>
      <c r="K294" s="21">
        <f>SUMPRODUCT(N(Tabela1768[Código]=Tabela13[[#This Row],[PAPEL]]),Tabela1768[Fechamento])</f>
        <v>0</v>
      </c>
      <c r="L294" s="26">
        <f>SUMPRODUCT(N(Tabela17683[Código]=Tabela13[[#This Row],[PAPEL]]),Tabela17683[Fechamento])</f>
        <v>0</v>
      </c>
      <c r="M294" s="32">
        <f>IF(Tabela13[[#This Row],[Cotação]]&gt;0,Plan1!$B$2/Tabela13[[#This Row],[Cotação]]-MOD(Plan1!$B$2/Tabela13[[#This Row],[Cotação]],100),0)</f>
        <v>0</v>
      </c>
      <c r="N294" s="32"/>
      <c r="O294" s="32"/>
      <c r="P294" s="32"/>
      <c r="Q294" s="67"/>
      <c r="R294" s="67"/>
      <c r="S294" s="67"/>
      <c r="T294" s="73" t="e">
        <f>AVERAGE(Tabela13[[#This Row],[LUCRO 2015]:[LUCRO 2013]])</f>
        <v>#DIV/0!</v>
      </c>
      <c r="U294" s="77" t="e">
        <f>IF(Tabela13[[#This Row],[LUCRO MÉD]]&lt;&gt;0,(Tabela13[[#This Row],[LUCRO MÉD]]*1000/Tabela13[[#This Row],[Qtde Total Ações]])*(25%*Tabela13[[#This Row],[RPL]]/10%))</f>
        <v>#DIV/0!</v>
      </c>
      <c r="V294" s="30" t="e">
        <f>Tabela13[[#This Row],[DIVIDENDOS (25% +)]]/Tabela13[[#This Row],[Cotação]]</f>
        <v>#DIV/0!</v>
      </c>
      <c r="W294" s="30" t="e">
        <f>Tabela13[[#This Row],[Cotação]]/Tabela13[[#This Row],[VPA]]</f>
        <v>#DIV/0!</v>
      </c>
      <c r="X294" s="61">
        <f>IF(Tabela13[[#This Row],[P. Líquido]]&gt;0,AVERAGE(Tabela13[[#This Row],[LUCRO 2015]:[LUCRO 2013]])/(Tabela13[[#This Row],[P. Líquido]]),0)</f>
        <v>0</v>
      </c>
      <c r="Y294" s="73" t="e">
        <f>IF([LUCRO MÉD]&lt;&gt;0,Tabela13[[#This Row],[Cotação]]/(Tabela13[[#This Row],[LUCRO MÉD]]*1000/Tabela13[[#This Row],[Qtde Total Ações]]),0)</f>
        <v>#DIV/0!</v>
      </c>
      <c r="Z294" s="61" t="e">
        <f>(Tabela13[[#This Row],[LUCRO MÉD]]*1000/Tabela13[[#This Row],[Qtde Total Ações]])/Tabela13[[#This Row],[Cotação]]</f>
        <v>#DIV/0!</v>
      </c>
      <c r="AA294" s="56" t="e">
        <f>Tabela13[[#This Row],[Ativo Circ.]]/Tabela13[[#This Row],[Passivo Circ.]]</f>
        <v>#DIV/0!</v>
      </c>
      <c r="AB294" s="30" t="e">
        <f>STDEV(Tabela13[[#This Row],[LUCRO 2015]:[LUCRO 2013]])/Tabela13[[#This Row],[LUCRO MÉD]]</f>
        <v>#DIV/0!</v>
      </c>
    </row>
    <row r="295" spans="1:28" hidden="1">
      <c r="A295" s="21" t="s">
        <v>755</v>
      </c>
      <c r="B295" s="21" t="s">
        <v>558</v>
      </c>
      <c r="C295" s="21" t="s">
        <v>344</v>
      </c>
      <c r="D295" s="34">
        <f>MAX(Tabela13[[#This Row],[Colunas1]:[Colunas5]])</f>
        <v>41.93</v>
      </c>
      <c r="E29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5" s="28">
        <f>IF(Tabela13[[#This Row],[P. Líquido]]&lt;&gt;0,(Tabela13[[#This Row],[P. Líquido]]*1000)/Tabela13[[#This Row],[Qtde Total Ações]],0)</f>
        <v>0</v>
      </c>
      <c r="G295" s="39">
        <f>SUMPRODUCT(N(TRIM(Tabela15[Nome de pregão])=Tabela13[[#This Row],[Nome de Pregão]]),Tabela15[Qtde total de ações])</f>
        <v>265724192</v>
      </c>
      <c r="H295" s="21">
        <f>SUMPRODUCT(N(Tabela1[Código]=Tabela13[[#This Row],[PAPEL]]),Tabela1[Fechamento])</f>
        <v>0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41.93</v>
      </c>
      <c r="K295" s="21">
        <f>SUMPRODUCT(N(Tabela1768[Código]=Tabela13[[#This Row],[PAPEL]]),Tabela1768[Fechamento])</f>
        <v>0</v>
      </c>
      <c r="L295" s="26">
        <f>SUMPRODUCT(N(Tabela17683[Código]=Tabela13[[#This Row],[PAPEL]]),Tabela17683[Fechamento])</f>
        <v>0</v>
      </c>
      <c r="M295" s="32">
        <f>IF(Tabela13[[#This Row],[Cotação]]&gt;0,Plan1!$B$2/Tabela13[[#This Row],[Cotação]]-MOD(Plan1!$B$2/Tabela13[[#This Row],[Cotação]],100),0)</f>
        <v>0</v>
      </c>
      <c r="N295" s="32"/>
      <c r="O295" s="32"/>
      <c r="P295" s="32"/>
      <c r="Q295" s="67"/>
      <c r="R295" s="67"/>
      <c r="S295" s="67"/>
      <c r="T295" s="73" t="e">
        <f>AVERAGE(Tabela13[[#This Row],[LUCRO 2015]:[LUCRO 2013]])</f>
        <v>#DIV/0!</v>
      </c>
      <c r="U295" s="77" t="e">
        <f>IF(Tabela13[[#This Row],[LUCRO MÉD]]&lt;&gt;0,(Tabela13[[#This Row],[LUCRO MÉD]]*1000/Tabela13[[#This Row],[Qtde Total Ações]])*(25%*Tabela13[[#This Row],[RPL]]/10%))</f>
        <v>#DIV/0!</v>
      </c>
      <c r="V295" s="30" t="e">
        <f>Tabela13[[#This Row],[DIVIDENDOS (25% +)]]/Tabela13[[#This Row],[Cotação]]</f>
        <v>#DIV/0!</v>
      </c>
      <c r="W295" s="30" t="e">
        <f>Tabela13[[#This Row],[Cotação]]/Tabela13[[#This Row],[VPA]]</f>
        <v>#DIV/0!</v>
      </c>
      <c r="X295" s="61">
        <f>IF(Tabela13[[#This Row],[P. Líquido]]&gt;0,AVERAGE(Tabela13[[#This Row],[LUCRO 2015]:[LUCRO 2013]])/(Tabela13[[#This Row],[P. Líquido]]),0)</f>
        <v>0</v>
      </c>
      <c r="Y295" s="73" t="e">
        <f>IF([LUCRO MÉD]&lt;&gt;0,Tabela13[[#This Row],[Cotação]]/(Tabela13[[#This Row],[LUCRO MÉD]]*1000/Tabela13[[#This Row],[Qtde Total Ações]]),0)</f>
        <v>#DIV/0!</v>
      </c>
      <c r="Z295" s="61" t="e">
        <f>(Tabela13[[#This Row],[LUCRO MÉD]]*1000/Tabela13[[#This Row],[Qtde Total Ações]])/Tabela13[[#This Row],[Cotação]]</f>
        <v>#DIV/0!</v>
      </c>
      <c r="AA295" s="56" t="e">
        <f>Tabela13[[#This Row],[Ativo Circ.]]/Tabela13[[#This Row],[Passivo Circ.]]</f>
        <v>#DIV/0!</v>
      </c>
      <c r="AB295" s="30" t="e">
        <f>STDEV(Tabela13[[#This Row],[LUCRO 2015]:[LUCRO 2013]])/Tabela13[[#This Row],[LUCRO MÉD]]</f>
        <v>#DIV/0!</v>
      </c>
    </row>
    <row r="296" spans="1:28" hidden="1">
      <c r="A296" s="21" t="s">
        <v>756</v>
      </c>
      <c r="B296" s="21" t="s">
        <v>557</v>
      </c>
      <c r="C296" s="21" t="s">
        <v>244</v>
      </c>
      <c r="D296" s="34">
        <f>MAX(Tabela13[[#This Row],[Colunas1]:[Colunas5]])</f>
        <v>0</v>
      </c>
      <c r="E29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6" s="28">
        <f>IF(Tabela13[[#This Row],[P. Líquido]]&lt;&gt;0,(Tabela13[[#This Row],[P. Líquido]]*1000)/Tabela13[[#This Row],[Qtde Total Ações]],0)</f>
        <v>0</v>
      </c>
      <c r="G296" s="39">
        <f>SUMPRODUCT(N(TRIM(Tabela15[Nome de pregão])=Tabela13[[#This Row],[Nome de Pregão]]),Tabela15[Qtde total de ações])</f>
        <v>0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0</v>
      </c>
      <c r="K296" s="21">
        <f>SUMPRODUCT(N(Tabela1768[Código]=Tabela13[[#This Row],[PAPEL]]),Tabela1768[Fechamento])</f>
        <v>0</v>
      </c>
      <c r="L296" s="31">
        <f>SUMPRODUCT(N(Tabela17683[Código]=Tabela13[[#This Row],[PAPEL]]),Tabela17683[Fechamento])</f>
        <v>0</v>
      </c>
      <c r="M296" s="32">
        <f>IF(Tabela13[[#This Row],[Cotação]]&gt;0,Plan1!$B$2/Tabela13[[#This Row],[Cotação]]-MOD(Plan1!$B$2/Tabela13[[#This Row],[Cotação]],100),0)</f>
        <v>0</v>
      </c>
      <c r="N296" s="32"/>
      <c r="O296" s="32"/>
      <c r="P296" s="32"/>
      <c r="Q296" s="67"/>
      <c r="R296" s="67"/>
      <c r="S296" s="67"/>
      <c r="T296" s="73" t="e">
        <f>AVERAGE(Tabela13[[#This Row],[LUCRO 2015]:[LUCRO 2013]])</f>
        <v>#DIV/0!</v>
      </c>
      <c r="U296" s="77" t="e">
        <f>IF(Tabela13[[#This Row],[LUCRO MÉD]]&lt;&gt;0,(Tabela13[[#This Row],[LUCRO MÉD]]*1000/Tabela13[[#This Row],[Qtde Total Ações]])*(25%*Tabela13[[#This Row],[RPL]]/10%))</f>
        <v>#DIV/0!</v>
      </c>
      <c r="V296" s="30" t="e">
        <f>Tabela13[[#This Row],[DIVIDENDOS (25% +)]]/Tabela13[[#This Row],[Cotação]]</f>
        <v>#DIV/0!</v>
      </c>
      <c r="W296" s="30" t="e">
        <f>Tabela13[[#This Row],[Cotação]]/Tabela13[[#This Row],[VPA]]</f>
        <v>#DIV/0!</v>
      </c>
      <c r="X296" s="61">
        <f>IF(Tabela13[[#This Row],[P. Líquido]]&gt;0,AVERAGE(Tabela13[[#This Row],[LUCRO 2015]:[LUCRO 2013]])/(Tabela13[[#This Row],[P. Líquido]]),0)</f>
        <v>0</v>
      </c>
      <c r="Y296" s="73" t="e">
        <f>IF([LUCRO MÉD]&lt;&gt;0,Tabela13[[#This Row],[Cotação]]/(Tabela13[[#This Row],[LUCRO MÉD]]*1000/Tabela13[[#This Row],[Qtde Total Ações]]),0)</f>
        <v>#DIV/0!</v>
      </c>
      <c r="Z296" s="61" t="e">
        <f>(Tabela13[[#This Row],[LUCRO MÉD]]*1000/Tabela13[[#This Row],[Qtde Total Ações]])/Tabela13[[#This Row],[Cotação]]</f>
        <v>#DIV/0!</v>
      </c>
      <c r="AA296" s="56" t="e">
        <f>Tabela13[[#This Row],[Ativo Circ.]]/Tabela13[[#This Row],[Passivo Circ.]]</f>
        <v>#DIV/0!</v>
      </c>
      <c r="AB296" s="30" t="e">
        <f>STDEV(Tabela13[[#This Row],[LUCRO 2015]:[LUCRO 2013]])/Tabela13[[#This Row],[LUCRO MÉD]]</f>
        <v>#DIV/0!</v>
      </c>
    </row>
    <row r="297" spans="1:28" hidden="1">
      <c r="A297" s="21" t="s">
        <v>756</v>
      </c>
      <c r="B297" s="21" t="s">
        <v>558</v>
      </c>
      <c r="C297" s="21" t="s">
        <v>245</v>
      </c>
      <c r="D297" s="34">
        <f>MAX(Tabela13[[#This Row],[Colunas1]:[Colunas5]])</f>
        <v>0</v>
      </c>
      <c r="E29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7" s="28">
        <f>IF(Tabela13[[#This Row],[P. Líquido]]&lt;&gt;0,(Tabela13[[#This Row],[P. Líquido]]*1000)/Tabela13[[#This Row],[Qtde Total Ações]],0)</f>
        <v>0</v>
      </c>
      <c r="G297" s="39">
        <f>SUMPRODUCT(N(TRIM(Tabela15[Nome de pregão])=Tabela13[[#This Row],[Nome de Pregão]]),Tabela15[Qtde total de ações])</f>
        <v>0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21">
        <f>SUMPRODUCT(N(Tabela1768[Código]=Tabela13[[#This Row],[PAPEL]]),Tabela1768[Fechamento])</f>
        <v>0</v>
      </c>
      <c r="L297" s="31">
        <f>SUMPRODUCT(N(Tabela17683[Código]=Tabela13[[#This Row],[PAPEL]]),Tabela17683[Fechamento])</f>
        <v>0</v>
      </c>
      <c r="M297" s="32">
        <f>IF(Tabela13[[#This Row],[Cotação]]&gt;0,Plan1!$B$2/Tabela13[[#This Row],[Cotação]]-MOD(Plan1!$B$2/Tabela13[[#This Row],[Cotação]],100),0)</f>
        <v>0</v>
      </c>
      <c r="N297" s="32"/>
      <c r="O297" s="32"/>
      <c r="P297" s="32"/>
      <c r="Q297" s="67"/>
      <c r="R297" s="67"/>
      <c r="S297" s="67"/>
      <c r="T297" s="73" t="e">
        <f>AVERAGE(Tabela13[[#This Row],[LUCRO 2015]:[LUCRO 2013]])</f>
        <v>#DIV/0!</v>
      </c>
      <c r="U297" s="77" t="e">
        <f>IF(Tabela13[[#This Row],[LUCRO MÉD]]&lt;&gt;0,(Tabela13[[#This Row],[LUCRO MÉD]]*1000/Tabela13[[#This Row],[Qtde Total Ações]])*(25%*Tabela13[[#This Row],[RPL]]/10%))</f>
        <v>#DIV/0!</v>
      </c>
      <c r="V297" s="30" t="e">
        <f>Tabela13[[#This Row],[DIVIDENDOS (25% +)]]/Tabela13[[#This Row],[Cotação]]</f>
        <v>#DIV/0!</v>
      </c>
      <c r="W297" s="30" t="e">
        <f>Tabela13[[#This Row],[Cotação]]/Tabela13[[#This Row],[VPA]]</f>
        <v>#DIV/0!</v>
      </c>
      <c r="X297" s="61">
        <f>IF(Tabela13[[#This Row],[P. Líquido]]&gt;0,AVERAGE(Tabela13[[#This Row],[LUCRO 2015]:[LUCRO 2013]])/(Tabela13[[#This Row],[P. Líquido]]),0)</f>
        <v>0</v>
      </c>
      <c r="Y297" s="73" t="e">
        <f>IF([LUCRO MÉD]&lt;&gt;0,Tabela13[[#This Row],[Cotação]]/(Tabela13[[#This Row],[LUCRO MÉD]]*1000/Tabela13[[#This Row],[Qtde Total Ações]]),0)</f>
        <v>#DIV/0!</v>
      </c>
      <c r="Z297" s="61" t="e">
        <f>(Tabela13[[#This Row],[LUCRO MÉD]]*1000/Tabela13[[#This Row],[Qtde Total Ações]])/Tabela13[[#This Row],[Cotação]]</f>
        <v>#DIV/0!</v>
      </c>
      <c r="AA297" s="56" t="e">
        <f>Tabela13[[#This Row],[Ativo Circ.]]/Tabela13[[#This Row],[Passivo Circ.]]</f>
        <v>#DIV/0!</v>
      </c>
      <c r="AB297" s="30" t="e">
        <f>STDEV(Tabela13[[#This Row],[LUCRO 2015]:[LUCRO 2013]])/Tabela13[[#This Row],[LUCRO MÉD]]</f>
        <v>#DIV/0!</v>
      </c>
    </row>
    <row r="298" spans="1:28" hidden="1">
      <c r="A298" s="21" t="s">
        <v>757</v>
      </c>
      <c r="B298" s="21" t="s">
        <v>557</v>
      </c>
      <c r="C298" s="21" t="s">
        <v>187</v>
      </c>
      <c r="D298" s="34">
        <f>MAX(Tabela13[[#This Row],[Colunas1]:[Colunas5]])</f>
        <v>11.01</v>
      </c>
      <c r="E29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8" s="28">
        <f>IF(Tabela13[[#This Row],[P. Líquido]]&lt;&gt;0,(Tabela13[[#This Row],[P. Líquido]]*1000)/Tabela13[[#This Row],[Qtde Total Ações]],0)</f>
        <v>0</v>
      </c>
      <c r="G298" s="39">
        <f>SUMPRODUCT(N(TRIM(Tabela15[Nome de pregão])=Tabela13[[#This Row],[Nome de Pregão]]),Tabela15[Qtde total de ações])</f>
        <v>16509906</v>
      </c>
      <c r="H298" s="21">
        <f>SUMPRODUCT(N(Tabela1[Código]=Tabela13[[#This Row],[PAPEL]]),Tabela1[Fechamento])</f>
        <v>11.01</v>
      </c>
      <c r="I298" s="21">
        <f>SUMPRODUCT(N(Tabela17[Código]=Tabela13[[#This Row],[PAPEL]]),Tabela17[Fechamento])</f>
        <v>0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31">
        <f>SUMPRODUCT(N(Tabela17683[Código]=Tabela13[[#This Row],[PAPEL]]),Tabela17683[Fechamento])</f>
        <v>0</v>
      </c>
      <c r="M298" s="32">
        <f>IF(Tabela13[[#This Row],[Cotação]]&gt;0,Plan1!$B$2/Tabela13[[#This Row],[Cotação]]-MOD(Plan1!$B$2/Tabela13[[#This Row],[Cotação]],100),0)</f>
        <v>0</v>
      </c>
      <c r="N298" s="32"/>
      <c r="O298" s="32"/>
      <c r="P298" s="32"/>
      <c r="Q298" s="67"/>
      <c r="R298" s="67"/>
      <c r="S298" s="67"/>
      <c r="T298" s="73" t="e">
        <f>AVERAGE(Tabela13[[#This Row],[LUCRO 2015]:[LUCRO 2013]])</f>
        <v>#DIV/0!</v>
      </c>
      <c r="U298" s="77" t="e">
        <f>IF(Tabela13[[#This Row],[LUCRO MÉD]]&lt;&gt;0,(Tabela13[[#This Row],[LUCRO MÉD]]*1000/Tabela13[[#This Row],[Qtde Total Ações]])*(25%*Tabela13[[#This Row],[RPL]]/10%))</f>
        <v>#DIV/0!</v>
      </c>
      <c r="V298" s="30" t="e">
        <f>Tabela13[[#This Row],[DIVIDENDOS (25% +)]]/Tabela13[[#This Row],[Cotação]]</f>
        <v>#DIV/0!</v>
      </c>
      <c r="W298" s="30" t="e">
        <f>Tabela13[[#This Row],[Cotação]]/Tabela13[[#This Row],[VPA]]</f>
        <v>#DIV/0!</v>
      </c>
      <c r="X298" s="61">
        <f>IF(Tabela13[[#This Row],[P. Líquido]]&gt;0,AVERAGE(Tabela13[[#This Row],[LUCRO 2015]:[LUCRO 2013]])/(Tabela13[[#This Row],[P. Líquido]]),0)</f>
        <v>0</v>
      </c>
      <c r="Y298" s="73" t="e">
        <f>IF([LUCRO MÉD]&lt;&gt;0,Tabela13[[#This Row],[Cotação]]/(Tabela13[[#This Row],[LUCRO MÉD]]*1000/Tabela13[[#This Row],[Qtde Total Ações]]),0)</f>
        <v>#DIV/0!</v>
      </c>
      <c r="Z298" s="61" t="e">
        <f>(Tabela13[[#This Row],[LUCRO MÉD]]*1000/Tabela13[[#This Row],[Qtde Total Ações]])/Tabela13[[#This Row],[Cotação]]</f>
        <v>#DIV/0!</v>
      </c>
      <c r="AA298" s="56" t="e">
        <f>Tabela13[[#This Row],[Ativo Circ.]]/Tabela13[[#This Row],[Passivo Circ.]]</f>
        <v>#DIV/0!</v>
      </c>
      <c r="AB298" s="30" t="e">
        <f>STDEV(Tabela13[[#This Row],[LUCRO 2015]:[LUCRO 2013]])/Tabela13[[#This Row],[LUCRO MÉD]]</f>
        <v>#DIV/0!</v>
      </c>
    </row>
    <row r="299" spans="1:28" hidden="1">
      <c r="A299" s="21" t="s">
        <v>757</v>
      </c>
      <c r="B299" s="21" t="s">
        <v>558</v>
      </c>
      <c r="C299" s="21" t="s">
        <v>164</v>
      </c>
      <c r="D299" s="34">
        <f>MAX(Tabela13[[#This Row],[Colunas1]:[Colunas5]])</f>
        <v>14.61</v>
      </c>
      <c r="E29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299" s="28">
        <f>IF(Tabela13[[#This Row],[P. Líquido]]&lt;&gt;0,(Tabela13[[#This Row],[P. Líquido]]*1000)/Tabela13[[#This Row],[Qtde Total Ações]],0)</f>
        <v>0</v>
      </c>
      <c r="G299" s="39">
        <f>SUMPRODUCT(N(TRIM(Tabela15[Nome de pregão])=Tabela13[[#This Row],[Nome de Pregão]]),Tabela15[Qtde total de ações])</f>
        <v>16509906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14.61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0</v>
      </c>
      <c r="L299" s="31">
        <f>SUMPRODUCT(N(Tabela17683[Código]=Tabela13[[#This Row],[PAPEL]]),Tabela17683[Fechamento])</f>
        <v>0</v>
      </c>
      <c r="M299" s="32">
        <f>IF(Tabela13[[#This Row],[Cotação]]&gt;0,Plan1!$B$2/Tabela13[[#This Row],[Cotação]]-MOD(Plan1!$B$2/Tabela13[[#This Row],[Cotação]],100),0)</f>
        <v>0</v>
      </c>
      <c r="N299" s="32"/>
      <c r="O299" s="32"/>
      <c r="P299" s="32"/>
      <c r="Q299" s="67"/>
      <c r="R299" s="67"/>
      <c r="S299" s="67"/>
      <c r="T299" s="73" t="e">
        <f>AVERAGE(Tabela13[[#This Row],[LUCRO 2015]:[LUCRO 2013]])</f>
        <v>#DIV/0!</v>
      </c>
      <c r="U299" s="77" t="e">
        <f>IF(Tabela13[[#This Row],[LUCRO MÉD]]&lt;&gt;0,(Tabela13[[#This Row],[LUCRO MÉD]]*1000/Tabela13[[#This Row],[Qtde Total Ações]])*(25%*Tabela13[[#This Row],[RPL]]/10%))</f>
        <v>#DIV/0!</v>
      </c>
      <c r="V299" s="30" t="e">
        <f>Tabela13[[#This Row],[DIVIDENDOS (25% +)]]/Tabela13[[#This Row],[Cotação]]</f>
        <v>#DIV/0!</v>
      </c>
      <c r="W299" s="30" t="e">
        <f>Tabela13[[#This Row],[Cotação]]/Tabela13[[#This Row],[VPA]]</f>
        <v>#DIV/0!</v>
      </c>
      <c r="X299" s="61">
        <f>IF(Tabela13[[#This Row],[P. Líquido]]&gt;0,AVERAGE(Tabela13[[#This Row],[LUCRO 2015]:[LUCRO 2013]])/(Tabela13[[#This Row],[P. Líquido]]),0)</f>
        <v>0</v>
      </c>
      <c r="Y299" s="73" t="e">
        <f>IF([LUCRO MÉD]&lt;&gt;0,Tabela13[[#This Row],[Cotação]]/(Tabela13[[#This Row],[LUCRO MÉD]]*1000/Tabela13[[#This Row],[Qtde Total Ações]]),0)</f>
        <v>#DIV/0!</v>
      </c>
      <c r="Z299" s="61" t="e">
        <f>(Tabela13[[#This Row],[LUCRO MÉD]]*1000/Tabela13[[#This Row],[Qtde Total Ações]])/Tabela13[[#This Row],[Cotação]]</f>
        <v>#DIV/0!</v>
      </c>
      <c r="AA299" s="56" t="e">
        <f>Tabela13[[#This Row],[Ativo Circ.]]/Tabela13[[#This Row],[Passivo Circ.]]</f>
        <v>#DIV/0!</v>
      </c>
      <c r="AB299" s="30" t="e">
        <f>STDEV(Tabela13[[#This Row],[LUCRO 2015]:[LUCRO 2013]])/Tabela13[[#This Row],[LUCRO MÉD]]</f>
        <v>#DIV/0!</v>
      </c>
    </row>
    <row r="300" spans="1:28" hidden="1">
      <c r="A300" s="21" t="s">
        <v>758</v>
      </c>
      <c r="B300" s="21" t="s">
        <v>557</v>
      </c>
      <c r="C300" s="21" t="s">
        <v>305</v>
      </c>
      <c r="D300" s="34">
        <f>MAX(Tabela13[[#This Row],[Colunas1]:[Colunas5]])</f>
        <v>28</v>
      </c>
      <c r="E30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0" s="28">
        <f>IF(Tabela13[[#This Row],[P. Líquido]]&lt;&gt;0,(Tabela13[[#This Row],[P. Líquido]]*1000)/Tabela13[[#This Row],[Qtde Total Ações]],0)</f>
        <v>0</v>
      </c>
      <c r="G300" s="39">
        <f>SUMPRODUCT(N(TRIM(Tabela15[Nome de pregão])=Tabela13[[#This Row],[Nome de Pregão]]),Tabela15[Qtde total de ações])</f>
        <v>12850278</v>
      </c>
      <c r="H300" s="21">
        <f>SUMPRODUCT(N(Tabela1[Código]=Tabela13[[#This Row],[PAPEL]]),Tabela1[Fechamento])</f>
        <v>0</v>
      </c>
      <c r="I300" s="21">
        <f>SUMPRODUCT(N(Tabela17[Código]=Tabela13[[#This Row],[PAPEL]]),Tabela17[Fechamento])</f>
        <v>0</v>
      </c>
      <c r="J300" s="21">
        <f>SUMPRODUCT(N(Tabela176[Código]=Tabela13[[#This Row],[PAPEL]]),Tabela176[Fechamento])</f>
        <v>28</v>
      </c>
      <c r="K300" s="21">
        <f>SUMPRODUCT(N(Tabela1768[Código]=Tabela13[[#This Row],[PAPEL]]),Tabela1768[Fechamento])</f>
        <v>0</v>
      </c>
      <c r="L300" s="31">
        <f>SUMPRODUCT(N(Tabela17683[Código]=Tabela13[[#This Row],[PAPEL]]),Tabela17683[Fechamento])</f>
        <v>0</v>
      </c>
      <c r="M300" s="32">
        <f>IF(Tabela13[[#This Row],[Cotação]]&gt;0,Plan1!$B$2/Tabela13[[#This Row],[Cotação]]-MOD(Plan1!$B$2/Tabela13[[#This Row],[Cotação]],100),0)</f>
        <v>0</v>
      </c>
      <c r="N300" s="32"/>
      <c r="O300" s="32"/>
      <c r="P300" s="32"/>
      <c r="Q300" s="67"/>
      <c r="R300" s="67"/>
      <c r="S300" s="67"/>
      <c r="T300" s="73" t="e">
        <f>AVERAGE(Tabela13[[#This Row],[LUCRO 2015]:[LUCRO 2013]])</f>
        <v>#DIV/0!</v>
      </c>
      <c r="U300" s="77" t="e">
        <f>IF(Tabela13[[#This Row],[LUCRO MÉD]]&lt;&gt;0,(Tabela13[[#This Row],[LUCRO MÉD]]*1000/Tabela13[[#This Row],[Qtde Total Ações]])*(25%*Tabela13[[#This Row],[RPL]]/10%))</f>
        <v>#DIV/0!</v>
      </c>
      <c r="V300" s="30" t="e">
        <f>Tabela13[[#This Row],[DIVIDENDOS (25% +)]]/Tabela13[[#This Row],[Cotação]]</f>
        <v>#DIV/0!</v>
      </c>
      <c r="W300" s="30" t="e">
        <f>Tabela13[[#This Row],[Cotação]]/Tabela13[[#This Row],[VPA]]</f>
        <v>#DIV/0!</v>
      </c>
      <c r="X300" s="61">
        <f>IF(Tabela13[[#This Row],[P. Líquido]]&gt;0,AVERAGE(Tabela13[[#This Row],[LUCRO 2015]:[LUCRO 2013]])/(Tabela13[[#This Row],[P. Líquido]]),0)</f>
        <v>0</v>
      </c>
      <c r="Y300" s="73" t="e">
        <f>IF([LUCRO MÉD]&lt;&gt;0,Tabela13[[#This Row],[Cotação]]/(Tabela13[[#This Row],[LUCRO MÉD]]*1000/Tabela13[[#This Row],[Qtde Total Ações]]),0)</f>
        <v>#DIV/0!</v>
      </c>
      <c r="Z300" s="61" t="e">
        <f>(Tabela13[[#This Row],[LUCRO MÉD]]*1000/Tabela13[[#This Row],[Qtde Total Ações]])/Tabela13[[#This Row],[Cotação]]</f>
        <v>#DIV/0!</v>
      </c>
      <c r="AA300" s="56" t="e">
        <f>Tabela13[[#This Row],[Ativo Circ.]]/Tabela13[[#This Row],[Passivo Circ.]]</f>
        <v>#DIV/0!</v>
      </c>
      <c r="AB300" s="30" t="e">
        <f>STDEV(Tabela13[[#This Row],[LUCRO 2015]:[LUCRO 2013]])/Tabela13[[#This Row],[LUCRO MÉD]]</f>
        <v>#DIV/0!</v>
      </c>
    </row>
    <row r="301" spans="1:28" hidden="1">
      <c r="A301" s="21" t="s">
        <v>758</v>
      </c>
      <c r="B301" s="21" t="s">
        <v>558</v>
      </c>
      <c r="C301" s="21" t="s">
        <v>306</v>
      </c>
      <c r="D301" s="34">
        <f>MAX(Tabela13[[#This Row],[Colunas1]:[Colunas5]])</f>
        <v>30</v>
      </c>
      <c r="E30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1" s="28">
        <f>IF(Tabela13[[#This Row],[P. Líquido]]&lt;&gt;0,(Tabela13[[#This Row],[P. Líquido]]*1000)/Tabela13[[#This Row],[Qtde Total Ações]],0)</f>
        <v>0</v>
      </c>
      <c r="G301" s="39">
        <f>SUMPRODUCT(N(TRIM(Tabela15[Nome de pregão])=Tabela13[[#This Row],[Nome de Pregão]]),Tabela15[Qtde total de ações])</f>
        <v>12850278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30</v>
      </c>
      <c r="K301" s="21">
        <f>SUMPRODUCT(N(Tabela1768[Código]=Tabela13[[#This Row],[PAPEL]]),Tabela1768[Fechamento])</f>
        <v>0</v>
      </c>
      <c r="L301" s="31">
        <f>SUMPRODUCT(N(Tabela17683[Código]=Tabela13[[#This Row],[PAPEL]]),Tabela17683[Fechamento])</f>
        <v>0</v>
      </c>
      <c r="M301" s="32">
        <f>IF(Tabela13[[#This Row],[Cotação]]&gt;0,Plan1!$B$2/Tabela13[[#This Row],[Cotação]]-MOD(Plan1!$B$2/Tabela13[[#This Row],[Cotação]],100),0)</f>
        <v>0</v>
      </c>
      <c r="N301" s="32"/>
      <c r="O301" s="32"/>
      <c r="P301" s="32"/>
      <c r="Q301" s="67"/>
      <c r="R301" s="67"/>
      <c r="S301" s="67"/>
      <c r="T301" s="73" t="e">
        <f>AVERAGE(Tabela13[[#This Row],[LUCRO 2015]:[LUCRO 2013]])</f>
        <v>#DIV/0!</v>
      </c>
      <c r="U301" s="77" t="e">
        <f>IF(Tabela13[[#This Row],[LUCRO MÉD]]&lt;&gt;0,(Tabela13[[#This Row],[LUCRO MÉD]]*1000/Tabela13[[#This Row],[Qtde Total Ações]])*(25%*Tabela13[[#This Row],[RPL]]/10%))</f>
        <v>#DIV/0!</v>
      </c>
      <c r="V301" s="30" t="e">
        <f>Tabela13[[#This Row],[DIVIDENDOS (25% +)]]/Tabela13[[#This Row],[Cotação]]</f>
        <v>#DIV/0!</v>
      </c>
      <c r="W301" s="30" t="e">
        <f>Tabela13[[#This Row],[Cotação]]/Tabela13[[#This Row],[VPA]]</f>
        <v>#DIV/0!</v>
      </c>
      <c r="X301" s="61">
        <f>IF(Tabela13[[#This Row],[P. Líquido]]&gt;0,AVERAGE(Tabela13[[#This Row],[LUCRO 2015]:[LUCRO 2013]])/(Tabela13[[#This Row],[P. Líquido]]),0)</f>
        <v>0</v>
      </c>
      <c r="Y301" s="73" t="e">
        <f>IF([LUCRO MÉD]&lt;&gt;0,Tabela13[[#This Row],[Cotação]]/(Tabela13[[#This Row],[LUCRO MÉD]]*1000/Tabela13[[#This Row],[Qtde Total Ações]]),0)</f>
        <v>#DIV/0!</v>
      </c>
      <c r="Z301" s="61" t="e">
        <f>(Tabela13[[#This Row],[LUCRO MÉD]]*1000/Tabela13[[#This Row],[Qtde Total Ações]])/Tabela13[[#This Row],[Cotação]]</f>
        <v>#DIV/0!</v>
      </c>
      <c r="AA301" s="56" t="e">
        <f>Tabela13[[#This Row],[Ativo Circ.]]/Tabela13[[#This Row],[Passivo Circ.]]</f>
        <v>#DIV/0!</v>
      </c>
      <c r="AB301" s="30" t="e">
        <f>STDEV(Tabela13[[#This Row],[LUCRO 2015]:[LUCRO 2013]])/Tabela13[[#This Row],[LUCRO MÉD]]</f>
        <v>#DIV/0!</v>
      </c>
    </row>
    <row r="302" spans="1:28" hidden="1">
      <c r="A302" s="63" t="s">
        <v>759</v>
      </c>
      <c r="B302" s="21" t="s">
        <v>557</v>
      </c>
      <c r="C302" s="21" t="s">
        <v>251</v>
      </c>
      <c r="D302" s="34">
        <f>MAX(Tabela13[[#This Row],[Colunas1]:[Colunas5]])</f>
        <v>0</v>
      </c>
      <c r="E30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2" s="28">
        <f>IF(Tabela13[[#This Row],[P. Líquido]]&lt;&gt;0,(Tabela13[[#This Row],[P. Líquido]]*1000)/Tabela13[[#This Row],[Qtde Total Ações]],0)</f>
        <v>16.427756725279799</v>
      </c>
      <c r="G302" s="39">
        <f>SUMPRODUCT(N(TRIM(Tabela15[Nome de pregão])=Tabela13[[#This Row],[Nome de Pregão]]),Tabela15[Qtde total de ações])</f>
        <v>84113006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1">
        <f>SUMPRODUCT(N(Tabela176[Código]=Tabela13[[#This Row],[PAPEL]]),Tabela176[Fechamento])</f>
        <v>0</v>
      </c>
      <c r="K302" s="31">
        <f>SUMPRODUCT(N(Tabela1768[Código]=Tabela13[[#This Row],[PAPEL]]),Tabela1768[Fechamento])</f>
        <v>0</v>
      </c>
      <c r="L302" s="21">
        <f>SUMPRODUCT(N(Tabela17683[Código]=Tabela13[[#This Row],[PAPEL]]),Tabela17683[Fechamento])</f>
        <v>0</v>
      </c>
      <c r="M302" s="32">
        <f>IF(Tabela13[[#This Row],[Cotação]]&gt;0,Plan1!$B$2/Tabela13[[#This Row],[Cotação]]-MOD(Plan1!$B$2/Tabela13[[#This Row],[Cotação]],100),0)</f>
        <v>0</v>
      </c>
      <c r="N302" s="39">
        <v>1381788</v>
      </c>
      <c r="O302" s="39">
        <v>2771846</v>
      </c>
      <c r="P302" s="39">
        <v>3310771</v>
      </c>
      <c r="Q302" s="67">
        <v>141907</v>
      </c>
      <c r="R302" s="67">
        <v>129309</v>
      </c>
      <c r="S302" s="67">
        <v>132546</v>
      </c>
      <c r="T302" s="73">
        <f>AVERAGE(Tabela13[[#This Row],[LUCRO 2015]:[LUCRO 2013]])</f>
        <v>134587.33333333334</v>
      </c>
      <c r="U302" s="77">
        <f>IF(Tabela13[[#This Row],[LUCRO MÉD]]&lt;&gt;0,(Tabela13[[#This Row],[LUCRO MÉD]]*1000/Tabela13[[#This Row],[Qtde Total Ações]])*(25%*Tabela13[[#This Row],[RPL]]/10%))</f>
        <v>0.38962230785880664</v>
      </c>
      <c r="V302" s="30" t="e">
        <f>Tabela13[[#This Row],[DIVIDENDOS (25% +)]]/Tabela13[[#This Row],[Cotação]]</f>
        <v>#DIV/0!</v>
      </c>
      <c r="W302" s="30">
        <f>Tabela13[[#This Row],[Cotação]]/Tabela13[[#This Row],[VPA]]</f>
        <v>0</v>
      </c>
      <c r="X302" s="61">
        <f>IF(Tabela13[[#This Row],[P. Líquido]]&gt;0,AVERAGE(Tabela13[[#This Row],[LUCRO 2015]:[LUCRO 2013]])/(Tabela13[[#This Row],[P. Líquido]]),0)</f>
        <v>9.7400855509914216E-2</v>
      </c>
      <c r="Y302" s="73">
        <f>IF([LUCRO MÉD]&lt;&gt;0,Tabela13[[#This Row],[Cotação]]/(Tabela13[[#This Row],[LUCRO MÉD]]*1000/Tabela13[[#This Row],[Qtde Total Ações]]),0)</f>
        <v>0</v>
      </c>
      <c r="Z302" s="61" t="e">
        <f>(Tabela13[[#This Row],[LUCRO MÉD]]*1000/Tabela13[[#This Row],[Qtde Total Ações]])/Tabela13[[#This Row],[Cotação]]</f>
        <v>#DIV/0!</v>
      </c>
      <c r="AA302" s="56">
        <f>Tabela13[[#This Row],[Ativo Circ.]]/Tabela13[[#This Row],[Passivo Circ.]]</f>
        <v>0.83722069572314117</v>
      </c>
      <c r="AB302" s="30">
        <f>STDEV(Tabela13[[#This Row],[LUCRO 2015]:[LUCRO 2013]])/Tabela13[[#This Row],[LUCRO MÉD]]</f>
        <v>4.861063616893075E-2</v>
      </c>
    </row>
    <row r="303" spans="1:28" hidden="1">
      <c r="A303" s="63" t="s">
        <v>759</v>
      </c>
      <c r="B303" s="21" t="s">
        <v>558</v>
      </c>
      <c r="C303" s="21" t="s">
        <v>65</v>
      </c>
      <c r="D303" s="34">
        <f>MAX(Tabela13[[#This Row],[Colunas1]:[Colunas5]])</f>
        <v>9.5</v>
      </c>
      <c r="E30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03" s="28">
        <f>IF(Tabela13[[#This Row],[P. Líquido]]&lt;&gt;0,(Tabela13[[#This Row],[P. Líquido]]*1000)/Tabela13[[#This Row],[Qtde Total Ações]],0)</f>
        <v>16.427756725279799</v>
      </c>
      <c r="G303" s="39">
        <f>SUMPRODUCT(N(TRIM(Tabela15[Nome de pregão])=Tabela13[[#This Row],[Nome de Pregão]]),Tabela15[Qtde total de ações])</f>
        <v>84113006</v>
      </c>
      <c r="H303" s="21">
        <f>SUMPRODUCT(N(Tabela1[Código]=Tabela13[[#This Row],[PAPEL]]),Tabela1[Fechamento])</f>
        <v>9.5</v>
      </c>
      <c r="I303" s="21">
        <f>SUMPRODUCT(N(Tabela17[Código]=Tabela13[[#This Row],[PAPEL]]),Tabela17[Fechamento])</f>
        <v>0</v>
      </c>
      <c r="J303" s="21">
        <f>SUMPRODUCT(N(Tabela176[Código]=Tabela13[[#This Row],[PAPEL]]),Tabela176[Fechamento])</f>
        <v>0</v>
      </c>
      <c r="K303" s="31">
        <f>SUMPRODUCT(N(Tabela1768[Código]=Tabela13[[#This Row],[PAPEL]]),Tabela1768[Fechamento])</f>
        <v>0</v>
      </c>
      <c r="L303" s="21">
        <f>SUMPRODUCT(N(Tabela17683[Código]=Tabela13[[#This Row],[PAPEL]]),Tabela17683[Fechamento])</f>
        <v>0</v>
      </c>
      <c r="M303" s="32">
        <f>IF(Tabela13[[#This Row],[Cotação]]&gt;0,Plan1!$B$2/Tabela13[[#This Row],[Cotação]]-MOD(Plan1!$B$2/Tabela13[[#This Row],[Cotação]],100),0)</f>
        <v>100</v>
      </c>
      <c r="N303" s="39">
        <v>1381788</v>
      </c>
      <c r="O303" s="39">
        <v>2771846</v>
      </c>
      <c r="P303" s="39">
        <v>3310771</v>
      </c>
      <c r="Q303" s="67">
        <v>141907</v>
      </c>
      <c r="R303" s="67">
        <v>129309</v>
      </c>
      <c r="S303" s="67">
        <v>132546</v>
      </c>
      <c r="T303" s="73">
        <f>AVERAGE(Tabela13[[#This Row],[LUCRO 2015]:[LUCRO 2013]])</f>
        <v>134587.33333333334</v>
      </c>
      <c r="U303" s="77">
        <f>IF(Tabela13[[#This Row],[LUCRO MÉD]]&lt;&gt;0,(Tabela13[[#This Row],[LUCRO MÉD]]*1000/Tabela13[[#This Row],[Qtde Total Ações]])*(25%*Tabela13[[#This Row],[RPL]]/10%))</f>
        <v>0.38962230785880664</v>
      </c>
      <c r="V303" s="30">
        <f>Tabela13[[#This Row],[DIVIDENDOS (25% +)]]/Tabela13[[#This Row],[Cotação]]</f>
        <v>4.1012874511453329E-2</v>
      </c>
      <c r="W303" s="30">
        <f>Tabela13[[#This Row],[Cotação]]/Tabela13[[#This Row],[VPA]]</f>
        <v>0.57828954731116489</v>
      </c>
      <c r="X303" s="61">
        <f>IF(Tabela13[[#This Row],[P. Líquido]]&gt;0,AVERAGE(Tabela13[[#This Row],[LUCRO 2015]:[LUCRO 2013]])/(Tabela13[[#This Row],[P. Líquido]]),0)</f>
        <v>9.7400855509914216E-2</v>
      </c>
      <c r="Y303" s="73">
        <f>IF([LUCRO MÉD]&lt;&gt;0,Tabela13[[#This Row],[Cotação]]/(Tabela13[[#This Row],[LUCRO MÉD]]*1000/Tabela13[[#This Row],[Qtde Total Ações]]),0)</f>
        <v>5.9372121967891971</v>
      </c>
      <c r="Z303" s="61">
        <f>(Tabela13[[#This Row],[LUCRO MÉD]]*1000/Tabela13[[#This Row],[Qtde Total Ações]])/Tabela13[[#This Row],[Cotação]]</f>
        <v>0.16842921675273673</v>
      </c>
      <c r="AA303" s="56">
        <f>Tabela13[[#This Row],[Ativo Circ.]]/Tabela13[[#This Row],[Passivo Circ.]]</f>
        <v>0.83722069572314117</v>
      </c>
      <c r="AB303" s="30">
        <f>STDEV(Tabela13[[#This Row],[LUCRO 2015]:[LUCRO 2013]])/Tabela13[[#This Row],[LUCRO MÉD]]</f>
        <v>4.861063616893075E-2</v>
      </c>
    </row>
    <row r="304" spans="1:28" hidden="1">
      <c r="A304" s="63" t="s">
        <v>760</v>
      </c>
      <c r="B304" s="21" t="s">
        <v>557</v>
      </c>
      <c r="C304" s="21" t="s">
        <v>281</v>
      </c>
      <c r="D304" s="34">
        <f>MAX(Tabela13[[#This Row],[Colunas1]:[Colunas5]])</f>
        <v>1.61</v>
      </c>
      <c r="E30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04" s="28">
        <f>IF(Tabela13[[#This Row],[P. Líquido]]&lt;&gt;0,(Tabela13[[#This Row],[P. Líquido]]*1000)/Tabela13[[#This Row],[Qtde Total Ações]],0)</f>
        <v>1.0792634262408591</v>
      </c>
      <c r="G304" s="39">
        <f>SUMPRODUCT(N(TRIM(Tabela15[Nome de pregão])=Tabela13[[#This Row],[Nome de Pregão]]),Tabela15[Qtde total de ações])</f>
        <v>319176942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0</v>
      </c>
      <c r="J304" s="21">
        <f>SUMPRODUCT(N(Tabela176[Código]=Tabela13[[#This Row],[PAPEL]]),Tabela176[Fechamento])</f>
        <v>1.61</v>
      </c>
      <c r="K304" s="21">
        <f>SUMPRODUCT(N(Tabela1768[Código]=Tabela13[[#This Row],[PAPEL]]),Tabela1768[Fechamento])</f>
        <v>0</v>
      </c>
      <c r="L304" s="31">
        <f>SUMPRODUCT(N(Tabela17683[Código]=Tabela13[[#This Row],[PAPEL]]),Tabela17683[Fechamento])</f>
        <v>0</v>
      </c>
      <c r="M304" s="32">
        <f>IF(Tabela13[[#This Row],[Cotação]]&gt;0,Plan1!$B$2/Tabela13[[#This Row],[Cotação]]-MOD(Plan1!$B$2/Tabela13[[#This Row],[Cotação]],100),0)</f>
        <v>600</v>
      </c>
      <c r="N304" s="39">
        <v>344476</v>
      </c>
      <c r="O304" s="39">
        <v>3453792</v>
      </c>
      <c r="P304" s="39">
        <v>3797334</v>
      </c>
      <c r="Q304" s="67">
        <v>134786</v>
      </c>
      <c r="R304" s="67">
        <v>123881</v>
      </c>
      <c r="S304" s="67">
        <v>5905</v>
      </c>
      <c r="T304" s="73">
        <f>AVERAGE(Tabela13[[#This Row],[LUCRO 2015]:[LUCRO 2013]])</f>
        <v>88190.666666666672</v>
      </c>
      <c r="U304" s="77">
        <f>IF(Tabela13[[#This Row],[LUCRO MÉD]]&lt;&gt;0,(Tabela13[[#This Row],[LUCRO MÉD]]*1000/Tabela13[[#This Row],[Qtde Total Ações]])*(25%*Tabela13[[#This Row],[RPL]]/10%))</f>
        <v>0.1768458125690289</v>
      </c>
      <c r="V304" s="30">
        <f>Tabela13[[#This Row],[DIVIDENDOS (25% +)]]/Tabela13[[#This Row],[Cotação]]</f>
        <v>0.10984211960809248</v>
      </c>
      <c r="W304" s="30">
        <f>Tabela13[[#This Row],[Cotação]]/Tabela13[[#This Row],[VPA]]</f>
        <v>1.491758138796317</v>
      </c>
      <c r="X304" s="61">
        <f>IF(Tabela13[[#This Row],[P. Líquido]]&gt;0,AVERAGE(Tabela13[[#This Row],[LUCRO 2015]:[LUCRO 2013]])/(Tabela13[[#This Row],[P. Líquido]]),0)</f>
        <v>0.25601396517222297</v>
      </c>
      <c r="Y304" s="73">
        <f>IF([LUCRO MÉD]&lt;&gt;0,Tabela13[[#This Row],[Cotação]]/(Tabela13[[#This Row],[LUCRO MÉD]]*1000/Tabela13[[#This Row],[Qtde Total Ações]]),0)</f>
        <v>5.8268623658588208</v>
      </c>
      <c r="Z304" s="61">
        <f>(Tabela13[[#This Row],[LUCRO MÉD]]*1000/Tabela13[[#This Row],[Qtde Total Ações]])/Tabela13[[#This Row],[Cotação]]</f>
        <v>0.17161894982439835</v>
      </c>
      <c r="AA304" s="56">
        <f>Tabela13[[#This Row],[Ativo Circ.]]/Tabela13[[#This Row],[Passivo Circ.]]</f>
        <v>0.90953073919755278</v>
      </c>
      <c r="AB304" s="30">
        <f>STDEV(Tabela13[[#This Row],[LUCRO 2015]:[LUCRO 2013]])/Tabela13[[#This Row],[LUCRO MÉD]]</f>
        <v>0.81040060424707849</v>
      </c>
    </row>
    <row r="305" spans="1:28" hidden="1">
      <c r="A305" s="63" t="s">
        <v>761</v>
      </c>
      <c r="B305" s="21" t="s">
        <v>557</v>
      </c>
      <c r="C305" s="21" t="s">
        <v>452</v>
      </c>
      <c r="D305" s="34">
        <f>MAX(Tabela13[[#This Row],[Colunas1]:[Colunas5]])</f>
        <v>2.69</v>
      </c>
      <c r="E30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5" s="28">
        <f>IF(Tabela13[[#This Row],[P. Líquido]]&lt;&gt;0,(Tabela13[[#This Row],[P. Líquido]]*1000)/Tabela13[[#This Row],[Qtde Total Ações]],0)</f>
        <v>48.474101478400485</v>
      </c>
      <c r="G305" s="39">
        <f>SUMPRODUCT(N(TRIM(Tabela15[Nome de pregão])=Tabela13[[#This Row],[Nome de Pregão]]),Tabela15[Qtde total de ações])</f>
        <v>49192557</v>
      </c>
      <c r="H305" s="21">
        <f>SUMPRODUCT(N(Tabela1[Código]=Tabela13[[#This Row],[PAPEL]]),Tabela1[Fechamento])</f>
        <v>0</v>
      </c>
      <c r="I305" s="21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2.69</v>
      </c>
      <c r="L305" s="26">
        <f>SUMPRODUCT(N(Tabela17683[Código]=Tabela13[[#This Row],[PAPEL]]),Tabela17683[Fechamento])</f>
        <v>0</v>
      </c>
      <c r="M305" s="32">
        <f>IF(Tabela13[[#This Row],[Cotação]]&gt;0,Plan1!$B$2/Tabela13[[#This Row],[Cotação]]-MOD(Plan1!$B$2/Tabela13[[#This Row],[Cotação]],100),0)</f>
        <v>300</v>
      </c>
      <c r="N305" s="39">
        <v>2384565</v>
      </c>
      <c r="O305" s="39">
        <v>4850657</v>
      </c>
      <c r="P305" s="39">
        <v>6567223</v>
      </c>
      <c r="Q305" s="67">
        <v>0</v>
      </c>
      <c r="R305" s="67">
        <v>0</v>
      </c>
      <c r="S305" s="67">
        <v>0</v>
      </c>
      <c r="T305" s="73">
        <f>AVERAGE(Tabela13[[#This Row],[LUCRO 2015]:[LUCRO 2013]])</f>
        <v>0</v>
      </c>
      <c r="U305" s="77" t="b">
        <f>IF(Tabela13[[#This Row],[LUCRO MÉD]]&lt;&gt;0,(Tabela13[[#This Row],[LUCRO MÉD]]*1000/Tabela13[[#This Row],[Qtde Total Ações]])*(25%*Tabela13[[#This Row],[RPL]]/10%))</f>
        <v>0</v>
      </c>
      <c r="V305" s="30">
        <f>Tabela13[[#This Row],[DIVIDENDOS (25% +)]]/Tabela13[[#This Row],[Cotação]]</f>
        <v>0</v>
      </c>
      <c r="W305" s="30">
        <f>Tabela13[[#This Row],[Cotação]]/Tabela13[[#This Row],[VPA]]</f>
        <v>5.5493550534374193E-2</v>
      </c>
      <c r="X305" s="61">
        <f>IF(Tabela13[[#This Row],[P. Líquido]]&gt;0,AVERAGE(Tabela13[[#This Row],[LUCRO 2015]:[LUCRO 2013]])/(Tabela13[[#This Row],[P. Líquido]]),0)</f>
        <v>0</v>
      </c>
      <c r="Y305" s="73">
        <f>IF([LUCRO MÉD]&lt;&gt;0,Tabela13[[#This Row],[Cotação]]/(Tabela13[[#This Row],[LUCRO MÉD]]*1000/Tabela13[[#This Row],[Qtde Total Ações]]),0)</f>
        <v>0</v>
      </c>
      <c r="Z305" s="61">
        <f>(Tabela13[[#This Row],[LUCRO MÉD]]*1000/Tabela13[[#This Row],[Qtde Total Ações]])/Tabela13[[#This Row],[Cotação]]</f>
        <v>0</v>
      </c>
      <c r="AA305" s="56">
        <f>Tabela13[[#This Row],[Ativo Circ.]]/Tabela13[[#This Row],[Passivo Circ.]]</f>
        <v>0.73861615480394072</v>
      </c>
      <c r="AB305" s="30" t="e">
        <f>STDEV(Tabela13[[#This Row],[LUCRO 2015]:[LUCRO 2013]])/Tabela13[[#This Row],[LUCRO MÉD]]</f>
        <v>#DIV/0!</v>
      </c>
    </row>
    <row r="306" spans="1:28" hidden="1">
      <c r="A306" s="21" t="s">
        <v>762</v>
      </c>
      <c r="B306" s="21" t="s">
        <v>557</v>
      </c>
      <c r="C306" s="21" t="s">
        <v>262</v>
      </c>
      <c r="D306" s="34">
        <f>MAX(Tabela13[[#This Row],[Colunas1]:[Colunas5]])</f>
        <v>4.1100000000000003</v>
      </c>
      <c r="E30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6" s="28">
        <f>IF(Tabela13[[#This Row],[P. Líquido]]&lt;&gt;0,(Tabela13[[#This Row],[P. Líquido]]*1000)/Tabela13[[#This Row],[Qtde Total Ações]],0)</f>
        <v>0</v>
      </c>
      <c r="G306" s="39">
        <f>SUMPRODUCT(N(TRIM(Tabela15[Nome de pregão])=Tabela13[[#This Row],[Nome de Pregão]]),Tabela15[Qtde total de ações])</f>
        <v>67691629</v>
      </c>
      <c r="H306" s="21">
        <f>SUMPRODUCT(N(Tabela1[Código]=Tabela13[[#This Row],[PAPEL]]),Tabela1[Fechamento])</f>
        <v>0</v>
      </c>
      <c r="I306" s="21">
        <f>SUMPRODUCT(N(Tabela17[Código]=Tabela13[[#This Row],[PAPEL]]),Tabela17[Fechamento])</f>
        <v>0</v>
      </c>
      <c r="J306" s="21">
        <f>SUMPRODUCT(N(Tabela176[Código]=Tabela13[[#This Row],[PAPEL]]),Tabela176[Fechamento])</f>
        <v>4.1100000000000003</v>
      </c>
      <c r="K306" s="21">
        <f>SUMPRODUCT(N(Tabela1768[Código]=Tabela13[[#This Row],[PAPEL]]),Tabela1768[Fechamento])</f>
        <v>0</v>
      </c>
      <c r="L306" s="31">
        <f>SUMPRODUCT(N(Tabela17683[Código]=Tabela13[[#This Row],[PAPEL]]),Tabela17683[Fechamento])</f>
        <v>0</v>
      </c>
      <c r="M306" s="32">
        <f>IF(Tabela13[[#This Row],[Cotação]]&gt;0,Plan1!$B$2/Tabela13[[#This Row],[Cotação]]-MOD(Plan1!$B$2/Tabela13[[#This Row],[Cotação]],100),0)</f>
        <v>200</v>
      </c>
      <c r="N306" s="39"/>
      <c r="O306" s="39"/>
      <c r="P306" s="39"/>
      <c r="Q306" s="67"/>
      <c r="R306" s="67"/>
      <c r="S306" s="67"/>
      <c r="T306" s="73" t="e">
        <f>AVERAGE(Tabela13[[#This Row],[LUCRO 2015]:[LUCRO 2013]])</f>
        <v>#DIV/0!</v>
      </c>
      <c r="U306" s="77" t="e">
        <f>IF(Tabela13[[#This Row],[LUCRO MÉD]]&lt;&gt;0,(Tabela13[[#This Row],[LUCRO MÉD]]*1000/Tabela13[[#This Row],[Qtde Total Ações]])*(25%*Tabela13[[#This Row],[RPL]]/10%))</f>
        <v>#DIV/0!</v>
      </c>
      <c r="V306" s="30" t="e">
        <f>Tabela13[[#This Row],[DIVIDENDOS (25% +)]]/Tabela13[[#This Row],[Cotação]]</f>
        <v>#DIV/0!</v>
      </c>
      <c r="W306" s="30" t="e">
        <f>Tabela13[[#This Row],[Cotação]]/Tabela13[[#This Row],[VPA]]</f>
        <v>#DIV/0!</v>
      </c>
      <c r="X306" s="61">
        <f>IF(Tabela13[[#This Row],[P. Líquido]]&gt;0,AVERAGE(Tabela13[[#This Row],[LUCRO 2015]:[LUCRO 2013]])/(Tabela13[[#This Row],[P. Líquido]]),0)</f>
        <v>0</v>
      </c>
      <c r="Y306" s="73" t="e">
        <f>IF([LUCRO MÉD]&lt;&gt;0,Tabela13[[#This Row],[Cotação]]/(Tabela13[[#This Row],[LUCRO MÉD]]*1000/Tabela13[[#This Row],[Qtde Total Ações]]),0)</f>
        <v>#DIV/0!</v>
      </c>
      <c r="Z306" s="61" t="e">
        <f>(Tabela13[[#This Row],[LUCRO MÉD]]*1000/Tabela13[[#This Row],[Qtde Total Ações]])/Tabela13[[#This Row],[Cotação]]</f>
        <v>#DIV/0!</v>
      </c>
      <c r="AA306" s="56" t="e">
        <f>Tabela13[[#This Row],[Ativo Circ.]]/Tabela13[[#This Row],[Passivo Circ.]]</f>
        <v>#DIV/0!</v>
      </c>
      <c r="AB306" s="30" t="e">
        <f>STDEV(Tabela13[[#This Row],[LUCRO 2015]:[LUCRO 2013]])/Tabela13[[#This Row],[LUCRO MÉD]]</f>
        <v>#DIV/0!</v>
      </c>
    </row>
    <row r="307" spans="1:28" hidden="1">
      <c r="A307" s="21" t="s">
        <v>762</v>
      </c>
      <c r="B307" s="21" t="s">
        <v>558</v>
      </c>
      <c r="C307" s="21" t="s">
        <v>263</v>
      </c>
      <c r="D307" s="34">
        <f>MAX(Tabela13[[#This Row],[Colunas1]:[Colunas5]])</f>
        <v>0</v>
      </c>
      <c r="E30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07" s="28">
        <f>IF(Tabela13[[#This Row],[P. Líquido]]&lt;&gt;0,(Tabela13[[#This Row],[P. Líquido]]*1000)/Tabela13[[#This Row],[Qtde Total Ações]],0)</f>
        <v>0</v>
      </c>
      <c r="G307" s="39">
        <f>SUMPRODUCT(N(TRIM(Tabela15[Nome de pregão])=Tabela13[[#This Row],[Nome de Pregão]]),Tabela15[Qtde total de ações])</f>
        <v>67691629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0</v>
      </c>
      <c r="K307" s="21">
        <f>SUMPRODUCT(N(Tabela1768[Código]=Tabela13[[#This Row],[PAPEL]]),Tabela1768[Fechamento])</f>
        <v>0</v>
      </c>
      <c r="L307" s="31">
        <f>SUMPRODUCT(N(Tabela17683[Código]=Tabela13[[#This Row],[PAPEL]]),Tabela17683[Fechamento])</f>
        <v>0</v>
      </c>
      <c r="M307" s="22">
        <f>IF(Tabela13[[#This Row],[Cotação]]&gt;0,Plan1!$B$2/Tabela13[[#This Row],[Cotação]]-MOD(Plan1!$B$2/Tabela13[[#This Row],[Cotação]],100),0)</f>
        <v>0</v>
      </c>
      <c r="N307" s="22"/>
      <c r="O307" s="22"/>
      <c r="P307" s="22"/>
      <c r="Q307" s="67"/>
      <c r="R307" s="67"/>
      <c r="S307" s="67"/>
      <c r="T307" s="73" t="e">
        <f>AVERAGE(Tabela13[[#This Row],[LUCRO 2015]:[LUCRO 2013]])</f>
        <v>#DIV/0!</v>
      </c>
      <c r="U307" s="77" t="e">
        <f>IF(Tabela13[[#This Row],[LUCRO MÉD]]&lt;&gt;0,(Tabela13[[#This Row],[LUCRO MÉD]]*1000/Tabela13[[#This Row],[Qtde Total Ações]])*(25%*Tabela13[[#This Row],[RPL]]/10%))</f>
        <v>#DIV/0!</v>
      </c>
      <c r="V307" s="30" t="e">
        <f>Tabela13[[#This Row],[DIVIDENDOS (25% +)]]/Tabela13[[#This Row],[Cotação]]</f>
        <v>#DIV/0!</v>
      </c>
      <c r="W307" s="30" t="e">
        <f>Tabela13[[#This Row],[Cotação]]/Tabela13[[#This Row],[VPA]]</f>
        <v>#DIV/0!</v>
      </c>
      <c r="X307" s="61">
        <f>IF(Tabela13[[#This Row],[P. Líquido]]&gt;0,AVERAGE(Tabela13[[#This Row],[LUCRO 2015]:[LUCRO 2013]])/(Tabela13[[#This Row],[P. Líquido]]),0)</f>
        <v>0</v>
      </c>
      <c r="Y307" s="73" t="e">
        <f>IF([LUCRO MÉD]&lt;&gt;0,Tabela13[[#This Row],[Cotação]]/(Tabela13[[#This Row],[LUCRO MÉD]]*1000/Tabela13[[#This Row],[Qtde Total Ações]]),0)</f>
        <v>#DIV/0!</v>
      </c>
      <c r="Z307" s="61" t="e">
        <f>(Tabela13[[#This Row],[LUCRO MÉD]]*1000/Tabela13[[#This Row],[Qtde Total Ações]])/Tabela13[[#This Row],[Cotação]]</f>
        <v>#DIV/0!</v>
      </c>
      <c r="AA307" s="56" t="e">
        <f>Tabela13[[#This Row],[Ativo Circ.]]/Tabela13[[#This Row],[Passivo Circ.]]</f>
        <v>#DIV/0!</v>
      </c>
      <c r="AB307" s="30" t="e">
        <f>STDEV(Tabela13[[#This Row],[LUCRO 2015]:[LUCRO 2013]])/Tabela13[[#This Row],[LUCRO MÉD]]</f>
        <v>#DIV/0!</v>
      </c>
    </row>
    <row r="308" spans="1:28" hidden="1">
      <c r="A308" s="63" t="s">
        <v>763</v>
      </c>
      <c r="B308" s="21" t="s">
        <v>557</v>
      </c>
      <c r="C308" s="21" t="s">
        <v>10</v>
      </c>
      <c r="D308" s="34">
        <f>MAX(Tabela13[[#This Row],[Colunas1]:[Colunas5]])</f>
        <v>10.92</v>
      </c>
      <c r="E30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08" s="28">
        <f>IF(Tabela13[[#This Row],[P. Líquido]]&lt;&gt;0,(Tabela13[[#This Row],[P. Líquido]]*1000)/Tabela13[[#This Row],[Qtde Total Ações]],0)</f>
        <v>19.773089095280273</v>
      </c>
      <c r="G308" s="39">
        <f>SUMPRODUCT(N(TRIM(Tabela15[Nome de pregão])=Tabela13[[#This Row],[Nome de Pregão]]),Tabela15[Qtde total de ações])</f>
        <v>13044496930</v>
      </c>
      <c r="H308" s="21">
        <f>SUMPRODUCT(N(Tabela1[Código]=Tabela13[[#This Row],[PAPEL]]),Tabela1[Fechamento])</f>
        <v>0</v>
      </c>
      <c r="I308" s="21">
        <f>SUMPRODUCT(N(Tabela17[Código]=Tabela13[[#This Row],[PAPEL]]),Tabela17[Fechamento])</f>
        <v>10.92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21">
        <f>SUMPRODUCT(N(Tabela17683[Código]=Tabela13[[#This Row],[PAPEL]]),Tabela17683[Fechamento])</f>
        <v>0</v>
      </c>
      <c r="M308" s="32">
        <f>IF(Tabela13[[#This Row],[Cotação]]&gt;0,Plan1!$B$2/Tabela13[[#This Row],[Cotação]]-MOD(Plan1!$B$2/Tabela13[[#This Row],[Cotação]],100),0)</f>
        <v>0</v>
      </c>
      <c r="N308" s="70">
        <v>257930000</v>
      </c>
      <c r="O308" s="70">
        <v>169581000</v>
      </c>
      <c r="P308" s="70">
        <v>111572000</v>
      </c>
      <c r="Q308" s="67">
        <v>0</v>
      </c>
      <c r="R308" s="67">
        <v>0</v>
      </c>
      <c r="S308" s="67">
        <v>23007000</v>
      </c>
      <c r="T308" s="73">
        <f>AVERAGE(Tabela13[[#This Row],[LUCRO 2015]:[LUCRO 2013]])</f>
        <v>7669000</v>
      </c>
      <c r="U308" s="77">
        <f>IF(Tabela13[[#This Row],[LUCRO MÉD]]&lt;&gt;0,(Tabela13[[#This Row],[LUCRO MÉD]]*1000/Tabela13[[#This Row],[Qtde Total Ações]])*(25%*Tabela13[[#This Row],[RPL]]/10%))</f>
        <v>4.3700689696197642E-2</v>
      </c>
      <c r="V308" s="30">
        <f>Tabela13[[#This Row],[DIVIDENDOS (25% +)]]/Tabela13[[#This Row],[Cotação]]</f>
        <v>4.0018946608239596E-3</v>
      </c>
      <c r="W308" s="30">
        <f>Tabela13[[#This Row],[Cotação]]/Tabela13[[#This Row],[VPA]]</f>
        <v>0.55226575611832662</v>
      </c>
      <c r="X308" s="61">
        <f>IF(Tabela13[[#This Row],[P. Líquido]]&gt;0,AVERAGE(Tabela13[[#This Row],[LUCRO 2015]:[LUCRO 2013]])/(Tabela13[[#This Row],[P. Líquido]]),0)</f>
        <v>2.9732873260186872E-2</v>
      </c>
      <c r="Y308" s="73">
        <f>IF([LUCRO MÉD]&lt;&gt;0,Tabela13[[#This Row],[Cotação]]/(Tabela13[[#This Row],[LUCRO MÉD]]*1000/Tabela13[[#This Row],[Qtde Total Ações]]),0)</f>
        <v>18.574247812700484</v>
      </c>
      <c r="Z308" s="61">
        <f>(Tabela13[[#This Row],[LUCRO MÉD]]*1000/Tabela13[[#This Row],[Qtde Total Ações]])/Tabela13[[#This Row],[Cotação]]</f>
        <v>5.3837980955343541E-2</v>
      </c>
      <c r="AA308" s="56">
        <f>Tabela13[[#This Row],[Ativo Circ.]]/Tabela13[[#This Row],[Passivo Circ.]]</f>
        <v>1.5199243537805185</v>
      </c>
      <c r="AB308" s="30">
        <f>STDEV(Tabela13[[#This Row],[LUCRO 2015]:[LUCRO 2013]])/Tabela13[[#This Row],[LUCRO MÉD]]</f>
        <v>1.7320508075688772</v>
      </c>
    </row>
    <row r="309" spans="1:28" hidden="1">
      <c r="A309" s="63" t="s">
        <v>763</v>
      </c>
      <c r="B309" s="21" t="s">
        <v>558</v>
      </c>
      <c r="C309" s="21" t="s">
        <v>11</v>
      </c>
      <c r="D309" s="34">
        <f>MAX(Tabela13[[#This Row],[Colunas1]:[Colunas5]])</f>
        <v>8.56</v>
      </c>
      <c r="E30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09" s="28">
        <f>IF(Tabela13[[#This Row],[P. Líquido]]&lt;&gt;0,(Tabela13[[#This Row],[P. Líquido]]*1000)/Tabela13[[#This Row],[Qtde Total Ações]],0)</f>
        <v>19.773089095280273</v>
      </c>
      <c r="G309" s="39">
        <f>SUMPRODUCT(N(TRIM(Tabela15[Nome de pregão])=Tabela13[[#This Row],[Nome de Pregão]]),Tabela15[Qtde total de ações])</f>
        <v>13044496930</v>
      </c>
      <c r="H309" s="21">
        <f>SUMPRODUCT(N(Tabela1[Código]=Tabela13[[#This Row],[PAPEL]]),Tabela1[Fechamento])</f>
        <v>0</v>
      </c>
      <c r="I309" s="21">
        <f>SUMPRODUCT(N(Tabela17[Código]=Tabela13[[#This Row],[PAPEL]]),Tabela17[Fechamento])</f>
        <v>8.56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21">
        <f>SUMPRODUCT(N(Tabela17683[Código]=Tabela13[[#This Row],[PAPEL]]),Tabela17683[Fechamento])</f>
        <v>0</v>
      </c>
      <c r="M309" s="32">
        <f>IF(Tabela13[[#This Row],[Cotação]]&gt;0,Plan1!$B$2/Tabela13[[#This Row],[Cotação]]-MOD(Plan1!$B$2/Tabela13[[#This Row],[Cotação]],100),0)</f>
        <v>100</v>
      </c>
      <c r="N309" s="70">
        <v>257930000</v>
      </c>
      <c r="O309" s="70">
        <v>169581000</v>
      </c>
      <c r="P309" s="70">
        <v>111572000</v>
      </c>
      <c r="Q309" s="67">
        <v>0</v>
      </c>
      <c r="R309" s="67">
        <v>0</v>
      </c>
      <c r="S309" s="67">
        <v>23007000</v>
      </c>
      <c r="T309" s="73">
        <f>AVERAGE(Tabela13[[#This Row],[LUCRO 2015]:[LUCRO 2013]])</f>
        <v>7669000</v>
      </c>
      <c r="U309" s="77">
        <f>IF(Tabela13[[#This Row],[LUCRO MÉD]]&lt;&gt;0,(Tabela13[[#This Row],[LUCRO MÉD]]*1000/Tabela13[[#This Row],[Qtde Total Ações]])*(25%*Tabela13[[#This Row],[RPL]]/10%))</f>
        <v>4.3700689696197642E-2</v>
      </c>
      <c r="V309" s="30">
        <f>Tabela13[[#This Row],[DIVIDENDOS (25% +)]]/Tabela13[[#This Row],[Cotação]]</f>
        <v>5.1052207589015932E-3</v>
      </c>
      <c r="W309" s="30">
        <f>Tabela13[[#This Row],[Cotação]]/Tabela13[[#This Row],[VPA]]</f>
        <v>0.43291161834916453</v>
      </c>
      <c r="X309" s="61">
        <f>IF(Tabela13[[#This Row],[P. Líquido]]&gt;0,AVERAGE(Tabela13[[#This Row],[LUCRO 2015]:[LUCRO 2013]])/(Tabela13[[#This Row],[P. Líquido]]),0)</f>
        <v>2.9732873260186872E-2</v>
      </c>
      <c r="Y309" s="73">
        <f>IF([LUCRO MÉD]&lt;&gt;0,Tabela13[[#This Row],[Cotação]]/(Tabela13[[#This Row],[LUCRO MÉD]]*1000/Tabela13[[#This Row],[Qtde Total Ações]]),0)</f>
        <v>14.560033083948365</v>
      </c>
      <c r="Z309" s="61">
        <f>(Tabela13[[#This Row],[LUCRO MÉD]]*1000/Tabela13[[#This Row],[Qtde Total Ações]])/Tabela13[[#This Row],[Cotação]]</f>
        <v>6.8681162620601796E-2</v>
      </c>
      <c r="AA309" s="56">
        <f>Tabela13[[#This Row],[Ativo Circ.]]/Tabela13[[#This Row],[Passivo Circ.]]</f>
        <v>1.5199243537805185</v>
      </c>
      <c r="AB309" s="30">
        <f>STDEV(Tabela13[[#This Row],[LUCRO 2015]:[LUCRO 2013]])/Tabela13[[#This Row],[LUCRO MÉD]]</f>
        <v>1.7320508075688772</v>
      </c>
    </row>
    <row r="310" spans="1:28" hidden="1">
      <c r="A310" s="63" t="s">
        <v>764</v>
      </c>
      <c r="B310" s="21" t="s">
        <v>558</v>
      </c>
      <c r="C310" s="21" t="s">
        <v>402</v>
      </c>
      <c r="D310" s="34">
        <f>MAX(Tabela13[[#This Row],[Colunas1]:[Colunas5]])</f>
        <v>1.8</v>
      </c>
      <c r="E31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10" s="28">
        <f>IF(Tabela13[[#This Row],[P. Líquido]]&lt;&gt;0,(Tabela13[[#This Row],[P. Líquido]]*1000)/Tabela13[[#This Row],[Qtde Total Ações]],0)</f>
        <v>3.3532107487231948</v>
      </c>
      <c r="G310" s="39">
        <f>SUMPRODUCT(N(TRIM(Tabela15[Nome de pregão])=Tabela13[[#This Row],[Nome de Pregão]]),Tabela15[Qtde total de ações])</f>
        <v>48046488</v>
      </c>
      <c r="H310" s="26">
        <f>SUMPRODUCT(N(Tabela1[Código]=Tabela13[[#This Row],[PAPEL]]),Tabela1[Fechamento])</f>
        <v>0</v>
      </c>
      <c r="I310" s="40">
        <f>SUMPRODUCT(N(Tabela17[Código]=Tabela13[[#This Row],[PAPEL]]),Tabela17[Fechamento])</f>
        <v>0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1.8</v>
      </c>
      <c r="L310" s="21">
        <f>SUMPRODUCT(N(Tabela17683[Código]=Tabela13[[#This Row],[PAPEL]]),Tabela17683[Fechamento])</f>
        <v>0</v>
      </c>
      <c r="M310" s="32">
        <f>IF(Tabela13[[#This Row],[Cotação]]&gt;0,Plan1!$B$2/Tabela13[[#This Row],[Cotação]]-MOD(Plan1!$B$2/Tabela13[[#This Row],[Cotação]],100),0)</f>
        <v>500</v>
      </c>
      <c r="N310" s="39">
        <v>161110</v>
      </c>
      <c r="O310" s="39">
        <v>189174</v>
      </c>
      <c r="P310" s="39">
        <v>142809</v>
      </c>
      <c r="Q310" s="67">
        <v>22391</v>
      </c>
      <c r="R310" s="67">
        <v>11660</v>
      </c>
      <c r="S310" s="67">
        <v>3375</v>
      </c>
      <c r="T310" s="73">
        <f>AVERAGE(Tabela13[[#This Row],[LUCRO 2015]:[LUCRO 2013]])</f>
        <v>12475.333333333334</v>
      </c>
      <c r="U310" s="77">
        <f>IF(Tabela13[[#This Row],[LUCRO MÉD]]&lt;&gt;0,(Tabela13[[#This Row],[LUCRO MÉD]]*1000/Tabela13[[#This Row],[Qtde Total Ações]])*(25%*Tabela13[[#This Row],[RPL]]/10%))</f>
        <v>5.0264362646687134E-2</v>
      </c>
      <c r="V310" s="30">
        <f>Tabela13[[#This Row],[DIVIDENDOS (25% +)]]/Tabela13[[#This Row],[Cotação]]</f>
        <v>2.7924645914826185E-2</v>
      </c>
      <c r="W310" s="30">
        <f>Tabela13[[#This Row],[Cotação]]/Tabela13[[#This Row],[VPA]]</f>
        <v>0.53679894730308486</v>
      </c>
      <c r="X310" s="61">
        <f>IF(Tabela13[[#This Row],[P. Líquido]]&gt;0,AVERAGE(Tabela13[[#This Row],[LUCRO 2015]:[LUCRO 2013]])/(Tabela13[[#This Row],[P. Líquido]]),0)</f>
        <v>7.7433637473361891E-2</v>
      </c>
      <c r="Y310" s="73">
        <f>IF([LUCRO MÉD]&lt;&gt;0,Tabela13[[#This Row],[Cotação]]/(Tabela13[[#This Row],[LUCRO MÉD]]*1000/Tabela13[[#This Row],[Qtde Total Ações]]),0)</f>
        <v>6.932374157003153</v>
      </c>
      <c r="Z310" s="61">
        <f>(Tabela13[[#This Row],[LUCRO MÉD]]*1000/Tabela13[[#This Row],[Qtde Total Ações]])/Tabela13[[#This Row],[Cotação]]</f>
        <v>0.14425072527134014</v>
      </c>
      <c r="AA310" s="56">
        <f>Tabela13[[#This Row],[Ativo Circ.]]/Tabela13[[#This Row],[Passivo Circ.]]</f>
        <v>1.3246644119068125</v>
      </c>
      <c r="AB310" s="30">
        <f>STDEV(Tabela13[[#This Row],[LUCRO 2015]:[LUCRO 2013]])/Tabela13[[#This Row],[LUCRO MÉD]]</f>
        <v>0.76424272406019866</v>
      </c>
    </row>
    <row r="311" spans="1:28" hidden="1">
      <c r="A311" s="63" t="s">
        <v>764</v>
      </c>
      <c r="B311" s="21" t="s">
        <v>557</v>
      </c>
      <c r="C311" s="21" t="s">
        <v>401</v>
      </c>
      <c r="D311" s="34">
        <f>MAX(Tabela13[[#This Row],[Colunas1]:[Colunas5]])</f>
        <v>5.9</v>
      </c>
      <c r="E31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11" s="28">
        <f>IF(Tabela13[[#This Row],[P. Líquido]]&lt;&gt;0,(Tabela13[[#This Row],[P. Líquido]]*1000)/Tabela13[[#This Row],[Qtde Total Ações]],0)</f>
        <v>3.3532107487231948</v>
      </c>
      <c r="G311" s="39">
        <f>SUMPRODUCT(N(TRIM(Tabela15[Nome de pregão])=Tabela13[[#This Row],[Nome de Pregão]]),Tabela15[Qtde total de ações])</f>
        <v>48046488</v>
      </c>
      <c r="H311" s="26">
        <f>SUMPRODUCT(N(Tabela1[Código]=Tabela13[[#This Row],[PAPEL]]),Tabela1[Fechamento])</f>
        <v>0</v>
      </c>
      <c r="I311" s="40">
        <f>SUMPRODUCT(N(Tabela17[Código]=Tabela13[[#This Row],[PAPEL]]),Tabela17[Fechamento])</f>
        <v>0</v>
      </c>
      <c r="J311" s="21">
        <f>SUMPRODUCT(N(Tabela176[Código]=Tabela13[[#This Row],[PAPEL]]),Tabela176[Fechamento])</f>
        <v>0</v>
      </c>
      <c r="K311" s="21">
        <f>SUMPRODUCT(N(Tabela1768[Código]=Tabela13[[#This Row],[PAPEL]]),Tabela1768[Fechamento])</f>
        <v>5.9</v>
      </c>
      <c r="L311" s="21">
        <f>SUMPRODUCT(N(Tabela17683[Código]=Tabela13[[#This Row],[PAPEL]]),Tabela17683[Fechamento])</f>
        <v>0</v>
      </c>
      <c r="M311" s="32">
        <f>IF(Tabela13[[#This Row],[Cotação]]&gt;0,Plan1!$B$2/Tabela13[[#This Row],[Cotação]]-MOD(Plan1!$B$2/Tabela13[[#This Row],[Cotação]],100),0)</f>
        <v>100</v>
      </c>
      <c r="N311" s="39">
        <v>161110</v>
      </c>
      <c r="O311" s="39">
        <v>189174</v>
      </c>
      <c r="P311" s="39">
        <v>142809</v>
      </c>
      <c r="Q311" s="67">
        <v>22391</v>
      </c>
      <c r="R311" s="67">
        <v>11660</v>
      </c>
      <c r="S311" s="67">
        <v>3375</v>
      </c>
      <c r="T311" s="73">
        <f>AVERAGE(Tabela13[[#This Row],[LUCRO 2015]:[LUCRO 2013]])</f>
        <v>12475.333333333334</v>
      </c>
      <c r="U311" s="77">
        <f>IF(Tabela13[[#This Row],[LUCRO MÉD]]&lt;&gt;0,(Tabela13[[#This Row],[LUCRO MÉD]]*1000/Tabela13[[#This Row],[Qtde Total Ações]])*(25%*Tabela13[[#This Row],[RPL]]/10%))</f>
        <v>5.0264362646687134E-2</v>
      </c>
      <c r="V311" s="30">
        <f>Tabela13[[#This Row],[DIVIDENDOS (25% +)]]/Tabela13[[#This Row],[Cotação]]</f>
        <v>8.5193834994384977E-3</v>
      </c>
      <c r="W311" s="30">
        <f>Tabela13[[#This Row],[Cotação]]/Tabela13[[#This Row],[VPA]]</f>
        <v>1.7595076606045561</v>
      </c>
      <c r="X311" s="61">
        <f>IF(Tabela13[[#This Row],[P. Líquido]]&gt;0,AVERAGE(Tabela13[[#This Row],[LUCRO 2015]:[LUCRO 2013]])/(Tabela13[[#This Row],[P. Líquido]]),0)</f>
        <v>7.7433637473361891E-2</v>
      </c>
      <c r="Y311" s="73">
        <f>IF([LUCRO MÉD]&lt;&gt;0,Tabela13[[#This Row],[Cotação]]/(Tabela13[[#This Row],[LUCRO MÉD]]*1000/Tabela13[[#This Row],[Qtde Total Ações]]),0)</f>
        <v>22.722781959065891</v>
      </c>
      <c r="Z311" s="61">
        <f>(Tabela13[[#This Row],[LUCRO MÉD]]*1000/Tabela13[[#This Row],[Qtde Total Ações]])/Tabela13[[#This Row],[Cotação]]</f>
        <v>4.4008695845493599E-2</v>
      </c>
      <c r="AA311" s="56">
        <f>Tabela13[[#This Row],[Ativo Circ.]]/Tabela13[[#This Row],[Passivo Circ.]]</f>
        <v>1.3246644119068125</v>
      </c>
      <c r="AB311" s="30">
        <f>STDEV(Tabela13[[#This Row],[LUCRO 2015]:[LUCRO 2013]])/Tabela13[[#This Row],[LUCRO MÉD]]</f>
        <v>0.76424272406019866</v>
      </c>
    </row>
    <row r="312" spans="1:28" hidden="1">
      <c r="A312" s="21" t="s">
        <v>765</v>
      </c>
      <c r="B312" s="21" t="s">
        <v>558</v>
      </c>
      <c r="C312" s="21" t="s">
        <v>57</v>
      </c>
      <c r="D312" s="34">
        <f>MAX(Tabela13[[#This Row],[Colunas1]:[Colunas5]])</f>
        <v>3.98</v>
      </c>
      <c r="E31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12" s="28">
        <f>IF(Tabela13[[#This Row],[P. Líquido]]&lt;&gt;0,(Tabela13[[#This Row],[P. Líquido]]*1000)/Tabela13[[#This Row],[Qtde Total Ações]],0)</f>
        <v>0</v>
      </c>
      <c r="G312" s="39">
        <f>SUMPRODUCT(N(TRIM(Tabela15[Nome de pregão])=Tabela13[[#This Row],[Nome de Pregão]]),Tabela15[Qtde total de ações])</f>
        <v>121172024</v>
      </c>
      <c r="H312" s="21">
        <f>SUMPRODUCT(N(Tabela1[Código]=Tabela13[[#This Row],[PAPEL]]),Tabela1[Fechamento])</f>
        <v>3.98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31">
        <f>SUMPRODUCT(N(Tabela1768[Código]=Tabela13[[#This Row],[PAPEL]]),Tabela1768[Fechamento])</f>
        <v>0</v>
      </c>
      <c r="L312" s="21">
        <f>SUMPRODUCT(N(Tabela17683[Código]=Tabela13[[#This Row],[PAPEL]]),Tabela17683[Fechamento])</f>
        <v>0</v>
      </c>
      <c r="M312" s="32">
        <f>IF(Tabela13[[#This Row],[Cotação]]&gt;0,Plan1!$B$2/Tabela13[[#This Row],[Cotação]]-MOD(Plan1!$B$2/Tabela13[[#This Row],[Cotação]],100),0)</f>
        <v>200</v>
      </c>
      <c r="N312" s="39"/>
      <c r="O312" s="39"/>
      <c r="P312" s="39"/>
      <c r="Q312" s="67"/>
      <c r="R312" s="67"/>
      <c r="S312" s="67"/>
      <c r="T312" s="73" t="e">
        <f>AVERAGE(Tabela13[[#This Row],[LUCRO 2015]:[LUCRO 2013]])</f>
        <v>#DIV/0!</v>
      </c>
      <c r="U312" s="77" t="e">
        <f>IF(Tabela13[[#This Row],[LUCRO MÉD]]&lt;&gt;0,(Tabela13[[#This Row],[LUCRO MÉD]]*1000/Tabela13[[#This Row],[Qtde Total Ações]])*(25%*Tabela13[[#This Row],[RPL]]/10%))</f>
        <v>#DIV/0!</v>
      </c>
      <c r="V312" s="30" t="e">
        <f>Tabela13[[#This Row],[DIVIDENDOS (25% +)]]/Tabela13[[#This Row],[Cotação]]</f>
        <v>#DIV/0!</v>
      </c>
      <c r="W312" s="30" t="e">
        <f>Tabela13[[#This Row],[Cotação]]/Tabela13[[#This Row],[VPA]]</f>
        <v>#DIV/0!</v>
      </c>
      <c r="X312" s="61">
        <f>IF(Tabela13[[#This Row],[P. Líquido]]&gt;0,AVERAGE(Tabela13[[#This Row],[LUCRO 2015]:[LUCRO 2013]])/(Tabela13[[#This Row],[P. Líquido]]),0)</f>
        <v>0</v>
      </c>
      <c r="Y312" s="73" t="e">
        <f>IF([LUCRO MÉD]&lt;&gt;0,Tabela13[[#This Row],[Cotação]]/(Tabela13[[#This Row],[LUCRO MÉD]]*1000/Tabela13[[#This Row],[Qtde Total Ações]]),0)</f>
        <v>#DIV/0!</v>
      </c>
      <c r="Z312" s="61" t="e">
        <f>(Tabela13[[#This Row],[LUCRO MÉD]]*1000/Tabela13[[#This Row],[Qtde Total Ações]])/Tabela13[[#This Row],[Cotação]]</f>
        <v>#DIV/0!</v>
      </c>
      <c r="AA312" s="56" t="e">
        <f>Tabela13[[#This Row],[Ativo Circ.]]/Tabela13[[#This Row],[Passivo Circ.]]</f>
        <v>#DIV/0!</v>
      </c>
      <c r="AB312" s="30" t="e">
        <f>STDEV(Tabela13[[#This Row],[LUCRO 2015]:[LUCRO 2013]])/Tabela13[[#This Row],[LUCRO MÉD]]</f>
        <v>#DIV/0!</v>
      </c>
    </row>
    <row r="313" spans="1:28" hidden="1">
      <c r="A313" s="21" t="s">
        <v>765</v>
      </c>
      <c r="B313" s="21" t="s">
        <v>557</v>
      </c>
      <c r="C313" s="21" t="s">
        <v>189</v>
      </c>
      <c r="D313" s="34">
        <f>MAX(Tabela13[[#This Row],[Colunas1]:[Colunas5]])</f>
        <v>0</v>
      </c>
      <c r="E31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13" s="28">
        <f>IF(Tabela13[[#This Row],[P. Líquido]]&lt;&gt;0,(Tabela13[[#This Row],[P. Líquido]]*1000)/Tabela13[[#This Row],[Qtde Total Ações]],0)</f>
        <v>0</v>
      </c>
      <c r="G313" s="39">
        <f>SUMPRODUCT(N(TRIM(Tabela15[Nome de pregão])=Tabela13[[#This Row],[Nome de Pregão]]),Tabela15[Qtde total de ações])</f>
        <v>121172024</v>
      </c>
      <c r="H313" s="21">
        <f>SUMPRODUCT(N(Tabela1[Código]=Tabela13[[#This Row],[PAPEL]]),Tabela1[Fechamento])</f>
        <v>0</v>
      </c>
      <c r="I313" s="21">
        <f>SUMPRODUCT(N(Tabela17[Código]=Tabela13[[#This Row],[PAPEL]]),Tabela17[Fechamento])</f>
        <v>0</v>
      </c>
      <c r="J313" s="21">
        <f>SUMPRODUCT(N(Tabela176[Código]=Tabela13[[#This Row],[PAPEL]]),Tabela176[Fechamento])</f>
        <v>0</v>
      </c>
      <c r="K313" s="31">
        <f>SUMPRODUCT(N(Tabela1768[Código]=Tabela13[[#This Row],[PAPEL]]),Tabela1768[Fechamento])</f>
        <v>0</v>
      </c>
      <c r="L313" s="21">
        <f>SUMPRODUCT(N(Tabela17683[Código]=Tabela13[[#This Row],[PAPEL]]),Tabela17683[Fechamento])</f>
        <v>0</v>
      </c>
      <c r="M313" s="32">
        <f>IF(Tabela13[[#This Row],[Cotação]]&gt;0,Plan1!$B$2/Tabela13[[#This Row],[Cotação]]-MOD(Plan1!$B$2/Tabela13[[#This Row],[Cotação]],100),0)</f>
        <v>0</v>
      </c>
      <c r="N313" s="32"/>
      <c r="O313" s="32"/>
      <c r="P313" s="32"/>
      <c r="Q313" s="67"/>
      <c r="R313" s="67"/>
      <c r="S313" s="67"/>
      <c r="T313" s="73" t="e">
        <f>AVERAGE(Tabela13[[#This Row],[LUCRO 2015]:[LUCRO 2013]])</f>
        <v>#DIV/0!</v>
      </c>
      <c r="U313" s="77" t="e">
        <f>IF(Tabela13[[#This Row],[LUCRO MÉD]]&lt;&gt;0,(Tabela13[[#This Row],[LUCRO MÉD]]*1000/Tabela13[[#This Row],[Qtde Total Ações]])*(25%*Tabela13[[#This Row],[RPL]]/10%))</f>
        <v>#DIV/0!</v>
      </c>
      <c r="V313" s="30" t="e">
        <f>Tabela13[[#This Row],[DIVIDENDOS (25% +)]]/Tabela13[[#This Row],[Cotação]]</f>
        <v>#DIV/0!</v>
      </c>
      <c r="W313" s="30" t="e">
        <f>Tabela13[[#This Row],[Cotação]]/Tabela13[[#This Row],[VPA]]</f>
        <v>#DIV/0!</v>
      </c>
      <c r="X313" s="61">
        <f>IF(Tabela13[[#This Row],[P. Líquido]]&gt;0,AVERAGE(Tabela13[[#This Row],[LUCRO 2015]:[LUCRO 2013]])/(Tabela13[[#This Row],[P. Líquido]]),0)</f>
        <v>0</v>
      </c>
      <c r="Y313" s="73" t="e">
        <f>IF([LUCRO MÉD]&lt;&gt;0,Tabela13[[#This Row],[Cotação]]/(Tabela13[[#This Row],[LUCRO MÉD]]*1000/Tabela13[[#This Row],[Qtde Total Ações]]),0)</f>
        <v>#DIV/0!</v>
      </c>
      <c r="Z313" s="61" t="e">
        <f>(Tabela13[[#This Row],[LUCRO MÉD]]*1000/Tabela13[[#This Row],[Qtde Total Ações]])/Tabela13[[#This Row],[Cotação]]</f>
        <v>#DIV/0!</v>
      </c>
      <c r="AA313" s="56" t="e">
        <f>Tabela13[[#This Row],[Ativo Circ.]]/Tabela13[[#This Row],[Passivo Circ.]]</f>
        <v>#DIV/0!</v>
      </c>
      <c r="AB313" s="30" t="e">
        <f>STDEV(Tabela13[[#This Row],[LUCRO 2015]:[LUCRO 2013]])/Tabela13[[#This Row],[LUCRO MÉD]]</f>
        <v>#DIV/0!</v>
      </c>
    </row>
    <row r="314" spans="1:28" hidden="1">
      <c r="A314" s="21" t="s">
        <v>766</v>
      </c>
      <c r="B314" s="21" t="s">
        <v>557</v>
      </c>
      <c r="C314" s="21" t="s">
        <v>544</v>
      </c>
      <c r="D314" s="34">
        <f>MAX(Tabela13[[#This Row],[Colunas1]:[Colunas5]])</f>
        <v>3.77</v>
      </c>
      <c r="E31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14" s="28">
        <f>IF(Tabela13[[#This Row],[P. Líquido]]&lt;&gt;0,(Tabela13[[#This Row],[P. Líquido]]*1000)/Tabela13[[#This Row],[Qtde Total Ações]],0)</f>
        <v>0</v>
      </c>
      <c r="G314" s="39">
        <f>SUMPRODUCT(N(TRIM(Tabela15[Nome de pregão])=Tabela13[[#This Row],[Nome de Pregão]]),Tabela15[Qtde total de ações])</f>
        <v>4970167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0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0</v>
      </c>
      <c r="L314" s="26">
        <f>SUMPRODUCT(N(Tabela17683[Código]=Tabela13[[#This Row],[PAPEL]]),Tabela17683[Fechamento])</f>
        <v>3.77</v>
      </c>
      <c r="M314" s="32">
        <f>IF(Tabela13[[#This Row],[Cotação]]&gt;0,Plan1!$B$2/Tabela13[[#This Row],[Cotação]]-MOD(Plan1!$B$2/Tabela13[[#This Row],[Cotação]],100),0)</f>
        <v>200</v>
      </c>
      <c r="N314" s="39"/>
      <c r="O314" s="39"/>
      <c r="P314" s="39"/>
      <c r="Q314" s="67"/>
      <c r="R314" s="67"/>
      <c r="S314" s="67"/>
      <c r="T314" s="73" t="e">
        <f>AVERAGE(Tabela13[[#This Row],[LUCRO 2015]:[LUCRO 2013]])</f>
        <v>#DIV/0!</v>
      </c>
      <c r="U314" s="77" t="e">
        <f>IF(Tabela13[[#This Row],[LUCRO MÉD]]&lt;&gt;0,(Tabela13[[#This Row],[LUCRO MÉD]]*1000/Tabela13[[#This Row],[Qtde Total Ações]])*(25%*Tabela13[[#This Row],[RPL]]/10%))</f>
        <v>#DIV/0!</v>
      </c>
      <c r="V314" s="30" t="e">
        <f>Tabela13[[#This Row],[DIVIDENDOS (25% +)]]/Tabela13[[#This Row],[Cotação]]</f>
        <v>#DIV/0!</v>
      </c>
      <c r="W314" s="30" t="e">
        <f>Tabela13[[#This Row],[Cotação]]/Tabela13[[#This Row],[VPA]]</f>
        <v>#DIV/0!</v>
      </c>
      <c r="X314" s="61">
        <f>IF(Tabela13[[#This Row],[P. Líquido]]&gt;0,AVERAGE(Tabela13[[#This Row],[LUCRO 2015]:[LUCRO 2013]])/(Tabela13[[#This Row],[P. Líquido]]),0)</f>
        <v>0</v>
      </c>
      <c r="Y314" s="73" t="e">
        <f>IF([LUCRO MÉD]&lt;&gt;0,Tabela13[[#This Row],[Cotação]]/(Tabela13[[#This Row],[LUCRO MÉD]]*1000/Tabela13[[#This Row],[Qtde Total Ações]]),0)</f>
        <v>#DIV/0!</v>
      </c>
      <c r="Z314" s="61" t="e">
        <f>(Tabela13[[#This Row],[LUCRO MÉD]]*1000/Tabela13[[#This Row],[Qtde Total Ações]])/Tabela13[[#This Row],[Cotação]]</f>
        <v>#DIV/0!</v>
      </c>
      <c r="AA314" s="56" t="e">
        <f>Tabela13[[#This Row],[Ativo Circ.]]/Tabela13[[#This Row],[Passivo Circ.]]</f>
        <v>#DIV/0!</v>
      </c>
      <c r="AB314" s="30" t="e">
        <f>STDEV(Tabela13[[#This Row],[LUCRO 2015]:[LUCRO 2013]])/Tabela13[[#This Row],[LUCRO MÉD]]</f>
        <v>#DIV/0!</v>
      </c>
    </row>
    <row r="315" spans="1:28" hidden="1">
      <c r="A315" s="63" t="s">
        <v>767</v>
      </c>
      <c r="B315" s="21" t="s">
        <v>557</v>
      </c>
      <c r="C315" s="21" t="s">
        <v>126</v>
      </c>
      <c r="D315" s="34">
        <f>MAX(Tabela13[[#This Row],[Colunas1]:[Colunas5]])</f>
        <v>26.16</v>
      </c>
      <c r="E31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15" s="28">
        <f>IF(Tabela13[[#This Row],[P. Líquido]]&lt;&gt;0,(Tabela13[[#This Row],[P. Líquido]]*1000)/Tabela13[[#This Row],[Qtde Total Ações]],0)</f>
        <v>19.98432814960471</v>
      </c>
      <c r="G315" s="39">
        <f>SUMPRODUCT(N(TRIM(Tabela15[Nome de pregão])=Tabela13[[#This Row],[Nome de Pregão]]),Tabela15[Qtde total de ações])</f>
        <v>323293030</v>
      </c>
      <c r="H315" s="21">
        <f>SUMPRODUCT(N(Tabela1[Código]=Tabela13[[#This Row],[PAPEL]]),Tabela1[Fechamento])</f>
        <v>26.16</v>
      </c>
      <c r="I315" s="21">
        <f>SUMPRODUCT(N(Tabela17[Código]=Tabela13[[#This Row],[PAPEL]]),Tabela17[Fechamento])</f>
        <v>0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31">
        <f>SUMPRODUCT(N(Tabela17683[Código]=Tabela13[[#This Row],[PAPEL]]),Tabela17683[Fechamento])</f>
        <v>0</v>
      </c>
      <c r="M315" s="32">
        <f>IF(Tabela13[[#This Row],[Cotação]]&gt;0,Plan1!$B$2/Tabela13[[#This Row],[Cotação]]-MOD(Plan1!$B$2/Tabela13[[#This Row],[Cotação]],100),0)</f>
        <v>0</v>
      </c>
      <c r="N315" s="70">
        <v>6460794</v>
      </c>
      <c r="O315" s="70">
        <v>17920029</v>
      </c>
      <c r="P315" s="70">
        <v>13601800</v>
      </c>
      <c r="Q315" s="67">
        <v>998342</v>
      </c>
      <c r="R315" s="67">
        <v>876188</v>
      </c>
      <c r="S315" s="67">
        <v>1397311</v>
      </c>
      <c r="T315" s="73">
        <f>AVERAGE(Tabela13[[#This Row],[LUCRO 2015]:[LUCRO 2013]])</f>
        <v>1090613.6666666667</v>
      </c>
      <c r="U315" s="77">
        <f>IF(Tabela13[[#This Row],[LUCRO MÉD]]&lt;&gt;0,(Tabela13[[#This Row],[LUCRO MÉD]]*1000/Tabela13[[#This Row],[Qtde Total Ações]])*(25%*Tabela13[[#This Row],[RPL]]/10%))</f>
        <v>1.4236382379651817</v>
      </c>
      <c r="V315" s="30">
        <f>Tabela13[[#This Row],[DIVIDENDOS (25% +)]]/Tabela13[[#This Row],[Cotação]]</f>
        <v>5.4420421940565053E-2</v>
      </c>
      <c r="W315" s="30">
        <f>Tabela13[[#This Row],[Cotação]]/Tabela13[[#This Row],[VPA]]</f>
        <v>1.3090257427802217</v>
      </c>
      <c r="X315" s="61">
        <f>IF(Tabela13[[#This Row],[P. Líquido]]&gt;0,AVERAGE(Tabela13[[#This Row],[LUCRO 2015]:[LUCRO 2013]])/(Tabela13[[#This Row],[P. Líquido]]),0)</f>
        <v>0.16880489714834845</v>
      </c>
      <c r="Y315" s="73">
        <f>IF([LUCRO MÉD]&lt;&gt;0,Tabela13[[#This Row],[Cotação]]/(Tabela13[[#This Row],[LUCRO MÉD]]*1000/Tabela13[[#This Row],[Qtde Total Ações]]),0)</f>
        <v>7.7546668662688685</v>
      </c>
      <c r="Z315" s="61">
        <f>(Tabela13[[#This Row],[LUCRO MÉD]]*1000/Tabela13[[#This Row],[Qtde Total Ações]])/Tabela13[[#This Row],[Cotação]]</f>
        <v>0.12895460465874875</v>
      </c>
      <c r="AA315" s="56">
        <f>Tabela13[[#This Row],[Ativo Circ.]]/Tabela13[[#This Row],[Passivo Circ.]]</f>
        <v>1.3174748195091825</v>
      </c>
      <c r="AB315" s="30">
        <f>STDEV(Tabela13[[#This Row],[LUCRO 2015]:[LUCRO 2013]])/Tabela13[[#This Row],[LUCRO MÉD]]</f>
        <v>0.2498956516807247</v>
      </c>
    </row>
    <row r="316" spans="1:28">
      <c r="A316" s="63" t="s">
        <v>834</v>
      </c>
      <c r="B316" s="21" t="s">
        <v>558</v>
      </c>
      <c r="C316" s="21" t="s">
        <v>371</v>
      </c>
      <c r="D316" s="34">
        <f>MAX(Tabela13[[#This Row],[Colunas1]:[Colunas5]])</f>
        <v>2.42</v>
      </c>
      <c r="E31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316" s="28">
        <f>IF(Tabela13[[#This Row],[P. Líquido]]&lt;&gt;0,(Tabela13[[#This Row],[P. Líquido]]*1000)/Tabela13[[#This Row],[Qtde Total Ações]],0)</f>
        <v>1.6697314121781888</v>
      </c>
      <c r="G316" s="39">
        <f>SUMPRODUCT(N(TRIM(Tabela15[Nome de pregão])=Tabela13[[#This Row],[Nome de Pregão]]),Tabela15[Qtde total de ações])</f>
        <v>1502786006</v>
      </c>
      <c r="H316" s="26">
        <f>SUMPRODUCT(N(Tabela1[Código]=Tabela13[[#This Row],[PAPEL]]),Tabela1[Fechamento])</f>
        <v>0</v>
      </c>
      <c r="I316" s="40">
        <f>SUMPRODUCT(N(Tabela17[Código]=Tabela13[[#This Row],[PAPEL]]),Tabela17[Fechamento])</f>
        <v>0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2.42</v>
      </c>
      <c r="L316" s="21">
        <f>SUMPRODUCT(N(Tabela17683[Código]=Tabela13[[#This Row],[PAPEL]]),Tabela17683[Fechamento])</f>
        <v>0</v>
      </c>
      <c r="M316" s="32">
        <f>IF(Tabela13[[#This Row],[Cotação]]&gt;0,Plan1!$B$2/Tabela13[[#This Row],[Cotação]]-MOD(Plan1!$B$2/Tabela13[[#This Row],[Cotação]],100),0)</f>
        <v>400</v>
      </c>
      <c r="N316" s="39">
        <v>2509249</v>
      </c>
      <c r="O316" s="39">
        <v>4176186</v>
      </c>
      <c r="P316" s="39">
        <v>3607516</v>
      </c>
      <c r="Q316" s="67">
        <v>290884</v>
      </c>
      <c r="R316" s="67">
        <v>713908</v>
      </c>
      <c r="S316" s="67">
        <v>820770</v>
      </c>
      <c r="T316" s="73">
        <f>AVERAGE(Tabela13[[#This Row],[LUCRO 2015]:[LUCRO 2013]])</f>
        <v>608520.66666666663</v>
      </c>
      <c r="U316" s="77">
        <f>IF(Tabela13[[#This Row],[LUCRO MÉD]]&lt;&gt;0,(Tabela13[[#This Row],[LUCRO MÉD]]*1000/Tabela13[[#This Row],[Qtde Total Ações]])*(25%*Tabela13[[#This Row],[RPL]]/10%))</f>
        <v>0.24549902488699563</v>
      </c>
      <c r="V316" s="30">
        <f>Tabela13[[#This Row],[DIVIDENDOS (25% +)]]/Tabela13[[#This Row],[Cotação]]</f>
        <v>0.10144587805247754</v>
      </c>
      <c r="W316" s="30">
        <f>Tabela13[[#This Row],[Cotação]]/Tabela13[[#This Row],[VPA]]</f>
        <v>1.4493348944325573</v>
      </c>
      <c r="X316" s="61">
        <f>IF(Tabela13[[#This Row],[P. Líquido]]&gt;0,AVERAGE(Tabela13[[#This Row],[LUCRO 2015]:[LUCRO 2013]])/(Tabela13[[#This Row],[P. Líquido]]),0)</f>
        <v>0.24251107270209796</v>
      </c>
      <c r="Y316" s="73">
        <f>IF([LUCRO MÉD]&lt;&gt;0,Tabela13[[#This Row],[Cotação]]/(Tabela13[[#This Row],[LUCRO MÉD]]*1000/Tabela13[[#This Row],[Qtde Total Ações]]),0)</f>
        <v>5.9763658553146923</v>
      </c>
      <c r="Z316" s="61">
        <f>(Tabela13[[#This Row],[LUCRO MÉD]]*1000/Tabela13[[#This Row],[Qtde Total Ações]])/Tabela13[[#This Row],[Cotação]]</f>
        <v>0.16732576689740555</v>
      </c>
      <c r="AA316" s="56">
        <f>Tabela13[[#This Row],[Ativo Circ.]]/Tabela13[[#This Row],[Passivo Circ.]]</f>
        <v>1.1576347824929951</v>
      </c>
      <c r="AB316" s="30">
        <f>STDEV(Tabela13[[#This Row],[LUCRO 2015]:[LUCRO 2013]])/Tabela13[[#This Row],[LUCRO MÉD]]</f>
        <v>0.46049795092691204</v>
      </c>
    </row>
    <row r="317" spans="1:28" hidden="1">
      <c r="A317" s="63" t="s">
        <v>769</v>
      </c>
      <c r="B317" s="21" t="s">
        <v>557</v>
      </c>
      <c r="C317" s="21" t="s">
        <v>260</v>
      </c>
      <c r="D317" s="34">
        <f>MAX(Tabela13[[#This Row],[Colunas1]:[Colunas5]])</f>
        <v>1.43</v>
      </c>
      <c r="E31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17" s="28">
        <f>IF(Tabela13[[#This Row],[P. Líquido]]&lt;&gt;0,(Tabela13[[#This Row],[P. Líquido]]*1000)/Tabela13[[#This Row],[Qtde Total Ações]],0)</f>
        <v>6.5648633257403191</v>
      </c>
      <c r="G317" s="39">
        <f>SUMPRODUCT(N(TRIM(Tabela15[Nome de pregão])=Tabela13[[#This Row],[Nome de Pregão]]),Tabela15[Qtde total de ações])</f>
        <v>87800000</v>
      </c>
      <c r="H317" s="21">
        <f>SUMPRODUCT(N(Tabela1[Código]=Tabela13[[#This Row],[PAPEL]]),Tabela1[Fechamento])</f>
        <v>0</v>
      </c>
      <c r="I317" s="21">
        <f>SUMPRODUCT(N(Tabela17[Código]=Tabela13[[#This Row],[PAPEL]]),Tabela17[Fechamento])</f>
        <v>0</v>
      </c>
      <c r="J317" s="21">
        <f>SUMPRODUCT(N(Tabela176[Código]=Tabela13[[#This Row],[PAPEL]]),Tabela176[Fechamento])</f>
        <v>1.43</v>
      </c>
      <c r="K317" s="21">
        <f>SUMPRODUCT(N(Tabela1768[Código]=Tabela13[[#This Row],[PAPEL]]),Tabela1768[Fechamento])</f>
        <v>0</v>
      </c>
      <c r="L317" s="31">
        <f>SUMPRODUCT(N(Tabela17683[Código]=Tabela13[[#This Row],[PAPEL]]),Tabela17683[Fechamento])</f>
        <v>0</v>
      </c>
      <c r="M317" s="32">
        <f>IF(Tabela13[[#This Row],[Cotação]]&gt;0,Plan1!$B$2/Tabela13[[#This Row],[Cotação]]-MOD(Plan1!$B$2/Tabela13[[#This Row],[Cotação]],100),0)</f>
        <v>600</v>
      </c>
      <c r="N317" s="39">
        <v>576395</v>
      </c>
      <c r="O317" s="39">
        <v>1550611</v>
      </c>
      <c r="P317" s="39">
        <v>1101281</v>
      </c>
      <c r="Q317" s="67">
        <v>0</v>
      </c>
      <c r="R317" s="67">
        <v>23271</v>
      </c>
      <c r="S317" s="67">
        <v>15590</v>
      </c>
      <c r="T317" s="73">
        <f>AVERAGE(Tabela13[[#This Row],[LUCRO 2015]:[LUCRO 2013]])</f>
        <v>12953.666666666666</v>
      </c>
      <c r="U317" s="77">
        <f>IF(Tabela13[[#This Row],[LUCRO MÉD]]&lt;&gt;0,(Tabela13[[#This Row],[LUCRO MÉD]]*1000/Tabela13[[#This Row],[Qtde Total Ações]])*(25%*Tabela13[[#This Row],[RPL]]/10%))</f>
        <v>8.2891638150845281E-3</v>
      </c>
      <c r="V317" s="30">
        <f>Tabela13[[#This Row],[DIVIDENDOS (25% +)]]/Tabela13[[#This Row],[Cotação]]</f>
        <v>5.796618052506663E-3</v>
      </c>
      <c r="W317" s="30">
        <f>Tabela13[[#This Row],[Cotação]]/Tabela13[[#This Row],[VPA]]</f>
        <v>0.21782631702218094</v>
      </c>
      <c r="X317" s="61">
        <f>IF(Tabela13[[#This Row],[P. Líquido]]&gt;0,AVERAGE(Tabela13[[#This Row],[LUCRO 2015]:[LUCRO 2013]])/(Tabela13[[#This Row],[P. Líquido]]),0)</f>
        <v>2.2473593051061627E-2</v>
      </c>
      <c r="Y317" s="73">
        <f>IF([LUCRO MÉD]&lt;&gt;0,Tabela13[[#This Row],[Cotação]]/(Tabela13[[#This Row],[LUCRO MÉD]]*1000/Tabela13[[#This Row],[Qtde Total Ações]]),0)</f>
        <v>9.6925452252901358</v>
      </c>
      <c r="Z317" s="61">
        <f>(Tabela13[[#This Row],[LUCRO MÉD]]*1000/Tabela13[[#This Row],[Qtde Total Ações]])/Tabela13[[#This Row],[Cotação]]</f>
        <v>0.10317207469827061</v>
      </c>
      <c r="AA317" s="56">
        <f>Tabela13[[#This Row],[Ativo Circ.]]/Tabela13[[#This Row],[Passivo Circ.]]</f>
        <v>1.4080066758620189</v>
      </c>
      <c r="AB317" s="30">
        <f>STDEV(Tabela13[[#This Row],[LUCRO 2015]:[LUCRO 2013]])/Tabela13[[#This Row],[LUCRO MÉD]]</f>
        <v>0.91536891404575937</v>
      </c>
    </row>
    <row r="318" spans="1:28" hidden="1">
      <c r="A318" s="63" t="s">
        <v>770</v>
      </c>
      <c r="B318" s="21" t="s">
        <v>557</v>
      </c>
      <c r="C318" s="21" t="s">
        <v>342</v>
      </c>
      <c r="D318" s="34">
        <f>MAX(Tabela13[[#This Row],[Colunas1]:[Colunas5]])</f>
        <v>8.3000000000000007</v>
      </c>
      <c r="E31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18" s="28">
        <f>IF(Tabela13[[#This Row],[P. Líquido]]&lt;&gt;0,(Tabela13[[#This Row],[P. Líquido]]*1000)/Tabela13[[#This Row],[Qtde Total Ações]],0)</f>
        <v>16.09155466452744</v>
      </c>
      <c r="G318" s="39">
        <f>SUMPRODUCT(N(TRIM(Tabela15[Nome de pregão])=Tabela13[[#This Row],[Nome de Pregão]]),Tabela15[Qtde total de ações])</f>
        <v>41509103</v>
      </c>
      <c r="H318" s="21">
        <f>SUMPRODUCT(N(Tabela1[Código]=Tabela13[[#This Row],[PAPEL]]),Tabela1[Fechamento])</f>
        <v>0</v>
      </c>
      <c r="I318" s="21">
        <f>SUMPRODUCT(N(Tabela17[Código]=Tabela13[[#This Row],[PAPEL]]),Tabela17[Fechamento])</f>
        <v>0</v>
      </c>
      <c r="J318" s="21">
        <f>SUMPRODUCT(N(Tabela176[Código]=Tabela13[[#This Row],[PAPEL]]),Tabela176[Fechamento])</f>
        <v>8.3000000000000007</v>
      </c>
      <c r="K318" s="21">
        <f>SUMPRODUCT(N(Tabela1768[Código]=Tabela13[[#This Row],[PAPEL]]),Tabela1768[Fechamento])</f>
        <v>0</v>
      </c>
      <c r="L318" s="26">
        <f>SUMPRODUCT(N(Tabela17683[Código]=Tabela13[[#This Row],[PAPEL]]),Tabela17683[Fechamento])</f>
        <v>0</v>
      </c>
      <c r="M318" s="32">
        <f>IF(Tabela13[[#This Row],[Cotação]]&gt;0,Plan1!$B$2/Tabela13[[#This Row],[Cotação]]-MOD(Plan1!$B$2/Tabela13[[#This Row],[Cotação]],100),0)</f>
        <v>100</v>
      </c>
      <c r="N318" s="39">
        <v>667946</v>
      </c>
      <c r="O318" s="39">
        <v>1642637</v>
      </c>
      <c r="P318" s="39">
        <v>1187526</v>
      </c>
      <c r="Q318" s="67">
        <v>0</v>
      </c>
      <c r="R318" s="67">
        <v>0</v>
      </c>
      <c r="S318" s="67">
        <v>19064</v>
      </c>
      <c r="T318" s="73">
        <f>AVERAGE(Tabela13[[#This Row],[LUCRO 2015]:[LUCRO 2013]])</f>
        <v>6354.666666666667</v>
      </c>
      <c r="U318" s="77">
        <f>IF(Tabela13[[#This Row],[LUCRO MÉD]]&lt;&gt;0,(Tabela13[[#This Row],[LUCRO MÉD]]*1000/Tabela13[[#This Row],[Qtde Total Ações]])*(25%*Tabela13[[#This Row],[RPL]]/10%))</f>
        <v>3.6411691625804908E-3</v>
      </c>
      <c r="V318" s="30">
        <f>Tabela13[[#This Row],[DIVIDENDOS (25% +)]]/Tabela13[[#This Row],[Cotação]]</f>
        <v>4.3869507982897477E-4</v>
      </c>
      <c r="W318" s="30">
        <f>Tabela13[[#This Row],[Cotação]]/Tabela13[[#This Row],[VPA]]</f>
        <v>0.51579851499971563</v>
      </c>
      <c r="X318" s="61">
        <f>IF(Tabela13[[#This Row],[P. Líquido]]&gt;0,AVERAGE(Tabela13[[#This Row],[LUCRO 2015]:[LUCRO 2013]])/(Tabela13[[#This Row],[P. Líquido]]),0)</f>
        <v>9.5137431269394033E-3</v>
      </c>
      <c r="Y318" s="73">
        <f>IF([LUCRO MÉD]&lt;&gt;0,Tabela13[[#This Row],[Cotação]]/(Tabela13[[#This Row],[LUCRO MÉD]]*1000/Tabela13[[#This Row],[Qtde Total Ações]]),0)</f>
        <v>54.216149008602599</v>
      </c>
      <c r="Z318" s="61">
        <f>(Tabela13[[#This Row],[LUCRO MÉD]]*1000/Tabela13[[#This Row],[Qtde Total Ações]])/Tabela13[[#This Row],[Cotação]]</f>
        <v>1.8444688866435861E-2</v>
      </c>
      <c r="AA318" s="56">
        <f>Tabela13[[#This Row],[Ativo Circ.]]/Tabela13[[#This Row],[Passivo Circ.]]</f>
        <v>1.3832429774169155</v>
      </c>
      <c r="AB318" s="30">
        <f>STDEV(Tabela13[[#This Row],[LUCRO 2015]:[LUCRO 2013]])/Tabela13[[#This Row],[LUCRO MÉD]]</f>
        <v>1.7320508075688774</v>
      </c>
    </row>
    <row r="319" spans="1:28" hidden="1">
      <c r="A319" s="21" t="s">
        <v>771</v>
      </c>
      <c r="B319" s="21" t="s">
        <v>557</v>
      </c>
      <c r="C319" s="21" t="s">
        <v>160</v>
      </c>
      <c r="D319" s="34">
        <f>MAX(Tabela13[[#This Row],[Colunas1]:[Colunas5]])</f>
        <v>10.54</v>
      </c>
      <c r="E31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19" s="28">
        <f>IF(Tabela13[[#This Row],[P. Líquido]]&lt;&gt;0,(Tabela13[[#This Row],[P. Líquido]]*1000)/Tabela13[[#This Row],[Qtde Total Ações]],0)</f>
        <v>0</v>
      </c>
      <c r="G319" s="39">
        <f>SUMPRODUCT(N(TRIM(Tabela15[Nome de pregão])=Tabela13[[#This Row],[Nome de Pregão]]),Tabela15[Qtde total de ações])</f>
        <v>0</v>
      </c>
      <c r="H319" s="21">
        <f>SUMPRODUCT(N(Tabela1[Código]=Tabela13[[#This Row],[PAPEL]]),Tabela1[Fechamento])</f>
        <v>0</v>
      </c>
      <c r="I319" s="21">
        <f>SUMPRODUCT(N(Tabela17[Código]=Tabela13[[#This Row],[PAPEL]]),Tabela17[Fechamento])</f>
        <v>10.54</v>
      </c>
      <c r="J319" s="21">
        <f>SUMPRODUCT(N(Tabela176[Código]=Tabela13[[#This Row],[PAPEL]]),Tabela176[Fechamento])</f>
        <v>0</v>
      </c>
      <c r="K319" s="21">
        <f>SUMPRODUCT(N(Tabela1768[Código]=Tabela13[[#This Row],[PAPEL]]),Tabela1768[Fechamento])</f>
        <v>0</v>
      </c>
      <c r="L319" s="31">
        <f>SUMPRODUCT(N(Tabela17683[Código]=Tabela13[[#This Row],[PAPEL]]),Tabela17683[Fechamento])</f>
        <v>0</v>
      </c>
      <c r="M319" s="32">
        <f>IF(Tabela13[[#This Row],[Cotação]]&gt;0,Plan1!$B$2/Tabela13[[#This Row],[Cotação]]-MOD(Plan1!$B$2/Tabela13[[#This Row],[Cotação]],100),0)</f>
        <v>0</v>
      </c>
      <c r="N319" s="39"/>
      <c r="O319" s="39"/>
      <c r="P319" s="39"/>
      <c r="Q319" s="67"/>
      <c r="R319" s="67"/>
      <c r="S319" s="67"/>
      <c r="T319" s="73" t="e">
        <f>AVERAGE(Tabela13[[#This Row],[LUCRO 2015]:[LUCRO 2013]])</f>
        <v>#DIV/0!</v>
      </c>
      <c r="U319" s="77" t="e">
        <f>IF(Tabela13[[#This Row],[LUCRO MÉD]]&lt;&gt;0,(Tabela13[[#This Row],[LUCRO MÉD]]*1000/Tabela13[[#This Row],[Qtde Total Ações]])*(25%*Tabela13[[#This Row],[RPL]]/10%))</f>
        <v>#DIV/0!</v>
      </c>
      <c r="V319" s="30" t="e">
        <f>Tabela13[[#This Row],[DIVIDENDOS (25% +)]]/Tabela13[[#This Row],[Cotação]]</f>
        <v>#DIV/0!</v>
      </c>
      <c r="W319" s="30" t="e">
        <f>Tabela13[[#This Row],[Cotação]]/Tabela13[[#This Row],[VPA]]</f>
        <v>#DIV/0!</v>
      </c>
      <c r="X319" s="61">
        <f>IF(Tabela13[[#This Row],[P. Líquido]]&gt;0,AVERAGE(Tabela13[[#This Row],[LUCRO 2015]:[LUCRO 2013]])/(Tabela13[[#This Row],[P. Líquido]]),0)</f>
        <v>0</v>
      </c>
      <c r="Y319" s="73" t="e">
        <f>IF([LUCRO MÉD]&lt;&gt;0,Tabela13[[#This Row],[Cotação]]/(Tabela13[[#This Row],[LUCRO MÉD]]*1000/Tabela13[[#This Row],[Qtde Total Ações]]),0)</f>
        <v>#DIV/0!</v>
      </c>
      <c r="Z319" s="61" t="e">
        <f>(Tabela13[[#This Row],[LUCRO MÉD]]*1000/Tabela13[[#This Row],[Qtde Total Ações]])/Tabela13[[#This Row],[Cotação]]</f>
        <v>#DIV/0!</v>
      </c>
      <c r="AA319" s="56" t="e">
        <f>Tabela13[[#This Row],[Ativo Circ.]]/Tabela13[[#This Row],[Passivo Circ.]]</f>
        <v>#DIV/0!</v>
      </c>
      <c r="AB319" s="30" t="e">
        <f>STDEV(Tabela13[[#This Row],[LUCRO 2015]:[LUCRO 2013]])/Tabela13[[#This Row],[LUCRO MÉD]]</f>
        <v>#DIV/0!</v>
      </c>
    </row>
    <row r="320" spans="1:28" hidden="1">
      <c r="A320" s="21" t="s">
        <v>772</v>
      </c>
      <c r="B320" s="21" t="s">
        <v>557</v>
      </c>
      <c r="C320" s="21" t="s">
        <v>128</v>
      </c>
      <c r="D320" s="34">
        <f>MAX(Tabela13[[#This Row],[Colunas1]:[Colunas5]])</f>
        <v>3.83</v>
      </c>
      <c r="E32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0" s="28">
        <f>IF(Tabela13[[#This Row],[P. Líquido]]&lt;&gt;0,(Tabela13[[#This Row],[P. Líquido]]*1000)/Tabela13[[#This Row],[Qtde Total Ações]],0)</f>
        <v>0</v>
      </c>
      <c r="G320" s="39">
        <f>SUMPRODUCT(N(TRIM(Tabela15[Nome de pregão])=Tabela13[[#This Row],[Nome de Pregão]]),Tabela15[Qtde total de ações])</f>
        <v>265806905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3.83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31">
        <f>SUMPRODUCT(N(Tabela17683[Código]=Tabela13[[#This Row],[PAPEL]]),Tabela17683[Fechamento])</f>
        <v>0</v>
      </c>
      <c r="M320" s="32">
        <f>IF(Tabela13[[#This Row],[Cotação]]&gt;0,Plan1!$B$2/Tabela13[[#This Row],[Cotação]]-MOD(Plan1!$B$2/Tabela13[[#This Row],[Cotação]],100),0)</f>
        <v>200</v>
      </c>
      <c r="N320" s="39"/>
      <c r="O320" s="39"/>
      <c r="P320" s="39"/>
      <c r="Q320" s="67"/>
      <c r="R320" s="67"/>
      <c r="S320" s="67"/>
      <c r="T320" s="73" t="e">
        <f>AVERAGE(Tabela13[[#This Row],[LUCRO 2015]:[LUCRO 2013]])</f>
        <v>#DIV/0!</v>
      </c>
      <c r="U320" s="77" t="e">
        <f>IF(Tabela13[[#This Row],[LUCRO MÉD]]&lt;&gt;0,(Tabela13[[#This Row],[LUCRO MÉD]]*1000/Tabela13[[#This Row],[Qtde Total Ações]])*(25%*Tabela13[[#This Row],[RPL]]/10%))</f>
        <v>#DIV/0!</v>
      </c>
      <c r="V320" s="30" t="e">
        <f>Tabela13[[#This Row],[DIVIDENDOS (25% +)]]/Tabela13[[#This Row],[Cotação]]</f>
        <v>#DIV/0!</v>
      </c>
      <c r="W320" s="30" t="e">
        <f>Tabela13[[#This Row],[Cotação]]/Tabela13[[#This Row],[VPA]]</f>
        <v>#DIV/0!</v>
      </c>
      <c r="X320" s="61">
        <f>IF(Tabela13[[#This Row],[P. Líquido]]&gt;0,AVERAGE(Tabela13[[#This Row],[LUCRO 2015]:[LUCRO 2013]])/(Tabela13[[#This Row],[P. Líquido]]),0)</f>
        <v>0</v>
      </c>
      <c r="Y320" s="73" t="e">
        <f>IF([LUCRO MÉD]&lt;&gt;0,Tabela13[[#This Row],[Cotação]]/(Tabela13[[#This Row],[LUCRO MÉD]]*1000/Tabela13[[#This Row],[Qtde Total Ações]]),0)</f>
        <v>#DIV/0!</v>
      </c>
      <c r="Z320" s="61" t="e">
        <f>(Tabela13[[#This Row],[LUCRO MÉD]]*1000/Tabela13[[#This Row],[Qtde Total Ações]])/Tabela13[[#This Row],[Cotação]]</f>
        <v>#DIV/0!</v>
      </c>
      <c r="AA320" s="56" t="e">
        <f>Tabela13[[#This Row],[Ativo Circ.]]/Tabela13[[#This Row],[Passivo Circ.]]</f>
        <v>#DIV/0!</v>
      </c>
      <c r="AB320" s="30" t="e">
        <f>STDEV(Tabela13[[#This Row],[LUCRO 2015]:[LUCRO 2013]])/Tabela13[[#This Row],[LUCRO MÉD]]</f>
        <v>#DIV/0!</v>
      </c>
    </row>
    <row r="321" spans="1:28" hidden="1">
      <c r="A321" s="21" t="s">
        <v>773</v>
      </c>
      <c r="B321" s="21" t="s">
        <v>557</v>
      </c>
      <c r="C321" s="21" t="s">
        <v>338</v>
      </c>
      <c r="D321" s="34">
        <f>MAX(Tabela13[[#This Row],[Colunas1]:[Colunas5]])</f>
        <v>61.35</v>
      </c>
      <c r="E32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1" s="28">
        <f>IF(Tabela13[[#This Row],[P. Líquido]]&lt;&gt;0,(Tabela13[[#This Row],[P. Líquido]]*1000)/Tabela13[[#This Row],[Qtde Total Ações]],0)</f>
        <v>0</v>
      </c>
      <c r="G321" s="39">
        <f>SUMPRODUCT(N(TRIM(Tabela15[Nome de pregão])=Tabela13[[#This Row],[Nome de Pregão]]),Tabela15[Qtde total de ações])</f>
        <v>330386000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0</v>
      </c>
      <c r="J321" s="21">
        <f>SUMPRODUCT(N(Tabela176[Código]=Tabela13[[#This Row],[PAPEL]]),Tabela176[Fechamento])</f>
        <v>61.35</v>
      </c>
      <c r="K321" s="21">
        <f>SUMPRODUCT(N(Tabela1768[Código]=Tabela13[[#This Row],[PAPEL]]),Tabela1768[Fechamento])</f>
        <v>0</v>
      </c>
      <c r="L321" s="26">
        <f>SUMPRODUCT(N(Tabela17683[Código]=Tabela13[[#This Row],[PAPEL]]),Tabela17683[Fechamento])</f>
        <v>0</v>
      </c>
      <c r="M321" s="32">
        <f>IF(Tabela13[[#This Row],[Cotação]]&gt;0,Plan1!$B$2/Tabela13[[#This Row],[Cotação]]-MOD(Plan1!$B$2/Tabela13[[#This Row],[Cotação]],100),0)</f>
        <v>0</v>
      </c>
      <c r="N321" s="32"/>
      <c r="O321" s="32"/>
      <c r="P321" s="32"/>
      <c r="Q321" s="67"/>
      <c r="R321" s="67"/>
      <c r="S321" s="67"/>
      <c r="T321" s="73" t="e">
        <f>AVERAGE(Tabela13[[#This Row],[LUCRO 2015]:[LUCRO 2013]])</f>
        <v>#DIV/0!</v>
      </c>
      <c r="U321" s="77" t="e">
        <f>IF(Tabela13[[#This Row],[LUCRO MÉD]]&lt;&gt;0,(Tabela13[[#This Row],[LUCRO MÉD]]*1000/Tabela13[[#This Row],[Qtde Total Ações]])*(25%*Tabela13[[#This Row],[RPL]]/10%))</f>
        <v>#DIV/0!</v>
      </c>
      <c r="V321" s="30" t="e">
        <f>Tabela13[[#This Row],[DIVIDENDOS (25% +)]]/Tabela13[[#This Row],[Cotação]]</f>
        <v>#DIV/0!</v>
      </c>
      <c r="W321" s="30" t="e">
        <f>Tabela13[[#This Row],[Cotação]]/Tabela13[[#This Row],[VPA]]</f>
        <v>#DIV/0!</v>
      </c>
      <c r="X321" s="61">
        <f>IF(Tabela13[[#This Row],[P. Líquido]]&gt;0,AVERAGE(Tabela13[[#This Row],[LUCRO 2015]:[LUCRO 2013]])/(Tabela13[[#This Row],[P. Líquido]]),0)</f>
        <v>0</v>
      </c>
      <c r="Y321" s="73" t="e">
        <f>IF([LUCRO MÉD]&lt;&gt;0,Tabela13[[#This Row],[Cotação]]/(Tabela13[[#This Row],[LUCRO MÉD]]*1000/Tabela13[[#This Row],[Qtde Total Ações]]),0)</f>
        <v>#DIV/0!</v>
      </c>
      <c r="Z321" s="61" t="e">
        <f>(Tabela13[[#This Row],[LUCRO MÉD]]*1000/Tabela13[[#This Row],[Qtde Total Ações]])/Tabela13[[#This Row],[Cotação]]</f>
        <v>#DIV/0!</v>
      </c>
      <c r="AA321" s="56" t="e">
        <f>Tabela13[[#This Row],[Ativo Circ.]]/Tabela13[[#This Row],[Passivo Circ.]]</f>
        <v>#DIV/0!</v>
      </c>
      <c r="AB321" s="30" t="e">
        <f>STDEV(Tabela13[[#This Row],[LUCRO 2015]:[LUCRO 2013]])/Tabela13[[#This Row],[LUCRO MÉD]]</f>
        <v>#DIV/0!</v>
      </c>
    </row>
    <row r="322" spans="1:28" hidden="1">
      <c r="A322" s="63" t="s">
        <v>774</v>
      </c>
      <c r="B322" s="21" t="s">
        <v>557</v>
      </c>
      <c r="C322" s="21" t="s">
        <v>545</v>
      </c>
      <c r="D322" s="34">
        <f>MAX(Tabela13[[#This Row],[Colunas1]:[Colunas5]])</f>
        <v>2.33</v>
      </c>
      <c r="E32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22" s="28">
        <f>IF(Tabela13[[#This Row],[P. Líquido]]&lt;&gt;0,(Tabela13[[#This Row],[P. Líquido]]*1000)/Tabela13[[#This Row],[Qtde Total Ações]],0)</f>
        <v>5.2100500067246012</v>
      </c>
      <c r="G322" s="39">
        <f>SUMPRODUCT(N(TRIM(Tabela15[Nome de pregão])=Tabela13[[#This Row],[Nome de Pregão]]),Tabela15[Qtde total de ações])</f>
        <v>304731816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0</v>
      </c>
      <c r="L322" s="26">
        <f>SUMPRODUCT(N(Tabela17683[Código]=Tabela13[[#This Row],[PAPEL]]),Tabela17683[Fechamento])</f>
        <v>2.33</v>
      </c>
      <c r="M322" s="32">
        <f>IF(Tabela13[[#This Row],[Cotação]]&gt;0,Plan1!$B$2/Tabela13[[#This Row],[Cotação]]-MOD(Plan1!$B$2/Tabela13[[#This Row],[Cotação]],100),0)</f>
        <v>400</v>
      </c>
      <c r="N322" s="39">
        <v>1587668</v>
      </c>
      <c r="O322" s="39">
        <v>3198537</v>
      </c>
      <c r="P322" s="39">
        <v>1511424</v>
      </c>
      <c r="Q322" s="67">
        <v>0</v>
      </c>
      <c r="R322" s="67">
        <v>246285</v>
      </c>
      <c r="S322" s="67">
        <v>306766</v>
      </c>
      <c r="T322" s="73">
        <f>AVERAGE(Tabela13[[#This Row],[LUCRO 2015]:[LUCRO 2013]])</f>
        <v>184350.33333333334</v>
      </c>
      <c r="U322" s="77">
        <f>IF(Tabela13[[#This Row],[LUCRO MÉD]]&lt;&gt;0,(Tabela13[[#This Row],[LUCRO MÉD]]*1000/Tabela13[[#This Row],[Qtde Total Ações]])*(25%*Tabela13[[#This Row],[RPL]]/10%))</f>
        <v>0.17561045648044474</v>
      </c>
      <c r="V322" s="30">
        <f>Tabela13[[#This Row],[DIVIDENDOS (25% +)]]/Tabela13[[#This Row],[Cotação]]</f>
        <v>7.5369294626800309E-2</v>
      </c>
      <c r="W322" s="30">
        <f>Tabela13[[#This Row],[Cotação]]/Tabela13[[#This Row],[VPA]]</f>
        <v>0.44721259815024306</v>
      </c>
      <c r="X322" s="61">
        <f>IF(Tabela13[[#This Row],[P. Líquido]]&gt;0,AVERAGE(Tabela13[[#This Row],[LUCRO 2015]:[LUCRO 2013]])/(Tabela13[[#This Row],[P. Líquido]]),0)</f>
        <v>0.11611390626587759</v>
      </c>
      <c r="Y322" s="73">
        <f>IF([LUCRO MÉD]&lt;&gt;0,Tabela13[[#This Row],[Cotação]]/(Tabela13[[#This Row],[LUCRO MÉD]]*1000/Tabela13[[#This Row],[Qtde Total Ações]]),0)</f>
        <v>3.8514990368700173</v>
      </c>
      <c r="Z322" s="61">
        <f>(Tabela13[[#This Row],[LUCRO MÉD]]*1000/Tabela13[[#This Row],[Qtde Total Ações]])/Tabela13[[#This Row],[Cotação]]</f>
        <v>0.25963916657568897</v>
      </c>
      <c r="AA322" s="56">
        <f>Tabela13[[#This Row],[Ativo Circ.]]/Tabela13[[#This Row],[Passivo Circ.]]</f>
        <v>2.1162407107469514</v>
      </c>
      <c r="AB322" s="30">
        <f>STDEV(Tabela13[[#This Row],[LUCRO 2015]:[LUCRO 2013]])/Tabela13[[#This Row],[LUCRO MÉD]]</f>
        <v>0.88142415253166284</v>
      </c>
    </row>
    <row r="323" spans="1:28" hidden="1">
      <c r="A323" s="63" t="s">
        <v>774</v>
      </c>
      <c r="B323" s="21" t="s">
        <v>558</v>
      </c>
      <c r="C323" s="21" t="s">
        <v>546</v>
      </c>
      <c r="D323" s="34">
        <f>MAX(Tabela13[[#This Row],[Colunas1]:[Colunas5]])</f>
        <v>3.1</v>
      </c>
      <c r="E32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23" s="28">
        <f>IF(Tabela13[[#This Row],[P. Líquido]]&lt;&gt;0,(Tabela13[[#This Row],[P. Líquido]]*1000)/Tabela13[[#This Row],[Qtde Total Ações]],0)</f>
        <v>5.2100500067246012</v>
      </c>
      <c r="G323" s="39">
        <f>SUMPRODUCT(N(TRIM(Tabela15[Nome de pregão])=Tabela13[[#This Row],[Nome de Pregão]]),Tabela15[Qtde total de ações])</f>
        <v>304731816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0</v>
      </c>
      <c r="J323" s="21">
        <f>SUMPRODUCT(N(Tabela176[Código]=Tabela13[[#This Row],[PAPEL]]),Tabela176[Fechamento])</f>
        <v>0</v>
      </c>
      <c r="K323" s="21">
        <f>SUMPRODUCT(N(Tabela1768[Código]=Tabela13[[#This Row],[PAPEL]]),Tabela1768[Fechamento])</f>
        <v>0</v>
      </c>
      <c r="L323" s="26">
        <f>SUMPRODUCT(N(Tabela17683[Código]=Tabela13[[#This Row],[PAPEL]]),Tabela17683[Fechamento])</f>
        <v>3.1</v>
      </c>
      <c r="M323" s="32">
        <f>IF(Tabela13[[#This Row],[Cotação]]&gt;0,Plan1!$B$2/Tabela13[[#This Row],[Cotação]]-MOD(Plan1!$B$2/Tabela13[[#This Row],[Cotação]],100),0)</f>
        <v>300</v>
      </c>
      <c r="N323" s="39">
        <v>1587668</v>
      </c>
      <c r="O323" s="39">
        <v>3198537</v>
      </c>
      <c r="P323" s="39">
        <v>1511424</v>
      </c>
      <c r="Q323" s="67">
        <v>0</v>
      </c>
      <c r="R323" s="67">
        <v>246285</v>
      </c>
      <c r="S323" s="67">
        <v>306766</v>
      </c>
      <c r="T323" s="73">
        <f>AVERAGE(Tabela13[[#This Row],[LUCRO 2015]:[LUCRO 2013]])</f>
        <v>184350.33333333334</v>
      </c>
      <c r="U323" s="77">
        <f>IF(Tabela13[[#This Row],[LUCRO MÉD]]&lt;&gt;0,(Tabela13[[#This Row],[LUCRO MÉD]]*1000/Tabela13[[#This Row],[Qtde Total Ações]])*(25%*Tabela13[[#This Row],[RPL]]/10%))</f>
        <v>0.17561045648044474</v>
      </c>
      <c r="V323" s="30">
        <f>Tabela13[[#This Row],[DIVIDENDOS (25% +)]]/Tabela13[[#This Row],[Cotação]]</f>
        <v>5.6648534348530559E-2</v>
      </c>
      <c r="W323" s="30">
        <f>Tabela13[[#This Row],[Cotação]]/Tabela13[[#This Row],[VPA]]</f>
        <v>0.59500388595096709</v>
      </c>
      <c r="X323" s="61">
        <f>IF(Tabela13[[#This Row],[P. Líquido]]&gt;0,AVERAGE(Tabela13[[#This Row],[LUCRO 2015]:[LUCRO 2013]])/(Tabela13[[#This Row],[P. Líquido]]),0)</f>
        <v>0.11611390626587759</v>
      </c>
      <c r="Y323" s="73">
        <f>IF([LUCRO MÉD]&lt;&gt;0,Tabela13[[#This Row],[Cotação]]/(Tabela13[[#This Row],[LUCRO MÉD]]*1000/Tabela13[[#This Row],[Qtde Total Ações]]),0)</f>
        <v>5.1243120233034558</v>
      </c>
      <c r="Z323" s="61">
        <f>(Tabela13[[#This Row],[LUCRO MÉD]]*1000/Tabela13[[#This Row],[Qtde Total Ações]])/Tabela13[[#This Row],[Cotação]]</f>
        <v>0.19514814778108236</v>
      </c>
      <c r="AA323" s="56">
        <f>Tabela13[[#This Row],[Ativo Circ.]]/Tabela13[[#This Row],[Passivo Circ.]]</f>
        <v>2.1162407107469514</v>
      </c>
      <c r="AB323" s="30">
        <f>STDEV(Tabela13[[#This Row],[LUCRO 2015]:[LUCRO 2013]])/Tabela13[[#This Row],[LUCRO MÉD]]</f>
        <v>0.88142415253166284</v>
      </c>
    </row>
    <row r="324" spans="1:28" hidden="1">
      <c r="A324" s="21" t="s">
        <v>775</v>
      </c>
      <c r="B324" s="21" t="s">
        <v>557</v>
      </c>
      <c r="C324" s="21" t="s">
        <v>48</v>
      </c>
      <c r="D324" s="34">
        <f>MAX(Tabela13[[#This Row],[Colunas1]:[Colunas5]])</f>
        <v>6.3</v>
      </c>
      <c r="E32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4" s="28">
        <f>IF(Tabela13[[#This Row],[P. Líquido]]&lt;&gt;0,(Tabela13[[#This Row],[P. Líquido]]*1000)/Tabela13[[#This Row],[Qtde Total Ações]],0)</f>
        <v>0</v>
      </c>
      <c r="G324" s="39">
        <f>SUMPRODUCT(N(TRIM(Tabela15[Nome de pregão])=Tabela13[[#This Row],[Nome de Pregão]]),Tabela15[Qtde total de ações])</f>
        <v>0</v>
      </c>
      <c r="H324" s="21">
        <f>SUMPRODUCT(N(Tabela1[Código]=Tabela13[[#This Row],[PAPEL]]),Tabela1[Fechamento])</f>
        <v>6.3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0</v>
      </c>
      <c r="K324" s="21">
        <f>SUMPRODUCT(N(Tabela1768[Código]=Tabela13[[#This Row],[PAPEL]]),Tabela1768[Fechamento])</f>
        <v>0</v>
      </c>
      <c r="L324" s="31">
        <f>SUMPRODUCT(N(Tabela17683[Código]=Tabela13[[#This Row],[PAPEL]]),Tabela17683[Fechamento])</f>
        <v>0</v>
      </c>
      <c r="M324" s="32">
        <f>IF(Tabela13[[#This Row],[Cotação]]&gt;0,Plan1!$B$2/Tabela13[[#This Row],[Cotação]]-MOD(Plan1!$B$2/Tabela13[[#This Row],[Cotação]],100),0)</f>
        <v>100</v>
      </c>
      <c r="N324" s="39"/>
      <c r="O324" s="39"/>
      <c r="P324" s="39"/>
      <c r="Q324" s="67"/>
      <c r="R324" s="67"/>
      <c r="S324" s="67"/>
      <c r="T324" s="73" t="e">
        <f>AVERAGE(Tabela13[[#This Row],[LUCRO 2015]:[LUCRO 2013]])</f>
        <v>#DIV/0!</v>
      </c>
      <c r="U324" s="77" t="e">
        <f>IF(Tabela13[[#This Row],[LUCRO MÉD]]&lt;&gt;0,(Tabela13[[#This Row],[LUCRO MÉD]]*1000/Tabela13[[#This Row],[Qtde Total Ações]])*(25%*Tabela13[[#This Row],[RPL]]/10%))</f>
        <v>#DIV/0!</v>
      </c>
      <c r="V324" s="30" t="e">
        <f>Tabela13[[#This Row],[DIVIDENDOS (25% +)]]/Tabela13[[#This Row],[Cotação]]</f>
        <v>#DIV/0!</v>
      </c>
      <c r="W324" s="30" t="e">
        <f>Tabela13[[#This Row],[Cotação]]/Tabela13[[#This Row],[VPA]]</f>
        <v>#DIV/0!</v>
      </c>
      <c r="X324" s="61">
        <f>IF(Tabela13[[#This Row],[P. Líquido]]&gt;0,AVERAGE(Tabela13[[#This Row],[LUCRO 2015]:[LUCRO 2013]])/(Tabela13[[#This Row],[P. Líquido]]),0)</f>
        <v>0</v>
      </c>
      <c r="Y324" s="73" t="e">
        <f>IF([LUCRO MÉD]&lt;&gt;0,Tabela13[[#This Row],[Cotação]]/(Tabela13[[#This Row],[LUCRO MÉD]]*1000/Tabela13[[#This Row],[Qtde Total Ações]]),0)</f>
        <v>#DIV/0!</v>
      </c>
      <c r="Z324" s="61" t="e">
        <f>(Tabela13[[#This Row],[LUCRO MÉD]]*1000/Tabela13[[#This Row],[Qtde Total Ações]])/Tabela13[[#This Row],[Cotação]]</f>
        <v>#DIV/0!</v>
      </c>
      <c r="AA324" s="56" t="e">
        <f>Tabela13[[#This Row],[Ativo Circ.]]/Tabela13[[#This Row],[Passivo Circ.]]</f>
        <v>#DIV/0!</v>
      </c>
      <c r="AB324" s="30" t="e">
        <f>STDEV(Tabela13[[#This Row],[LUCRO 2015]:[LUCRO 2013]])/Tabela13[[#This Row],[LUCRO MÉD]]</f>
        <v>#DIV/0!</v>
      </c>
    </row>
    <row r="325" spans="1:28" hidden="1">
      <c r="A325" s="21" t="s">
        <v>777</v>
      </c>
      <c r="B325" s="21" t="s">
        <v>557</v>
      </c>
      <c r="C325" s="21" t="s">
        <v>542</v>
      </c>
      <c r="D325" s="34">
        <f>MAX(Tabela13[[#This Row],[Colunas1]:[Colunas5]])</f>
        <v>0</v>
      </c>
      <c r="E32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5" s="28">
        <f>IF(Tabela13[[#This Row],[P. Líquido]]&lt;&gt;0,(Tabela13[[#This Row],[P. Líquido]]*1000)/Tabela13[[#This Row],[Qtde Total Ações]],0)</f>
        <v>0</v>
      </c>
      <c r="G325" s="39">
        <f>SUMPRODUCT(N(TRIM(Tabela15[Nome de pregão])=Tabela13[[#This Row],[Nome de Pregão]]),Tabela15[Qtde total de ações])</f>
        <v>583000</v>
      </c>
      <c r="H325" s="21">
        <f>SUMPRODUCT(N(Tabela1[Código]=Tabela13[[#This Row],[PAPEL]]),Tabela1[Fechamento])</f>
        <v>0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0</v>
      </c>
      <c r="K325" s="21">
        <f>SUMPRODUCT(N(Tabela1768[Código]=Tabela13[[#This Row],[PAPEL]]),Tabela1768[Fechamento])</f>
        <v>0</v>
      </c>
      <c r="L325" s="26">
        <f>SUMPRODUCT(N(Tabela17683[Código]=Tabela13[[#This Row],[PAPEL]]),Tabela17683[Fechamento])</f>
        <v>0</v>
      </c>
      <c r="M325" s="32">
        <f>IF(Tabela13[[#This Row],[Cotação]]&gt;0,Plan1!$B$2/Tabela13[[#This Row],[Cotação]]-MOD(Plan1!$B$2/Tabela13[[#This Row],[Cotação]],100),0)</f>
        <v>0</v>
      </c>
      <c r="N325" s="32"/>
      <c r="O325" s="32"/>
      <c r="P325" s="32"/>
      <c r="Q325" s="67"/>
      <c r="R325" s="67"/>
      <c r="S325" s="67"/>
      <c r="T325" s="73" t="e">
        <f>AVERAGE(Tabela13[[#This Row],[LUCRO 2015]:[LUCRO 2013]])</f>
        <v>#DIV/0!</v>
      </c>
      <c r="U325" s="77" t="e">
        <f>IF(Tabela13[[#This Row],[LUCRO MÉD]]&lt;&gt;0,(Tabela13[[#This Row],[LUCRO MÉD]]*1000/Tabela13[[#This Row],[Qtde Total Ações]])*(25%*Tabela13[[#This Row],[RPL]]/10%))</f>
        <v>#DIV/0!</v>
      </c>
      <c r="V325" s="30" t="e">
        <f>Tabela13[[#This Row],[DIVIDENDOS (25% +)]]/Tabela13[[#This Row],[Cotação]]</f>
        <v>#DIV/0!</v>
      </c>
      <c r="W325" s="30" t="e">
        <f>Tabela13[[#This Row],[Cotação]]/Tabela13[[#This Row],[VPA]]</f>
        <v>#DIV/0!</v>
      </c>
      <c r="X325" s="61">
        <f>IF(Tabela13[[#This Row],[P. Líquido]]&gt;0,AVERAGE(Tabela13[[#This Row],[LUCRO 2015]:[LUCRO 2013]])/(Tabela13[[#This Row],[P. Líquido]]),0)</f>
        <v>0</v>
      </c>
      <c r="Y325" s="73" t="e">
        <f>IF([LUCRO MÉD]&lt;&gt;0,Tabela13[[#This Row],[Cotação]]/(Tabela13[[#This Row],[LUCRO MÉD]]*1000/Tabela13[[#This Row],[Qtde Total Ações]]),0)</f>
        <v>#DIV/0!</v>
      </c>
      <c r="Z325" s="61" t="e">
        <f>(Tabela13[[#This Row],[LUCRO MÉD]]*1000/Tabela13[[#This Row],[Qtde Total Ações]])/Tabela13[[#This Row],[Cotação]]</f>
        <v>#DIV/0!</v>
      </c>
      <c r="AA325" s="56" t="e">
        <f>Tabela13[[#This Row],[Ativo Circ.]]/Tabela13[[#This Row],[Passivo Circ.]]</f>
        <v>#DIV/0!</v>
      </c>
      <c r="AB325" s="30" t="e">
        <f>STDEV(Tabela13[[#This Row],[LUCRO 2015]:[LUCRO 2013]])/Tabela13[[#This Row],[LUCRO MÉD]]</f>
        <v>#DIV/0!</v>
      </c>
    </row>
    <row r="326" spans="1:28" hidden="1">
      <c r="A326" s="21" t="s">
        <v>777</v>
      </c>
      <c r="B326" s="21" t="s">
        <v>558</v>
      </c>
      <c r="C326" s="21" t="s">
        <v>543</v>
      </c>
      <c r="D326" s="34">
        <f>MAX(Tabela13[[#This Row],[Colunas1]:[Colunas5]])</f>
        <v>22.88</v>
      </c>
      <c r="E32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6" s="28">
        <f>IF(Tabela13[[#This Row],[P. Líquido]]&lt;&gt;0,(Tabela13[[#This Row],[P. Líquido]]*1000)/Tabela13[[#This Row],[Qtde Total Ações]],0)</f>
        <v>0</v>
      </c>
      <c r="G326" s="39">
        <f>SUMPRODUCT(N(TRIM(Tabela15[Nome de pregão])=Tabela13[[#This Row],[Nome de Pregão]]),Tabela15[Qtde total de ações])</f>
        <v>583000</v>
      </c>
      <c r="H326" s="21">
        <f>SUMPRODUCT(N(Tabela1[Código]=Tabela13[[#This Row],[PAPEL]]),Tabela1[Fechamento])</f>
        <v>0</v>
      </c>
      <c r="I326" s="21">
        <f>SUMPRODUCT(N(Tabela17[Código]=Tabela13[[#This Row],[PAPEL]]),Tabela17[Fechamento])</f>
        <v>0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26">
        <f>SUMPRODUCT(N(Tabela17683[Código]=Tabela13[[#This Row],[PAPEL]]),Tabela17683[Fechamento])</f>
        <v>22.88</v>
      </c>
      <c r="M326" s="32">
        <f>IF(Tabela13[[#This Row],[Cotação]]&gt;0,Plan1!$B$2/Tabela13[[#This Row],[Cotação]]-MOD(Plan1!$B$2/Tabela13[[#This Row],[Cotação]],100),0)</f>
        <v>0</v>
      </c>
      <c r="N326" s="32"/>
      <c r="O326" s="32"/>
      <c r="P326" s="32"/>
      <c r="Q326" s="67"/>
      <c r="R326" s="67"/>
      <c r="S326" s="67"/>
      <c r="T326" s="73" t="e">
        <f>AVERAGE(Tabela13[[#This Row],[LUCRO 2015]:[LUCRO 2013]])</f>
        <v>#DIV/0!</v>
      </c>
      <c r="U326" s="77" t="e">
        <f>IF(Tabela13[[#This Row],[LUCRO MÉD]]&lt;&gt;0,(Tabela13[[#This Row],[LUCRO MÉD]]*1000/Tabela13[[#This Row],[Qtde Total Ações]])*(25%*Tabela13[[#This Row],[RPL]]/10%))</f>
        <v>#DIV/0!</v>
      </c>
      <c r="V326" s="30" t="e">
        <f>Tabela13[[#This Row],[DIVIDENDOS (25% +)]]/Tabela13[[#This Row],[Cotação]]</f>
        <v>#DIV/0!</v>
      </c>
      <c r="W326" s="30" t="e">
        <f>Tabela13[[#This Row],[Cotação]]/Tabela13[[#This Row],[VPA]]</f>
        <v>#DIV/0!</v>
      </c>
      <c r="X326" s="61">
        <f>IF(Tabela13[[#This Row],[P. Líquido]]&gt;0,AVERAGE(Tabela13[[#This Row],[LUCRO 2015]:[LUCRO 2013]])/(Tabela13[[#This Row],[P. Líquido]]),0)</f>
        <v>0</v>
      </c>
      <c r="Y326" s="73" t="e">
        <f>IF([LUCRO MÉD]&lt;&gt;0,Tabela13[[#This Row],[Cotação]]/(Tabela13[[#This Row],[LUCRO MÉD]]*1000/Tabela13[[#This Row],[Qtde Total Ações]]),0)</f>
        <v>#DIV/0!</v>
      </c>
      <c r="Z326" s="61" t="e">
        <f>(Tabela13[[#This Row],[LUCRO MÉD]]*1000/Tabela13[[#This Row],[Qtde Total Ações]])/Tabela13[[#This Row],[Cotação]]</f>
        <v>#DIV/0!</v>
      </c>
      <c r="AA326" s="56" t="e">
        <f>Tabela13[[#This Row],[Ativo Circ.]]/Tabela13[[#This Row],[Passivo Circ.]]</f>
        <v>#DIV/0!</v>
      </c>
      <c r="AB326" s="30" t="e">
        <f>STDEV(Tabela13[[#This Row],[LUCRO 2015]:[LUCRO 2013]])/Tabela13[[#This Row],[LUCRO MÉD]]</f>
        <v>#DIV/0!</v>
      </c>
    </row>
    <row r="327" spans="1:28" hidden="1">
      <c r="A327" s="21" t="s">
        <v>778</v>
      </c>
      <c r="B327" s="21" t="s">
        <v>557</v>
      </c>
      <c r="C327" s="21" t="s">
        <v>453</v>
      </c>
      <c r="D327" s="34">
        <f>MAX(Tabela13[[#This Row],[Colunas1]:[Colunas5]])</f>
        <v>6.43</v>
      </c>
      <c r="E32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7" s="28">
        <f>IF(Tabela13[[#This Row],[P. Líquido]]&lt;&gt;0,(Tabela13[[#This Row],[P. Líquido]]*1000)/Tabela13[[#This Row],[Qtde Total Ações]],0)</f>
        <v>0</v>
      </c>
      <c r="G327" s="39">
        <f>SUMPRODUCT(N(TRIM(Tabela15[Nome de pregão])=Tabela13[[#This Row],[Nome de Pregão]]),Tabela15[Qtde total de ações])</f>
        <v>43769808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0</v>
      </c>
      <c r="K327" s="21">
        <f>SUMPRODUCT(N(Tabela1768[Código]=Tabela13[[#This Row],[PAPEL]]),Tabela1768[Fechamento])</f>
        <v>6.43</v>
      </c>
      <c r="L327" s="26">
        <f>SUMPRODUCT(N(Tabela17683[Código]=Tabela13[[#This Row],[PAPEL]]),Tabela17683[Fechamento])</f>
        <v>0</v>
      </c>
      <c r="M327" s="32">
        <f>IF(Tabela13[[#This Row],[Cotação]]&gt;0,Plan1!$B$2/Tabela13[[#This Row],[Cotação]]-MOD(Plan1!$B$2/Tabela13[[#This Row],[Cotação]],100),0)</f>
        <v>100</v>
      </c>
      <c r="N327" s="39"/>
      <c r="O327" s="39"/>
      <c r="P327" s="39"/>
      <c r="Q327" s="67"/>
      <c r="R327" s="67"/>
      <c r="S327" s="67"/>
      <c r="T327" s="73" t="e">
        <f>AVERAGE(Tabela13[[#This Row],[LUCRO 2015]:[LUCRO 2013]])</f>
        <v>#DIV/0!</v>
      </c>
      <c r="U327" s="77" t="e">
        <f>IF(Tabela13[[#This Row],[LUCRO MÉD]]&lt;&gt;0,(Tabela13[[#This Row],[LUCRO MÉD]]*1000/Tabela13[[#This Row],[Qtde Total Ações]])*(25%*Tabela13[[#This Row],[RPL]]/10%))</f>
        <v>#DIV/0!</v>
      </c>
      <c r="V327" s="30" t="e">
        <f>Tabela13[[#This Row],[DIVIDENDOS (25% +)]]/Tabela13[[#This Row],[Cotação]]</f>
        <v>#DIV/0!</v>
      </c>
      <c r="W327" s="30" t="e">
        <f>Tabela13[[#This Row],[Cotação]]/Tabela13[[#This Row],[VPA]]</f>
        <v>#DIV/0!</v>
      </c>
      <c r="X327" s="61">
        <f>IF(Tabela13[[#This Row],[P. Líquido]]&gt;0,AVERAGE(Tabela13[[#This Row],[LUCRO 2015]:[LUCRO 2013]])/(Tabela13[[#This Row],[P. Líquido]]),0)</f>
        <v>0</v>
      </c>
      <c r="Y327" s="73" t="e">
        <f>IF([LUCRO MÉD]&lt;&gt;0,Tabela13[[#This Row],[Cotação]]/(Tabela13[[#This Row],[LUCRO MÉD]]*1000/Tabela13[[#This Row],[Qtde Total Ações]]),0)</f>
        <v>#DIV/0!</v>
      </c>
      <c r="Z327" s="61" t="e">
        <f>(Tabela13[[#This Row],[LUCRO MÉD]]*1000/Tabela13[[#This Row],[Qtde Total Ações]])/Tabela13[[#This Row],[Cotação]]</f>
        <v>#DIV/0!</v>
      </c>
      <c r="AA327" s="56" t="e">
        <f>Tabela13[[#This Row],[Ativo Circ.]]/Tabela13[[#This Row],[Passivo Circ.]]</f>
        <v>#DIV/0!</v>
      </c>
      <c r="AB327" s="30" t="e">
        <f>STDEV(Tabela13[[#This Row],[LUCRO 2015]:[LUCRO 2013]])/Tabela13[[#This Row],[LUCRO MÉD]]</f>
        <v>#DIV/0!</v>
      </c>
    </row>
    <row r="328" spans="1:28" hidden="1">
      <c r="A328" s="63" t="s">
        <v>779</v>
      </c>
      <c r="B328" s="21" t="s">
        <v>557</v>
      </c>
      <c r="C328" s="21" t="s">
        <v>454</v>
      </c>
      <c r="D328" s="34">
        <f>MAX(Tabela13[[#This Row],[Colunas1]:[Colunas5]])</f>
        <v>3.64</v>
      </c>
      <c r="E32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28" s="28">
        <f>IF(Tabela13[[#This Row],[P. Líquido]]&lt;&gt;0,(Tabela13[[#This Row],[P. Líquido]]*1000)/Tabela13[[#This Row],[Qtde Total Ações]],0)</f>
        <v>73.967823287095683</v>
      </c>
      <c r="G328" s="39">
        <f>SUMPRODUCT(N(TRIM(Tabela15[Nome de pregão])=Tabela13[[#This Row],[Nome de Pregão]]),Tabela15[Qtde total de ações])</f>
        <v>17153337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1">
        <f>SUMPRODUCT(N(Tabela176[Código]=Tabela13[[#This Row],[PAPEL]]),Tabela176[Fechamento])</f>
        <v>0</v>
      </c>
      <c r="K328" s="21">
        <f>SUMPRODUCT(N(Tabela1768[Código]=Tabela13[[#This Row],[PAPEL]]),Tabela1768[Fechamento])</f>
        <v>3.64</v>
      </c>
      <c r="L328" s="26">
        <f>SUMPRODUCT(N(Tabela17683[Código]=Tabela13[[#This Row],[PAPEL]]),Tabela17683[Fechamento])</f>
        <v>0</v>
      </c>
      <c r="M328" s="32">
        <f>IF(Tabela13[[#This Row],[Cotação]]&gt;0,Plan1!$B$2/Tabela13[[#This Row],[Cotação]]-MOD(Plan1!$B$2/Tabela13[[#This Row],[Cotação]],100),0)</f>
        <v>200</v>
      </c>
      <c r="N328" s="39">
        <v>1268795</v>
      </c>
      <c r="O328" s="39">
        <v>2118695</v>
      </c>
      <c r="P328" s="39">
        <v>3020281</v>
      </c>
      <c r="Q328" s="67">
        <v>0</v>
      </c>
      <c r="R328" s="67">
        <v>0</v>
      </c>
      <c r="S328" s="67">
        <v>60559</v>
      </c>
      <c r="T328" s="73">
        <f>AVERAGE(Tabela13[[#This Row],[LUCRO 2015]:[LUCRO 2013]])</f>
        <v>20186.333333333332</v>
      </c>
      <c r="U328" s="77">
        <f>IF(Tabela13[[#This Row],[LUCRO MÉD]]&lt;&gt;0,(Tabela13[[#This Row],[LUCRO MÉD]]*1000/Tabela13[[#This Row],[Qtde Total Ações]])*(25%*Tabela13[[#This Row],[RPL]]/10%))</f>
        <v>4.6807431559406178E-2</v>
      </c>
      <c r="V328" s="30">
        <f>Tabela13[[#This Row],[DIVIDENDOS (25% +)]]/Tabela13[[#This Row],[Cotação]]</f>
        <v>1.2859184494342356E-2</v>
      </c>
      <c r="W328" s="30">
        <f>Tabela13[[#This Row],[Cotação]]/Tabela13[[#This Row],[VPA]]</f>
        <v>4.9210586958492113E-2</v>
      </c>
      <c r="X328" s="61">
        <f>IF(Tabela13[[#This Row],[P. Líquido]]&gt;0,AVERAGE(Tabela13[[#This Row],[LUCRO 2015]:[LUCRO 2013]])/(Tabela13[[#This Row],[P. Líquido]]),0)</f>
        <v>1.5909846218918999E-2</v>
      </c>
      <c r="Y328" s="73">
        <f>IF([LUCRO MÉD]&lt;&gt;0,Tabela13[[#This Row],[Cotação]]/(Tabela13[[#This Row],[LUCRO MÉD]]*1000/Tabela13[[#This Row],[Qtde Total Ações]]),0)</f>
        <v>3.0930900450800052</v>
      </c>
      <c r="Z328" s="61">
        <f>(Tabela13[[#This Row],[LUCRO MÉD]]*1000/Tabela13[[#This Row],[Qtde Total Ações]])/Tabela13[[#This Row],[Cotação]]</f>
        <v>0.32330128946315051</v>
      </c>
      <c r="AA328" s="56">
        <f>Tabela13[[#This Row],[Ativo Circ.]]/Tabela13[[#This Row],[Passivo Circ.]]</f>
        <v>0.70148936473129486</v>
      </c>
      <c r="AB328" s="30">
        <f>STDEV(Tabela13[[#This Row],[LUCRO 2015]:[LUCRO 2013]])/Tabela13[[#This Row],[LUCRO MÉD]]</f>
        <v>1.7320508075688776</v>
      </c>
    </row>
    <row r="329" spans="1:28" hidden="1">
      <c r="A329" s="21" t="s">
        <v>780</v>
      </c>
      <c r="B329" s="21" t="s">
        <v>557</v>
      </c>
      <c r="C329" s="21" t="s">
        <v>25</v>
      </c>
      <c r="D329" s="34">
        <f>MAX(Tabela13[[#This Row],[Colunas1]:[Colunas5]])</f>
        <v>26.42</v>
      </c>
      <c r="E32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29" s="28">
        <f>IF(Tabela13[[#This Row],[P. Líquido]]&lt;&gt;0,(Tabela13[[#This Row],[P. Líquido]]*1000)/Tabela13[[#This Row],[Qtde Total Ações]],0)</f>
        <v>0</v>
      </c>
      <c r="G329" s="39">
        <f>SUMPRODUCT(N(TRIM(Tabela15[Nome de pregão])=Tabela13[[#This Row],[Nome de Pregão]]),Tabela15[Qtde total de ações])</f>
        <v>683509869</v>
      </c>
      <c r="H329" s="21">
        <f>SUMPRODUCT(N(Tabela1[Código]=Tabela13[[#This Row],[PAPEL]]),Tabela1[Fechamento])</f>
        <v>26.42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0</v>
      </c>
      <c r="K329" s="21">
        <f>SUMPRODUCT(N(Tabela1768[Código]=Tabela13[[#This Row],[PAPEL]]),Tabela1768[Fechamento])</f>
        <v>0</v>
      </c>
      <c r="L329" s="31">
        <f>SUMPRODUCT(N(Tabela17683[Código]=Tabela13[[#This Row],[PAPEL]]),Tabela17683[Fechamento])</f>
        <v>0</v>
      </c>
      <c r="M329" s="32">
        <f>IF(Tabela13[[#This Row],[Cotação]]&gt;0,Plan1!$B$2/Tabela13[[#This Row],[Cotação]]-MOD(Plan1!$B$2/Tabela13[[#This Row],[Cotação]],100),0)</f>
        <v>0</v>
      </c>
      <c r="N329" s="32"/>
      <c r="O329" s="32"/>
      <c r="P329" s="32"/>
      <c r="Q329" s="67"/>
      <c r="R329" s="67"/>
      <c r="S329" s="67"/>
      <c r="T329" s="73" t="e">
        <f>AVERAGE(Tabela13[[#This Row],[LUCRO 2015]:[LUCRO 2013]])</f>
        <v>#DIV/0!</v>
      </c>
      <c r="U329" s="77" t="e">
        <f>IF(Tabela13[[#This Row],[LUCRO MÉD]]&lt;&gt;0,(Tabela13[[#This Row],[LUCRO MÉD]]*1000/Tabela13[[#This Row],[Qtde Total Ações]])*(25%*Tabela13[[#This Row],[RPL]]/10%))</f>
        <v>#DIV/0!</v>
      </c>
      <c r="V329" s="30" t="e">
        <f>Tabela13[[#This Row],[DIVIDENDOS (25% +)]]/Tabela13[[#This Row],[Cotação]]</f>
        <v>#DIV/0!</v>
      </c>
      <c r="W329" s="30" t="e">
        <f>Tabela13[[#This Row],[Cotação]]/Tabela13[[#This Row],[VPA]]</f>
        <v>#DIV/0!</v>
      </c>
      <c r="X329" s="61">
        <f>IF(Tabela13[[#This Row],[P. Líquido]]&gt;0,AVERAGE(Tabela13[[#This Row],[LUCRO 2015]:[LUCRO 2013]])/(Tabela13[[#This Row],[P. Líquido]]),0)</f>
        <v>0</v>
      </c>
      <c r="Y329" s="73" t="e">
        <f>IF([LUCRO MÉD]&lt;&gt;0,Tabela13[[#This Row],[Cotação]]/(Tabela13[[#This Row],[LUCRO MÉD]]*1000/Tabela13[[#This Row],[Qtde Total Ações]]),0)</f>
        <v>#DIV/0!</v>
      </c>
      <c r="Z329" s="61" t="e">
        <f>(Tabela13[[#This Row],[LUCRO MÉD]]*1000/Tabela13[[#This Row],[Qtde Total Ações]])/Tabela13[[#This Row],[Cotação]]</f>
        <v>#DIV/0!</v>
      </c>
      <c r="AA329" s="56" t="e">
        <f>Tabela13[[#This Row],[Ativo Circ.]]/Tabela13[[#This Row],[Passivo Circ.]]</f>
        <v>#DIV/0!</v>
      </c>
      <c r="AB329" s="30" t="e">
        <f>STDEV(Tabela13[[#This Row],[LUCRO 2015]:[LUCRO 2013]])/Tabela13[[#This Row],[LUCRO MÉD]]</f>
        <v>#DIV/0!</v>
      </c>
    </row>
    <row r="330" spans="1:28" hidden="1">
      <c r="A330" s="63" t="s">
        <v>781</v>
      </c>
      <c r="B330" s="21" t="s">
        <v>558</v>
      </c>
      <c r="C330" s="21" t="s">
        <v>49</v>
      </c>
      <c r="D330" s="34">
        <f>MAX(Tabela13[[#This Row],[Colunas1]:[Colunas5]])</f>
        <v>4.7</v>
      </c>
      <c r="E33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0" s="28">
        <f>IF(Tabela13[[#This Row],[P. Líquido]]&lt;&gt;0,(Tabela13[[#This Row],[P. Líquido]]*1000)/Tabela13[[#This Row],[Qtde Total Ações]],0)</f>
        <v>8.7707297075860851</v>
      </c>
      <c r="G330" s="39">
        <f>SUMPRODUCT(N(TRIM(Tabela15[Nome de pregão])=Tabela13[[#This Row],[Nome de Pregão]]),Tabela15[Qtde total de ações])</f>
        <v>476620206</v>
      </c>
      <c r="H330" s="21">
        <f>SUMPRODUCT(N(Tabela1[Código]=Tabela13[[#This Row],[PAPEL]]),Tabela1[Fechamento])</f>
        <v>4.7</v>
      </c>
      <c r="I330" s="21">
        <f>SUMPRODUCT(N(Tabela17[Código]=Tabela13[[#This Row],[PAPEL]]),Tabela17[Fechamento])</f>
        <v>0</v>
      </c>
      <c r="J330" s="21">
        <f>SUMPRODUCT(N(Tabela176[Código]=Tabela13[[#This Row],[PAPEL]]),Tabela176[Fechamento])</f>
        <v>0</v>
      </c>
      <c r="K330" s="21">
        <f>SUMPRODUCT(N(Tabela1768[Código]=Tabela13[[#This Row],[PAPEL]]),Tabela1768[Fechamento])</f>
        <v>0</v>
      </c>
      <c r="L330" s="31">
        <f>SUMPRODUCT(N(Tabela17683[Código]=Tabela13[[#This Row],[PAPEL]]),Tabela17683[Fechamento])</f>
        <v>0</v>
      </c>
      <c r="M330" s="32">
        <f>IF(Tabela13[[#This Row],[Cotação]]&gt;0,Plan1!$B$2/Tabela13[[#This Row],[Cotação]]-MOD(Plan1!$B$2/Tabela13[[#This Row],[Cotação]],100),0)</f>
        <v>200</v>
      </c>
      <c r="N330" s="39">
        <v>4180307</v>
      </c>
      <c r="O330" s="39">
        <v>738383</v>
      </c>
      <c r="P330" s="39">
        <v>741501</v>
      </c>
      <c r="Q330" s="67">
        <v>438444</v>
      </c>
      <c r="R330" s="67">
        <v>421586</v>
      </c>
      <c r="S330" s="67">
        <v>402904</v>
      </c>
      <c r="T330" s="73">
        <f>AVERAGE(Tabela13[[#This Row],[LUCRO 2015]:[LUCRO 2013]])</f>
        <v>420978</v>
      </c>
      <c r="U330" s="77">
        <f>IF(Tabela13[[#This Row],[LUCRO MÉD]]&lt;&gt;0,(Tabela13[[#This Row],[LUCRO MÉD]]*1000/Tabela13[[#This Row],[Qtde Total Ações]])*(25%*Tabela13[[#This Row],[RPL]]/10%))</f>
        <v>0.22237101701853454</v>
      </c>
      <c r="V330" s="30">
        <f>Tabela13[[#This Row],[DIVIDENDOS (25% +)]]/Tabela13[[#This Row],[Cotação]]</f>
        <v>4.7312982344369051E-2</v>
      </c>
      <c r="W330" s="30">
        <f>Tabela13[[#This Row],[Cotação]]/Tabela13[[#This Row],[VPA]]</f>
        <v>0.53587331461540988</v>
      </c>
      <c r="X330" s="61">
        <f>IF(Tabela13[[#This Row],[P. Líquido]]&gt;0,AVERAGE(Tabela13[[#This Row],[LUCRO 2015]:[LUCRO 2013]])/(Tabela13[[#This Row],[P. Líquido]]),0)</f>
        <v>0.10070504391184666</v>
      </c>
      <c r="Y330" s="73">
        <f>IF([LUCRO MÉD]&lt;&gt;0,Tabela13[[#This Row],[Cotação]]/(Tabela13[[#This Row],[LUCRO MÉD]]*1000/Tabela13[[#This Row],[Qtde Total Ações]]),0)</f>
        <v>5.3212162350526633</v>
      </c>
      <c r="Z330" s="61">
        <f>(Tabela13[[#This Row],[LUCRO MÉD]]*1000/Tabela13[[#This Row],[Qtde Total Ações]])/Tabela13[[#This Row],[Cotação]]</f>
        <v>0.18792696177476484</v>
      </c>
      <c r="AA330" s="56">
        <f>Tabela13[[#This Row],[Ativo Circ.]]/Tabela13[[#This Row],[Passivo Circ.]]</f>
        <v>0.99579501578554852</v>
      </c>
      <c r="AB330" s="30">
        <f>STDEV(Tabela13[[#This Row],[LUCRO 2015]:[LUCRO 2013]])/Tabela13[[#This Row],[LUCRO MÉD]]</f>
        <v>4.2229758565473396E-2</v>
      </c>
    </row>
    <row r="331" spans="1:28" hidden="1">
      <c r="A331" s="63" t="s">
        <v>781</v>
      </c>
      <c r="B331" s="21" t="s">
        <v>557</v>
      </c>
      <c r="C331" s="21" t="s">
        <v>95</v>
      </c>
      <c r="D331" s="34">
        <f>MAX(Tabela13[[#This Row],[Colunas1]:[Colunas5]])</f>
        <v>5.51</v>
      </c>
      <c r="E33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1" s="28">
        <f>IF(Tabela13[[#This Row],[P. Líquido]]&lt;&gt;0,(Tabela13[[#This Row],[P. Líquido]]*1000)/Tabela13[[#This Row],[Qtde Total Ações]],0)</f>
        <v>8.7707297075860851</v>
      </c>
      <c r="G331" s="39">
        <f>SUMPRODUCT(N(TRIM(Tabela15[Nome de pregão])=Tabela13[[#This Row],[Nome de Pregão]]),Tabela15[Qtde total de ações])</f>
        <v>476620206</v>
      </c>
      <c r="H331" s="21">
        <f>SUMPRODUCT(N(Tabela1[Código]=Tabela13[[#This Row],[PAPEL]]),Tabela1[Fechamento])</f>
        <v>5.51</v>
      </c>
      <c r="I331" s="21">
        <f>SUMPRODUCT(N(Tabela17[Código]=Tabela13[[#This Row],[PAPEL]]),Tabela17[Fechamento])</f>
        <v>0</v>
      </c>
      <c r="J331" s="21">
        <f>SUMPRODUCT(N(Tabela176[Código]=Tabela13[[#This Row],[PAPEL]]),Tabela176[Fechamento])</f>
        <v>0</v>
      </c>
      <c r="K331" s="21">
        <f>SUMPRODUCT(N(Tabela1768[Código]=Tabela13[[#This Row],[PAPEL]]),Tabela1768[Fechamento])</f>
        <v>0</v>
      </c>
      <c r="L331" s="31">
        <f>SUMPRODUCT(N(Tabela17683[Código]=Tabela13[[#This Row],[PAPEL]]),Tabela17683[Fechamento])</f>
        <v>0</v>
      </c>
      <c r="M331" s="32">
        <f>IF(Tabela13[[#This Row],[Cotação]]&gt;0,Plan1!$B$2/Tabela13[[#This Row],[Cotação]]-MOD(Plan1!$B$2/Tabela13[[#This Row],[Cotação]],100),0)</f>
        <v>100</v>
      </c>
      <c r="N331" s="39">
        <v>4180307</v>
      </c>
      <c r="O331" s="39">
        <v>738383</v>
      </c>
      <c r="P331" s="39">
        <v>741501</v>
      </c>
      <c r="Q331" s="67">
        <v>438444</v>
      </c>
      <c r="R331" s="67">
        <v>421586</v>
      </c>
      <c r="S331" s="67">
        <v>402904</v>
      </c>
      <c r="T331" s="73">
        <f>AVERAGE(Tabela13[[#This Row],[LUCRO 2015]:[LUCRO 2013]])</f>
        <v>420978</v>
      </c>
      <c r="U331" s="77">
        <f>IF(Tabela13[[#This Row],[LUCRO MÉD]]&lt;&gt;0,(Tabela13[[#This Row],[LUCRO MÉD]]*1000/Tabela13[[#This Row],[Qtde Total Ações]])*(25%*Tabela13[[#This Row],[RPL]]/10%))</f>
        <v>0.22237101701853454</v>
      </c>
      <c r="V331" s="30">
        <f>Tabela13[[#This Row],[DIVIDENDOS (25% +)]]/Tabela13[[#This Row],[Cotação]]</f>
        <v>4.0357716337302098E-2</v>
      </c>
      <c r="W331" s="30">
        <f>Tabela13[[#This Row],[Cotação]]/Tabela13[[#This Row],[VPA]]</f>
        <v>0.62822594968742729</v>
      </c>
      <c r="X331" s="61">
        <f>IF(Tabela13[[#This Row],[P. Líquido]]&gt;0,AVERAGE(Tabela13[[#This Row],[LUCRO 2015]:[LUCRO 2013]])/(Tabela13[[#This Row],[P. Líquido]]),0)</f>
        <v>0.10070504391184666</v>
      </c>
      <c r="Y331" s="73">
        <f>IF([LUCRO MÉD]&lt;&gt;0,Tabela13[[#This Row],[Cotação]]/(Tabela13[[#This Row],[LUCRO MÉD]]*1000/Tabela13[[#This Row],[Qtde Total Ações]]),0)</f>
        <v>6.2382769053489735</v>
      </c>
      <c r="Z331" s="61">
        <f>(Tabela13[[#This Row],[LUCRO MÉD]]*1000/Tabela13[[#This Row],[Qtde Total Ações]])/Tabela13[[#This Row],[Cotação]]</f>
        <v>0.16030067519807528</v>
      </c>
      <c r="AA331" s="56">
        <f>Tabela13[[#This Row],[Ativo Circ.]]/Tabela13[[#This Row],[Passivo Circ.]]</f>
        <v>0.99579501578554852</v>
      </c>
      <c r="AB331" s="30">
        <f>STDEV(Tabela13[[#This Row],[LUCRO 2015]:[LUCRO 2013]])/Tabela13[[#This Row],[LUCRO MÉD]]</f>
        <v>4.2229758565473396E-2</v>
      </c>
    </row>
    <row r="332" spans="1:28" hidden="1">
      <c r="A332" s="63" t="s">
        <v>782</v>
      </c>
      <c r="B332" s="21" t="s">
        <v>559</v>
      </c>
      <c r="C332" s="21" t="s">
        <v>247</v>
      </c>
      <c r="D332" s="34">
        <f>MAX(Tabela13[[#This Row],[Colunas1]:[Colunas5]])</f>
        <v>18.12</v>
      </c>
      <c r="E33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2" s="28">
        <f>IF(Tabela13[[#This Row],[P. Líquido]]&lt;&gt;0,(Tabela13[[#This Row],[P. Líquido]]*1000)/Tabela13[[#This Row],[Qtde Total Ações]],0)</f>
        <v>10.555918816982528</v>
      </c>
      <c r="G332" s="39">
        <f>SUMPRODUCT(N(TRIM(Tabela15[Nome de pregão])=Tabela13[[#This Row],[Nome de Pregão]]),Tabela15[Qtde total de ações])</f>
        <v>7563082417</v>
      </c>
      <c r="H332" s="21">
        <f>SUMPRODUCT(N(Tabela1[Código]=Tabela13[[#This Row],[PAPEL]]),Tabela1[Fechamento])</f>
        <v>0</v>
      </c>
      <c r="I332" s="21">
        <f>SUMPRODUCT(N(Tabela17[Código]=Tabela13[[#This Row],[PAPEL]]),Tabela17[Fechamento])</f>
        <v>0</v>
      </c>
      <c r="J332" s="21">
        <f>SUMPRODUCT(N(Tabela176[Código]=Tabela13[[#This Row],[PAPEL]]),Tabela176[Fechamento])</f>
        <v>18.12</v>
      </c>
      <c r="K332" s="31">
        <f>SUMPRODUCT(N(Tabela1768[Código]=Tabela13[[#This Row],[PAPEL]]),Tabela1768[Fechamento])</f>
        <v>0</v>
      </c>
      <c r="L332" s="21">
        <f>SUMPRODUCT(N(Tabela17683[Código]=Tabela13[[#This Row],[PAPEL]]),Tabela17683[Fechamento])</f>
        <v>0</v>
      </c>
      <c r="M332" s="32">
        <f>IF(Tabela13[[#This Row],[Cotação]]&gt;0,Plan1!$B$2/Tabela13[[#This Row],[Cotação]]-MOD(Plan1!$B$2/Tabela13[[#This Row],[Cotação]],100),0)</f>
        <v>0</v>
      </c>
      <c r="N332" s="70">
        <v>79835284</v>
      </c>
      <c r="O332" s="70">
        <v>605394528</v>
      </c>
      <c r="P332" s="70">
        <v>605394528</v>
      </c>
      <c r="Q332" s="67">
        <v>9833826</v>
      </c>
      <c r="R332" s="67">
        <v>5707776</v>
      </c>
      <c r="S332" s="67">
        <v>5848124</v>
      </c>
      <c r="T332" s="73">
        <f>AVERAGE(Tabela13[[#This Row],[LUCRO 2015]:[LUCRO 2013]])</f>
        <v>7129908.666666667</v>
      </c>
      <c r="U332" s="77">
        <f>IF(Tabela13[[#This Row],[LUCRO MÉD]]&lt;&gt;0,(Tabela13[[#This Row],[LUCRO MÉD]]*1000/Tabela13[[#This Row],[Qtde Total Ações]])*(25%*Tabela13[[#This Row],[RPL]]/10%))</f>
        <v>0.21048164744017597</v>
      </c>
      <c r="V332" s="30">
        <f>Tabela13[[#This Row],[DIVIDENDOS (25% +)]]/Tabela13[[#This Row],[Cotação]]</f>
        <v>1.1615984958067106E-2</v>
      </c>
      <c r="W332" s="30">
        <f>Tabela13[[#This Row],[Cotação]]/Tabela13[[#This Row],[VPA]]</f>
        <v>1.7165725044084519</v>
      </c>
      <c r="X332" s="61">
        <f>IF(Tabela13[[#This Row],[P. Líquido]]&gt;0,AVERAGE(Tabela13[[#This Row],[LUCRO 2015]:[LUCRO 2013]])/(Tabela13[[#This Row],[P. Líquido]]),0)</f>
        <v>8.9307738501521045E-2</v>
      </c>
      <c r="Y332" s="73">
        <f>IF([LUCRO MÉD]&lt;&gt;0,Tabela13[[#This Row],[Cotação]]/(Tabela13[[#This Row],[LUCRO MÉD]]*1000/Tabela13[[#This Row],[Qtde Total Ações]]),0)</f>
        <v>19.220870813778543</v>
      </c>
      <c r="Z332" s="61">
        <f>(Tabela13[[#This Row],[LUCRO MÉD]]*1000/Tabela13[[#This Row],[Qtde Total Ações]])/Tabela13[[#This Row],[Cotação]]</f>
        <v>5.2026779103220802E-2</v>
      </c>
      <c r="AA332" s="56">
        <f>Tabela13[[#This Row],[Ativo Circ.]]/Tabela13[[#This Row],[Passivo Circ.]]</f>
        <v>1</v>
      </c>
      <c r="AB332" s="30">
        <f>STDEV(Tabela13[[#This Row],[LUCRO 2015]:[LUCRO 2013]])/Tabela13[[#This Row],[LUCRO MÉD]]</f>
        <v>0.32857536438297147</v>
      </c>
    </row>
    <row r="333" spans="1:28" hidden="1">
      <c r="A333" s="63" t="s">
        <v>782</v>
      </c>
      <c r="B333" s="21" t="s">
        <v>558</v>
      </c>
      <c r="C333" s="21" t="s">
        <v>249</v>
      </c>
      <c r="D333" s="34">
        <f>MAX(Tabela13[[#This Row],[Colunas1]:[Colunas5]])</f>
        <v>8.14</v>
      </c>
      <c r="E33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3" s="28">
        <f>IF(Tabela13[[#This Row],[P. Líquido]]&lt;&gt;0,(Tabela13[[#This Row],[P. Líquido]]*1000)/Tabela13[[#This Row],[Qtde Total Ações]],0)</f>
        <v>10.555918816982528</v>
      </c>
      <c r="G333" s="39">
        <f>SUMPRODUCT(N(TRIM(Tabela15[Nome de pregão])=Tabela13[[#This Row],[Nome de Pregão]]),Tabela15[Qtde total de ações])</f>
        <v>7563082417</v>
      </c>
      <c r="H333" s="21">
        <f>SUMPRODUCT(N(Tabela1[Código]=Tabela13[[#This Row],[PAPEL]]),Tabela1[Fechamento])</f>
        <v>0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8.14</v>
      </c>
      <c r="K333" s="31">
        <f>SUMPRODUCT(N(Tabela1768[Código]=Tabela13[[#This Row],[PAPEL]]),Tabela1768[Fechamento])</f>
        <v>0</v>
      </c>
      <c r="L333" s="21">
        <f>SUMPRODUCT(N(Tabela17683[Código]=Tabela13[[#This Row],[PAPEL]]),Tabela17683[Fechamento])</f>
        <v>0</v>
      </c>
      <c r="M333" s="32">
        <f>IF(Tabela13[[#This Row],[Cotação]]&gt;0,Plan1!$B$2/Tabela13[[#This Row],[Cotação]]-MOD(Plan1!$B$2/Tabela13[[#This Row],[Cotação]],100),0)</f>
        <v>100</v>
      </c>
      <c r="N333" s="70">
        <v>79835284</v>
      </c>
      <c r="O333" s="70">
        <v>605394528</v>
      </c>
      <c r="P333" s="70">
        <v>605394528</v>
      </c>
      <c r="Q333" s="67">
        <v>9833826</v>
      </c>
      <c r="R333" s="67">
        <v>5707776</v>
      </c>
      <c r="S333" s="67">
        <v>5848124</v>
      </c>
      <c r="T333" s="73">
        <f>AVERAGE(Tabela13[[#This Row],[LUCRO 2015]:[LUCRO 2013]])</f>
        <v>7129908.666666667</v>
      </c>
      <c r="U333" s="77">
        <f>IF(Tabela13[[#This Row],[LUCRO MÉD]]&lt;&gt;0,(Tabela13[[#This Row],[LUCRO MÉD]]*1000/Tabela13[[#This Row],[Qtde Total Ações]])*(25%*Tabela13[[#This Row],[RPL]]/10%))</f>
        <v>0.21048164744017597</v>
      </c>
      <c r="V333" s="30">
        <f>Tabela13[[#This Row],[DIVIDENDOS (25% +)]]/Tabela13[[#This Row],[Cotação]]</f>
        <v>2.5857696245721862E-2</v>
      </c>
      <c r="W333" s="30">
        <f>Tabela13[[#This Row],[Cotação]]/Tabela13[[#This Row],[VPA]]</f>
        <v>0.77113135683690948</v>
      </c>
      <c r="X333" s="61">
        <f>IF(Tabela13[[#This Row],[P. Líquido]]&gt;0,AVERAGE(Tabela13[[#This Row],[LUCRO 2015]:[LUCRO 2013]])/(Tabela13[[#This Row],[P. Líquido]]),0)</f>
        <v>8.9307738501521045E-2</v>
      </c>
      <c r="Y333" s="73">
        <f>IF([LUCRO MÉD]&lt;&gt;0,Tabela13[[#This Row],[Cotação]]/(Tabela13[[#This Row],[LUCRO MÉD]]*1000/Tabela13[[#This Row],[Qtde Total Ações]]),0)</f>
        <v>8.6345413037614414</v>
      </c>
      <c r="Z333" s="61">
        <f>(Tabela13[[#This Row],[LUCRO MÉD]]*1000/Tabela13[[#This Row],[Qtde Total Ações]])/Tabela13[[#This Row],[Cotação]]</f>
        <v>0.11581391122240306</v>
      </c>
      <c r="AA333" s="56">
        <f>Tabela13[[#This Row],[Ativo Circ.]]/Tabela13[[#This Row],[Passivo Circ.]]</f>
        <v>1</v>
      </c>
      <c r="AB333" s="30">
        <f>STDEV(Tabela13[[#This Row],[LUCRO 2015]:[LUCRO 2013]])/Tabela13[[#This Row],[LUCRO MÉD]]</f>
        <v>0.32857536438297147</v>
      </c>
    </row>
    <row r="334" spans="1:28" hidden="1">
      <c r="A334" s="63" t="s">
        <v>782</v>
      </c>
      <c r="B334" s="21" t="s">
        <v>557</v>
      </c>
      <c r="C334" s="21" t="s">
        <v>248</v>
      </c>
      <c r="D334" s="34">
        <f>MAX(Tabela13[[#This Row],[Colunas1]:[Colunas5]])</f>
        <v>10.1</v>
      </c>
      <c r="E33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4" s="28">
        <f>IF(Tabela13[[#This Row],[P. Líquido]]&lt;&gt;0,(Tabela13[[#This Row],[P. Líquido]]*1000)/Tabela13[[#This Row],[Qtde Total Ações]],0)</f>
        <v>10.555918816982528</v>
      </c>
      <c r="G334" s="39">
        <f>SUMPRODUCT(N(TRIM(Tabela15[Nome de pregão])=Tabela13[[#This Row],[Nome de Pregão]]),Tabela15[Qtde total de ações])</f>
        <v>7563082417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10.1</v>
      </c>
      <c r="K334" s="31">
        <f>SUMPRODUCT(N(Tabela1768[Código]=Tabela13[[#This Row],[PAPEL]]),Tabela1768[Fechamento])</f>
        <v>0</v>
      </c>
      <c r="L334" s="21">
        <f>SUMPRODUCT(N(Tabela17683[Código]=Tabela13[[#This Row],[PAPEL]]),Tabela17683[Fechamento])</f>
        <v>0</v>
      </c>
      <c r="M334" s="32">
        <f>IF(Tabela13[[#This Row],[Cotação]]&gt;0,Plan1!$B$2/Tabela13[[#This Row],[Cotação]]-MOD(Plan1!$B$2/Tabela13[[#This Row],[Cotação]],100),0)</f>
        <v>0</v>
      </c>
      <c r="N334" s="70">
        <v>79835284</v>
      </c>
      <c r="O334" s="70">
        <v>605394528</v>
      </c>
      <c r="P334" s="70">
        <v>605394528</v>
      </c>
      <c r="Q334" s="67">
        <v>9833826</v>
      </c>
      <c r="R334" s="67">
        <v>5707776</v>
      </c>
      <c r="S334" s="67">
        <v>5848124</v>
      </c>
      <c r="T334" s="73">
        <f>AVERAGE(Tabela13[[#This Row],[LUCRO 2015]:[LUCRO 2013]])</f>
        <v>7129908.666666667</v>
      </c>
      <c r="U334" s="77">
        <f>IF(Tabela13[[#This Row],[LUCRO MÉD]]&lt;&gt;0,(Tabela13[[#This Row],[LUCRO MÉD]]*1000/Tabela13[[#This Row],[Qtde Total Ações]])*(25%*Tabela13[[#This Row],[RPL]]/10%))</f>
        <v>0.21048164744017597</v>
      </c>
      <c r="V334" s="30">
        <f>Tabela13[[#This Row],[DIVIDENDOS (25% +)]]/Tabela13[[#This Row],[Cotação]]</f>
        <v>2.0839767073284752E-2</v>
      </c>
      <c r="W334" s="30">
        <f>Tabela13[[#This Row],[Cotação]]/Tabela13[[#This Row],[VPA]]</f>
        <v>0.95680917740206195</v>
      </c>
      <c r="X334" s="61">
        <f>IF(Tabela13[[#This Row],[P. Líquido]]&gt;0,AVERAGE(Tabela13[[#This Row],[LUCRO 2015]:[LUCRO 2013]])/(Tabela13[[#This Row],[P. Líquido]]),0)</f>
        <v>8.9307738501521045E-2</v>
      </c>
      <c r="Y334" s="73">
        <f>IF([LUCRO MÉD]&lt;&gt;0,Tabela13[[#This Row],[Cotação]]/(Tabela13[[#This Row],[LUCRO MÉD]]*1000/Tabela13[[#This Row],[Qtde Total Ações]]),0)</f>
        <v>10.713620045207685</v>
      </c>
      <c r="Z334" s="61">
        <f>(Tabela13[[#This Row],[LUCRO MÉD]]*1000/Tabela13[[#This Row],[Qtde Total Ações]])/Tabela13[[#This Row],[Cotação]]</f>
        <v>9.3339132410926826E-2</v>
      </c>
      <c r="AA334" s="56">
        <f>Tabela13[[#This Row],[Ativo Circ.]]/Tabela13[[#This Row],[Passivo Circ.]]</f>
        <v>1</v>
      </c>
      <c r="AB334" s="30">
        <f>STDEV(Tabela13[[#This Row],[LUCRO 2015]:[LUCRO 2013]])/Tabela13[[#This Row],[LUCRO MÉD]]</f>
        <v>0.32857536438297147</v>
      </c>
    </row>
    <row r="335" spans="1:28" hidden="1">
      <c r="A335" s="63" t="s">
        <v>783</v>
      </c>
      <c r="B335" s="21" t="s">
        <v>557</v>
      </c>
      <c r="C335" s="21" t="s">
        <v>392</v>
      </c>
      <c r="D335" s="34">
        <f>MAX(Tabela13[[#This Row],[Colunas1]:[Colunas5]])</f>
        <v>1.64</v>
      </c>
      <c r="E33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5" s="28">
        <f>IF(Tabela13[[#This Row],[P. Líquido]]&lt;&gt;0,(Tabela13[[#This Row],[P. Líquido]]*1000)/Tabela13[[#This Row],[Qtde Total Ações]],0)</f>
        <v>6.3754592022775061</v>
      </c>
      <c r="G335" s="39">
        <f>SUMPRODUCT(N(TRIM(Tabela15[Nome de pregão])=Tabela13[[#This Row],[Nome de Pregão]]),Tabela15[Qtde total de ações])</f>
        <v>39299130</v>
      </c>
      <c r="H335" s="21">
        <f>SUMPRODUCT(N(Tabela1[Código]=Tabela13[[#This Row],[PAPEL]]),Tabela1[Fechamento])</f>
        <v>0</v>
      </c>
      <c r="I335" s="21">
        <f>SUMPRODUCT(N(Tabela17[Código]=Tabela13[[#This Row],[PAPEL]]),Tabela17[Fechamento])</f>
        <v>0</v>
      </c>
      <c r="J335" s="26">
        <f>SUMPRODUCT(N(Tabela176[Código]=Tabela13[[#This Row],[PAPEL]]),Tabela176[Fechamento])</f>
        <v>0</v>
      </c>
      <c r="K335" s="26">
        <f>SUMPRODUCT(N(Tabela1768[Código]=Tabela13[[#This Row],[PAPEL]]),Tabela1768[Fechamento])</f>
        <v>1.64</v>
      </c>
      <c r="L335" s="40">
        <f>SUMPRODUCT(N(Tabela17683[Código]=Tabela13[[#This Row],[PAPEL]]),Tabela17683[Fechamento])</f>
        <v>0</v>
      </c>
      <c r="M335" s="32">
        <f>IF(Tabela13[[#This Row],[Cotação]]&gt;0,Plan1!$B$2/Tabela13[[#This Row],[Cotação]]-MOD(Plan1!$B$2/Tabela13[[#This Row],[Cotação]],100),0)</f>
        <v>600</v>
      </c>
      <c r="N335" s="39">
        <v>250550</v>
      </c>
      <c r="O335" s="39">
        <v>221688</v>
      </c>
      <c r="P335" s="39">
        <v>141916</v>
      </c>
      <c r="Q335" s="67">
        <v>0</v>
      </c>
      <c r="R335" s="67">
        <v>959</v>
      </c>
      <c r="S335" s="67">
        <v>35381</v>
      </c>
      <c r="T335" s="73">
        <f>AVERAGE(Tabela13[[#This Row],[LUCRO 2015]:[LUCRO 2013]])</f>
        <v>12113.333333333334</v>
      </c>
      <c r="U335" s="77">
        <f>IF(Tabela13[[#This Row],[LUCRO MÉD]]&lt;&gt;0,(Tabela13[[#This Row],[LUCRO MÉD]]*1000/Tabela13[[#This Row],[Qtde Total Ações]])*(25%*Tabela13[[#This Row],[RPL]]/10%))</f>
        <v>3.7255466167992073E-2</v>
      </c>
      <c r="V335" s="30">
        <f>Tabela13[[#This Row],[DIVIDENDOS (25% +)]]/Tabela13[[#This Row],[Cotação]]</f>
        <v>2.2716747663409802E-2</v>
      </c>
      <c r="W335" s="30">
        <f>Tabela13[[#This Row],[Cotação]]/Tabela13[[#This Row],[VPA]]</f>
        <v>0.25723637277988426</v>
      </c>
      <c r="X335" s="61">
        <f>IF(Tabela13[[#This Row],[P. Líquido]]&gt;0,AVERAGE(Tabela13[[#This Row],[LUCRO 2015]:[LUCRO 2013]])/(Tabela13[[#This Row],[P. Líquido]]),0)</f>
        <v>4.8346969999334799E-2</v>
      </c>
      <c r="Y335" s="73">
        <f>IF([LUCRO MÉD]&lt;&gt;0,Tabela13[[#This Row],[Cotação]]/(Tabela13[[#This Row],[LUCRO MÉD]]*1000/Tabela13[[#This Row],[Qtde Total Ações]]),0)</f>
        <v>5.3206306989543188</v>
      </c>
      <c r="Z335" s="61">
        <f>(Tabela13[[#This Row],[LUCRO MÉD]]*1000/Tabela13[[#This Row],[Qtde Total Ações]])/Tabela13[[#This Row],[Cotação]]</f>
        <v>0.18794764316127657</v>
      </c>
      <c r="AA335" s="56">
        <f>Tabela13[[#This Row],[Ativo Circ.]]/Tabela13[[#This Row],[Passivo Circ.]]</f>
        <v>1.562107161983145</v>
      </c>
      <c r="AB335" s="30">
        <f>STDEV(Tabela13[[#This Row],[LUCRO 2015]:[LUCRO 2013]])/Tabela13[[#This Row],[LUCRO MÉD]]</f>
        <v>1.6639593879442909</v>
      </c>
    </row>
    <row r="336" spans="1:28" hidden="1">
      <c r="A336" s="63" t="s">
        <v>783</v>
      </c>
      <c r="B336" s="21" t="s">
        <v>558</v>
      </c>
      <c r="C336" s="21" t="s">
        <v>393</v>
      </c>
      <c r="D336" s="34">
        <f>MAX(Tabela13[[#This Row],[Colunas1]:[Colunas5]])</f>
        <v>1.9</v>
      </c>
      <c r="E33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36" s="28">
        <f>IF(Tabela13[[#This Row],[P. Líquido]]&lt;&gt;0,(Tabela13[[#This Row],[P. Líquido]]*1000)/Tabela13[[#This Row],[Qtde Total Ações]],0)</f>
        <v>6.3754592022775061</v>
      </c>
      <c r="G336" s="39">
        <f>SUMPRODUCT(N(TRIM(Tabela15[Nome de pregão])=Tabela13[[#This Row],[Nome de Pregão]]),Tabela15[Qtde total de ações])</f>
        <v>39299130</v>
      </c>
      <c r="H336" s="21">
        <f>SUMPRODUCT(N(Tabela1[Código]=Tabela13[[#This Row],[PAPEL]]),Tabela1[Fechamento])</f>
        <v>0</v>
      </c>
      <c r="I336" s="21">
        <f>SUMPRODUCT(N(Tabela17[Código]=Tabela13[[#This Row],[PAPEL]]),Tabela17[Fechamento])</f>
        <v>0</v>
      </c>
      <c r="J336" s="26">
        <f>SUMPRODUCT(N(Tabela176[Código]=Tabela13[[#This Row],[PAPEL]]),Tabela176[Fechamento])</f>
        <v>0</v>
      </c>
      <c r="K336" s="26">
        <f>SUMPRODUCT(N(Tabela1768[Código]=Tabela13[[#This Row],[PAPEL]]),Tabela1768[Fechamento])</f>
        <v>1.9</v>
      </c>
      <c r="L336" s="40">
        <f>SUMPRODUCT(N(Tabela17683[Código]=Tabela13[[#This Row],[PAPEL]]),Tabela17683[Fechamento])</f>
        <v>0</v>
      </c>
      <c r="M336" s="32">
        <f>IF(Tabela13[[#This Row],[Cotação]]&gt;0,Plan1!$B$2/Tabela13[[#This Row],[Cotação]]-MOD(Plan1!$B$2/Tabela13[[#This Row],[Cotação]],100),0)</f>
        <v>500</v>
      </c>
      <c r="N336" s="39">
        <v>250550</v>
      </c>
      <c r="O336" s="39">
        <v>221688</v>
      </c>
      <c r="P336" s="39">
        <v>141916</v>
      </c>
      <c r="Q336" s="67">
        <v>0</v>
      </c>
      <c r="R336" s="67">
        <v>959</v>
      </c>
      <c r="S336" s="67">
        <v>35381</v>
      </c>
      <c r="T336" s="73">
        <f>AVERAGE(Tabela13[[#This Row],[LUCRO 2015]:[LUCRO 2013]])</f>
        <v>12113.333333333334</v>
      </c>
      <c r="U336" s="77">
        <f>IF(Tabela13[[#This Row],[LUCRO MÉD]]&lt;&gt;0,(Tabela13[[#This Row],[LUCRO MÉD]]*1000/Tabela13[[#This Row],[Qtde Total Ações]])*(25%*Tabela13[[#This Row],[RPL]]/10%))</f>
        <v>3.7255466167992073E-2</v>
      </c>
      <c r="V336" s="30">
        <f>Tabela13[[#This Row],[DIVIDENDOS (25% +)]]/Tabela13[[#This Row],[Cotação]]</f>
        <v>1.9608140088416881E-2</v>
      </c>
      <c r="W336" s="30">
        <f>Tabela13[[#This Row],[Cotação]]/Tabela13[[#This Row],[VPA]]</f>
        <v>0.29801774895230493</v>
      </c>
      <c r="X336" s="61">
        <f>IF(Tabela13[[#This Row],[P. Líquido]]&gt;0,AVERAGE(Tabela13[[#This Row],[LUCRO 2015]:[LUCRO 2013]])/(Tabela13[[#This Row],[P. Líquido]]),0)</f>
        <v>4.8346969999334799E-2</v>
      </c>
      <c r="Y336" s="73">
        <f>IF([LUCRO MÉD]&lt;&gt;0,Tabela13[[#This Row],[Cotação]]/(Tabela13[[#This Row],[LUCRO MÉD]]*1000/Tabela13[[#This Row],[Qtde Total Ações]]),0)</f>
        <v>6.1641453219592721</v>
      </c>
      <c r="Z336" s="61">
        <f>(Tabela13[[#This Row],[LUCRO MÉD]]*1000/Tabela13[[#This Row],[Qtde Total Ações]])/Tabela13[[#This Row],[Cotação]]</f>
        <v>0.16222849199183872</v>
      </c>
      <c r="AA336" s="56">
        <f>Tabela13[[#This Row],[Ativo Circ.]]/Tabela13[[#This Row],[Passivo Circ.]]</f>
        <v>1.562107161983145</v>
      </c>
      <c r="AB336" s="30">
        <f>STDEV(Tabela13[[#This Row],[LUCRO 2015]:[LUCRO 2013]])/Tabela13[[#This Row],[LUCRO MÉD]]</f>
        <v>1.6639593879442909</v>
      </c>
    </row>
    <row r="337" spans="1:28" hidden="1">
      <c r="A337" s="63" t="s">
        <v>783</v>
      </c>
      <c r="B337" s="21" t="s">
        <v>568</v>
      </c>
      <c r="C337" s="21" t="s">
        <v>394</v>
      </c>
      <c r="D337" s="34">
        <f>MAX(Tabela13[[#This Row],[Colunas1]:[Colunas5]])</f>
        <v>0</v>
      </c>
      <c r="E33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37" s="28">
        <f>IF(Tabela13[[#This Row],[P. Líquido]]&lt;&gt;0,(Tabela13[[#This Row],[P. Líquido]]*1000)/Tabela13[[#This Row],[Qtde Total Ações]],0)</f>
        <v>6.3754592022775061</v>
      </c>
      <c r="G337" s="39">
        <f>SUMPRODUCT(N(TRIM(Tabela15[Nome de pregão])=Tabela13[[#This Row],[Nome de Pregão]]),Tabela15[Qtde total de ações])</f>
        <v>39299130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0</v>
      </c>
      <c r="J337" s="26">
        <f>SUMPRODUCT(N(Tabela176[Código]=Tabela13[[#This Row],[PAPEL]]),Tabela176[Fechamento])</f>
        <v>0</v>
      </c>
      <c r="K337" s="26">
        <f>SUMPRODUCT(N(Tabela1768[Código]=Tabela13[[#This Row],[PAPEL]]),Tabela1768[Fechamento])</f>
        <v>0</v>
      </c>
      <c r="L337" s="40">
        <f>SUMPRODUCT(N(Tabela17683[Código]=Tabela13[[#This Row],[PAPEL]]),Tabela17683[Fechamento])</f>
        <v>0</v>
      </c>
      <c r="M337" s="32">
        <f>IF(Tabela13[[#This Row],[Cotação]]&gt;0,Plan1!$B$2/Tabela13[[#This Row],[Cotação]]-MOD(Plan1!$B$2/Tabela13[[#This Row],[Cotação]],100),0)</f>
        <v>0</v>
      </c>
      <c r="N337" s="39">
        <v>250550</v>
      </c>
      <c r="O337" s="39">
        <v>221688</v>
      </c>
      <c r="P337" s="39">
        <v>141916</v>
      </c>
      <c r="Q337" s="67">
        <v>0</v>
      </c>
      <c r="R337" s="67">
        <v>959</v>
      </c>
      <c r="S337" s="67">
        <v>35381</v>
      </c>
      <c r="T337" s="73">
        <f>AVERAGE(Tabela13[[#This Row],[LUCRO 2015]:[LUCRO 2013]])</f>
        <v>12113.333333333334</v>
      </c>
      <c r="U337" s="77">
        <f>IF(Tabela13[[#This Row],[LUCRO MÉD]]&lt;&gt;0,(Tabela13[[#This Row],[LUCRO MÉD]]*1000/Tabela13[[#This Row],[Qtde Total Ações]])*(25%*Tabela13[[#This Row],[RPL]]/10%))</f>
        <v>3.7255466167992073E-2</v>
      </c>
      <c r="V337" s="30" t="e">
        <f>Tabela13[[#This Row],[DIVIDENDOS (25% +)]]/Tabela13[[#This Row],[Cotação]]</f>
        <v>#DIV/0!</v>
      </c>
      <c r="W337" s="30">
        <f>Tabela13[[#This Row],[Cotação]]/Tabela13[[#This Row],[VPA]]</f>
        <v>0</v>
      </c>
      <c r="X337" s="61">
        <f>IF(Tabela13[[#This Row],[P. Líquido]]&gt;0,AVERAGE(Tabela13[[#This Row],[LUCRO 2015]:[LUCRO 2013]])/(Tabela13[[#This Row],[P. Líquido]]),0)</f>
        <v>4.8346969999334799E-2</v>
      </c>
      <c r="Y337" s="73">
        <f>IF([LUCRO MÉD]&lt;&gt;0,Tabela13[[#This Row],[Cotação]]/(Tabela13[[#This Row],[LUCRO MÉD]]*1000/Tabela13[[#This Row],[Qtde Total Ações]]),0)</f>
        <v>0</v>
      </c>
      <c r="Z337" s="61" t="e">
        <f>(Tabela13[[#This Row],[LUCRO MÉD]]*1000/Tabela13[[#This Row],[Qtde Total Ações]])/Tabela13[[#This Row],[Cotação]]</f>
        <v>#DIV/0!</v>
      </c>
      <c r="AA337" s="56">
        <f>Tabela13[[#This Row],[Ativo Circ.]]/Tabela13[[#This Row],[Passivo Circ.]]</f>
        <v>1.562107161983145</v>
      </c>
      <c r="AB337" s="30">
        <f>STDEV(Tabela13[[#This Row],[LUCRO 2015]:[LUCRO 2013]])/Tabela13[[#This Row],[LUCRO MÉD]]</f>
        <v>1.6639593879442909</v>
      </c>
    </row>
    <row r="338" spans="1:28" hidden="1">
      <c r="A338" s="21" t="s">
        <v>784</v>
      </c>
      <c r="B338" s="21" t="s">
        <v>559</v>
      </c>
      <c r="C338" s="21" t="s">
        <v>496</v>
      </c>
      <c r="D338" s="34">
        <f>MAX(Tabela13[[#This Row],[Colunas1]:[Colunas5]])</f>
        <v>12.5</v>
      </c>
      <c r="E33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38" s="28">
        <f>IF(Tabela13[[#This Row],[P. Líquido]]&lt;&gt;0,(Tabela13[[#This Row],[P. Líquido]]*1000)/Tabela13[[#This Row],[Qtde Total Ações]],0)</f>
        <v>0</v>
      </c>
      <c r="G338" s="39">
        <f>SUMPRODUCT(N(TRIM(Tabela15[Nome de pregão])=Tabela13[[#This Row],[Nome de Pregão]]),Tabela15[Qtde total de ações])</f>
        <v>666086554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0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0</v>
      </c>
      <c r="L338" s="26">
        <f>SUMPRODUCT(N(Tabela17683[Código]=Tabela13[[#This Row],[PAPEL]]),Tabela17683[Fechamento])</f>
        <v>12.5</v>
      </c>
      <c r="M338" s="32">
        <f>IF(Tabela13[[#This Row],[Cotação]]&gt;0,Plan1!$B$2/Tabela13[[#This Row],[Cotação]]-MOD(Plan1!$B$2/Tabela13[[#This Row],[Cotação]],100),0)</f>
        <v>0</v>
      </c>
      <c r="N338" s="32"/>
      <c r="O338" s="32"/>
      <c r="P338" s="32"/>
      <c r="Q338" s="67"/>
      <c r="R338" s="67"/>
      <c r="S338" s="67"/>
      <c r="T338" s="73" t="e">
        <f>AVERAGE(Tabela13[[#This Row],[LUCRO 2015]:[LUCRO 2013]])</f>
        <v>#DIV/0!</v>
      </c>
      <c r="U338" s="77" t="e">
        <f>IF(Tabela13[[#This Row],[LUCRO MÉD]]&lt;&gt;0,(Tabela13[[#This Row],[LUCRO MÉD]]*1000/Tabela13[[#This Row],[Qtde Total Ações]])*(25%*Tabela13[[#This Row],[RPL]]/10%))</f>
        <v>#DIV/0!</v>
      </c>
      <c r="V338" s="30" t="e">
        <f>Tabela13[[#This Row],[DIVIDENDOS (25% +)]]/Tabela13[[#This Row],[Cotação]]</f>
        <v>#DIV/0!</v>
      </c>
      <c r="W338" s="30" t="e">
        <f>Tabela13[[#This Row],[Cotação]]/Tabela13[[#This Row],[VPA]]</f>
        <v>#DIV/0!</v>
      </c>
      <c r="X338" s="61">
        <f>IF(Tabela13[[#This Row],[P. Líquido]]&gt;0,AVERAGE(Tabela13[[#This Row],[LUCRO 2015]:[LUCRO 2013]])/(Tabela13[[#This Row],[P. Líquido]]),0)</f>
        <v>0</v>
      </c>
      <c r="Y338" s="73" t="e">
        <f>IF([LUCRO MÉD]&lt;&gt;0,Tabela13[[#This Row],[Cotação]]/(Tabela13[[#This Row],[LUCRO MÉD]]*1000/Tabela13[[#This Row],[Qtde Total Ações]]),0)</f>
        <v>#DIV/0!</v>
      </c>
      <c r="Z338" s="61" t="e">
        <f>(Tabela13[[#This Row],[LUCRO MÉD]]*1000/Tabela13[[#This Row],[Qtde Total Ações]])/Tabela13[[#This Row],[Cotação]]</f>
        <v>#DIV/0!</v>
      </c>
      <c r="AA338" s="56" t="e">
        <f>Tabela13[[#This Row],[Ativo Circ.]]/Tabela13[[#This Row],[Passivo Circ.]]</f>
        <v>#DIV/0!</v>
      </c>
      <c r="AB338" s="30" t="e">
        <f>STDEV(Tabela13[[#This Row],[LUCRO 2015]:[LUCRO 2013]])/Tabela13[[#This Row],[LUCRO MÉD]]</f>
        <v>#DIV/0!</v>
      </c>
    </row>
    <row r="339" spans="1:28" hidden="1">
      <c r="A339" s="21" t="s">
        <v>784</v>
      </c>
      <c r="B339" s="21" t="s">
        <v>557</v>
      </c>
      <c r="C339" s="21" t="s">
        <v>497</v>
      </c>
      <c r="D339" s="34">
        <f>MAX(Tabela13[[#This Row],[Colunas1]:[Colunas5]])</f>
        <v>0</v>
      </c>
      <c r="E33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39" s="28">
        <f>IF(Tabela13[[#This Row],[P. Líquido]]&lt;&gt;0,(Tabela13[[#This Row],[P. Líquido]]*1000)/Tabela13[[#This Row],[Qtde Total Ações]],0)</f>
        <v>0</v>
      </c>
      <c r="G339" s="39">
        <f>SUMPRODUCT(N(TRIM(Tabela15[Nome de pregão])=Tabela13[[#This Row],[Nome de Pregão]]),Tabela15[Qtde total de ações])</f>
        <v>666086554</v>
      </c>
      <c r="H339" s="21">
        <f>SUMPRODUCT(N(Tabela1[Código]=Tabela13[[#This Row],[PAPEL]]),Tabela1[Fechamento])</f>
        <v>0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21">
        <f>SUMPRODUCT(N(Tabela1768[Código]=Tabela13[[#This Row],[PAPEL]]),Tabela1768[Fechamento])</f>
        <v>0</v>
      </c>
      <c r="L339" s="26">
        <f>SUMPRODUCT(N(Tabela17683[Código]=Tabela13[[#This Row],[PAPEL]]),Tabela17683[Fechamento])</f>
        <v>0</v>
      </c>
      <c r="M339" s="32">
        <f>IF(Tabela13[[#This Row],[Cotação]]&gt;0,Plan1!$B$2/Tabela13[[#This Row],[Cotação]]-MOD(Plan1!$B$2/Tabela13[[#This Row],[Cotação]],100),0)</f>
        <v>0</v>
      </c>
      <c r="N339" s="32"/>
      <c r="O339" s="32"/>
      <c r="P339" s="32"/>
      <c r="Q339" s="67"/>
      <c r="R339" s="67"/>
      <c r="S339" s="67"/>
      <c r="T339" s="73" t="e">
        <f>AVERAGE(Tabela13[[#This Row],[LUCRO 2015]:[LUCRO 2013]])</f>
        <v>#DIV/0!</v>
      </c>
      <c r="U339" s="77" t="e">
        <f>IF(Tabela13[[#This Row],[LUCRO MÉD]]&lt;&gt;0,(Tabela13[[#This Row],[LUCRO MÉD]]*1000/Tabela13[[#This Row],[Qtde Total Ações]])*(25%*Tabela13[[#This Row],[RPL]]/10%))</f>
        <v>#DIV/0!</v>
      </c>
      <c r="V339" s="30" t="e">
        <f>Tabela13[[#This Row],[DIVIDENDOS (25% +)]]/Tabela13[[#This Row],[Cotação]]</f>
        <v>#DIV/0!</v>
      </c>
      <c r="W339" s="30" t="e">
        <f>Tabela13[[#This Row],[Cotação]]/Tabela13[[#This Row],[VPA]]</f>
        <v>#DIV/0!</v>
      </c>
      <c r="X339" s="61">
        <f>IF(Tabela13[[#This Row],[P. Líquido]]&gt;0,AVERAGE(Tabela13[[#This Row],[LUCRO 2015]:[LUCRO 2013]])/(Tabela13[[#This Row],[P. Líquido]]),0)</f>
        <v>0</v>
      </c>
      <c r="Y339" s="73" t="e">
        <f>IF([LUCRO MÉD]&lt;&gt;0,Tabela13[[#This Row],[Cotação]]/(Tabela13[[#This Row],[LUCRO MÉD]]*1000/Tabela13[[#This Row],[Qtde Total Ações]]),0)</f>
        <v>#DIV/0!</v>
      </c>
      <c r="Z339" s="61" t="e">
        <f>(Tabela13[[#This Row],[LUCRO MÉD]]*1000/Tabela13[[#This Row],[Qtde Total Ações]])/Tabela13[[#This Row],[Cotação]]</f>
        <v>#DIV/0!</v>
      </c>
      <c r="AA339" s="56" t="e">
        <f>Tabela13[[#This Row],[Ativo Circ.]]/Tabela13[[#This Row],[Passivo Circ.]]</f>
        <v>#DIV/0!</v>
      </c>
      <c r="AB339" s="30" t="e">
        <f>STDEV(Tabela13[[#This Row],[LUCRO 2015]:[LUCRO 2013]])/Tabela13[[#This Row],[LUCRO MÉD]]</f>
        <v>#DIV/0!</v>
      </c>
    </row>
    <row r="340" spans="1:28" hidden="1">
      <c r="A340" s="21" t="s">
        <v>784</v>
      </c>
      <c r="B340" s="21" t="s">
        <v>558</v>
      </c>
      <c r="C340" s="21" t="s">
        <v>498</v>
      </c>
      <c r="D340" s="34">
        <f>MAX(Tabela13[[#This Row],[Colunas1]:[Colunas5]])</f>
        <v>0</v>
      </c>
      <c r="E34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0" s="28">
        <f>IF(Tabela13[[#This Row],[P. Líquido]]&lt;&gt;0,(Tabela13[[#This Row],[P. Líquido]]*1000)/Tabela13[[#This Row],[Qtde Total Ações]],0)</f>
        <v>0</v>
      </c>
      <c r="G340" s="39">
        <f>SUMPRODUCT(N(TRIM(Tabela15[Nome de pregão])=Tabela13[[#This Row],[Nome de Pregão]]),Tabela15[Qtde total de ações])</f>
        <v>666086554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0</v>
      </c>
      <c r="K340" s="21">
        <f>SUMPRODUCT(N(Tabela1768[Código]=Tabela13[[#This Row],[PAPEL]]),Tabela1768[Fechamento])</f>
        <v>0</v>
      </c>
      <c r="L340" s="26">
        <f>SUMPRODUCT(N(Tabela17683[Código]=Tabela13[[#This Row],[PAPEL]]),Tabela17683[Fechamento])</f>
        <v>0</v>
      </c>
      <c r="M340" s="32">
        <f>IF(Tabela13[[#This Row],[Cotação]]&gt;0,Plan1!$B$2/Tabela13[[#This Row],[Cotação]]-MOD(Plan1!$B$2/Tabela13[[#This Row],[Cotação]],100),0)</f>
        <v>0</v>
      </c>
      <c r="N340" s="32"/>
      <c r="O340" s="32"/>
      <c r="P340" s="32"/>
      <c r="Q340" s="67"/>
      <c r="R340" s="67"/>
      <c r="S340" s="67"/>
      <c r="T340" s="73" t="e">
        <f>AVERAGE(Tabela13[[#This Row],[LUCRO 2015]:[LUCRO 2013]])</f>
        <v>#DIV/0!</v>
      </c>
      <c r="U340" s="77" t="e">
        <f>IF(Tabela13[[#This Row],[LUCRO MÉD]]&lt;&gt;0,(Tabela13[[#This Row],[LUCRO MÉD]]*1000/Tabela13[[#This Row],[Qtde Total Ações]])*(25%*Tabela13[[#This Row],[RPL]]/10%))</f>
        <v>#DIV/0!</v>
      </c>
      <c r="V340" s="30" t="e">
        <f>Tabela13[[#This Row],[DIVIDENDOS (25% +)]]/Tabela13[[#This Row],[Cotação]]</f>
        <v>#DIV/0!</v>
      </c>
      <c r="W340" s="30" t="e">
        <f>Tabela13[[#This Row],[Cotação]]/Tabela13[[#This Row],[VPA]]</f>
        <v>#DIV/0!</v>
      </c>
      <c r="X340" s="61">
        <f>IF(Tabela13[[#This Row],[P. Líquido]]&gt;0,AVERAGE(Tabela13[[#This Row],[LUCRO 2015]:[LUCRO 2013]])/(Tabela13[[#This Row],[P. Líquido]]),0)</f>
        <v>0</v>
      </c>
      <c r="Y340" s="73" t="e">
        <f>IF([LUCRO MÉD]&lt;&gt;0,Tabela13[[#This Row],[Cotação]]/(Tabela13[[#This Row],[LUCRO MÉD]]*1000/Tabela13[[#This Row],[Qtde Total Ações]]),0)</f>
        <v>#DIV/0!</v>
      </c>
      <c r="Z340" s="61" t="e">
        <f>(Tabela13[[#This Row],[LUCRO MÉD]]*1000/Tabela13[[#This Row],[Qtde Total Ações]])/Tabela13[[#This Row],[Cotação]]</f>
        <v>#DIV/0!</v>
      </c>
      <c r="AA340" s="56" t="e">
        <f>Tabela13[[#This Row],[Ativo Circ.]]/Tabela13[[#This Row],[Passivo Circ.]]</f>
        <v>#DIV/0!</v>
      </c>
      <c r="AB340" s="30" t="e">
        <f>STDEV(Tabela13[[#This Row],[LUCRO 2015]:[LUCRO 2013]])/Tabela13[[#This Row],[LUCRO MÉD]]</f>
        <v>#DIV/0!</v>
      </c>
    </row>
    <row r="341" spans="1:28" hidden="1">
      <c r="A341" s="21" t="s">
        <v>785</v>
      </c>
      <c r="B341" s="21" t="s">
        <v>557</v>
      </c>
      <c r="C341" s="21" t="s">
        <v>174</v>
      </c>
      <c r="D341" s="34">
        <f>MAX(Tabela13[[#This Row],[Colunas1]:[Colunas5]])</f>
        <v>25.15</v>
      </c>
      <c r="E34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1" s="28">
        <f>IF(Tabela13[[#This Row],[P. Líquido]]&lt;&gt;0,(Tabela13[[#This Row],[P. Líquido]]*1000)/Tabela13[[#This Row],[Qtde Total Ações]],0)</f>
        <v>0</v>
      </c>
      <c r="G341" s="39">
        <f>SUMPRODUCT(N(TRIM(Tabela15[Nome de pregão])=Tabela13[[#This Row],[Nome de Pregão]]),Tabela15[Qtde total de ações])</f>
        <v>57737317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25.15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6">
        <f>SUMPRODUCT(N(Tabela17683[Código]=Tabela13[[#This Row],[PAPEL]]),Tabela17683[Fechamento])</f>
        <v>0</v>
      </c>
      <c r="M341" s="32">
        <f>IF(Tabela13[[#This Row],[Cotação]]&gt;0,Plan1!$B$2/Tabela13[[#This Row],[Cotação]]-MOD(Plan1!$B$2/Tabela13[[#This Row],[Cotação]],100),0)</f>
        <v>0</v>
      </c>
      <c r="N341" s="32"/>
      <c r="O341" s="32"/>
      <c r="P341" s="32"/>
      <c r="Q341" s="67"/>
      <c r="R341" s="67"/>
      <c r="S341" s="67"/>
      <c r="T341" s="73" t="e">
        <f>AVERAGE(Tabela13[[#This Row],[LUCRO 2015]:[LUCRO 2013]])</f>
        <v>#DIV/0!</v>
      </c>
      <c r="U341" s="77" t="e">
        <f>IF(Tabela13[[#This Row],[LUCRO MÉD]]&lt;&gt;0,(Tabela13[[#This Row],[LUCRO MÉD]]*1000/Tabela13[[#This Row],[Qtde Total Ações]])*(25%*Tabela13[[#This Row],[RPL]]/10%))</f>
        <v>#DIV/0!</v>
      </c>
      <c r="V341" s="30" t="e">
        <f>Tabela13[[#This Row],[DIVIDENDOS (25% +)]]/Tabela13[[#This Row],[Cotação]]</f>
        <v>#DIV/0!</v>
      </c>
      <c r="W341" s="30" t="e">
        <f>Tabela13[[#This Row],[Cotação]]/Tabela13[[#This Row],[VPA]]</f>
        <v>#DIV/0!</v>
      </c>
      <c r="X341" s="61">
        <f>IF(Tabela13[[#This Row],[P. Líquido]]&gt;0,AVERAGE(Tabela13[[#This Row],[LUCRO 2015]:[LUCRO 2013]])/(Tabela13[[#This Row],[P. Líquido]]),0)</f>
        <v>0</v>
      </c>
      <c r="Y341" s="73" t="e">
        <f>IF([LUCRO MÉD]&lt;&gt;0,Tabela13[[#This Row],[Cotação]]/(Tabela13[[#This Row],[LUCRO MÉD]]*1000/Tabela13[[#This Row],[Qtde Total Ações]]),0)</f>
        <v>#DIV/0!</v>
      </c>
      <c r="Z341" s="61" t="e">
        <f>(Tabela13[[#This Row],[LUCRO MÉD]]*1000/Tabela13[[#This Row],[Qtde Total Ações]])/Tabela13[[#This Row],[Cotação]]</f>
        <v>#DIV/0!</v>
      </c>
      <c r="AA341" s="56" t="e">
        <f>Tabela13[[#This Row],[Ativo Circ.]]/Tabela13[[#This Row],[Passivo Circ.]]</f>
        <v>#DIV/0!</v>
      </c>
      <c r="AB341" s="30" t="e">
        <f>STDEV(Tabela13[[#This Row],[LUCRO 2015]:[LUCRO 2013]])/Tabela13[[#This Row],[LUCRO MÉD]]</f>
        <v>#DIV/0!</v>
      </c>
    </row>
    <row r="342" spans="1:28" hidden="1">
      <c r="A342" s="21" t="s">
        <v>786</v>
      </c>
      <c r="B342" s="21" t="s">
        <v>557</v>
      </c>
      <c r="C342" s="21" t="s">
        <v>139</v>
      </c>
      <c r="D342" s="34">
        <f>MAX(Tabela13[[#This Row],[Colunas1]:[Colunas5]])</f>
        <v>52.62</v>
      </c>
      <c r="E34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2" s="28">
        <f>IF(Tabela13[[#This Row],[P. Líquido]]&lt;&gt;0,(Tabela13[[#This Row],[P. Líquido]]*1000)/Tabela13[[#This Row],[Qtde Total Ações]],0)</f>
        <v>0</v>
      </c>
      <c r="G342" s="39">
        <f>SUMPRODUCT(N(TRIM(Tabela15[Nome de pregão])=Tabela13[[#This Row],[Nome de Pregão]]),Tabela15[Qtde total de ações])</f>
        <v>113329207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52.62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52.62</v>
      </c>
      <c r="L342" s="26">
        <f>SUMPRODUCT(N(Tabela17683[Código]=Tabela13[[#This Row],[PAPEL]]),Tabela17683[Fechamento])</f>
        <v>0</v>
      </c>
      <c r="M342" s="32">
        <f>IF(Tabela13[[#This Row],[Cotação]]&gt;0,Plan1!$B$2/Tabela13[[#This Row],[Cotação]]-MOD(Plan1!$B$2/Tabela13[[#This Row],[Cotação]],100),0)</f>
        <v>0</v>
      </c>
      <c r="N342" s="32"/>
      <c r="O342" s="32"/>
      <c r="P342" s="32"/>
      <c r="Q342" s="67"/>
      <c r="R342" s="67"/>
      <c r="S342" s="67"/>
      <c r="T342" s="73" t="e">
        <f>AVERAGE(Tabela13[[#This Row],[LUCRO 2015]:[LUCRO 2013]])</f>
        <v>#DIV/0!</v>
      </c>
      <c r="U342" s="77" t="e">
        <f>IF(Tabela13[[#This Row],[LUCRO MÉD]]&lt;&gt;0,(Tabela13[[#This Row],[LUCRO MÉD]]*1000/Tabela13[[#This Row],[Qtde Total Ações]])*(25%*Tabela13[[#This Row],[RPL]]/10%))</f>
        <v>#DIV/0!</v>
      </c>
      <c r="V342" s="30" t="e">
        <f>Tabela13[[#This Row],[DIVIDENDOS (25% +)]]/Tabela13[[#This Row],[Cotação]]</f>
        <v>#DIV/0!</v>
      </c>
      <c r="W342" s="30" t="e">
        <f>Tabela13[[#This Row],[Cotação]]/Tabela13[[#This Row],[VPA]]</f>
        <v>#DIV/0!</v>
      </c>
      <c r="X342" s="61">
        <f>IF(Tabela13[[#This Row],[P. Líquido]]&gt;0,AVERAGE(Tabela13[[#This Row],[LUCRO 2015]:[LUCRO 2013]])/(Tabela13[[#This Row],[P. Líquido]]),0)</f>
        <v>0</v>
      </c>
      <c r="Y342" s="73" t="e">
        <f>IF([LUCRO MÉD]&lt;&gt;0,Tabela13[[#This Row],[Cotação]]/(Tabela13[[#This Row],[LUCRO MÉD]]*1000/Tabela13[[#This Row],[Qtde Total Ações]]),0)</f>
        <v>#DIV/0!</v>
      </c>
      <c r="Z342" s="61" t="e">
        <f>(Tabela13[[#This Row],[LUCRO MÉD]]*1000/Tabela13[[#This Row],[Qtde Total Ações]])/Tabela13[[#This Row],[Cotação]]</f>
        <v>#DIV/0!</v>
      </c>
      <c r="AA342" s="56" t="e">
        <f>Tabela13[[#This Row],[Ativo Circ.]]/Tabela13[[#This Row],[Passivo Circ.]]</f>
        <v>#DIV/0!</v>
      </c>
      <c r="AB342" s="30" t="e">
        <f>STDEV(Tabela13[[#This Row],[LUCRO 2015]:[LUCRO 2013]])/Tabela13[[#This Row],[LUCRO MÉD]]</f>
        <v>#DIV/0!</v>
      </c>
    </row>
    <row r="343" spans="1:28" hidden="1">
      <c r="A343" s="21" t="s">
        <v>787</v>
      </c>
      <c r="B343" s="21" t="s">
        <v>558</v>
      </c>
      <c r="C343" s="21" t="s">
        <v>423</v>
      </c>
      <c r="D343" s="34">
        <f>MAX(Tabela13[[#This Row],[Colunas1]:[Colunas5]])</f>
        <v>3.48</v>
      </c>
      <c r="E34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3" s="28">
        <f>IF(Tabela13[[#This Row],[P. Líquido]]&lt;&gt;0,(Tabela13[[#This Row],[P. Líquido]]*1000)/Tabela13[[#This Row],[Qtde Total Ações]],0)</f>
        <v>0</v>
      </c>
      <c r="G343" s="39">
        <f>SUMPRODUCT(N(TRIM(Tabela15[Nome de pregão])=Tabela13[[#This Row],[Nome de Pregão]]),Tabela15[Qtde total de ações])</f>
        <v>26701745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0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3.48</v>
      </c>
      <c r="L343" s="26">
        <f>SUMPRODUCT(N(Tabela17683[Código]=Tabela13[[#This Row],[PAPEL]]),Tabela17683[Fechamento])</f>
        <v>0</v>
      </c>
      <c r="M343" s="32">
        <f>IF(Tabela13[[#This Row],[Cotação]]&gt;0,Plan1!$B$2/Tabela13[[#This Row],[Cotação]]-MOD(Plan1!$B$2/Tabela13[[#This Row],[Cotação]],100),0)</f>
        <v>200</v>
      </c>
      <c r="N343" s="39"/>
      <c r="O343" s="39"/>
      <c r="P343" s="39"/>
      <c r="Q343" s="67"/>
      <c r="R343" s="67"/>
      <c r="S343" s="67"/>
      <c r="T343" s="73" t="e">
        <f>AVERAGE(Tabela13[[#This Row],[LUCRO 2015]:[LUCRO 2013]])</f>
        <v>#DIV/0!</v>
      </c>
      <c r="U343" s="77" t="e">
        <f>IF(Tabela13[[#This Row],[LUCRO MÉD]]&lt;&gt;0,(Tabela13[[#This Row],[LUCRO MÉD]]*1000/Tabela13[[#This Row],[Qtde Total Ações]])*(25%*Tabela13[[#This Row],[RPL]]/10%))</f>
        <v>#DIV/0!</v>
      </c>
      <c r="V343" s="30" t="e">
        <f>Tabela13[[#This Row],[DIVIDENDOS (25% +)]]/Tabela13[[#This Row],[Cotação]]</f>
        <v>#DIV/0!</v>
      </c>
      <c r="W343" s="30" t="e">
        <f>Tabela13[[#This Row],[Cotação]]/Tabela13[[#This Row],[VPA]]</f>
        <v>#DIV/0!</v>
      </c>
      <c r="X343" s="61">
        <f>IF(Tabela13[[#This Row],[P. Líquido]]&gt;0,AVERAGE(Tabela13[[#This Row],[LUCRO 2015]:[LUCRO 2013]])/(Tabela13[[#This Row],[P. Líquido]]),0)</f>
        <v>0</v>
      </c>
      <c r="Y343" s="73" t="e">
        <f>IF([LUCRO MÉD]&lt;&gt;0,Tabela13[[#This Row],[Cotação]]/(Tabela13[[#This Row],[LUCRO MÉD]]*1000/Tabela13[[#This Row],[Qtde Total Ações]]),0)</f>
        <v>#DIV/0!</v>
      </c>
      <c r="Z343" s="61" t="e">
        <f>(Tabela13[[#This Row],[LUCRO MÉD]]*1000/Tabela13[[#This Row],[Qtde Total Ações]])/Tabela13[[#This Row],[Cotação]]</f>
        <v>#DIV/0!</v>
      </c>
      <c r="AA343" s="56" t="e">
        <f>Tabela13[[#This Row],[Ativo Circ.]]/Tabela13[[#This Row],[Passivo Circ.]]</f>
        <v>#DIV/0!</v>
      </c>
      <c r="AB343" s="30" t="e">
        <f>STDEV(Tabela13[[#This Row],[LUCRO 2015]:[LUCRO 2013]])/Tabela13[[#This Row],[LUCRO MÉD]]</f>
        <v>#DIV/0!</v>
      </c>
    </row>
    <row r="344" spans="1:28" hidden="1">
      <c r="A344" s="21" t="s">
        <v>787</v>
      </c>
      <c r="B344" s="21" t="s">
        <v>557</v>
      </c>
      <c r="C344" s="21" t="s">
        <v>422</v>
      </c>
      <c r="D344" s="34">
        <f>MAX(Tabela13[[#This Row],[Colunas1]:[Colunas5]])</f>
        <v>6.3</v>
      </c>
      <c r="E34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4" s="28">
        <f>IF(Tabela13[[#This Row],[P. Líquido]]&lt;&gt;0,(Tabela13[[#This Row],[P. Líquido]]*1000)/Tabela13[[#This Row],[Qtde Total Ações]],0)</f>
        <v>0</v>
      </c>
      <c r="G344" s="39">
        <f>SUMPRODUCT(N(TRIM(Tabela15[Nome de pregão])=Tabela13[[#This Row],[Nome de Pregão]]),Tabela15[Qtde total de ações])</f>
        <v>26701745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0</v>
      </c>
      <c r="K344" s="21">
        <f>SUMPRODUCT(N(Tabela1768[Código]=Tabela13[[#This Row],[PAPEL]]),Tabela1768[Fechamento])</f>
        <v>6.3</v>
      </c>
      <c r="L344" s="26">
        <f>SUMPRODUCT(N(Tabela17683[Código]=Tabela13[[#This Row],[PAPEL]]),Tabela17683[Fechamento])</f>
        <v>0</v>
      </c>
      <c r="M344" s="32">
        <f>IF(Tabela13[[#This Row],[Cotação]]&gt;0,Plan1!$B$2/Tabela13[[#This Row],[Cotação]]-MOD(Plan1!$B$2/Tabela13[[#This Row],[Cotação]],100),0)</f>
        <v>100</v>
      </c>
      <c r="N344" s="39"/>
      <c r="O344" s="39"/>
      <c r="P344" s="39"/>
      <c r="Q344" s="67"/>
      <c r="R344" s="67"/>
      <c r="S344" s="67"/>
      <c r="T344" s="73" t="e">
        <f>AVERAGE(Tabela13[[#This Row],[LUCRO 2015]:[LUCRO 2013]])</f>
        <v>#DIV/0!</v>
      </c>
      <c r="U344" s="77" t="e">
        <f>IF(Tabela13[[#This Row],[LUCRO MÉD]]&lt;&gt;0,(Tabela13[[#This Row],[LUCRO MÉD]]*1000/Tabela13[[#This Row],[Qtde Total Ações]])*(25%*Tabela13[[#This Row],[RPL]]/10%))</f>
        <v>#DIV/0!</v>
      </c>
      <c r="V344" s="30" t="e">
        <f>Tabela13[[#This Row],[DIVIDENDOS (25% +)]]/Tabela13[[#This Row],[Cotação]]</f>
        <v>#DIV/0!</v>
      </c>
      <c r="W344" s="30" t="e">
        <f>Tabela13[[#This Row],[Cotação]]/Tabela13[[#This Row],[VPA]]</f>
        <v>#DIV/0!</v>
      </c>
      <c r="X344" s="61">
        <f>IF(Tabela13[[#This Row],[P. Líquido]]&gt;0,AVERAGE(Tabela13[[#This Row],[LUCRO 2015]:[LUCRO 2013]])/(Tabela13[[#This Row],[P. Líquido]]),0)</f>
        <v>0</v>
      </c>
      <c r="Y344" s="73" t="e">
        <f>IF([LUCRO MÉD]&lt;&gt;0,Tabela13[[#This Row],[Cotação]]/(Tabela13[[#This Row],[LUCRO MÉD]]*1000/Tabela13[[#This Row],[Qtde Total Ações]]),0)</f>
        <v>#DIV/0!</v>
      </c>
      <c r="Z344" s="61" t="e">
        <f>(Tabela13[[#This Row],[LUCRO MÉD]]*1000/Tabela13[[#This Row],[Qtde Total Ações]])/Tabela13[[#This Row],[Cotação]]</f>
        <v>#DIV/0!</v>
      </c>
      <c r="AA344" s="56" t="e">
        <f>Tabela13[[#This Row],[Ativo Circ.]]/Tabela13[[#This Row],[Passivo Circ.]]</f>
        <v>#DIV/0!</v>
      </c>
      <c r="AB344" s="30" t="e">
        <f>STDEV(Tabela13[[#This Row],[LUCRO 2015]:[LUCRO 2013]])/Tabela13[[#This Row],[LUCRO MÉD]]</f>
        <v>#DIV/0!</v>
      </c>
    </row>
    <row r="345" spans="1:28" hidden="1">
      <c r="A345" s="21" t="s">
        <v>788</v>
      </c>
      <c r="B345" s="21" t="s">
        <v>558</v>
      </c>
      <c r="C345" s="21" t="s">
        <v>530</v>
      </c>
      <c r="D345" s="34">
        <f>MAX(Tabela13[[#This Row],[Colunas1]:[Colunas5]])</f>
        <v>4.0999999999999996</v>
      </c>
      <c r="E34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5" s="28">
        <f>IF(Tabela13[[#This Row],[P. Líquido]]&lt;&gt;0,(Tabela13[[#This Row],[P. Líquido]]*1000)/Tabela13[[#This Row],[Qtde Total Ações]],0)</f>
        <v>0</v>
      </c>
      <c r="G345" s="39">
        <f>SUMPRODUCT(N(TRIM(Tabela15[Nome de pregão])=Tabela13[[#This Row],[Nome de Pregão]]),Tabela15[Qtde total de ações])</f>
        <v>63816925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6">
        <f>SUMPRODUCT(N(Tabela17683[Código]=Tabela13[[#This Row],[PAPEL]]),Tabela17683[Fechamento])</f>
        <v>4.0999999999999996</v>
      </c>
      <c r="M345" s="32">
        <f>IF(Tabela13[[#This Row],[Cotação]]&gt;0,Plan1!$B$2/Tabela13[[#This Row],[Cotação]]-MOD(Plan1!$B$2/Tabela13[[#This Row],[Cotação]],100),0)</f>
        <v>200</v>
      </c>
      <c r="N345" s="39"/>
      <c r="O345" s="39"/>
      <c r="P345" s="39"/>
      <c r="Q345" s="67"/>
      <c r="R345" s="67"/>
      <c r="S345" s="67"/>
      <c r="T345" s="73" t="e">
        <f>AVERAGE(Tabela13[[#This Row],[LUCRO 2015]:[LUCRO 2013]])</f>
        <v>#DIV/0!</v>
      </c>
      <c r="U345" s="77" t="e">
        <f>IF(Tabela13[[#This Row],[LUCRO MÉD]]&lt;&gt;0,(Tabela13[[#This Row],[LUCRO MÉD]]*1000/Tabela13[[#This Row],[Qtde Total Ações]])*(25%*Tabela13[[#This Row],[RPL]]/10%))</f>
        <v>#DIV/0!</v>
      </c>
      <c r="V345" s="30" t="e">
        <f>Tabela13[[#This Row],[DIVIDENDOS (25% +)]]/Tabela13[[#This Row],[Cotação]]</f>
        <v>#DIV/0!</v>
      </c>
      <c r="W345" s="30" t="e">
        <f>Tabela13[[#This Row],[Cotação]]/Tabela13[[#This Row],[VPA]]</f>
        <v>#DIV/0!</v>
      </c>
      <c r="X345" s="61">
        <f>IF(Tabela13[[#This Row],[P. Líquido]]&gt;0,AVERAGE(Tabela13[[#This Row],[LUCRO 2015]:[LUCRO 2013]])/(Tabela13[[#This Row],[P. Líquido]]),0)</f>
        <v>0</v>
      </c>
      <c r="Y345" s="73" t="e">
        <f>IF([LUCRO MÉD]&lt;&gt;0,Tabela13[[#This Row],[Cotação]]/(Tabela13[[#This Row],[LUCRO MÉD]]*1000/Tabela13[[#This Row],[Qtde Total Ações]]),0)</f>
        <v>#DIV/0!</v>
      </c>
      <c r="Z345" s="61" t="e">
        <f>(Tabela13[[#This Row],[LUCRO MÉD]]*1000/Tabela13[[#This Row],[Qtde Total Ações]])/Tabela13[[#This Row],[Cotação]]</f>
        <v>#DIV/0!</v>
      </c>
      <c r="AA345" s="56" t="e">
        <f>Tabela13[[#This Row],[Ativo Circ.]]/Tabela13[[#This Row],[Passivo Circ.]]</f>
        <v>#DIV/0!</v>
      </c>
      <c r="AB345" s="30" t="e">
        <f>STDEV(Tabela13[[#This Row],[LUCRO 2015]:[LUCRO 2013]])/Tabela13[[#This Row],[LUCRO MÉD]]</f>
        <v>#DIV/0!</v>
      </c>
    </row>
    <row r="346" spans="1:28" hidden="1">
      <c r="A346" s="21" t="s">
        <v>788</v>
      </c>
      <c r="B346" s="21" t="s">
        <v>557</v>
      </c>
      <c r="C346" s="21" t="s">
        <v>529</v>
      </c>
      <c r="D346" s="34">
        <f>MAX(Tabela13[[#This Row],[Colunas1]:[Colunas5]])</f>
        <v>12</v>
      </c>
      <c r="E34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6" s="28">
        <f>IF(Tabela13[[#This Row],[P. Líquido]]&lt;&gt;0,(Tabela13[[#This Row],[P. Líquido]]*1000)/Tabela13[[#This Row],[Qtde Total Ações]],0)</f>
        <v>0</v>
      </c>
      <c r="G346" s="39">
        <f>SUMPRODUCT(N(TRIM(Tabela15[Nome de pregão])=Tabela13[[#This Row],[Nome de Pregão]]),Tabela15[Qtde total de ações])</f>
        <v>63816925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0</v>
      </c>
      <c r="K346" s="21">
        <f>SUMPRODUCT(N(Tabela1768[Código]=Tabela13[[#This Row],[PAPEL]]),Tabela1768[Fechamento])</f>
        <v>0</v>
      </c>
      <c r="L346" s="26">
        <f>SUMPRODUCT(N(Tabela17683[Código]=Tabela13[[#This Row],[PAPEL]]),Tabela17683[Fechamento])</f>
        <v>12</v>
      </c>
      <c r="M346" s="32">
        <f>IF(Tabela13[[#This Row],[Cotação]]&gt;0,Plan1!$B$2/Tabela13[[#This Row],[Cotação]]-MOD(Plan1!$B$2/Tabela13[[#This Row],[Cotação]],100),0)</f>
        <v>0</v>
      </c>
      <c r="N346" s="32"/>
      <c r="O346" s="32"/>
      <c r="P346" s="32"/>
      <c r="Q346" s="67"/>
      <c r="R346" s="67"/>
      <c r="S346" s="67"/>
      <c r="T346" s="73" t="e">
        <f>AVERAGE(Tabela13[[#This Row],[LUCRO 2015]:[LUCRO 2013]])</f>
        <v>#DIV/0!</v>
      </c>
      <c r="U346" s="77" t="e">
        <f>IF(Tabela13[[#This Row],[LUCRO MÉD]]&lt;&gt;0,(Tabela13[[#This Row],[LUCRO MÉD]]*1000/Tabela13[[#This Row],[Qtde Total Ações]])*(25%*Tabela13[[#This Row],[RPL]]/10%))</f>
        <v>#DIV/0!</v>
      </c>
      <c r="V346" s="30" t="e">
        <f>Tabela13[[#This Row],[DIVIDENDOS (25% +)]]/Tabela13[[#This Row],[Cotação]]</f>
        <v>#DIV/0!</v>
      </c>
      <c r="W346" s="30" t="e">
        <f>Tabela13[[#This Row],[Cotação]]/Tabela13[[#This Row],[VPA]]</f>
        <v>#DIV/0!</v>
      </c>
      <c r="X346" s="61">
        <f>IF(Tabela13[[#This Row],[P. Líquido]]&gt;0,AVERAGE(Tabela13[[#This Row],[LUCRO 2015]:[LUCRO 2013]])/(Tabela13[[#This Row],[P. Líquido]]),0)</f>
        <v>0</v>
      </c>
      <c r="Y346" s="73" t="e">
        <f>IF([LUCRO MÉD]&lt;&gt;0,Tabela13[[#This Row],[Cotação]]/(Tabela13[[#This Row],[LUCRO MÉD]]*1000/Tabela13[[#This Row],[Qtde Total Ações]]),0)</f>
        <v>#DIV/0!</v>
      </c>
      <c r="Z346" s="61" t="e">
        <f>(Tabela13[[#This Row],[LUCRO MÉD]]*1000/Tabela13[[#This Row],[Qtde Total Ações]])/Tabela13[[#This Row],[Cotação]]</f>
        <v>#DIV/0!</v>
      </c>
      <c r="AA346" s="56" t="e">
        <f>Tabela13[[#This Row],[Ativo Circ.]]/Tabela13[[#This Row],[Passivo Circ.]]</f>
        <v>#DIV/0!</v>
      </c>
      <c r="AB346" s="30" t="e">
        <f>STDEV(Tabela13[[#This Row],[LUCRO 2015]:[LUCRO 2013]])/Tabela13[[#This Row],[LUCRO MÉD]]</f>
        <v>#DIV/0!</v>
      </c>
    </row>
    <row r="347" spans="1:28" hidden="1">
      <c r="A347" s="21" t="s">
        <v>789</v>
      </c>
      <c r="B347" s="21" t="s">
        <v>557</v>
      </c>
      <c r="C347" s="21" t="s">
        <v>129</v>
      </c>
      <c r="D347" s="34">
        <f>MAX(Tabela13[[#This Row],[Colunas1]:[Colunas5]])</f>
        <v>42.5</v>
      </c>
      <c r="E34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7" s="28">
        <f>IF(Tabela13[[#This Row],[P. Líquido]]&lt;&gt;0,(Tabela13[[#This Row],[P. Líquido]]*1000)/Tabela13[[#This Row],[Qtde Total Ações]],0)</f>
        <v>0</v>
      </c>
      <c r="G347" s="39">
        <f>SUMPRODUCT(N(TRIM(Tabela15[Nome de pregão])=Tabela13[[#This Row],[Nome de Pregão]]),Tabela15[Qtde total de ações])</f>
        <v>7680000</v>
      </c>
      <c r="H347" s="21">
        <f>SUMPRODUCT(N(Tabela1[Código]=Tabela13[[#This Row],[PAPEL]]),Tabela1[Fechamento])</f>
        <v>0</v>
      </c>
      <c r="I347" s="21">
        <f>SUMPRODUCT(N(Tabela17[Código]=Tabela13[[#This Row],[PAPEL]]),Tabela17[Fechamento])</f>
        <v>42.5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31">
        <f>SUMPRODUCT(N(Tabela17683[Código]=Tabela13[[#This Row],[PAPEL]]),Tabela17683[Fechamento])</f>
        <v>0</v>
      </c>
      <c r="M347" s="32">
        <f>IF(Tabela13[[#This Row],[Cotação]]&gt;0,Plan1!$B$2/Tabela13[[#This Row],[Cotação]]-MOD(Plan1!$B$2/Tabela13[[#This Row],[Cotação]],100),0)</f>
        <v>0</v>
      </c>
      <c r="N347" s="32"/>
      <c r="O347" s="32"/>
      <c r="P347" s="32"/>
      <c r="Q347" s="67"/>
      <c r="R347" s="67"/>
      <c r="S347" s="67"/>
      <c r="T347" s="73" t="e">
        <f>AVERAGE(Tabela13[[#This Row],[LUCRO 2015]:[LUCRO 2013]])</f>
        <v>#DIV/0!</v>
      </c>
      <c r="U347" s="77" t="e">
        <f>IF(Tabela13[[#This Row],[LUCRO MÉD]]&lt;&gt;0,(Tabela13[[#This Row],[LUCRO MÉD]]*1000/Tabela13[[#This Row],[Qtde Total Ações]])*(25%*Tabela13[[#This Row],[RPL]]/10%))</f>
        <v>#DIV/0!</v>
      </c>
      <c r="V347" s="30" t="e">
        <f>Tabela13[[#This Row],[DIVIDENDOS (25% +)]]/Tabela13[[#This Row],[Cotação]]</f>
        <v>#DIV/0!</v>
      </c>
      <c r="W347" s="30" t="e">
        <f>Tabela13[[#This Row],[Cotação]]/Tabela13[[#This Row],[VPA]]</f>
        <v>#DIV/0!</v>
      </c>
      <c r="X347" s="61">
        <f>IF(Tabela13[[#This Row],[P. Líquido]]&gt;0,AVERAGE(Tabela13[[#This Row],[LUCRO 2015]:[LUCRO 2013]])/(Tabela13[[#This Row],[P. Líquido]]),0)</f>
        <v>0</v>
      </c>
      <c r="Y347" s="73" t="e">
        <f>IF([LUCRO MÉD]&lt;&gt;0,Tabela13[[#This Row],[Cotação]]/(Tabela13[[#This Row],[LUCRO MÉD]]*1000/Tabela13[[#This Row],[Qtde Total Ações]]),0)</f>
        <v>#DIV/0!</v>
      </c>
      <c r="Z347" s="61" t="e">
        <f>(Tabela13[[#This Row],[LUCRO MÉD]]*1000/Tabela13[[#This Row],[Qtde Total Ações]])/Tabela13[[#This Row],[Cotação]]</f>
        <v>#DIV/0!</v>
      </c>
      <c r="AA347" s="56" t="e">
        <f>Tabela13[[#This Row],[Ativo Circ.]]/Tabela13[[#This Row],[Passivo Circ.]]</f>
        <v>#DIV/0!</v>
      </c>
      <c r="AB347" s="30" t="e">
        <f>STDEV(Tabela13[[#This Row],[LUCRO 2015]:[LUCRO 2013]])/Tabela13[[#This Row],[LUCRO MÉD]]</f>
        <v>#DIV/0!</v>
      </c>
    </row>
    <row r="348" spans="1:28" hidden="1">
      <c r="A348" s="21" t="s">
        <v>789</v>
      </c>
      <c r="B348" s="21" t="s">
        <v>558</v>
      </c>
      <c r="C348" s="21" t="s">
        <v>130</v>
      </c>
      <c r="D348" s="34">
        <f>MAX(Tabela13[[#This Row],[Colunas1]:[Colunas5]])</f>
        <v>40.5</v>
      </c>
      <c r="E34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8" s="28">
        <f>IF(Tabela13[[#This Row],[P. Líquido]]&lt;&gt;0,(Tabela13[[#This Row],[P. Líquido]]*1000)/Tabela13[[#This Row],[Qtde Total Ações]],0)</f>
        <v>0</v>
      </c>
      <c r="G348" s="39">
        <f>SUMPRODUCT(N(TRIM(Tabela15[Nome de pregão])=Tabela13[[#This Row],[Nome de Pregão]]),Tabela15[Qtde total de ações])</f>
        <v>7680000</v>
      </c>
      <c r="H348" s="21">
        <f>SUMPRODUCT(N(Tabela1[Código]=Tabela13[[#This Row],[PAPEL]]),Tabela1[Fechamento])</f>
        <v>0</v>
      </c>
      <c r="I348" s="21">
        <f>SUMPRODUCT(N(Tabela17[Código]=Tabela13[[#This Row],[PAPEL]]),Tabela17[Fechamento])</f>
        <v>40.5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31">
        <f>SUMPRODUCT(N(Tabela17683[Código]=Tabela13[[#This Row],[PAPEL]]),Tabela17683[Fechamento])</f>
        <v>0</v>
      </c>
      <c r="M348" s="32">
        <f>IF(Tabela13[[#This Row],[Cotação]]&gt;0,Plan1!$B$2/Tabela13[[#This Row],[Cotação]]-MOD(Plan1!$B$2/Tabela13[[#This Row],[Cotação]],100),0)</f>
        <v>0</v>
      </c>
      <c r="N348" s="32"/>
      <c r="O348" s="32"/>
      <c r="P348" s="32"/>
      <c r="Q348" s="67"/>
      <c r="R348" s="67"/>
      <c r="S348" s="67"/>
      <c r="T348" s="73" t="e">
        <f>AVERAGE(Tabela13[[#This Row],[LUCRO 2015]:[LUCRO 2013]])</f>
        <v>#DIV/0!</v>
      </c>
      <c r="U348" s="77" t="e">
        <f>IF(Tabela13[[#This Row],[LUCRO MÉD]]&lt;&gt;0,(Tabela13[[#This Row],[LUCRO MÉD]]*1000/Tabela13[[#This Row],[Qtde Total Ações]])*(25%*Tabela13[[#This Row],[RPL]]/10%))</f>
        <v>#DIV/0!</v>
      </c>
      <c r="V348" s="30" t="e">
        <f>Tabela13[[#This Row],[DIVIDENDOS (25% +)]]/Tabela13[[#This Row],[Cotação]]</f>
        <v>#DIV/0!</v>
      </c>
      <c r="W348" s="30" t="e">
        <f>Tabela13[[#This Row],[Cotação]]/Tabela13[[#This Row],[VPA]]</f>
        <v>#DIV/0!</v>
      </c>
      <c r="X348" s="61">
        <f>IF(Tabela13[[#This Row],[P. Líquido]]&gt;0,AVERAGE(Tabela13[[#This Row],[LUCRO 2015]:[LUCRO 2013]])/(Tabela13[[#This Row],[P. Líquido]]),0)</f>
        <v>0</v>
      </c>
      <c r="Y348" s="73" t="e">
        <f>IF([LUCRO MÉD]&lt;&gt;0,Tabela13[[#This Row],[Cotação]]/(Tabela13[[#This Row],[LUCRO MÉD]]*1000/Tabela13[[#This Row],[Qtde Total Ações]]),0)</f>
        <v>#DIV/0!</v>
      </c>
      <c r="Z348" s="61" t="e">
        <f>(Tabela13[[#This Row],[LUCRO MÉD]]*1000/Tabela13[[#This Row],[Qtde Total Ações]])/Tabela13[[#This Row],[Cotação]]</f>
        <v>#DIV/0!</v>
      </c>
      <c r="AA348" s="56" t="e">
        <f>Tabela13[[#This Row],[Ativo Circ.]]/Tabela13[[#This Row],[Passivo Circ.]]</f>
        <v>#DIV/0!</v>
      </c>
      <c r="AB348" s="30" t="e">
        <f>STDEV(Tabela13[[#This Row],[LUCRO 2015]:[LUCRO 2013]])/Tabela13[[#This Row],[LUCRO MÉD]]</f>
        <v>#DIV/0!</v>
      </c>
    </row>
    <row r="349" spans="1:28" hidden="1">
      <c r="A349" s="21" t="s">
        <v>790</v>
      </c>
      <c r="B349" s="21" t="s">
        <v>557</v>
      </c>
      <c r="C349" s="21" t="s">
        <v>455</v>
      </c>
      <c r="D349" s="34">
        <f>MAX(Tabela13[[#This Row],[Colunas1]:[Colunas5]])</f>
        <v>0</v>
      </c>
      <c r="E34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49" s="28">
        <f>IF(Tabela13[[#This Row],[P. Líquido]]&lt;&gt;0,(Tabela13[[#This Row],[P. Líquido]]*1000)/Tabela13[[#This Row],[Qtde Total Ações]],0)</f>
        <v>0</v>
      </c>
      <c r="G349" s="39">
        <f>SUMPRODUCT(N(TRIM(Tabela15[Nome de pregão])=Tabela13[[#This Row],[Nome de Pregão]]),Tabela15[Qtde total de ações])</f>
        <v>0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0</v>
      </c>
      <c r="K349" s="21">
        <f>SUMPRODUCT(N(Tabela1768[Código]=Tabela13[[#This Row],[PAPEL]]),Tabela1768[Fechamento])</f>
        <v>0</v>
      </c>
      <c r="L349" s="26">
        <f>SUMPRODUCT(N(Tabela17683[Código]=Tabela13[[#This Row],[PAPEL]]),Tabela17683[Fechamento])</f>
        <v>0</v>
      </c>
      <c r="M349" s="32">
        <f>IF(Tabela13[[#This Row],[Cotação]]&gt;0,Plan1!$B$2/Tabela13[[#This Row],[Cotação]]-MOD(Plan1!$B$2/Tabela13[[#This Row],[Cotação]],100),0)</f>
        <v>0</v>
      </c>
      <c r="N349" s="32"/>
      <c r="O349" s="32"/>
      <c r="P349" s="32"/>
      <c r="Q349" s="67"/>
      <c r="R349" s="67"/>
      <c r="S349" s="67"/>
      <c r="T349" s="73" t="e">
        <f>AVERAGE(Tabela13[[#This Row],[LUCRO 2015]:[LUCRO 2013]])</f>
        <v>#DIV/0!</v>
      </c>
      <c r="U349" s="77" t="e">
        <f>IF(Tabela13[[#This Row],[LUCRO MÉD]]&lt;&gt;0,(Tabela13[[#This Row],[LUCRO MÉD]]*1000/Tabela13[[#This Row],[Qtde Total Ações]])*(25%*Tabela13[[#This Row],[RPL]]/10%))</f>
        <v>#DIV/0!</v>
      </c>
      <c r="V349" s="30" t="e">
        <f>Tabela13[[#This Row],[DIVIDENDOS (25% +)]]/Tabela13[[#This Row],[Cotação]]</f>
        <v>#DIV/0!</v>
      </c>
      <c r="W349" s="30" t="e">
        <f>Tabela13[[#This Row],[Cotação]]/Tabela13[[#This Row],[VPA]]</f>
        <v>#DIV/0!</v>
      </c>
      <c r="X349" s="61">
        <f>IF(Tabela13[[#This Row],[P. Líquido]]&gt;0,AVERAGE(Tabela13[[#This Row],[LUCRO 2015]:[LUCRO 2013]])/(Tabela13[[#This Row],[P. Líquido]]),0)</f>
        <v>0</v>
      </c>
      <c r="Y349" s="73" t="e">
        <f>IF([LUCRO MÉD]&lt;&gt;0,Tabela13[[#This Row],[Cotação]]/(Tabela13[[#This Row],[LUCRO MÉD]]*1000/Tabela13[[#This Row],[Qtde Total Ações]]),0)</f>
        <v>#DIV/0!</v>
      </c>
      <c r="Z349" s="61" t="e">
        <f>(Tabela13[[#This Row],[LUCRO MÉD]]*1000/Tabela13[[#This Row],[Qtde Total Ações]])/Tabela13[[#This Row],[Cotação]]</f>
        <v>#DIV/0!</v>
      </c>
      <c r="AA349" s="56" t="e">
        <f>Tabela13[[#This Row],[Ativo Circ.]]/Tabela13[[#This Row],[Passivo Circ.]]</f>
        <v>#DIV/0!</v>
      </c>
      <c r="AB349" s="30" t="e">
        <f>STDEV(Tabela13[[#This Row],[LUCRO 2015]:[LUCRO 2013]])/Tabela13[[#This Row],[LUCRO MÉD]]</f>
        <v>#DIV/0!</v>
      </c>
    </row>
    <row r="350" spans="1:28" hidden="1">
      <c r="A350" s="21" t="s">
        <v>790</v>
      </c>
      <c r="B350" s="21" t="s">
        <v>558</v>
      </c>
      <c r="C350" s="21" t="s">
        <v>456</v>
      </c>
      <c r="D350" s="34">
        <f>MAX(Tabela13[[#This Row],[Colunas1]:[Colunas5]])</f>
        <v>0</v>
      </c>
      <c r="E35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0" s="28">
        <f>IF(Tabela13[[#This Row],[P. Líquido]]&lt;&gt;0,(Tabela13[[#This Row],[P. Líquido]]*1000)/Tabela13[[#This Row],[Qtde Total Ações]],0)</f>
        <v>0</v>
      </c>
      <c r="G350" s="39">
        <f>SUMPRODUCT(N(TRIM(Tabela15[Nome de pregão])=Tabela13[[#This Row],[Nome de Pregão]]),Tabela15[Qtde total de ações])</f>
        <v>0</v>
      </c>
      <c r="H350" s="21">
        <f>SUMPRODUCT(N(Tabela1[Código]=Tabela13[[#This Row],[PAPEL]]),Tabela1[Fechamento])</f>
        <v>0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0</v>
      </c>
      <c r="K350" s="21">
        <f>SUMPRODUCT(N(Tabela1768[Código]=Tabela13[[#This Row],[PAPEL]]),Tabela1768[Fechamento])</f>
        <v>0</v>
      </c>
      <c r="L350" s="26">
        <f>SUMPRODUCT(N(Tabela17683[Código]=Tabela13[[#This Row],[PAPEL]]),Tabela17683[Fechamento])</f>
        <v>0</v>
      </c>
      <c r="M350" s="32">
        <f>IF(Tabela13[[#This Row],[Cotação]]&gt;0,Plan1!$B$2/Tabela13[[#This Row],[Cotação]]-MOD(Plan1!$B$2/Tabela13[[#This Row],[Cotação]],100),0)</f>
        <v>0</v>
      </c>
      <c r="N350" s="32"/>
      <c r="O350" s="32"/>
      <c r="P350" s="32"/>
      <c r="Q350" s="67"/>
      <c r="R350" s="67"/>
      <c r="S350" s="67"/>
      <c r="T350" s="73" t="e">
        <f>AVERAGE(Tabela13[[#This Row],[LUCRO 2015]:[LUCRO 2013]])</f>
        <v>#DIV/0!</v>
      </c>
      <c r="U350" s="77" t="e">
        <f>IF(Tabela13[[#This Row],[LUCRO MÉD]]&lt;&gt;0,(Tabela13[[#This Row],[LUCRO MÉD]]*1000/Tabela13[[#This Row],[Qtde Total Ações]])*(25%*Tabela13[[#This Row],[RPL]]/10%))</f>
        <v>#DIV/0!</v>
      </c>
      <c r="V350" s="30" t="e">
        <f>Tabela13[[#This Row],[DIVIDENDOS (25% +)]]/Tabela13[[#This Row],[Cotação]]</f>
        <v>#DIV/0!</v>
      </c>
      <c r="W350" s="30" t="e">
        <f>Tabela13[[#This Row],[Cotação]]/Tabela13[[#This Row],[VPA]]</f>
        <v>#DIV/0!</v>
      </c>
      <c r="X350" s="61">
        <f>IF(Tabela13[[#This Row],[P. Líquido]]&gt;0,AVERAGE(Tabela13[[#This Row],[LUCRO 2015]:[LUCRO 2013]])/(Tabela13[[#This Row],[P. Líquido]]),0)</f>
        <v>0</v>
      </c>
      <c r="Y350" s="73" t="e">
        <f>IF([LUCRO MÉD]&lt;&gt;0,Tabela13[[#This Row],[Cotação]]/(Tabela13[[#This Row],[LUCRO MÉD]]*1000/Tabela13[[#This Row],[Qtde Total Ações]]),0)</f>
        <v>#DIV/0!</v>
      </c>
      <c r="Z350" s="61" t="e">
        <f>(Tabela13[[#This Row],[LUCRO MÉD]]*1000/Tabela13[[#This Row],[Qtde Total Ações]])/Tabela13[[#This Row],[Cotação]]</f>
        <v>#DIV/0!</v>
      </c>
      <c r="AA350" s="56" t="e">
        <f>Tabela13[[#This Row],[Ativo Circ.]]/Tabela13[[#This Row],[Passivo Circ.]]</f>
        <v>#DIV/0!</v>
      </c>
      <c r="AB350" s="30" t="e">
        <f>STDEV(Tabela13[[#This Row],[LUCRO 2015]:[LUCRO 2013]])/Tabela13[[#This Row],[LUCRO MÉD]]</f>
        <v>#DIV/0!</v>
      </c>
    </row>
    <row r="351" spans="1:28" hidden="1">
      <c r="A351" s="63" t="s">
        <v>791</v>
      </c>
      <c r="B351" s="21" t="s">
        <v>557</v>
      </c>
      <c r="C351" s="21" t="s">
        <v>264</v>
      </c>
      <c r="D351" s="34">
        <f>MAX(Tabela13[[#This Row],[Colunas1]:[Colunas5]])</f>
        <v>7.34</v>
      </c>
      <c r="E35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51" s="28">
        <f>IF(Tabela13[[#This Row],[P. Líquido]]&lt;&gt;0,(Tabela13[[#This Row],[P. Líquido]]*1000)/Tabela13[[#This Row],[Qtde Total Ações]],0)</f>
        <v>6.2958642186328895</v>
      </c>
      <c r="G351" s="39">
        <f>SUMPRODUCT(N(TRIM(Tabela15[Nome de pregão])=Tabela13[[#This Row],[Nome de Pregão]]),Tabela15[Qtde total de ações])</f>
        <v>1387524047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7.34</v>
      </c>
      <c r="K351" s="21">
        <f>SUMPRODUCT(N(Tabela1768[Código]=Tabela13[[#This Row],[PAPEL]]),Tabela1768[Fechamento])</f>
        <v>0</v>
      </c>
      <c r="L351" s="31">
        <f>SUMPRODUCT(N(Tabela17683[Código]=Tabela13[[#This Row],[PAPEL]]),Tabela17683[Fechamento])</f>
        <v>0</v>
      </c>
      <c r="M351" s="32">
        <f>IF(Tabela13[[#This Row],[Cotação]]&gt;0,Plan1!$B$2/Tabela13[[#This Row],[Cotação]]-MOD(Plan1!$B$2/Tabela13[[#This Row],[Cotação]],100),0)</f>
        <v>100</v>
      </c>
      <c r="N351" s="39">
        <v>8735663</v>
      </c>
      <c r="O351" s="39">
        <v>16430691</v>
      </c>
      <c r="P351" s="39">
        <v>5325571</v>
      </c>
      <c r="Q351" s="67">
        <v>1615951</v>
      </c>
      <c r="R351" s="67">
        <v>0</v>
      </c>
      <c r="S351" s="67">
        <v>533994</v>
      </c>
      <c r="T351" s="73">
        <f>AVERAGE(Tabela13[[#This Row],[LUCRO 2015]:[LUCRO 2013]])</f>
        <v>716648.33333333337</v>
      </c>
      <c r="U351" s="77">
        <f>IF(Tabela13[[#This Row],[LUCRO MÉD]]&lt;&gt;0,(Tabela13[[#This Row],[LUCRO MÉD]]*1000/Tabela13[[#This Row],[Qtde Total Ações]])*(25%*Tabela13[[#This Row],[RPL]]/10%))</f>
        <v>0.1059292283912228</v>
      </c>
      <c r="V351" s="30">
        <f>Tabela13[[#This Row],[DIVIDENDOS (25% +)]]/Tabela13[[#This Row],[Cotação]]</f>
        <v>1.4431774985180218E-2</v>
      </c>
      <c r="W351" s="30">
        <f>Tabela13[[#This Row],[Cotação]]/Tabela13[[#This Row],[VPA]]</f>
        <v>1.1658447109257764</v>
      </c>
      <c r="X351" s="61">
        <f>IF(Tabela13[[#This Row],[P. Líquido]]&gt;0,AVERAGE(Tabela13[[#This Row],[LUCRO 2015]:[LUCRO 2013]])/(Tabela13[[#This Row],[P. Líquido]]),0)</f>
        <v>8.2037085603386184E-2</v>
      </c>
      <c r="Y351" s="73">
        <f>IF([LUCRO MÉD]&lt;&gt;0,Tabela13[[#This Row],[Cotação]]/(Tabela13[[#This Row],[LUCRO MÉD]]*1000/Tabela13[[#This Row],[Qtde Total Ações]]),0)</f>
        <v>14.211191223468507</v>
      </c>
      <c r="Z351" s="61">
        <f>(Tabela13[[#This Row],[LUCRO MÉD]]*1000/Tabela13[[#This Row],[Qtde Total Ações]])/Tabela13[[#This Row],[Cotação]]</f>
        <v>7.0367077908894071E-2</v>
      </c>
      <c r="AA351" s="56">
        <f>Tabela13[[#This Row],[Ativo Circ.]]/Tabela13[[#This Row],[Passivo Circ.]]</f>
        <v>3.0852449436877287</v>
      </c>
      <c r="AB351" s="30">
        <f>STDEV(Tabela13[[#This Row],[LUCRO 2015]:[LUCRO 2013]])/Tabela13[[#This Row],[LUCRO MÉD]]</f>
        <v>1.1488399774950653</v>
      </c>
    </row>
    <row r="352" spans="1:28" hidden="1">
      <c r="A352" s="21" t="s">
        <v>792</v>
      </c>
      <c r="B352" s="21" t="s">
        <v>557</v>
      </c>
      <c r="C352" s="21" t="s">
        <v>173</v>
      </c>
      <c r="D352" s="34">
        <f>MAX(Tabela13[[#This Row],[Colunas1]:[Colunas5]])</f>
        <v>17</v>
      </c>
      <c r="E35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2" s="28">
        <f>IF(Tabela13[[#This Row],[P. Líquido]]&lt;&gt;0,(Tabela13[[#This Row],[P. Líquido]]*1000)/Tabela13[[#This Row],[Qtde Total Ações]],0)</f>
        <v>0</v>
      </c>
      <c r="G352" s="39">
        <f>SUMPRODUCT(N(TRIM(Tabela15[Nome de pregão])=Tabela13[[#This Row],[Nome de Pregão]]),Tabela15[Qtde total de ações])</f>
        <v>76423831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17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6">
        <f>SUMPRODUCT(N(Tabela17683[Código]=Tabela13[[#This Row],[PAPEL]]),Tabela17683[Fechamento])</f>
        <v>0</v>
      </c>
      <c r="M352" s="32">
        <f>IF(Tabela13[[#This Row],[Cotação]]&gt;0,Plan1!$B$2/Tabela13[[#This Row],[Cotação]]-MOD(Plan1!$B$2/Tabela13[[#This Row],[Cotação]],100),0)</f>
        <v>0</v>
      </c>
      <c r="N352" s="32"/>
      <c r="O352" s="32"/>
      <c r="P352" s="32"/>
      <c r="Q352" s="67"/>
      <c r="R352" s="67"/>
      <c r="S352" s="67"/>
      <c r="T352" s="73" t="e">
        <f>AVERAGE(Tabela13[[#This Row],[LUCRO 2015]:[LUCRO 2013]])</f>
        <v>#DIV/0!</v>
      </c>
      <c r="U352" s="77" t="e">
        <f>IF(Tabela13[[#This Row],[LUCRO MÉD]]&lt;&gt;0,(Tabela13[[#This Row],[LUCRO MÉD]]*1000/Tabela13[[#This Row],[Qtde Total Ações]])*(25%*Tabela13[[#This Row],[RPL]]/10%))</f>
        <v>#DIV/0!</v>
      </c>
      <c r="V352" s="30" t="e">
        <f>Tabela13[[#This Row],[DIVIDENDOS (25% +)]]/Tabela13[[#This Row],[Cotação]]</f>
        <v>#DIV/0!</v>
      </c>
      <c r="W352" s="30" t="e">
        <f>Tabela13[[#This Row],[Cotação]]/Tabela13[[#This Row],[VPA]]</f>
        <v>#DIV/0!</v>
      </c>
      <c r="X352" s="61">
        <f>IF(Tabela13[[#This Row],[P. Líquido]]&gt;0,AVERAGE(Tabela13[[#This Row],[LUCRO 2015]:[LUCRO 2013]])/(Tabela13[[#This Row],[P. Líquido]]),0)</f>
        <v>0</v>
      </c>
      <c r="Y352" s="73" t="e">
        <f>IF([LUCRO MÉD]&lt;&gt;0,Tabela13[[#This Row],[Cotação]]/(Tabela13[[#This Row],[LUCRO MÉD]]*1000/Tabela13[[#This Row],[Qtde Total Ações]]),0)</f>
        <v>#DIV/0!</v>
      </c>
      <c r="Z352" s="61" t="e">
        <f>(Tabela13[[#This Row],[LUCRO MÉD]]*1000/Tabela13[[#This Row],[Qtde Total Ações]])/Tabela13[[#This Row],[Cotação]]</f>
        <v>#DIV/0!</v>
      </c>
      <c r="AA352" s="56" t="e">
        <f>Tabela13[[#This Row],[Ativo Circ.]]/Tabela13[[#This Row],[Passivo Circ.]]</f>
        <v>#DIV/0!</v>
      </c>
      <c r="AB352" s="30" t="e">
        <f>STDEV(Tabela13[[#This Row],[LUCRO 2015]:[LUCRO 2013]])/Tabela13[[#This Row],[LUCRO MÉD]]</f>
        <v>#DIV/0!</v>
      </c>
    </row>
    <row r="353" spans="1:28" hidden="1">
      <c r="A353" s="21" t="s">
        <v>793</v>
      </c>
      <c r="B353" s="21" t="s">
        <v>557</v>
      </c>
      <c r="C353" s="21" t="s">
        <v>362</v>
      </c>
      <c r="D353" s="34">
        <f>MAX(Tabela13[[#This Row],[Colunas1]:[Colunas5]])</f>
        <v>14.68</v>
      </c>
      <c r="E35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3" s="28">
        <f>IF(Tabela13[[#This Row],[P. Líquido]]&lt;&gt;0,(Tabela13[[#This Row],[P. Líquido]]*1000)/Tabela13[[#This Row],[Qtde Total Ações]],0)</f>
        <v>0</v>
      </c>
      <c r="G353" s="39">
        <f>SUMPRODUCT(N(TRIM(Tabela15[Nome de pregão])=Tabela13[[#This Row],[Nome de Pregão]]),Tabela15[Qtde total de ações])</f>
        <v>98897500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14.68</v>
      </c>
      <c r="L353" s="26">
        <f>SUMPRODUCT(N(Tabela17683[Código]=Tabela13[[#This Row],[PAPEL]]),Tabela17683[Fechamento])</f>
        <v>0</v>
      </c>
      <c r="M353" s="32">
        <f>IF(Tabela13[[#This Row],[Cotação]]&gt;0,Plan1!$B$2/Tabela13[[#This Row],[Cotação]]-MOD(Plan1!$B$2/Tabela13[[#This Row],[Cotação]],100),0)</f>
        <v>0</v>
      </c>
      <c r="N353" s="32"/>
      <c r="O353" s="32"/>
      <c r="P353" s="32"/>
      <c r="Q353" s="67"/>
      <c r="R353" s="67"/>
      <c r="S353" s="67"/>
      <c r="T353" s="73" t="e">
        <f>AVERAGE(Tabela13[[#This Row],[LUCRO 2015]:[LUCRO 2013]])</f>
        <v>#DIV/0!</v>
      </c>
      <c r="U353" s="77" t="e">
        <f>IF(Tabela13[[#This Row],[LUCRO MÉD]]&lt;&gt;0,(Tabela13[[#This Row],[LUCRO MÉD]]*1000/Tabela13[[#This Row],[Qtde Total Ações]])*(25%*Tabela13[[#This Row],[RPL]]/10%))</f>
        <v>#DIV/0!</v>
      </c>
      <c r="V353" s="30" t="e">
        <f>Tabela13[[#This Row],[DIVIDENDOS (25% +)]]/Tabela13[[#This Row],[Cotação]]</f>
        <v>#DIV/0!</v>
      </c>
      <c r="W353" s="30" t="e">
        <f>Tabela13[[#This Row],[Cotação]]/Tabela13[[#This Row],[VPA]]</f>
        <v>#DIV/0!</v>
      </c>
      <c r="X353" s="61">
        <f>IF(Tabela13[[#This Row],[P. Líquido]]&gt;0,AVERAGE(Tabela13[[#This Row],[LUCRO 2015]:[LUCRO 2013]])/(Tabela13[[#This Row],[P. Líquido]]),0)</f>
        <v>0</v>
      </c>
      <c r="Y353" s="73" t="e">
        <f>IF([LUCRO MÉD]&lt;&gt;0,Tabela13[[#This Row],[Cotação]]/(Tabela13[[#This Row],[LUCRO MÉD]]*1000/Tabela13[[#This Row],[Qtde Total Ações]]),0)</f>
        <v>#DIV/0!</v>
      </c>
      <c r="Z353" s="61" t="e">
        <f>(Tabela13[[#This Row],[LUCRO MÉD]]*1000/Tabela13[[#This Row],[Qtde Total Ações]])/Tabela13[[#This Row],[Cotação]]</f>
        <v>#DIV/0!</v>
      </c>
      <c r="AA353" s="56" t="e">
        <f>Tabela13[[#This Row],[Ativo Circ.]]/Tabela13[[#This Row],[Passivo Circ.]]</f>
        <v>#DIV/0!</v>
      </c>
      <c r="AB353" s="30" t="e">
        <f>STDEV(Tabela13[[#This Row],[LUCRO 2015]:[LUCRO 2013]])/Tabela13[[#This Row],[LUCRO MÉD]]</f>
        <v>#DIV/0!</v>
      </c>
    </row>
    <row r="354" spans="1:28" hidden="1">
      <c r="A354" s="21" t="s">
        <v>794</v>
      </c>
      <c r="B354" s="21" t="s">
        <v>558</v>
      </c>
      <c r="C354" s="21" t="s">
        <v>58</v>
      </c>
      <c r="D354" s="34">
        <f>MAX(Tabela13[[#This Row],[Colunas1]:[Colunas5]])</f>
        <v>3.97</v>
      </c>
      <c r="E35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4" s="28">
        <f>IF(Tabela13[[#This Row],[P. Líquido]]&lt;&gt;0,(Tabela13[[#This Row],[P. Líquido]]*1000)/Tabela13[[#This Row],[Qtde Total Ações]],0)</f>
        <v>0</v>
      </c>
      <c r="G354" s="39">
        <f>SUMPRODUCT(N(TRIM(Tabela15[Nome de pregão])=Tabela13[[#This Row],[Nome de Pregão]]),Tabela15[Qtde total de ações])</f>
        <v>137747421</v>
      </c>
      <c r="H354" s="21">
        <f>SUMPRODUCT(N(Tabela1[Código]=Tabela13[[#This Row],[PAPEL]]),Tabela1[Fechamento])</f>
        <v>3.97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0</v>
      </c>
      <c r="K354" s="31">
        <f>SUMPRODUCT(N(Tabela1768[Código]=Tabela13[[#This Row],[PAPEL]]),Tabela1768[Fechamento])</f>
        <v>0</v>
      </c>
      <c r="L354" s="21">
        <f>SUMPRODUCT(N(Tabela17683[Código]=Tabela13[[#This Row],[PAPEL]]),Tabela17683[Fechamento])</f>
        <v>0</v>
      </c>
      <c r="M354" s="32">
        <f>IF(Tabela13[[#This Row],[Cotação]]&gt;0,Plan1!$B$2/Tabela13[[#This Row],[Cotação]]-MOD(Plan1!$B$2/Tabela13[[#This Row],[Cotação]],100),0)</f>
        <v>200</v>
      </c>
      <c r="N354" s="39"/>
      <c r="O354" s="39"/>
      <c r="P354" s="39"/>
      <c r="Q354" s="67"/>
      <c r="R354" s="67"/>
      <c r="S354" s="67"/>
      <c r="T354" s="73" t="e">
        <f>AVERAGE(Tabela13[[#This Row],[LUCRO 2015]:[LUCRO 2013]])</f>
        <v>#DIV/0!</v>
      </c>
      <c r="U354" s="77" t="e">
        <f>IF(Tabela13[[#This Row],[LUCRO MÉD]]&lt;&gt;0,(Tabela13[[#This Row],[LUCRO MÉD]]*1000/Tabela13[[#This Row],[Qtde Total Ações]])*(25%*Tabela13[[#This Row],[RPL]]/10%))</f>
        <v>#DIV/0!</v>
      </c>
      <c r="V354" s="30" t="e">
        <f>Tabela13[[#This Row],[DIVIDENDOS (25% +)]]/Tabela13[[#This Row],[Cotação]]</f>
        <v>#DIV/0!</v>
      </c>
      <c r="W354" s="30" t="e">
        <f>Tabela13[[#This Row],[Cotação]]/Tabela13[[#This Row],[VPA]]</f>
        <v>#DIV/0!</v>
      </c>
      <c r="X354" s="61">
        <f>IF(Tabela13[[#This Row],[P. Líquido]]&gt;0,AVERAGE(Tabela13[[#This Row],[LUCRO 2015]:[LUCRO 2013]])/(Tabela13[[#This Row],[P. Líquido]]),0)</f>
        <v>0</v>
      </c>
      <c r="Y354" s="73" t="e">
        <f>IF([LUCRO MÉD]&lt;&gt;0,Tabela13[[#This Row],[Cotação]]/(Tabela13[[#This Row],[LUCRO MÉD]]*1000/Tabela13[[#This Row],[Qtde Total Ações]]),0)</f>
        <v>#DIV/0!</v>
      </c>
      <c r="Z354" s="61" t="e">
        <f>(Tabela13[[#This Row],[LUCRO MÉD]]*1000/Tabela13[[#This Row],[Qtde Total Ações]])/Tabela13[[#This Row],[Cotação]]</f>
        <v>#DIV/0!</v>
      </c>
      <c r="AA354" s="56" t="e">
        <f>Tabela13[[#This Row],[Ativo Circ.]]/Tabela13[[#This Row],[Passivo Circ.]]</f>
        <v>#DIV/0!</v>
      </c>
      <c r="AB354" s="30" t="e">
        <f>STDEV(Tabela13[[#This Row],[LUCRO 2015]:[LUCRO 2013]])/Tabela13[[#This Row],[LUCRO MÉD]]</f>
        <v>#DIV/0!</v>
      </c>
    </row>
    <row r="355" spans="1:28" hidden="1">
      <c r="A355" s="21" t="s">
        <v>794</v>
      </c>
      <c r="B355" s="21" t="s">
        <v>557</v>
      </c>
      <c r="C355" s="21" t="s">
        <v>250</v>
      </c>
      <c r="D355" s="34">
        <f>MAX(Tabela13[[#This Row],[Colunas1]:[Colunas5]])</f>
        <v>0</v>
      </c>
      <c r="E35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5" s="28">
        <f>IF(Tabela13[[#This Row],[P. Líquido]]&lt;&gt;0,(Tabela13[[#This Row],[P. Líquido]]*1000)/Tabela13[[#This Row],[Qtde Total Ações]],0)</f>
        <v>0</v>
      </c>
      <c r="G355" s="39">
        <f>SUMPRODUCT(N(TRIM(Tabela15[Nome de pregão])=Tabela13[[#This Row],[Nome de Pregão]]),Tabela15[Qtde total de ações])</f>
        <v>137747421</v>
      </c>
      <c r="H355" s="21">
        <f>SUMPRODUCT(N(Tabela1[Código]=Tabela13[[#This Row],[PAPEL]]),Tabela1[Fechamento])</f>
        <v>0</v>
      </c>
      <c r="I355" s="21">
        <f>SUMPRODUCT(N(Tabela17[Código]=Tabela13[[#This Row],[PAPEL]]),Tabela17[Fechamento])</f>
        <v>0</v>
      </c>
      <c r="J355" s="21">
        <f>SUMPRODUCT(N(Tabela176[Código]=Tabela13[[#This Row],[PAPEL]]),Tabela176[Fechamento])</f>
        <v>0</v>
      </c>
      <c r="K355" s="31">
        <f>SUMPRODUCT(N(Tabela1768[Código]=Tabela13[[#This Row],[PAPEL]]),Tabela1768[Fechamento])</f>
        <v>0</v>
      </c>
      <c r="L355" s="21">
        <f>SUMPRODUCT(N(Tabela17683[Código]=Tabela13[[#This Row],[PAPEL]]),Tabela17683[Fechamento])</f>
        <v>0</v>
      </c>
      <c r="M355" s="32">
        <f>IF(Tabela13[[#This Row],[Cotação]]&gt;0,Plan1!$B$2/Tabela13[[#This Row],[Cotação]]-MOD(Plan1!$B$2/Tabela13[[#This Row],[Cotação]],100),0)</f>
        <v>0</v>
      </c>
      <c r="N355" s="32"/>
      <c r="O355" s="32"/>
      <c r="P355" s="32"/>
      <c r="Q355" s="67"/>
      <c r="R355" s="67"/>
      <c r="S355" s="67"/>
      <c r="T355" s="73" t="e">
        <f>AVERAGE(Tabela13[[#This Row],[LUCRO 2015]:[LUCRO 2013]])</f>
        <v>#DIV/0!</v>
      </c>
      <c r="U355" s="77" t="e">
        <f>IF(Tabela13[[#This Row],[LUCRO MÉD]]&lt;&gt;0,(Tabela13[[#This Row],[LUCRO MÉD]]*1000/Tabela13[[#This Row],[Qtde Total Ações]])*(25%*Tabela13[[#This Row],[RPL]]/10%))</f>
        <v>#DIV/0!</v>
      </c>
      <c r="V355" s="30" t="e">
        <f>Tabela13[[#This Row],[DIVIDENDOS (25% +)]]/Tabela13[[#This Row],[Cotação]]</f>
        <v>#DIV/0!</v>
      </c>
      <c r="W355" s="30" t="e">
        <f>Tabela13[[#This Row],[Cotação]]/Tabela13[[#This Row],[VPA]]</f>
        <v>#DIV/0!</v>
      </c>
      <c r="X355" s="61">
        <f>IF(Tabela13[[#This Row],[P. Líquido]]&gt;0,AVERAGE(Tabela13[[#This Row],[LUCRO 2015]:[LUCRO 2013]])/(Tabela13[[#This Row],[P. Líquido]]),0)</f>
        <v>0</v>
      </c>
      <c r="Y355" s="73" t="e">
        <f>IF([LUCRO MÉD]&lt;&gt;0,Tabela13[[#This Row],[Cotação]]/(Tabela13[[#This Row],[LUCRO MÉD]]*1000/Tabela13[[#This Row],[Qtde Total Ações]]),0)</f>
        <v>#DIV/0!</v>
      </c>
      <c r="Z355" s="61" t="e">
        <f>(Tabela13[[#This Row],[LUCRO MÉD]]*1000/Tabela13[[#This Row],[Qtde Total Ações]])/Tabela13[[#This Row],[Cotação]]</f>
        <v>#DIV/0!</v>
      </c>
      <c r="AA355" s="56" t="e">
        <f>Tabela13[[#This Row],[Ativo Circ.]]/Tabela13[[#This Row],[Passivo Circ.]]</f>
        <v>#DIV/0!</v>
      </c>
      <c r="AB355" s="30" t="e">
        <f>STDEV(Tabela13[[#This Row],[LUCRO 2015]:[LUCRO 2013]])/Tabela13[[#This Row],[LUCRO MÉD]]</f>
        <v>#DIV/0!</v>
      </c>
    </row>
    <row r="356" spans="1:28" hidden="1">
      <c r="A356" s="21" t="s">
        <v>795</v>
      </c>
      <c r="B356" s="21" t="s">
        <v>557</v>
      </c>
      <c r="C356" s="21" t="s">
        <v>469</v>
      </c>
      <c r="D356" s="34">
        <f>MAX(Tabela13[[#This Row],[Colunas1]:[Colunas5]])</f>
        <v>35.81</v>
      </c>
      <c r="E35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6" s="28">
        <f>IF(Tabela13[[#This Row],[P. Líquido]]&lt;&gt;0,(Tabela13[[#This Row],[P. Líquido]]*1000)/Tabela13[[#This Row],[Qtde Total Ações]],0)</f>
        <v>0</v>
      </c>
      <c r="G356" s="39">
        <f>SUMPRODUCT(N(TRIM(Tabela15[Nome de pregão])=Tabela13[[#This Row],[Nome de Pregão]]),Tabela15[Qtde total de ações])</f>
        <v>2457900</v>
      </c>
      <c r="H356" s="21">
        <f>SUMPRODUCT(N(Tabela1[Código]=Tabela13[[#This Row],[PAPEL]]),Tabela1[Fechamento])</f>
        <v>0</v>
      </c>
      <c r="I356" s="21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0</v>
      </c>
      <c r="L356" s="26">
        <f>SUMPRODUCT(N(Tabela17683[Código]=Tabela13[[#This Row],[PAPEL]]),Tabela17683[Fechamento])</f>
        <v>35.81</v>
      </c>
      <c r="M356" s="32">
        <f>IF(Tabela13[[#This Row],[Cotação]]&gt;0,Plan1!$B$2/Tabela13[[#This Row],[Cotação]]-MOD(Plan1!$B$2/Tabela13[[#This Row],[Cotação]],100),0)</f>
        <v>0</v>
      </c>
      <c r="N356" s="32"/>
      <c r="O356" s="32"/>
      <c r="P356" s="32"/>
      <c r="Q356" s="67"/>
      <c r="R356" s="67"/>
      <c r="S356" s="67"/>
      <c r="T356" s="73" t="e">
        <f>AVERAGE(Tabela13[[#This Row],[LUCRO 2015]:[LUCRO 2013]])</f>
        <v>#DIV/0!</v>
      </c>
      <c r="U356" s="77" t="e">
        <f>IF(Tabela13[[#This Row],[LUCRO MÉD]]&lt;&gt;0,(Tabela13[[#This Row],[LUCRO MÉD]]*1000/Tabela13[[#This Row],[Qtde Total Ações]])*(25%*Tabela13[[#This Row],[RPL]]/10%))</f>
        <v>#DIV/0!</v>
      </c>
      <c r="V356" s="30" t="e">
        <f>Tabela13[[#This Row],[DIVIDENDOS (25% +)]]/Tabela13[[#This Row],[Cotação]]</f>
        <v>#DIV/0!</v>
      </c>
      <c r="W356" s="30" t="e">
        <f>Tabela13[[#This Row],[Cotação]]/Tabela13[[#This Row],[VPA]]</f>
        <v>#DIV/0!</v>
      </c>
      <c r="X356" s="61">
        <f>IF(Tabela13[[#This Row],[P. Líquido]]&gt;0,AVERAGE(Tabela13[[#This Row],[LUCRO 2015]:[LUCRO 2013]])/(Tabela13[[#This Row],[P. Líquido]]),0)</f>
        <v>0</v>
      </c>
      <c r="Y356" s="73" t="e">
        <f>IF([LUCRO MÉD]&lt;&gt;0,Tabela13[[#This Row],[Cotação]]/(Tabela13[[#This Row],[LUCRO MÉD]]*1000/Tabela13[[#This Row],[Qtde Total Ações]]),0)</f>
        <v>#DIV/0!</v>
      </c>
      <c r="Z356" s="61" t="e">
        <f>(Tabela13[[#This Row],[LUCRO MÉD]]*1000/Tabela13[[#This Row],[Qtde Total Ações]])/Tabela13[[#This Row],[Cotação]]</f>
        <v>#DIV/0!</v>
      </c>
      <c r="AA356" s="56" t="e">
        <f>Tabela13[[#This Row],[Ativo Circ.]]/Tabela13[[#This Row],[Passivo Circ.]]</f>
        <v>#DIV/0!</v>
      </c>
      <c r="AB356" s="30" t="e">
        <f>STDEV(Tabela13[[#This Row],[LUCRO 2015]:[LUCRO 2013]])/Tabela13[[#This Row],[LUCRO MÉD]]</f>
        <v>#DIV/0!</v>
      </c>
    </row>
    <row r="357" spans="1:28" hidden="1">
      <c r="A357" s="21" t="s">
        <v>795</v>
      </c>
      <c r="B357" s="21" t="s">
        <v>563</v>
      </c>
      <c r="C357" s="21" t="s">
        <v>470</v>
      </c>
      <c r="D357" s="34">
        <f>MAX(Tabela13[[#This Row],[Colunas1]:[Colunas5]])</f>
        <v>23</v>
      </c>
      <c r="E35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7" s="28">
        <f>IF(Tabela13[[#This Row],[P. Líquido]]&lt;&gt;0,(Tabela13[[#This Row],[P. Líquido]]*1000)/Tabela13[[#This Row],[Qtde Total Ações]],0)</f>
        <v>0</v>
      </c>
      <c r="G357" s="39">
        <f>SUMPRODUCT(N(TRIM(Tabela15[Nome de pregão])=Tabela13[[#This Row],[Nome de Pregão]]),Tabela15[Qtde total de ações])</f>
        <v>2457900</v>
      </c>
      <c r="H357" s="21">
        <f>SUMPRODUCT(N(Tabela1[Código]=Tabela13[[#This Row],[PAPEL]]),Tabela1[Fechamento])</f>
        <v>0</v>
      </c>
      <c r="I357" s="21">
        <f>SUMPRODUCT(N(Tabela17[Código]=Tabela13[[#This Row],[PAPEL]]),Tabela17[Fechamento])</f>
        <v>0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0</v>
      </c>
      <c r="L357" s="26">
        <f>SUMPRODUCT(N(Tabela17683[Código]=Tabela13[[#This Row],[PAPEL]]),Tabela17683[Fechamento])</f>
        <v>23</v>
      </c>
      <c r="M357" s="32">
        <f>IF(Tabela13[[#This Row],[Cotação]]&gt;0,Plan1!$B$2/Tabela13[[#This Row],[Cotação]]-MOD(Plan1!$B$2/Tabela13[[#This Row],[Cotação]],100),0)</f>
        <v>0</v>
      </c>
      <c r="N357" s="32"/>
      <c r="O357" s="32"/>
      <c r="P357" s="32"/>
      <c r="Q357" s="67"/>
      <c r="R357" s="67"/>
      <c r="S357" s="67"/>
      <c r="T357" s="73" t="e">
        <f>AVERAGE(Tabela13[[#This Row],[LUCRO 2015]:[LUCRO 2013]])</f>
        <v>#DIV/0!</v>
      </c>
      <c r="U357" s="77" t="e">
        <f>IF(Tabela13[[#This Row],[LUCRO MÉD]]&lt;&gt;0,(Tabela13[[#This Row],[LUCRO MÉD]]*1000/Tabela13[[#This Row],[Qtde Total Ações]])*(25%*Tabela13[[#This Row],[RPL]]/10%))</f>
        <v>#DIV/0!</v>
      </c>
      <c r="V357" s="30" t="e">
        <f>Tabela13[[#This Row],[DIVIDENDOS (25% +)]]/Tabela13[[#This Row],[Cotação]]</f>
        <v>#DIV/0!</v>
      </c>
      <c r="W357" s="30" t="e">
        <f>Tabela13[[#This Row],[Cotação]]/Tabela13[[#This Row],[VPA]]</f>
        <v>#DIV/0!</v>
      </c>
      <c r="X357" s="61">
        <f>IF(Tabela13[[#This Row],[P. Líquido]]&gt;0,AVERAGE(Tabela13[[#This Row],[LUCRO 2015]:[LUCRO 2013]])/(Tabela13[[#This Row],[P. Líquido]]),0)</f>
        <v>0</v>
      </c>
      <c r="Y357" s="73" t="e">
        <f>IF([LUCRO MÉD]&lt;&gt;0,Tabela13[[#This Row],[Cotação]]/(Tabela13[[#This Row],[LUCRO MÉD]]*1000/Tabela13[[#This Row],[Qtde Total Ações]]),0)</f>
        <v>#DIV/0!</v>
      </c>
      <c r="Z357" s="61" t="e">
        <f>(Tabela13[[#This Row],[LUCRO MÉD]]*1000/Tabela13[[#This Row],[Qtde Total Ações]])/Tabela13[[#This Row],[Cotação]]</f>
        <v>#DIV/0!</v>
      </c>
      <c r="AA357" s="56" t="e">
        <f>Tabela13[[#This Row],[Ativo Circ.]]/Tabela13[[#This Row],[Passivo Circ.]]</f>
        <v>#DIV/0!</v>
      </c>
      <c r="AB357" s="30" t="e">
        <f>STDEV(Tabela13[[#This Row],[LUCRO 2015]:[LUCRO 2013]])/Tabela13[[#This Row],[LUCRO MÉD]]</f>
        <v>#DIV/0!</v>
      </c>
    </row>
    <row r="358" spans="1:28" hidden="1">
      <c r="A358" s="21" t="s">
        <v>795</v>
      </c>
      <c r="B358" s="21" t="s">
        <v>564</v>
      </c>
      <c r="C358" s="21" t="s">
        <v>471</v>
      </c>
      <c r="D358" s="34">
        <f>MAX(Tabela13[[#This Row],[Colunas1]:[Colunas5]])</f>
        <v>23.94</v>
      </c>
      <c r="E35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8" s="28">
        <f>IF(Tabela13[[#This Row],[P. Líquido]]&lt;&gt;0,(Tabela13[[#This Row],[P. Líquido]]*1000)/Tabela13[[#This Row],[Qtde Total Ações]],0)</f>
        <v>0</v>
      </c>
      <c r="G358" s="39">
        <f>SUMPRODUCT(N(TRIM(Tabela15[Nome de pregão])=Tabela13[[#This Row],[Nome de Pregão]]),Tabela15[Qtde total de ações])</f>
        <v>2457900</v>
      </c>
      <c r="H358" s="21">
        <f>SUMPRODUCT(N(Tabela1[Código]=Tabela13[[#This Row],[PAPEL]]),Tabela1[Fechamento])</f>
        <v>0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0</v>
      </c>
      <c r="K358" s="21">
        <f>SUMPRODUCT(N(Tabela1768[Código]=Tabela13[[#This Row],[PAPEL]]),Tabela1768[Fechamento])</f>
        <v>0</v>
      </c>
      <c r="L358" s="26">
        <f>SUMPRODUCT(N(Tabela17683[Código]=Tabela13[[#This Row],[PAPEL]]),Tabela17683[Fechamento])</f>
        <v>23.94</v>
      </c>
      <c r="M358" s="32">
        <f>IF(Tabela13[[#This Row],[Cotação]]&gt;0,Plan1!$B$2/Tabela13[[#This Row],[Cotação]]-MOD(Plan1!$B$2/Tabela13[[#This Row],[Cotação]],100),0)</f>
        <v>0</v>
      </c>
      <c r="N358" s="32"/>
      <c r="O358" s="32"/>
      <c r="P358" s="32"/>
      <c r="Q358" s="67"/>
      <c r="R358" s="67"/>
      <c r="S358" s="67"/>
      <c r="T358" s="73" t="e">
        <f>AVERAGE(Tabela13[[#This Row],[LUCRO 2015]:[LUCRO 2013]])</f>
        <v>#DIV/0!</v>
      </c>
      <c r="U358" s="77" t="e">
        <f>IF(Tabela13[[#This Row],[LUCRO MÉD]]&lt;&gt;0,(Tabela13[[#This Row],[LUCRO MÉD]]*1000/Tabela13[[#This Row],[Qtde Total Ações]])*(25%*Tabela13[[#This Row],[RPL]]/10%))</f>
        <v>#DIV/0!</v>
      </c>
      <c r="V358" s="30" t="e">
        <f>Tabela13[[#This Row],[DIVIDENDOS (25% +)]]/Tabela13[[#This Row],[Cotação]]</f>
        <v>#DIV/0!</v>
      </c>
      <c r="W358" s="30" t="e">
        <f>Tabela13[[#This Row],[Cotação]]/Tabela13[[#This Row],[VPA]]</f>
        <v>#DIV/0!</v>
      </c>
      <c r="X358" s="61">
        <f>IF(Tabela13[[#This Row],[P. Líquido]]&gt;0,AVERAGE(Tabela13[[#This Row],[LUCRO 2015]:[LUCRO 2013]])/(Tabela13[[#This Row],[P. Líquido]]),0)</f>
        <v>0</v>
      </c>
      <c r="Y358" s="73" t="e">
        <f>IF([LUCRO MÉD]&lt;&gt;0,Tabela13[[#This Row],[Cotação]]/(Tabela13[[#This Row],[LUCRO MÉD]]*1000/Tabela13[[#This Row],[Qtde Total Ações]]),0)</f>
        <v>#DIV/0!</v>
      </c>
      <c r="Z358" s="61" t="e">
        <f>(Tabela13[[#This Row],[LUCRO MÉD]]*1000/Tabela13[[#This Row],[Qtde Total Ações]])/Tabela13[[#This Row],[Cotação]]</f>
        <v>#DIV/0!</v>
      </c>
      <c r="AA358" s="56" t="e">
        <f>Tabela13[[#This Row],[Ativo Circ.]]/Tabela13[[#This Row],[Passivo Circ.]]</f>
        <v>#DIV/0!</v>
      </c>
      <c r="AB358" s="30" t="e">
        <f>STDEV(Tabela13[[#This Row],[LUCRO 2015]:[LUCRO 2013]])/Tabela13[[#This Row],[LUCRO MÉD]]</f>
        <v>#DIV/0!</v>
      </c>
    </row>
    <row r="359" spans="1:28" hidden="1">
      <c r="A359" s="21" t="s">
        <v>796</v>
      </c>
      <c r="B359" s="21" t="s">
        <v>557</v>
      </c>
      <c r="C359" s="21" t="s">
        <v>333</v>
      </c>
      <c r="D359" s="34">
        <f>MAX(Tabela13[[#This Row],[Colunas1]:[Colunas5]])</f>
        <v>27.59</v>
      </c>
      <c r="E35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59" s="28">
        <f>IF(Tabela13[[#This Row],[P. Líquido]]&lt;&gt;0,(Tabela13[[#This Row],[P. Líquido]]*1000)/Tabela13[[#This Row],[Qtde Total Ações]],0)</f>
        <v>0</v>
      </c>
      <c r="G359" s="39">
        <f>SUMPRODUCT(N(TRIM(Tabela15[Nome de pregão])=Tabela13[[#This Row],[Nome de Pregão]]),Tabela15[Qtde total de ações])</f>
        <v>0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27.59</v>
      </c>
      <c r="K359" s="21">
        <f>SUMPRODUCT(N(Tabela1768[Código]=Tabela13[[#This Row],[PAPEL]]),Tabela1768[Fechamento])</f>
        <v>0</v>
      </c>
      <c r="L359" s="26">
        <f>SUMPRODUCT(N(Tabela17683[Código]=Tabela13[[#This Row],[PAPEL]]),Tabela17683[Fechamento])</f>
        <v>0</v>
      </c>
      <c r="M359" s="32">
        <f>IF(Tabela13[[#This Row],[Cotação]]&gt;0,Plan1!$B$2/Tabela13[[#This Row],[Cotação]]-MOD(Plan1!$B$2/Tabela13[[#This Row],[Cotação]],100),0)</f>
        <v>0</v>
      </c>
      <c r="N359" s="32"/>
      <c r="O359" s="32"/>
      <c r="P359" s="32"/>
      <c r="Q359" s="67"/>
      <c r="R359" s="67"/>
      <c r="S359" s="67"/>
      <c r="T359" s="73" t="e">
        <f>AVERAGE(Tabela13[[#This Row],[LUCRO 2015]:[LUCRO 2013]])</f>
        <v>#DIV/0!</v>
      </c>
      <c r="U359" s="77" t="e">
        <f>IF(Tabela13[[#This Row],[LUCRO MÉD]]&lt;&gt;0,(Tabela13[[#This Row],[LUCRO MÉD]]*1000/Tabela13[[#This Row],[Qtde Total Ações]])*(25%*Tabela13[[#This Row],[RPL]]/10%))</f>
        <v>#DIV/0!</v>
      </c>
      <c r="V359" s="30" t="e">
        <f>Tabela13[[#This Row],[DIVIDENDOS (25% +)]]/Tabela13[[#This Row],[Cotação]]</f>
        <v>#DIV/0!</v>
      </c>
      <c r="W359" s="30" t="e">
        <f>Tabela13[[#This Row],[Cotação]]/Tabela13[[#This Row],[VPA]]</f>
        <v>#DIV/0!</v>
      </c>
      <c r="X359" s="61">
        <f>IF(Tabela13[[#This Row],[P. Líquido]]&gt;0,AVERAGE(Tabela13[[#This Row],[LUCRO 2015]:[LUCRO 2013]])/(Tabela13[[#This Row],[P. Líquido]]),0)</f>
        <v>0</v>
      </c>
      <c r="Y359" s="73" t="e">
        <f>IF([LUCRO MÉD]&lt;&gt;0,Tabela13[[#This Row],[Cotação]]/(Tabela13[[#This Row],[LUCRO MÉD]]*1000/Tabela13[[#This Row],[Qtde Total Ações]]),0)</f>
        <v>#DIV/0!</v>
      </c>
      <c r="Z359" s="61" t="e">
        <f>(Tabela13[[#This Row],[LUCRO MÉD]]*1000/Tabela13[[#This Row],[Qtde Total Ações]])/Tabela13[[#This Row],[Cotação]]</f>
        <v>#DIV/0!</v>
      </c>
      <c r="AA359" s="56" t="e">
        <f>Tabela13[[#This Row],[Ativo Circ.]]/Tabela13[[#This Row],[Passivo Circ.]]</f>
        <v>#DIV/0!</v>
      </c>
      <c r="AB359" s="30" t="e">
        <f>STDEV(Tabela13[[#This Row],[LUCRO 2015]:[LUCRO 2013]])/Tabela13[[#This Row],[LUCRO MÉD]]</f>
        <v>#DIV/0!</v>
      </c>
    </row>
    <row r="360" spans="1:28" hidden="1">
      <c r="A360" s="63" t="s">
        <v>797</v>
      </c>
      <c r="B360" s="21" t="s">
        <v>557</v>
      </c>
      <c r="C360" s="21" t="s">
        <v>436</v>
      </c>
      <c r="D360" s="34">
        <f>MAX(Tabela13[[#This Row],[Colunas1]:[Colunas5]])</f>
        <v>0.2</v>
      </c>
      <c r="E36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0" s="28">
        <f>IF(Tabela13[[#This Row],[P. Líquido]]&lt;&gt;0,(Tabela13[[#This Row],[P. Líquido]]*1000)/Tabela13[[#This Row],[Qtde Total Ações]],0)</f>
        <v>0.59987650926856528</v>
      </c>
      <c r="G360" s="39">
        <f>SUMPRODUCT(N(TRIM(Tabela15[Nome de pregão])=Tabela13[[#This Row],[Nome de Pregão]]),Tabela15[Qtde total de ações])</f>
        <v>126471030</v>
      </c>
      <c r="H360" s="26">
        <f>SUMPRODUCT(N(Tabela1[Código]=Tabela13[[#This Row],[PAPEL]]),Tabela1[Fechamento])</f>
        <v>0</v>
      </c>
      <c r="I360" s="40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0.2</v>
      </c>
      <c r="L360" s="21">
        <f>SUMPRODUCT(N(Tabela17683[Código]=Tabela13[[#This Row],[PAPEL]]),Tabela17683[Fechamento])</f>
        <v>0</v>
      </c>
      <c r="M360" s="32">
        <f>IF(Tabela13[[#This Row],[Cotação]]&gt;0,Plan1!$B$2/Tabela13[[#This Row],[Cotação]]-MOD(Plan1!$B$2/Tabela13[[#This Row],[Cotação]],100),0)</f>
        <v>5000</v>
      </c>
      <c r="N360" s="39">
        <v>75867</v>
      </c>
      <c r="O360" s="39">
        <v>37472</v>
      </c>
      <c r="P360" s="39">
        <v>10990</v>
      </c>
      <c r="Q360" s="67">
        <v>0</v>
      </c>
      <c r="R360" s="67">
        <v>0</v>
      </c>
      <c r="S360" s="67">
        <v>0</v>
      </c>
      <c r="T360" s="73">
        <f>AVERAGE(Tabela13[[#This Row],[LUCRO 2015]:[LUCRO 2013]])</f>
        <v>0</v>
      </c>
      <c r="U360" s="77" t="b">
        <f>IF(Tabela13[[#This Row],[LUCRO MÉD]]&lt;&gt;0,(Tabela13[[#This Row],[LUCRO MÉD]]*1000/Tabela13[[#This Row],[Qtde Total Ações]])*(25%*Tabela13[[#This Row],[RPL]]/10%))</f>
        <v>0</v>
      </c>
      <c r="V360" s="30">
        <f>Tabela13[[#This Row],[DIVIDENDOS (25% +)]]/Tabela13[[#This Row],[Cotação]]</f>
        <v>0</v>
      </c>
      <c r="W360" s="30">
        <f>Tabela13[[#This Row],[Cotação]]/Tabela13[[#This Row],[VPA]]</f>
        <v>0.33340195341848239</v>
      </c>
      <c r="X360" s="61">
        <f>IF(Tabela13[[#This Row],[P. Líquido]]&gt;0,AVERAGE(Tabela13[[#This Row],[LUCRO 2015]:[LUCRO 2013]])/(Tabela13[[#This Row],[P. Líquido]]),0)</f>
        <v>0</v>
      </c>
      <c r="Y360" s="73">
        <f>IF([LUCRO MÉD]&lt;&gt;0,Tabela13[[#This Row],[Cotação]]/(Tabela13[[#This Row],[LUCRO MÉD]]*1000/Tabela13[[#This Row],[Qtde Total Ações]]),0)</f>
        <v>0</v>
      </c>
      <c r="Z360" s="61">
        <f>(Tabela13[[#This Row],[LUCRO MÉD]]*1000/Tabela13[[#This Row],[Qtde Total Ações]])/Tabela13[[#This Row],[Cotação]]</f>
        <v>0</v>
      </c>
      <c r="AA360" s="56">
        <f>Tabela13[[#This Row],[Ativo Circ.]]/Tabela13[[#This Row],[Passivo Circ.]]</f>
        <v>3.4096451319381256</v>
      </c>
      <c r="AB360" s="30" t="e">
        <f>STDEV(Tabela13[[#This Row],[LUCRO 2015]:[LUCRO 2013]])/Tabela13[[#This Row],[LUCRO MÉD]]</f>
        <v>#DIV/0!</v>
      </c>
    </row>
    <row r="361" spans="1:28" hidden="1">
      <c r="A361" s="63" t="s">
        <v>797</v>
      </c>
      <c r="B361" s="21" t="s">
        <v>563</v>
      </c>
      <c r="C361" s="21" t="s">
        <v>437</v>
      </c>
      <c r="D361" s="34">
        <f>MAX(Tabela13[[#This Row],[Colunas1]:[Colunas5]])</f>
        <v>14</v>
      </c>
      <c r="E36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1" s="28">
        <f>IF(Tabela13[[#This Row],[P. Líquido]]&lt;&gt;0,(Tabela13[[#This Row],[P. Líquido]]*1000)/Tabela13[[#This Row],[Qtde Total Ações]],0)</f>
        <v>0.59987650926856528</v>
      </c>
      <c r="G361" s="39">
        <f>SUMPRODUCT(N(TRIM(Tabela15[Nome de pregão])=Tabela13[[#This Row],[Nome de Pregão]]),Tabela15[Qtde total de ações])</f>
        <v>126471030</v>
      </c>
      <c r="H361" s="26">
        <f>SUMPRODUCT(N(Tabela1[Código]=Tabela13[[#This Row],[PAPEL]]),Tabela1[Fechamento])</f>
        <v>0</v>
      </c>
      <c r="I361" s="40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21">
        <f>SUMPRODUCT(N(Tabela1768[Código]=Tabela13[[#This Row],[PAPEL]]),Tabela1768[Fechamento])</f>
        <v>14</v>
      </c>
      <c r="L361" s="21">
        <f>SUMPRODUCT(N(Tabela17683[Código]=Tabela13[[#This Row],[PAPEL]]),Tabela17683[Fechamento])</f>
        <v>0</v>
      </c>
      <c r="M361" s="32">
        <f>IF(Tabela13[[#This Row],[Cotação]]&gt;0,Plan1!$B$2/Tabela13[[#This Row],[Cotação]]-MOD(Plan1!$B$2/Tabela13[[#This Row],[Cotação]],100),0)</f>
        <v>0</v>
      </c>
      <c r="N361" s="39">
        <v>75867</v>
      </c>
      <c r="O361" s="39">
        <v>37472</v>
      </c>
      <c r="P361" s="39">
        <v>10990</v>
      </c>
      <c r="Q361" s="67">
        <v>0</v>
      </c>
      <c r="R361" s="67">
        <v>0</v>
      </c>
      <c r="S361" s="67">
        <v>0</v>
      </c>
      <c r="T361" s="73">
        <f>AVERAGE(Tabela13[[#This Row],[LUCRO 2015]:[LUCRO 2013]])</f>
        <v>0</v>
      </c>
      <c r="U361" s="77" t="b">
        <f>IF(Tabela13[[#This Row],[LUCRO MÉD]]&lt;&gt;0,(Tabela13[[#This Row],[LUCRO MÉD]]*1000/Tabela13[[#This Row],[Qtde Total Ações]])*(25%*Tabela13[[#This Row],[RPL]]/10%))</f>
        <v>0</v>
      </c>
      <c r="V361" s="30">
        <f>Tabela13[[#This Row],[DIVIDENDOS (25% +)]]/Tabela13[[#This Row],[Cotação]]</f>
        <v>0</v>
      </c>
      <c r="W361" s="30">
        <f>Tabela13[[#This Row],[Cotação]]/Tabela13[[#This Row],[VPA]]</f>
        <v>23.338136739293766</v>
      </c>
      <c r="X361" s="61">
        <f>IF(Tabela13[[#This Row],[P. Líquido]]&gt;0,AVERAGE(Tabela13[[#This Row],[LUCRO 2015]:[LUCRO 2013]])/(Tabela13[[#This Row],[P. Líquido]]),0)</f>
        <v>0</v>
      </c>
      <c r="Y361" s="73">
        <f>IF([LUCRO MÉD]&lt;&gt;0,Tabela13[[#This Row],[Cotação]]/(Tabela13[[#This Row],[LUCRO MÉD]]*1000/Tabela13[[#This Row],[Qtde Total Ações]]),0)</f>
        <v>0</v>
      </c>
      <c r="Z361" s="61">
        <f>(Tabela13[[#This Row],[LUCRO MÉD]]*1000/Tabela13[[#This Row],[Qtde Total Ações]])/Tabela13[[#This Row],[Cotação]]</f>
        <v>0</v>
      </c>
      <c r="AA361" s="56">
        <f>Tabela13[[#This Row],[Ativo Circ.]]/Tabela13[[#This Row],[Passivo Circ.]]</f>
        <v>3.4096451319381256</v>
      </c>
      <c r="AB361" s="30" t="e">
        <f>STDEV(Tabela13[[#This Row],[LUCRO 2015]:[LUCRO 2013]])/Tabela13[[#This Row],[LUCRO MÉD]]</f>
        <v>#DIV/0!</v>
      </c>
    </row>
    <row r="362" spans="1:28" hidden="1">
      <c r="A362" s="63" t="s">
        <v>797</v>
      </c>
      <c r="B362" s="21" t="s">
        <v>564</v>
      </c>
      <c r="C362" s="21" t="s">
        <v>438</v>
      </c>
      <c r="D362" s="34">
        <f>MAX(Tabela13[[#This Row],[Colunas1]:[Colunas5]])</f>
        <v>16.5</v>
      </c>
      <c r="E36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2" s="28">
        <f>IF(Tabela13[[#This Row],[P. Líquido]]&lt;&gt;0,(Tabela13[[#This Row],[P. Líquido]]*1000)/Tabela13[[#This Row],[Qtde Total Ações]],0)</f>
        <v>0.59987650926856528</v>
      </c>
      <c r="G362" s="39">
        <f>SUMPRODUCT(N(TRIM(Tabela15[Nome de pregão])=Tabela13[[#This Row],[Nome de Pregão]]),Tabela15[Qtde total de ações])</f>
        <v>126471030</v>
      </c>
      <c r="H362" s="26">
        <f>SUMPRODUCT(N(Tabela1[Código]=Tabela13[[#This Row],[PAPEL]]),Tabela1[Fechamento])</f>
        <v>0</v>
      </c>
      <c r="I362" s="40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21">
        <f>SUMPRODUCT(N(Tabela1768[Código]=Tabela13[[#This Row],[PAPEL]]),Tabela1768[Fechamento])</f>
        <v>16.5</v>
      </c>
      <c r="L362" s="21">
        <f>SUMPRODUCT(N(Tabela17683[Código]=Tabela13[[#This Row],[PAPEL]]),Tabela17683[Fechamento])</f>
        <v>0</v>
      </c>
      <c r="M362" s="32">
        <f>IF(Tabela13[[#This Row],[Cotação]]&gt;0,Plan1!$B$2/Tabela13[[#This Row],[Cotação]]-MOD(Plan1!$B$2/Tabela13[[#This Row],[Cotação]],100),0)</f>
        <v>0</v>
      </c>
      <c r="N362" s="39">
        <v>75867</v>
      </c>
      <c r="O362" s="39">
        <v>37472</v>
      </c>
      <c r="P362" s="39">
        <v>10990</v>
      </c>
      <c r="Q362" s="67">
        <v>0</v>
      </c>
      <c r="R362" s="67">
        <v>0</v>
      </c>
      <c r="S362" s="67">
        <v>0</v>
      </c>
      <c r="T362" s="73">
        <f>AVERAGE(Tabela13[[#This Row],[LUCRO 2015]:[LUCRO 2013]])</f>
        <v>0</v>
      </c>
      <c r="U362" s="77" t="b">
        <f>IF(Tabela13[[#This Row],[LUCRO MÉD]]&lt;&gt;0,(Tabela13[[#This Row],[LUCRO MÉD]]*1000/Tabela13[[#This Row],[Qtde Total Ações]])*(25%*Tabela13[[#This Row],[RPL]]/10%))</f>
        <v>0</v>
      </c>
      <c r="V362" s="30">
        <f>Tabela13[[#This Row],[DIVIDENDOS (25% +)]]/Tabela13[[#This Row],[Cotação]]</f>
        <v>0</v>
      </c>
      <c r="W362" s="30">
        <f>Tabela13[[#This Row],[Cotação]]/Tabela13[[#This Row],[VPA]]</f>
        <v>27.505661157024793</v>
      </c>
      <c r="X362" s="61">
        <f>IF(Tabela13[[#This Row],[P. Líquido]]&gt;0,AVERAGE(Tabela13[[#This Row],[LUCRO 2015]:[LUCRO 2013]])/(Tabela13[[#This Row],[P. Líquido]]),0)</f>
        <v>0</v>
      </c>
      <c r="Y362" s="73">
        <f>IF([LUCRO MÉD]&lt;&gt;0,Tabela13[[#This Row],[Cotação]]/(Tabela13[[#This Row],[LUCRO MÉD]]*1000/Tabela13[[#This Row],[Qtde Total Ações]]),0)</f>
        <v>0</v>
      </c>
      <c r="Z362" s="61">
        <f>(Tabela13[[#This Row],[LUCRO MÉD]]*1000/Tabela13[[#This Row],[Qtde Total Ações]])/Tabela13[[#This Row],[Cotação]]</f>
        <v>0</v>
      </c>
      <c r="AA362" s="56">
        <f>Tabela13[[#This Row],[Ativo Circ.]]/Tabela13[[#This Row],[Passivo Circ.]]</f>
        <v>3.4096451319381256</v>
      </c>
      <c r="AB362" s="30" t="e">
        <f>STDEV(Tabela13[[#This Row],[LUCRO 2015]:[LUCRO 2013]])/Tabela13[[#This Row],[LUCRO MÉD]]</f>
        <v>#DIV/0!</v>
      </c>
    </row>
    <row r="363" spans="1:28" hidden="1">
      <c r="A363" s="21" t="s">
        <v>798</v>
      </c>
      <c r="B363" s="21" t="s">
        <v>557</v>
      </c>
      <c r="C363" s="21" t="s">
        <v>404</v>
      </c>
      <c r="D363" s="34">
        <f>MAX(Tabela13[[#This Row],[Colunas1]:[Colunas5]])</f>
        <v>3.65</v>
      </c>
      <c r="E36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3" s="28">
        <f>IF(Tabela13[[#This Row],[P. Líquido]]&lt;&gt;0,(Tabela13[[#This Row],[P. Líquido]]*1000)/Tabela13[[#This Row],[Qtde Total Ações]],0)</f>
        <v>0</v>
      </c>
      <c r="G363" s="39">
        <f>SUMPRODUCT(N(TRIM(Tabela15[Nome de pregão])=Tabela13[[#This Row],[Nome de Pregão]]),Tabela15[Qtde total de ações])</f>
        <v>50000000</v>
      </c>
      <c r="H363" s="26">
        <f>SUMPRODUCT(N(Tabela1[Código]=Tabela13[[#This Row],[PAPEL]]),Tabela1[Fechamento])</f>
        <v>0</v>
      </c>
      <c r="I363" s="40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3.65</v>
      </c>
      <c r="L363" s="21">
        <f>SUMPRODUCT(N(Tabela17683[Código]=Tabela13[[#This Row],[PAPEL]]),Tabela17683[Fechamento])</f>
        <v>0</v>
      </c>
      <c r="M363" s="32">
        <f>IF(Tabela13[[#This Row],[Cotação]]&gt;0,Plan1!$B$2/Tabela13[[#This Row],[Cotação]]-MOD(Plan1!$B$2/Tabela13[[#This Row],[Cotação]],100),0)</f>
        <v>200</v>
      </c>
      <c r="N363" s="39"/>
      <c r="O363" s="39"/>
      <c r="P363" s="39"/>
      <c r="Q363" s="67"/>
      <c r="R363" s="67"/>
      <c r="S363" s="67"/>
      <c r="T363" s="73" t="e">
        <f>AVERAGE(Tabela13[[#This Row],[LUCRO 2015]:[LUCRO 2013]])</f>
        <v>#DIV/0!</v>
      </c>
      <c r="U363" s="77" t="e">
        <f>IF(Tabela13[[#This Row],[LUCRO MÉD]]&lt;&gt;0,(Tabela13[[#This Row],[LUCRO MÉD]]*1000/Tabela13[[#This Row],[Qtde Total Ações]])*(25%*Tabela13[[#This Row],[RPL]]/10%))</f>
        <v>#DIV/0!</v>
      </c>
      <c r="V363" s="30" t="e">
        <f>Tabela13[[#This Row],[DIVIDENDOS (25% +)]]/Tabela13[[#This Row],[Cotação]]</f>
        <v>#DIV/0!</v>
      </c>
      <c r="W363" s="30" t="e">
        <f>Tabela13[[#This Row],[Cotação]]/Tabela13[[#This Row],[VPA]]</f>
        <v>#DIV/0!</v>
      </c>
      <c r="X363" s="61">
        <f>IF(Tabela13[[#This Row],[P. Líquido]]&gt;0,AVERAGE(Tabela13[[#This Row],[LUCRO 2015]:[LUCRO 2013]])/(Tabela13[[#This Row],[P. Líquido]]),0)</f>
        <v>0</v>
      </c>
      <c r="Y363" s="73" t="e">
        <f>IF([LUCRO MÉD]&lt;&gt;0,Tabela13[[#This Row],[Cotação]]/(Tabela13[[#This Row],[LUCRO MÉD]]*1000/Tabela13[[#This Row],[Qtde Total Ações]]),0)</f>
        <v>#DIV/0!</v>
      </c>
      <c r="Z363" s="61" t="e">
        <f>(Tabela13[[#This Row],[LUCRO MÉD]]*1000/Tabela13[[#This Row],[Qtde Total Ações]])/Tabela13[[#This Row],[Cotação]]</f>
        <v>#DIV/0!</v>
      </c>
      <c r="AA363" s="56" t="e">
        <f>Tabela13[[#This Row],[Ativo Circ.]]/Tabela13[[#This Row],[Passivo Circ.]]</f>
        <v>#DIV/0!</v>
      </c>
      <c r="AB363" s="30" t="e">
        <f>STDEV(Tabela13[[#This Row],[LUCRO 2015]:[LUCRO 2013]])/Tabela13[[#This Row],[LUCRO MÉD]]</f>
        <v>#DIV/0!</v>
      </c>
    </row>
    <row r="364" spans="1:28" hidden="1">
      <c r="A364" s="21" t="s">
        <v>799</v>
      </c>
      <c r="B364" s="21" t="s">
        <v>559</v>
      </c>
      <c r="C364" s="21" t="s">
        <v>42</v>
      </c>
      <c r="D364" s="34">
        <f>MAX(Tabela13[[#This Row],[Colunas1]:[Colunas5]])</f>
        <v>15.4</v>
      </c>
      <c r="E36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4" s="28">
        <f>IF(Tabela13[[#This Row],[P. Líquido]]&lt;&gt;0,(Tabela13[[#This Row],[P. Líquido]]*1000)/Tabela13[[#This Row],[Qtde Total Ações]],0)</f>
        <v>0</v>
      </c>
      <c r="G364" s="39">
        <f>SUMPRODUCT(N(TRIM(Tabela15[Nome de pregão])=Tabela13[[#This Row],[Nome de Pregão]]),Tabela15[Qtde total de ações])</f>
        <v>1022205493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15.4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31">
        <f>SUMPRODUCT(N(Tabela17683[Código]=Tabela13[[#This Row],[PAPEL]]),Tabela17683[Fechamento])</f>
        <v>0</v>
      </c>
      <c r="M364" s="32">
        <f>IF(Tabela13[[#This Row],[Cotação]]&gt;0,Plan1!$B$2/Tabela13[[#This Row],[Cotação]]-MOD(Plan1!$B$2/Tabela13[[#This Row],[Cotação]],100),0)</f>
        <v>0</v>
      </c>
      <c r="N364" s="32"/>
      <c r="O364" s="32"/>
      <c r="P364" s="32"/>
      <c r="Q364" s="67"/>
      <c r="R364" s="67"/>
      <c r="S364" s="67"/>
      <c r="T364" s="73" t="e">
        <f>AVERAGE(Tabela13[[#This Row],[LUCRO 2015]:[LUCRO 2013]])</f>
        <v>#DIV/0!</v>
      </c>
      <c r="U364" s="77" t="e">
        <f>IF(Tabela13[[#This Row],[LUCRO MÉD]]&lt;&gt;0,(Tabela13[[#This Row],[LUCRO MÉD]]*1000/Tabela13[[#This Row],[Qtde Total Ações]])*(25%*Tabela13[[#This Row],[RPL]]/10%))</f>
        <v>#DIV/0!</v>
      </c>
      <c r="V364" s="30" t="e">
        <f>Tabela13[[#This Row],[DIVIDENDOS (25% +)]]/Tabela13[[#This Row],[Cotação]]</f>
        <v>#DIV/0!</v>
      </c>
      <c r="W364" s="30" t="e">
        <f>Tabela13[[#This Row],[Cotação]]/Tabela13[[#This Row],[VPA]]</f>
        <v>#DIV/0!</v>
      </c>
      <c r="X364" s="61">
        <f>IF(Tabela13[[#This Row],[P. Líquido]]&gt;0,AVERAGE(Tabela13[[#This Row],[LUCRO 2015]:[LUCRO 2013]])/(Tabela13[[#This Row],[P. Líquido]]),0)</f>
        <v>0</v>
      </c>
      <c r="Y364" s="73" t="e">
        <f>IF([LUCRO MÉD]&lt;&gt;0,Tabela13[[#This Row],[Cotação]]/(Tabela13[[#This Row],[LUCRO MÉD]]*1000/Tabela13[[#This Row],[Qtde Total Ações]]),0)</f>
        <v>#DIV/0!</v>
      </c>
      <c r="Z364" s="61" t="e">
        <f>(Tabela13[[#This Row],[LUCRO MÉD]]*1000/Tabela13[[#This Row],[Qtde Total Ações]])/Tabela13[[#This Row],[Cotação]]</f>
        <v>#DIV/0!</v>
      </c>
      <c r="AA364" s="56" t="e">
        <f>Tabela13[[#This Row],[Ativo Circ.]]/Tabela13[[#This Row],[Passivo Circ.]]</f>
        <v>#DIV/0!</v>
      </c>
      <c r="AB364" s="30" t="e">
        <f>STDEV(Tabela13[[#This Row],[LUCRO 2015]:[LUCRO 2013]])/Tabela13[[#This Row],[LUCRO MÉD]]</f>
        <v>#DIV/0!</v>
      </c>
    </row>
    <row r="365" spans="1:28" hidden="1">
      <c r="A365" s="21" t="s">
        <v>799</v>
      </c>
      <c r="B365" s="21" t="s">
        <v>557</v>
      </c>
      <c r="C365" s="21" t="s">
        <v>307</v>
      </c>
      <c r="D365" s="34">
        <f>MAX(Tabela13[[#This Row],[Colunas1]:[Colunas5]])</f>
        <v>0</v>
      </c>
      <c r="E36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5" s="28">
        <f>IF(Tabela13[[#This Row],[P. Líquido]]&lt;&gt;0,(Tabela13[[#This Row],[P. Líquido]]*1000)/Tabela13[[#This Row],[Qtde Total Ações]],0)</f>
        <v>0</v>
      </c>
      <c r="G365" s="39">
        <f>SUMPRODUCT(N(TRIM(Tabela15[Nome de pregão])=Tabela13[[#This Row],[Nome de Pregão]]),Tabela15[Qtde total de ações])</f>
        <v>1022205493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0</v>
      </c>
      <c r="K365" s="21">
        <f>SUMPRODUCT(N(Tabela1768[Código]=Tabela13[[#This Row],[PAPEL]]),Tabela1768[Fechamento])</f>
        <v>0</v>
      </c>
      <c r="L365" s="31">
        <f>SUMPRODUCT(N(Tabela17683[Código]=Tabela13[[#This Row],[PAPEL]]),Tabela17683[Fechamento])</f>
        <v>0</v>
      </c>
      <c r="M365" s="22">
        <f>IF(Tabela13[[#This Row],[Cotação]]&gt;0,Plan1!$B$2/Tabela13[[#This Row],[Cotação]]-MOD(Plan1!$B$2/Tabela13[[#This Row],[Cotação]],100),0)</f>
        <v>0</v>
      </c>
      <c r="N365" s="22"/>
      <c r="O365" s="22"/>
      <c r="P365" s="22"/>
      <c r="Q365" s="67"/>
      <c r="R365" s="67"/>
      <c r="S365" s="67"/>
      <c r="T365" s="73" t="e">
        <f>AVERAGE(Tabela13[[#This Row],[LUCRO 2015]:[LUCRO 2013]])</f>
        <v>#DIV/0!</v>
      </c>
      <c r="U365" s="77" t="e">
        <f>IF(Tabela13[[#This Row],[LUCRO MÉD]]&lt;&gt;0,(Tabela13[[#This Row],[LUCRO MÉD]]*1000/Tabela13[[#This Row],[Qtde Total Ações]])*(25%*Tabela13[[#This Row],[RPL]]/10%))</f>
        <v>#DIV/0!</v>
      </c>
      <c r="V365" s="30" t="e">
        <f>Tabela13[[#This Row],[DIVIDENDOS (25% +)]]/Tabela13[[#This Row],[Cotação]]</f>
        <v>#DIV/0!</v>
      </c>
      <c r="W365" s="30" t="e">
        <f>Tabela13[[#This Row],[Cotação]]/Tabela13[[#This Row],[VPA]]</f>
        <v>#DIV/0!</v>
      </c>
      <c r="X365" s="61">
        <f>IF(Tabela13[[#This Row],[P. Líquido]]&gt;0,AVERAGE(Tabela13[[#This Row],[LUCRO 2015]:[LUCRO 2013]])/(Tabela13[[#This Row],[P. Líquido]]),0)</f>
        <v>0</v>
      </c>
      <c r="Y365" s="73" t="e">
        <f>IF([LUCRO MÉD]&lt;&gt;0,Tabela13[[#This Row],[Cotação]]/(Tabela13[[#This Row],[LUCRO MÉD]]*1000/Tabela13[[#This Row],[Qtde Total Ações]]),0)</f>
        <v>#DIV/0!</v>
      </c>
      <c r="Z365" s="61" t="e">
        <f>(Tabela13[[#This Row],[LUCRO MÉD]]*1000/Tabela13[[#This Row],[Qtde Total Ações]])/Tabela13[[#This Row],[Cotação]]</f>
        <v>#DIV/0!</v>
      </c>
      <c r="AA365" s="56" t="e">
        <f>Tabela13[[#This Row],[Ativo Circ.]]/Tabela13[[#This Row],[Passivo Circ.]]</f>
        <v>#DIV/0!</v>
      </c>
      <c r="AB365" s="30" t="e">
        <f>STDEV(Tabela13[[#This Row],[LUCRO 2015]:[LUCRO 2013]])/Tabela13[[#This Row],[LUCRO MÉD]]</f>
        <v>#DIV/0!</v>
      </c>
    </row>
    <row r="366" spans="1:28" hidden="1">
      <c r="A366" s="21" t="s">
        <v>799</v>
      </c>
      <c r="B366" s="21" t="s">
        <v>558</v>
      </c>
      <c r="C366" s="21" t="s">
        <v>308</v>
      </c>
      <c r="D366" s="34">
        <f>MAX(Tabela13[[#This Row],[Colunas1]:[Colunas5]])</f>
        <v>0</v>
      </c>
      <c r="E36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6" s="28">
        <f>IF(Tabela13[[#This Row],[P. Líquido]]&lt;&gt;0,(Tabela13[[#This Row],[P. Líquido]]*1000)/Tabela13[[#This Row],[Qtde Total Ações]],0)</f>
        <v>0</v>
      </c>
      <c r="G366" s="39">
        <f>SUMPRODUCT(N(TRIM(Tabela15[Nome de pregão])=Tabela13[[#This Row],[Nome de Pregão]]),Tabela15[Qtde total de ações])</f>
        <v>1022205493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0</v>
      </c>
      <c r="K366" s="21">
        <f>SUMPRODUCT(N(Tabela1768[Código]=Tabela13[[#This Row],[PAPEL]]),Tabela1768[Fechamento])</f>
        <v>0</v>
      </c>
      <c r="L366" s="31">
        <f>SUMPRODUCT(N(Tabela17683[Código]=Tabela13[[#This Row],[PAPEL]]),Tabela17683[Fechamento])</f>
        <v>0</v>
      </c>
      <c r="M366" s="22">
        <f>IF(Tabela13[[#This Row],[Cotação]]&gt;0,Plan1!$B$2/Tabela13[[#This Row],[Cotação]]-MOD(Plan1!$B$2/Tabela13[[#This Row],[Cotação]],100),0)</f>
        <v>0</v>
      </c>
      <c r="N366" s="22"/>
      <c r="O366" s="22"/>
      <c r="P366" s="22"/>
      <c r="Q366" s="67"/>
      <c r="R366" s="67"/>
      <c r="S366" s="67"/>
      <c r="T366" s="73" t="e">
        <f>AVERAGE(Tabela13[[#This Row],[LUCRO 2015]:[LUCRO 2013]])</f>
        <v>#DIV/0!</v>
      </c>
      <c r="U366" s="77" t="e">
        <f>IF(Tabela13[[#This Row],[LUCRO MÉD]]&lt;&gt;0,(Tabela13[[#This Row],[LUCRO MÉD]]*1000/Tabela13[[#This Row],[Qtde Total Ações]])*(25%*Tabela13[[#This Row],[RPL]]/10%))</f>
        <v>#DIV/0!</v>
      </c>
      <c r="V366" s="30" t="e">
        <f>Tabela13[[#This Row],[DIVIDENDOS (25% +)]]/Tabela13[[#This Row],[Cotação]]</f>
        <v>#DIV/0!</v>
      </c>
      <c r="W366" s="30" t="e">
        <f>Tabela13[[#This Row],[Cotação]]/Tabela13[[#This Row],[VPA]]</f>
        <v>#DIV/0!</v>
      </c>
      <c r="X366" s="61">
        <f>IF(Tabela13[[#This Row],[P. Líquido]]&gt;0,AVERAGE(Tabela13[[#This Row],[LUCRO 2015]:[LUCRO 2013]])/(Tabela13[[#This Row],[P. Líquido]]),0)</f>
        <v>0</v>
      </c>
      <c r="Y366" s="73" t="e">
        <f>IF([LUCRO MÉD]&lt;&gt;0,Tabela13[[#This Row],[Cotação]]/(Tabela13[[#This Row],[LUCRO MÉD]]*1000/Tabela13[[#This Row],[Qtde Total Ações]]),0)</f>
        <v>#DIV/0!</v>
      </c>
      <c r="Z366" s="61" t="e">
        <f>(Tabela13[[#This Row],[LUCRO MÉD]]*1000/Tabela13[[#This Row],[Qtde Total Ações]])/Tabela13[[#This Row],[Cotação]]</f>
        <v>#DIV/0!</v>
      </c>
      <c r="AA366" s="56" t="e">
        <f>Tabela13[[#This Row],[Ativo Circ.]]/Tabela13[[#This Row],[Passivo Circ.]]</f>
        <v>#DIV/0!</v>
      </c>
      <c r="AB366" s="30" t="e">
        <f>STDEV(Tabela13[[#This Row],[LUCRO 2015]:[LUCRO 2013]])/Tabela13[[#This Row],[LUCRO MÉD]]</f>
        <v>#DIV/0!</v>
      </c>
    </row>
    <row r="367" spans="1:28" hidden="1">
      <c r="A367" s="63" t="s">
        <v>800</v>
      </c>
      <c r="B367" s="21" t="s">
        <v>558</v>
      </c>
      <c r="C367" s="21" t="s">
        <v>465</v>
      </c>
      <c r="D367" s="34">
        <f>MAX(Tabela13[[#This Row],[Colunas1]:[Colunas5]])</f>
        <v>0.51</v>
      </c>
      <c r="E36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7" s="28">
        <f>IF(Tabela13[[#This Row],[P. Líquido]]&lt;&gt;0,(Tabela13[[#This Row],[P. Líquido]]*1000)/Tabela13[[#This Row],[Qtde Total Ações]],0)</f>
        <v>14.775476190476191</v>
      </c>
      <c r="G367" s="39">
        <f>SUMPRODUCT(N(TRIM(Tabela15[Nome de pregão])=Tabela13[[#This Row],[Nome de Pregão]]),Tabela15[Qtde total de ações])</f>
        <v>12600000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0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26">
        <f>SUMPRODUCT(N(Tabela17683[Código]=Tabela13[[#This Row],[PAPEL]]),Tabela17683[Fechamento])</f>
        <v>0.51</v>
      </c>
      <c r="M367" s="32">
        <f>IF(Tabela13[[#This Row],[Cotação]]&gt;0,Plan1!$B$2/Tabela13[[#This Row],[Cotação]]-MOD(Plan1!$B$2/Tabela13[[#This Row],[Cotação]],100),0)</f>
        <v>1900</v>
      </c>
      <c r="N367" s="39">
        <v>186171</v>
      </c>
      <c r="O367" s="39">
        <v>61381</v>
      </c>
      <c r="P367" s="39">
        <v>241051</v>
      </c>
      <c r="Q367" s="67">
        <v>0</v>
      </c>
      <c r="R367" s="67">
        <v>0</v>
      </c>
      <c r="S367" s="67">
        <v>0</v>
      </c>
      <c r="T367" s="73">
        <f>AVERAGE(Tabela13[[#This Row],[LUCRO 2015]:[LUCRO 2013]])</f>
        <v>0</v>
      </c>
      <c r="U367" s="77" t="b">
        <f>IF(Tabela13[[#This Row],[LUCRO MÉD]]&lt;&gt;0,(Tabela13[[#This Row],[LUCRO MÉD]]*1000/Tabela13[[#This Row],[Qtde Total Ações]])*(25%*Tabela13[[#This Row],[RPL]]/10%))</f>
        <v>0</v>
      </c>
      <c r="V367" s="30">
        <f>Tabela13[[#This Row],[DIVIDENDOS (25% +)]]/Tabela13[[#This Row],[Cotação]]</f>
        <v>0</v>
      </c>
      <c r="W367" s="30">
        <f>Tabela13[[#This Row],[Cotação]]/Tabela13[[#This Row],[VPA]]</f>
        <v>3.45166540438629E-2</v>
      </c>
      <c r="X367" s="61">
        <f>IF(Tabela13[[#This Row],[P. Líquido]]&gt;0,AVERAGE(Tabela13[[#This Row],[LUCRO 2015]:[LUCRO 2013]])/(Tabela13[[#This Row],[P. Líquido]]),0)</f>
        <v>0</v>
      </c>
      <c r="Y367" s="73">
        <f>IF([LUCRO MÉD]&lt;&gt;0,Tabela13[[#This Row],[Cotação]]/(Tabela13[[#This Row],[LUCRO MÉD]]*1000/Tabela13[[#This Row],[Qtde Total Ações]]),0)</f>
        <v>0</v>
      </c>
      <c r="Z367" s="61">
        <f>(Tabela13[[#This Row],[LUCRO MÉD]]*1000/Tabela13[[#This Row],[Qtde Total Ações]])/Tabela13[[#This Row],[Cotação]]</f>
        <v>0</v>
      </c>
      <c r="AA367" s="56">
        <f>Tabela13[[#This Row],[Ativo Circ.]]/Tabela13[[#This Row],[Passivo Circ.]]</f>
        <v>0.25463905978402912</v>
      </c>
      <c r="AB367" s="30" t="e">
        <f>STDEV(Tabela13[[#This Row],[LUCRO 2015]:[LUCRO 2013]])/Tabela13[[#This Row],[LUCRO MÉD]]</f>
        <v>#DIV/0!</v>
      </c>
    </row>
    <row r="368" spans="1:28" hidden="1">
      <c r="A368" s="63" t="s">
        <v>800</v>
      </c>
      <c r="B368" s="21" t="s">
        <v>557</v>
      </c>
      <c r="C368" s="21" t="s">
        <v>464</v>
      </c>
      <c r="D368" s="34">
        <f>MAX(Tabela13[[#This Row],[Colunas1]:[Colunas5]])</f>
        <v>0.65</v>
      </c>
      <c r="E36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8" s="28">
        <f>IF(Tabela13[[#This Row],[P. Líquido]]&lt;&gt;0,(Tabela13[[#This Row],[P. Líquido]]*1000)/Tabela13[[#This Row],[Qtde Total Ações]],0)</f>
        <v>14.775476190476191</v>
      </c>
      <c r="G368" s="39">
        <f>SUMPRODUCT(N(TRIM(Tabela15[Nome de pregão])=Tabela13[[#This Row],[Nome de Pregão]]),Tabela15[Qtde total de ações])</f>
        <v>12600000</v>
      </c>
      <c r="H368" s="21">
        <f>SUMPRODUCT(N(Tabela1[Código]=Tabela13[[#This Row],[PAPEL]]),Tabela1[Fechamento])</f>
        <v>0</v>
      </c>
      <c r="I368" s="21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</v>
      </c>
      <c r="L368" s="26">
        <f>SUMPRODUCT(N(Tabela17683[Código]=Tabela13[[#This Row],[PAPEL]]),Tabela17683[Fechamento])</f>
        <v>0.65</v>
      </c>
      <c r="M368" s="32">
        <f>IF(Tabela13[[#This Row],[Cotação]]&gt;0,Plan1!$B$2/Tabela13[[#This Row],[Cotação]]-MOD(Plan1!$B$2/Tabela13[[#This Row],[Cotação]],100),0)</f>
        <v>1500</v>
      </c>
      <c r="N368" s="39">
        <v>186171</v>
      </c>
      <c r="O368" s="39">
        <v>61381</v>
      </c>
      <c r="P368" s="39">
        <v>241051</v>
      </c>
      <c r="Q368" s="67">
        <v>0</v>
      </c>
      <c r="R368" s="67">
        <v>0</v>
      </c>
      <c r="S368" s="67">
        <v>0</v>
      </c>
      <c r="T368" s="73">
        <f>AVERAGE(Tabela13[[#This Row],[LUCRO 2015]:[LUCRO 2013]])</f>
        <v>0</v>
      </c>
      <c r="U368" s="77" t="b">
        <f>IF(Tabela13[[#This Row],[LUCRO MÉD]]&lt;&gt;0,(Tabela13[[#This Row],[LUCRO MÉD]]*1000/Tabela13[[#This Row],[Qtde Total Ações]])*(25%*Tabela13[[#This Row],[RPL]]/10%))</f>
        <v>0</v>
      </c>
      <c r="V368" s="30">
        <f>Tabela13[[#This Row],[DIVIDENDOS (25% +)]]/Tabela13[[#This Row],[Cotação]]</f>
        <v>0</v>
      </c>
      <c r="W368" s="30">
        <f>Tabela13[[#This Row],[Cotação]]/Tabela13[[#This Row],[VPA]]</f>
        <v>4.3991813977472323E-2</v>
      </c>
      <c r="X368" s="61">
        <f>IF(Tabela13[[#This Row],[P. Líquido]]&gt;0,AVERAGE(Tabela13[[#This Row],[LUCRO 2015]:[LUCRO 2013]])/(Tabela13[[#This Row],[P. Líquido]]),0)</f>
        <v>0</v>
      </c>
      <c r="Y368" s="73">
        <f>IF([LUCRO MÉD]&lt;&gt;0,Tabela13[[#This Row],[Cotação]]/(Tabela13[[#This Row],[LUCRO MÉD]]*1000/Tabela13[[#This Row],[Qtde Total Ações]]),0)</f>
        <v>0</v>
      </c>
      <c r="Z368" s="61">
        <f>(Tabela13[[#This Row],[LUCRO MÉD]]*1000/Tabela13[[#This Row],[Qtde Total Ações]])/Tabela13[[#This Row],[Cotação]]</f>
        <v>0</v>
      </c>
      <c r="AA368" s="56">
        <f>Tabela13[[#This Row],[Ativo Circ.]]/Tabela13[[#This Row],[Passivo Circ.]]</f>
        <v>0.25463905978402912</v>
      </c>
      <c r="AB368" s="30" t="e">
        <f>STDEV(Tabela13[[#This Row],[LUCRO 2015]:[LUCRO 2013]])/Tabela13[[#This Row],[LUCRO MÉD]]</f>
        <v>#DIV/0!</v>
      </c>
    </row>
    <row r="369" spans="1:28" hidden="1">
      <c r="A369" s="63" t="s">
        <v>801</v>
      </c>
      <c r="B369" s="21" t="s">
        <v>557</v>
      </c>
      <c r="C369" s="21" t="s">
        <v>300</v>
      </c>
      <c r="D369" s="34">
        <f>MAX(Tabela13[[#This Row],[Colunas1]:[Colunas5]])</f>
        <v>0</v>
      </c>
      <c r="E36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69" s="28">
        <f>IF(Tabela13[[#This Row],[P. Líquido]]&lt;&gt;0,(Tabela13[[#This Row],[P. Líquido]]*1000)/Tabela13[[#This Row],[Qtde Total Ações]],0)</f>
        <v>8.4861196915669304</v>
      </c>
      <c r="G369" s="39">
        <f>SUMPRODUCT(N(TRIM(Tabela15[Nome de pregão])=Tabela13[[#This Row],[Nome de Pregão]]),Tabela15[Qtde total de ações])</f>
        <v>1107738677</v>
      </c>
      <c r="H369" s="21">
        <f>SUMPRODUCT(N(Tabela1[Código]=Tabela13[[#This Row],[PAPEL]]),Tabela1[Fechamento])</f>
        <v>0</v>
      </c>
      <c r="I369" s="21">
        <f>SUMPRODUCT(N(Tabela17[Código]=Tabela13[[#This Row],[PAPEL]]),Tabela17[Fechamento])</f>
        <v>0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31">
        <f>SUMPRODUCT(N(Tabela17683[Código]=Tabela13[[#This Row],[PAPEL]]),Tabela17683[Fechamento])</f>
        <v>0</v>
      </c>
      <c r="M369" s="22">
        <f>IF(Tabela13[[#This Row],[Cotação]]&gt;0,Plan1!$B$2/Tabela13[[#This Row],[Cotação]]-MOD(Plan1!$B$2/Tabela13[[#This Row],[Cotação]],100),0)</f>
        <v>0</v>
      </c>
      <c r="N369" s="70">
        <v>9400403</v>
      </c>
      <c r="O369" s="70">
        <v>6901999</v>
      </c>
      <c r="P369" s="70">
        <v>3629916</v>
      </c>
      <c r="Q369" s="67">
        <v>0</v>
      </c>
      <c r="R369" s="67">
        <v>0</v>
      </c>
      <c r="S369" s="67">
        <v>0</v>
      </c>
      <c r="T369" s="73">
        <f>AVERAGE(Tabela13[[#This Row],[LUCRO 2015]:[LUCRO 2013]])</f>
        <v>0</v>
      </c>
      <c r="U369" s="77" t="b">
        <f>IF(Tabela13[[#This Row],[LUCRO MÉD]]&lt;&gt;0,(Tabela13[[#This Row],[LUCRO MÉD]]*1000/Tabela13[[#This Row],[Qtde Total Ações]])*(25%*Tabela13[[#This Row],[RPL]]/10%))</f>
        <v>0</v>
      </c>
      <c r="V369" s="30" t="e">
        <f>Tabela13[[#This Row],[DIVIDENDOS (25% +)]]/Tabela13[[#This Row],[Cotação]]</f>
        <v>#DIV/0!</v>
      </c>
      <c r="W369" s="30">
        <f>Tabela13[[#This Row],[Cotação]]/Tabela13[[#This Row],[VPA]]</f>
        <v>0</v>
      </c>
      <c r="X369" s="61">
        <f>IF(Tabela13[[#This Row],[P. Líquido]]&gt;0,AVERAGE(Tabela13[[#This Row],[LUCRO 2015]:[LUCRO 2013]])/(Tabela13[[#This Row],[P. Líquido]]),0)</f>
        <v>0</v>
      </c>
      <c r="Y369" s="73">
        <f>IF([LUCRO MÉD]&lt;&gt;0,Tabela13[[#This Row],[Cotação]]/(Tabela13[[#This Row],[LUCRO MÉD]]*1000/Tabela13[[#This Row],[Qtde Total Ações]]),0)</f>
        <v>0</v>
      </c>
      <c r="Z369" s="61" t="e">
        <f>(Tabela13[[#This Row],[LUCRO MÉD]]*1000/Tabela13[[#This Row],[Qtde Total Ações]])/Tabela13[[#This Row],[Cotação]]</f>
        <v>#DIV/0!</v>
      </c>
      <c r="AA369" s="56">
        <f>Tabela13[[#This Row],[Ativo Circ.]]/Tabela13[[#This Row],[Passivo Circ.]]</f>
        <v>1.901421134814139</v>
      </c>
      <c r="AB369" s="30" t="e">
        <f>STDEV(Tabela13[[#This Row],[LUCRO 2015]:[LUCRO 2013]])/Tabela13[[#This Row],[LUCRO MÉD]]</f>
        <v>#DIV/0!</v>
      </c>
    </row>
    <row r="370" spans="1:28" hidden="1">
      <c r="A370" s="63" t="s">
        <v>801</v>
      </c>
      <c r="B370" s="21" t="s">
        <v>563</v>
      </c>
      <c r="C370" s="21" t="s">
        <v>9</v>
      </c>
      <c r="D370" s="34">
        <f>MAX(Tabela13[[#This Row],[Colunas1]:[Colunas5]])</f>
        <v>13.51</v>
      </c>
      <c r="E37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0" s="28">
        <f>IF(Tabela13[[#This Row],[P. Líquido]]&lt;&gt;0,(Tabela13[[#This Row],[P. Líquido]]*1000)/Tabela13[[#This Row],[Qtde Total Ações]],0)</f>
        <v>8.4861196915669304</v>
      </c>
      <c r="G370" s="39">
        <f>SUMPRODUCT(N(TRIM(Tabela15[Nome de pregão])=Tabela13[[#This Row],[Nome de Pregão]]),Tabela15[Qtde total de ações])</f>
        <v>1107738677</v>
      </c>
      <c r="H370" s="21">
        <f>SUMPRODUCT(N(Tabela1[Código]=Tabela13[[#This Row],[PAPEL]]),Tabela1[Fechamento])</f>
        <v>13.51</v>
      </c>
      <c r="I370" s="21">
        <f>SUMPRODUCT(N(Tabela17[Código]=Tabela13[[#This Row],[PAPEL]]),Tabela17[Fechamento])</f>
        <v>0</v>
      </c>
      <c r="J370" s="21">
        <f>SUMPRODUCT(N(Tabela176[Código]=Tabela13[[#This Row],[PAPEL]]),Tabela176[Fechamento])</f>
        <v>0</v>
      </c>
      <c r="K370" s="21">
        <f>SUMPRODUCT(N(Tabela1768[Código]=Tabela13[[#This Row],[PAPEL]]),Tabela1768[Fechamento])</f>
        <v>0</v>
      </c>
      <c r="L370" s="31">
        <f>SUMPRODUCT(N(Tabela17683[Código]=Tabela13[[#This Row],[PAPEL]]),Tabela17683[Fechamento])</f>
        <v>0</v>
      </c>
      <c r="M370" s="32">
        <f>IF(Tabela13[[#This Row],[Cotação]]&gt;0,Plan1!$B$2/Tabela13[[#This Row],[Cotação]]-MOD(Plan1!$B$2/Tabela13[[#This Row],[Cotação]],100),0)</f>
        <v>0</v>
      </c>
      <c r="N370" s="70">
        <v>9400403</v>
      </c>
      <c r="O370" s="70">
        <v>6901999</v>
      </c>
      <c r="P370" s="70">
        <v>3629916</v>
      </c>
      <c r="Q370" s="67">
        <v>0</v>
      </c>
      <c r="R370" s="67">
        <v>0</v>
      </c>
      <c r="S370" s="67">
        <v>0</v>
      </c>
      <c r="T370" s="73">
        <f>AVERAGE(Tabela13[[#This Row],[LUCRO 2015]:[LUCRO 2013]])</f>
        <v>0</v>
      </c>
      <c r="U370" s="77" t="b">
        <f>IF(Tabela13[[#This Row],[LUCRO MÉD]]&lt;&gt;0,(Tabela13[[#This Row],[LUCRO MÉD]]*1000/Tabela13[[#This Row],[Qtde Total Ações]])*(25%*Tabela13[[#This Row],[RPL]]/10%))</f>
        <v>0</v>
      </c>
      <c r="V370" s="30">
        <f>Tabela13[[#This Row],[DIVIDENDOS (25% +)]]/Tabela13[[#This Row],[Cotação]]</f>
        <v>0</v>
      </c>
      <c r="W370" s="30">
        <f>Tabela13[[#This Row],[Cotação]]/Tabela13[[#This Row],[VPA]]</f>
        <v>1.5920114835789487</v>
      </c>
      <c r="X370" s="61">
        <f>IF(Tabela13[[#This Row],[P. Líquido]]&gt;0,AVERAGE(Tabela13[[#This Row],[LUCRO 2015]:[LUCRO 2013]])/(Tabela13[[#This Row],[P. Líquido]]),0)</f>
        <v>0</v>
      </c>
      <c r="Y370" s="73">
        <f>IF([LUCRO MÉD]&lt;&gt;0,Tabela13[[#This Row],[Cotação]]/(Tabela13[[#This Row],[LUCRO MÉD]]*1000/Tabela13[[#This Row],[Qtde Total Ações]]),0)</f>
        <v>0</v>
      </c>
      <c r="Z370" s="61">
        <f>(Tabela13[[#This Row],[LUCRO MÉD]]*1000/Tabela13[[#This Row],[Qtde Total Ações]])/Tabela13[[#This Row],[Cotação]]</f>
        <v>0</v>
      </c>
      <c r="AA370" s="56">
        <f>Tabela13[[#This Row],[Ativo Circ.]]/Tabela13[[#This Row],[Passivo Circ.]]</f>
        <v>1.901421134814139</v>
      </c>
      <c r="AB370" s="30" t="e">
        <f>STDEV(Tabela13[[#This Row],[LUCRO 2015]:[LUCRO 2013]])/Tabela13[[#This Row],[LUCRO MÉD]]</f>
        <v>#DIV/0!</v>
      </c>
    </row>
    <row r="371" spans="1:28" hidden="1">
      <c r="A371" s="63" t="s">
        <v>801</v>
      </c>
      <c r="B371" s="21" t="s">
        <v>564</v>
      </c>
      <c r="C371" s="21" t="s">
        <v>99</v>
      </c>
      <c r="D371" s="34">
        <f>MAX(Tabela13[[#This Row],[Colunas1]:[Colunas5]])</f>
        <v>17.88</v>
      </c>
      <c r="E37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1" s="28">
        <f>IF(Tabela13[[#This Row],[P. Líquido]]&lt;&gt;0,(Tabela13[[#This Row],[P. Líquido]]*1000)/Tabela13[[#This Row],[Qtde Total Ações]],0)</f>
        <v>8.4861196915669304</v>
      </c>
      <c r="G371" s="39">
        <f>SUMPRODUCT(N(TRIM(Tabela15[Nome de pregão])=Tabela13[[#This Row],[Nome de Pregão]]),Tabela15[Qtde total de ações])</f>
        <v>1107738677</v>
      </c>
      <c r="H371" s="21">
        <f>SUMPRODUCT(N(Tabela1[Código]=Tabela13[[#This Row],[PAPEL]]),Tabela1[Fechamento])</f>
        <v>17.88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0</v>
      </c>
      <c r="K371" s="21">
        <f>SUMPRODUCT(N(Tabela1768[Código]=Tabela13[[#This Row],[PAPEL]]),Tabela1768[Fechamento])</f>
        <v>0</v>
      </c>
      <c r="L371" s="31">
        <f>SUMPRODUCT(N(Tabela17683[Código]=Tabela13[[#This Row],[PAPEL]]),Tabela17683[Fechamento])</f>
        <v>0</v>
      </c>
      <c r="M371" s="32">
        <f>IF(Tabela13[[#This Row],[Cotação]]&gt;0,Plan1!$B$2/Tabela13[[#This Row],[Cotação]]-MOD(Plan1!$B$2/Tabela13[[#This Row],[Cotação]],100),0)</f>
        <v>0</v>
      </c>
      <c r="N371" s="70">
        <v>9400403</v>
      </c>
      <c r="O371" s="70">
        <v>6901999</v>
      </c>
      <c r="P371" s="70">
        <v>3629916</v>
      </c>
      <c r="Q371" s="67">
        <v>0</v>
      </c>
      <c r="R371" s="67">
        <v>0</v>
      </c>
      <c r="S371" s="67">
        <v>0</v>
      </c>
      <c r="T371" s="73">
        <f>AVERAGE(Tabela13[[#This Row],[LUCRO 2015]:[LUCRO 2013]])</f>
        <v>0</v>
      </c>
      <c r="U371" s="77" t="b">
        <f>IF(Tabela13[[#This Row],[LUCRO MÉD]]&lt;&gt;0,(Tabela13[[#This Row],[LUCRO MÉD]]*1000/Tabela13[[#This Row],[Qtde Total Ações]])*(25%*Tabela13[[#This Row],[RPL]]/10%))</f>
        <v>0</v>
      </c>
      <c r="V371" s="30">
        <f>Tabela13[[#This Row],[DIVIDENDOS (25% +)]]/Tabela13[[#This Row],[Cotação]]</f>
        <v>0</v>
      </c>
      <c r="W371" s="30">
        <f>Tabela13[[#This Row],[Cotação]]/Tabela13[[#This Row],[VPA]]</f>
        <v>2.1069700463650336</v>
      </c>
      <c r="X371" s="61">
        <f>IF(Tabela13[[#This Row],[P. Líquido]]&gt;0,AVERAGE(Tabela13[[#This Row],[LUCRO 2015]:[LUCRO 2013]])/(Tabela13[[#This Row],[P. Líquido]]),0)</f>
        <v>0</v>
      </c>
      <c r="Y371" s="73">
        <f>IF([LUCRO MÉD]&lt;&gt;0,Tabela13[[#This Row],[Cotação]]/(Tabela13[[#This Row],[LUCRO MÉD]]*1000/Tabela13[[#This Row],[Qtde Total Ações]]),0)</f>
        <v>0</v>
      </c>
      <c r="Z371" s="61">
        <f>(Tabela13[[#This Row],[LUCRO MÉD]]*1000/Tabela13[[#This Row],[Qtde Total Ações]])/Tabela13[[#This Row],[Cotação]]</f>
        <v>0</v>
      </c>
      <c r="AA371" s="56">
        <f>Tabela13[[#This Row],[Ativo Circ.]]/Tabela13[[#This Row],[Passivo Circ.]]</f>
        <v>1.901421134814139</v>
      </c>
      <c r="AB371" s="30" t="e">
        <f>STDEV(Tabela13[[#This Row],[LUCRO 2015]:[LUCRO 2013]])/Tabela13[[#This Row],[LUCRO MÉD]]</f>
        <v>#DIV/0!</v>
      </c>
    </row>
    <row r="372" spans="1:28" hidden="1">
      <c r="A372" s="63" t="s">
        <v>802</v>
      </c>
      <c r="B372" s="21" t="s">
        <v>558</v>
      </c>
      <c r="C372" s="21" t="s">
        <v>226</v>
      </c>
      <c r="D372" s="34">
        <f>MAX(Tabela13[[#This Row],[Colunas1]:[Colunas5]])</f>
        <v>13.5</v>
      </c>
      <c r="E37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72" s="28">
        <f>IF(Tabela13[[#This Row],[P. Líquido]]&lt;&gt;0,(Tabela13[[#This Row],[P. Líquido]]*1000)/Tabela13[[#This Row],[Qtde Total Ações]],0)</f>
        <v>4.2351996973583041</v>
      </c>
      <c r="G372" s="39">
        <f>SUMPRODUCT(N(TRIM(Tabela15[Nome de pregão])=Tabela13[[#This Row],[Nome de Pregão]]),Tabela15[Qtde total de ações])</f>
        <v>1033496721</v>
      </c>
      <c r="H372" s="21">
        <f>SUMPRODUCT(N(Tabela1[Código]=Tabela13[[#This Row],[PAPEL]]),Tabela1[Fechamento])</f>
        <v>0</v>
      </c>
      <c r="I372" s="21">
        <f>SUMPRODUCT(N(Tabela17[Código]=Tabela13[[#This Row],[PAPEL]]),Tabela17[Fechamento])</f>
        <v>13.5</v>
      </c>
      <c r="J372" s="21">
        <f>SUMPRODUCT(N(Tabela176[Código]=Tabela13[[#This Row],[PAPEL]]),Tabela176[Fechamento])</f>
        <v>0</v>
      </c>
      <c r="K372" s="21">
        <f>SUMPRODUCT(N(Tabela1768[Código]=Tabela13[[#This Row],[PAPEL]]),Tabela1768[Fechamento])</f>
        <v>0</v>
      </c>
      <c r="L372" s="31">
        <f>SUMPRODUCT(N(Tabela17683[Código]=Tabela13[[#This Row],[PAPEL]]),Tabela17683[Fechamento])</f>
        <v>0</v>
      </c>
      <c r="M372" s="22">
        <f>IF(Tabela13[[#This Row],[Cotação]]&gt;0,Plan1!$B$2/Tabela13[[#This Row],[Cotação]]-MOD(Plan1!$B$2/Tabela13[[#This Row],[Cotação]],100),0)</f>
        <v>0</v>
      </c>
      <c r="N372" s="75">
        <v>4377065</v>
      </c>
      <c r="O372" s="75">
        <v>2082212</v>
      </c>
      <c r="P372" s="75">
        <v>1008424</v>
      </c>
      <c r="Q372" s="67">
        <v>909423</v>
      </c>
      <c r="R372" s="67">
        <v>904845</v>
      </c>
      <c r="S372" s="67">
        <v>892852</v>
      </c>
      <c r="T372" s="73">
        <f>AVERAGE(Tabela13[[#This Row],[LUCRO 2015]:[LUCRO 2013]])</f>
        <v>902373.33333333337</v>
      </c>
      <c r="U372" s="77">
        <f>IF(Tabela13[[#This Row],[LUCRO MÉD]]&lt;&gt;0,(Tabela13[[#This Row],[LUCRO MÉD]]*1000/Tabela13[[#This Row],[Qtde Total Ações]])*(25%*Tabela13[[#This Row],[RPL]]/10%))</f>
        <v>0.4500081870207448</v>
      </c>
      <c r="V372" s="30">
        <f>Tabela13[[#This Row],[DIVIDENDOS (25% +)]]/Tabela13[[#This Row],[Cotação]]</f>
        <v>3.3333939779314432E-2</v>
      </c>
      <c r="W372" s="30">
        <f>Tabela13[[#This Row],[Cotação]]/Tabela13[[#This Row],[VPA]]</f>
        <v>3.1875710626869833</v>
      </c>
      <c r="X372" s="61">
        <f>IF(Tabela13[[#This Row],[P. Líquido]]&gt;0,AVERAGE(Tabela13[[#This Row],[LUCRO 2015]:[LUCRO 2013]])/(Tabela13[[#This Row],[P. Líquido]]),0)</f>
        <v>0.20615945464217081</v>
      </c>
      <c r="Y372" s="73">
        <f>IF([LUCRO MÉD]&lt;&gt;0,Tabela13[[#This Row],[Cotação]]/(Tabela13[[#This Row],[LUCRO MÉD]]*1000/Tabela13[[#This Row],[Qtde Total Ações]]),0)</f>
        <v>15.46167779799196</v>
      </c>
      <c r="Z372" s="61">
        <f>(Tabela13[[#This Row],[LUCRO MÉD]]*1000/Tabela13[[#This Row],[Qtde Total Ações]])/Tabela13[[#This Row],[Cotação]]</f>
        <v>6.4676034067264812E-2</v>
      </c>
      <c r="AA372" s="56">
        <f>Tabela13[[#This Row],[Ativo Circ.]]/Tabela13[[#This Row],[Passivo Circ.]]</f>
        <v>2.0648179733921448</v>
      </c>
      <c r="AB372" s="30">
        <f>STDEV(Tabela13[[#This Row],[LUCRO 2015]:[LUCRO 2013]])/Tabela13[[#This Row],[LUCRO MÉD]]</f>
        <v>9.4833614589591945E-3</v>
      </c>
    </row>
    <row r="373" spans="1:28" hidden="1">
      <c r="A373" s="63" t="s">
        <v>802</v>
      </c>
      <c r="B373" s="21" t="s">
        <v>559</v>
      </c>
      <c r="C373" s="21" t="s">
        <v>41</v>
      </c>
      <c r="D373" s="34">
        <f>MAX(Tabela13[[#This Row],[Colunas1]:[Colunas5]])</f>
        <v>17.920000000000002</v>
      </c>
      <c r="E37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73" s="28">
        <f>IF(Tabela13[[#This Row],[P. Líquido]]&lt;&gt;0,(Tabela13[[#This Row],[P. Líquido]]*1000)/Tabela13[[#This Row],[Qtde Total Ações]],0)</f>
        <v>4.2351996973583041</v>
      </c>
      <c r="G373" s="39">
        <f>SUMPRODUCT(N(TRIM(Tabela15[Nome de pregão])=Tabela13[[#This Row],[Nome de Pregão]]),Tabela15[Qtde total de ações])</f>
        <v>1033496721</v>
      </c>
      <c r="H373" s="21">
        <f>SUMPRODUCT(N(Tabela1[Código]=Tabela13[[#This Row],[PAPEL]]),Tabela1[Fechamento])</f>
        <v>17.920000000000002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0</v>
      </c>
      <c r="K373" s="21">
        <f>SUMPRODUCT(N(Tabela1768[Código]=Tabela13[[#This Row],[PAPEL]]),Tabela1768[Fechamento])</f>
        <v>0</v>
      </c>
      <c r="L373" s="31">
        <f>SUMPRODUCT(N(Tabela17683[Código]=Tabela13[[#This Row],[PAPEL]]),Tabela17683[Fechamento])</f>
        <v>0</v>
      </c>
      <c r="M373" s="32">
        <f>IF(Tabela13[[#This Row],[Cotação]]&gt;0,Plan1!$B$2/Tabela13[[#This Row],[Cotação]]-MOD(Plan1!$B$2/Tabela13[[#This Row],[Cotação]],100),0)</f>
        <v>0</v>
      </c>
      <c r="N373" s="75">
        <v>4377065</v>
      </c>
      <c r="O373" s="75">
        <v>2082212</v>
      </c>
      <c r="P373" s="75">
        <v>1008424</v>
      </c>
      <c r="Q373" s="67">
        <v>909423</v>
      </c>
      <c r="R373" s="67">
        <v>904845</v>
      </c>
      <c r="S373" s="67">
        <v>892852</v>
      </c>
      <c r="T373" s="73">
        <f>AVERAGE(Tabela13[[#This Row],[LUCRO 2015]:[LUCRO 2013]])</f>
        <v>902373.33333333337</v>
      </c>
      <c r="U373" s="77">
        <f>IF(Tabela13[[#This Row],[LUCRO MÉD]]&lt;&gt;0,(Tabela13[[#This Row],[LUCRO MÉD]]*1000/Tabela13[[#This Row],[Qtde Total Ações]])*(25%*Tabela13[[#This Row],[RPL]]/10%))</f>
        <v>0.4500081870207448</v>
      </c>
      <c r="V373" s="30">
        <f>Tabela13[[#This Row],[DIVIDENDOS (25% +)]]/Tabela13[[#This Row],[Cotação]]</f>
        <v>2.5112064007854061E-2</v>
      </c>
      <c r="W373" s="30">
        <f>Tabela13[[#This Row],[Cotação]]/Tabela13[[#This Row],[VPA]]</f>
        <v>4.2312054402482033</v>
      </c>
      <c r="X373" s="61">
        <f>IF(Tabela13[[#This Row],[P. Líquido]]&gt;0,AVERAGE(Tabela13[[#This Row],[LUCRO 2015]:[LUCRO 2013]])/(Tabela13[[#This Row],[P. Líquido]]),0)</f>
        <v>0.20615945464217081</v>
      </c>
      <c r="Y373" s="73">
        <f>IF([LUCRO MÉD]&lt;&gt;0,Tabela13[[#This Row],[Cotação]]/(Tabela13[[#This Row],[LUCRO MÉD]]*1000/Tabela13[[#This Row],[Qtde Total Ações]]),0)</f>
        <v>20.523945640001184</v>
      </c>
      <c r="Z373" s="61">
        <f>(Tabela13[[#This Row],[LUCRO MÉD]]*1000/Tabela13[[#This Row],[Qtde Total Ações]])/Tabela13[[#This Row],[Cotação]]</f>
        <v>4.872357477165596E-2</v>
      </c>
      <c r="AA373" s="56">
        <f>Tabela13[[#This Row],[Ativo Circ.]]/Tabela13[[#This Row],[Passivo Circ.]]</f>
        <v>2.0648179733921448</v>
      </c>
      <c r="AB373" s="30">
        <f>STDEV(Tabela13[[#This Row],[LUCRO 2015]:[LUCRO 2013]])/Tabela13[[#This Row],[LUCRO MÉD]]</f>
        <v>9.4833614589591945E-3</v>
      </c>
    </row>
    <row r="374" spans="1:28" hidden="1">
      <c r="A374" s="63" t="s">
        <v>802</v>
      </c>
      <c r="B374" s="21" t="s">
        <v>557</v>
      </c>
      <c r="C374" s="21" t="s">
        <v>225</v>
      </c>
      <c r="D374" s="34">
        <f>MAX(Tabela13[[#This Row],[Colunas1]:[Colunas5]])</f>
        <v>32.130000000000003</v>
      </c>
      <c r="E37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74" s="28">
        <f>IF(Tabela13[[#This Row],[P. Líquido]]&lt;&gt;0,(Tabela13[[#This Row],[P. Líquido]]*1000)/Tabela13[[#This Row],[Qtde Total Ações]],0)</f>
        <v>4.2351996973583041</v>
      </c>
      <c r="G374" s="39">
        <f>SUMPRODUCT(N(TRIM(Tabela15[Nome de pregão])=Tabela13[[#This Row],[Nome de Pregão]]),Tabela15[Qtde total de ações])</f>
        <v>1033496721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32.130000000000003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31">
        <f>SUMPRODUCT(N(Tabela17683[Código]=Tabela13[[#This Row],[PAPEL]]),Tabela17683[Fechamento])</f>
        <v>0</v>
      </c>
      <c r="M374" s="22">
        <f>IF(Tabela13[[#This Row],[Cotação]]&gt;0,Plan1!$B$2/Tabela13[[#This Row],[Cotação]]-MOD(Plan1!$B$2/Tabela13[[#This Row],[Cotação]],100),0)</f>
        <v>0</v>
      </c>
      <c r="N374" s="75">
        <v>4377065</v>
      </c>
      <c r="O374" s="75">
        <v>2082212</v>
      </c>
      <c r="P374" s="75">
        <v>1008424</v>
      </c>
      <c r="Q374" s="67">
        <v>909423</v>
      </c>
      <c r="R374" s="67">
        <v>904845</v>
      </c>
      <c r="S374" s="67">
        <v>892852</v>
      </c>
      <c r="T374" s="73">
        <f>AVERAGE(Tabela13[[#This Row],[LUCRO 2015]:[LUCRO 2013]])</f>
        <v>902373.33333333337</v>
      </c>
      <c r="U374" s="77">
        <f>IF(Tabela13[[#This Row],[LUCRO MÉD]]&lt;&gt;0,(Tabela13[[#This Row],[LUCRO MÉD]]*1000/Tabela13[[#This Row],[Qtde Total Ações]])*(25%*Tabela13[[#This Row],[RPL]]/10%))</f>
        <v>0.4500081870207448</v>
      </c>
      <c r="V374" s="30">
        <f>Tabela13[[#This Row],[DIVIDENDOS (25% +)]]/Tabela13[[#This Row],[Cotação]]</f>
        <v>1.4005857050132112E-2</v>
      </c>
      <c r="W374" s="30">
        <f>Tabela13[[#This Row],[Cotação]]/Tabela13[[#This Row],[VPA]]</f>
        <v>7.5864191291950211</v>
      </c>
      <c r="X374" s="61">
        <f>IF(Tabela13[[#This Row],[P. Líquido]]&gt;0,AVERAGE(Tabela13[[#This Row],[LUCRO 2015]:[LUCRO 2013]])/(Tabela13[[#This Row],[P. Líquido]]),0)</f>
        <v>0.20615945464217081</v>
      </c>
      <c r="Y374" s="73">
        <f>IF([LUCRO MÉD]&lt;&gt;0,Tabela13[[#This Row],[Cotação]]/(Tabela13[[#This Row],[LUCRO MÉD]]*1000/Tabela13[[#This Row],[Qtde Total Ações]]),0)</f>
        <v>36.798793159220871</v>
      </c>
      <c r="Z374" s="61">
        <f>(Tabela13[[#This Row],[LUCRO MÉD]]*1000/Tabela13[[#This Row],[Qtde Total Ações]])/Tabela13[[#This Row],[Cotação]]</f>
        <v>2.7174804229943193E-2</v>
      </c>
      <c r="AA374" s="56">
        <f>Tabela13[[#This Row],[Ativo Circ.]]/Tabela13[[#This Row],[Passivo Circ.]]</f>
        <v>2.0648179733921448</v>
      </c>
      <c r="AB374" s="30">
        <f>STDEV(Tabela13[[#This Row],[LUCRO 2015]:[LUCRO 2013]])/Tabela13[[#This Row],[LUCRO MÉD]]</f>
        <v>9.4833614589591945E-3</v>
      </c>
    </row>
    <row r="375" spans="1:28" hidden="1">
      <c r="A375" s="21" t="s">
        <v>803</v>
      </c>
      <c r="B375" s="21" t="s">
        <v>557</v>
      </c>
      <c r="C375" s="21" t="s">
        <v>180</v>
      </c>
      <c r="D375" s="34">
        <f>MAX(Tabela13[[#This Row],[Colunas1]:[Colunas5]])</f>
        <v>7.25</v>
      </c>
      <c r="E37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5" s="28">
        <f>IF(Tabela13[[#This Row],[P. Líquido]]&lt;&gt;0,(Tabela13[[#This Row],[P. Líquido]]*1000)/Tabela13[[#This Row],[Qtde Total Ações]],0)</f>
        <v>0</v>
      </c>
      <c r="G375" s="39">
        <f>SUMPRODUCT(N(TRIM(Tabela15[Nome de pregão])=Tabela13[[#This Row],[Nome de Pregão]]),Tabela15[Qtde total de ações])</f>
        <v>45497726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7.25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1">
        <f>SUMPRODUCT(N(Tabela17683[Código]=Tabela13[[#This Row],[PAPEL]]),Tabela17683[Fechamento])</f>
        <v>0</v>
      </c>
      <c r="M375" s="32">
        <f>IF(Tabela13[[#This Row],[Cotação]]&gt;0,Plan1!$B$2/Tabela13[[#This Row],[Cotação]]-MOD(Plan1!$B$2/Tabela13[[#This Row],[Cotação]],100),0)</f>
        <v>100</v>
      </c>
      <c r="N375" s="39"/>
      <c r="O375" s="39"/>
      <c r="P375" s="39"/>
      <c r="Q375" s="67"/>
      <c r="R375" s="67"/>
      <c r="S375" s="67"/>
      <c r="T375" s="73" t="e">
        <f>AVERAGE(Tabela13[[#This Row],[LUCRO 2015]:[LUCRO 2013]])</f>
        <v>#DIV/0!</v>
      </c>
      <c r="U375" s="77" t="e">
        <f>IF(Tabela13[[#This Row],[LUCRO MÉD]]&lt;&gt;0,(Tabela13[[#This Row],[LUCRO MÉD]]*1000/Tabela13[[#This Row],[Qtde Total Ações]])*(25%*Tabela13[[#This Row],[RPL]]/10%))</f>
        <v>#DIV/0!</v>
      </c>
      <c r="V375" s="30" t="e">
        <f>Tabela13[[#This Row],[DIVIDENDOS (25% +)]]/Tabela13[[#This Row],[Cotação]]</f>
        <v>#DIV/0!</v>
      </c>
      <c r="W375" s="30" t="e">
        <f>Tabela13[[#This Row],[Cotação]]/Tabela13[[#This Row],[VPA]]</f>
        <v>#DIV/0!</v>
      </c>
      <c r="X375" s="61">
        <f>IF(Tabela13[[#This Row],[P. Líquido]]&gt;0,AVERAGE(Tabela13[[#This Row],[LUCRO 2015]:[LUCRO 2013]])/(Tabela13[[#This Row],[P. Líquido]]),0)</f>
        <v>0</v>
      </c>
      <c r="Y375" s="73" t="e">
        <f>IF([LUCRO MÉD]&lt;&gt;0,Tabela13[[#This Row],[Cotação]]/(Tabela13[[#This Row],[LUCRO MÉD]]*1000/Tabela13[[#This Row],[Qtde Total Ações]]),0)</f>
        <v>#DIV/0!</v>
      </c>
      <c r="Z375" s="61" t="e">
        <f>(Tabela13[[#This Row],[LUCRO MÉD]]*1000/Tabela13[[#This Row],[Qtde Total Ações]])/Tabela13[[#This Row],[Cotação]]</f>
        <v>#DIV/0!</v>
      </c>
      <c r="AA375" s="56" t="e">
        <f>Tabela13[[#This Row],[Ativo Circ.]]/Tabela13[[#This Row],[Passivo Circ.]]</f>
        <v>#DIV/0!</v>
      </c>
      <c r="AB375" s="30" t="e">
        <f>STDEV(Tabela13[[#This Row],[LUCRO 2015]:[LUCRO 2013]])/Tabela13[[#This Row],[LUCRO MÉD]]</f>
        <v>#DIV/0!</v>
      </c>
    </row>
    <row r="376" spans="1:28" hidden="1">
      <c r="A376" s="21" t="s">
        <v>805</v>
      </c>
      <c r="B376" s="21" t="s">
        <v>557</v>
      </c>
      <c r="C376" s="21" t="s">
        <v>416</v>
      </c>
      <c r="D376" s="34">
        <f>MAX(Tabela13[[#This Row],[Colunas1]:[Colunas5]])</f>
        <v>4.88</v>
      </c>
      <c r="E37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6" s="28">
        <f>IF(Tabela13[[#This Row],[P. Líquido]]&lt;&gt;0,(Tabela13[[#This Row],[P. Líquido]]*1000)/Tabela13[[#This Row],[Qtde Total Ações]],0)</f>
        <v>0</v>
      </c>
      <c r="G376" s="39">
        <f>SUMPRODUCT(N(TRIM(Tabela15[Nome de pregão])=Tabela13[[#This Row],[Nome de Pregão]]),Tabela15[Qtde total de ações])</f>
        <v>78506215</v>
      </c>
      <c r="H376" s="21">
        <f>SUMPRODUCT(N(Tabela1[Código]=Tabela13[[#This Row],[PAPEL]]),Tabela1[Fechamento])</f>
        <v>0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0</v>
      </c>
      <c r="K376" s="21">
        <f>SUMPRODUCT(N(Tabela1768[Código]=Tabela13[[#This Row],[PAPEL]]),Tabela1768[Fechamento])</f>
        <v>4.88</v>
      </c>
      <c r="L376" s="26">
        <f>SUMPRODUCT(N(Tabela17683[Código]=Tabela13[[#This Row],[PAPEL]]),Tabela17683[Fechamento])</f>
        <v>0</v>
      </c>
      <c r="M376" s="32">
        <f>IF(Tabela13[[#This Row],[Cotação]]&gt;0,Plan1!$B$2/Tabela13[[#This Row],[Cotação]]-MOD(Plan1!$B$2/Tabela13[[#This Row],[Cotação]],100),0)</f>
        <v>200</v>
      </c>
      <c r="N376" s="39"/>
      <c r="O376" s="39"/>
      <c r="P376" s="39"/>
      <c r="Q376" s="67"/>
      <c r="R376" s="67"/>
      <c r="S376" s="67"/>
      <c r="T376" s="73" t="e">
        <f>AVERAGE(Tabela13[[#This Row],[LUCRO 2015]:[LUCRO 2013]])</f>
        <v>#DIV/0!</v>
      </c>
      <c r="U376" s="77" t="e">
        <f>IF(Tabela13[[#This Row],[LUCRO MÉD]]&lt;&gt;0,(Tabela13[[#This Row],[LUCRO MÉD]]*1000/Tabela13[[#This Row],[Qtde Total Ações]])*(25%*Tabela13[[#This Row],[RPL]]/10%))</f>
        <v>#DIV/0!</v>
      </c>
      <c r="V376" s="30" t="e">
        <f>Tabela13[[#This Row],[DIVIDENDOS (25% +)]]/Tabela13[[#This Row],[Cotação]]</f>
        <v>#DIV/0!</v>
      </c>
      <c r="W376" s="30" t="e">
        <f>Tabela13[[#This Row],[Cotação]]/Tabela13[[#This Row],[VPA]]</f>
        <v>#DIV/0!</v>
      </c>
      <c r="X376" s="61">
        <f>IF(Tabela13[[#This Row],[P. Líquido]]&gt;0,AVERAGE(Tabela13[[#This Row],[LUCRO 2015]:[LUCRO 2013]])/(Tabela13[[#This Row],[P. Líquido]]),0)</f>
        <v>0</v>
      </c>
      <c r="Y376" s="73" t="e">
        <f>IF([LUCRO MÉD]&lt;&gt;0,Tabela13[[#This Row],[Cotação]]/(Tabela13[[#This Row],[LUCRO MÉD]]*1000/Tabela13[[#This Row],[Qtde Total Ações]]),0)</f>
        <v>#DIV/0!</v>
      </c>
      <c r="Z376" s="61" t="e">
        <f>(Tabela13[[#This Row],[LUCRO MÉD]]*1000/Tabela13[[#This Row],[Qtde Total Ações]])/Tabela13[[#This Row],[Cotação]]</f>
        <v>#DIV/0!</v>
      </c>
      <c r="AA376" s="56" t="e">
        <f>Tabela13[[#This Row],[Ativo Circ.]]/Tabela13[[#This Row],[Passivo Circ.]]</f>
        <v>#DIV/0!</v>
      </c>
      <c r="AB376" s="30" t="e">
        <f>STDEV(Tabela13[[#This Row],[LUCRO 2015]:[LUCRO 2013]])/Tabela13[[#This Row],[LUCRO MÉD]]</f>
        <v>#DIV/0!</v>
      </c>
    </row>
    <row r="377" spans="1:28">
      <c r="A377" s="63" t="s">
        <v>603</v>
      </c>
      <c r="B377" s="21" t="s">
        <v>557</v>
      </c>
      <c r="C377" s="21" t="s">
        <v>372</v>
      </c>
      <c r="D377" s="34">
        <f>MAX(Tabela13[[#This Row],[Colunas1]:[Colunas5]])</f>
        <v>4.4000000000000004</v>
      </c>
      <c r="E37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377" s="28">
        <f>IF(Tabela13[[#This Row],[P. Líquido]]&lt;&gt;0,(Tabela13[[#This Row],[P. Líquido]]*1000)/Tabela13[[#This Row],[Qtde Total Ações]],0)</f>
        <v>3.634544657373485</v>
      </c>
      <c r="G377" s="39">
        <f>SUMPRODUCT(N(TRIM(Tabela15[Nome de pregão])=Tabela13[[#This Row],[Nome de Pregão]]),Tabela15[Qtde total de ações])</f>
        <v>286444410</v>
      </c>
      <c r="H377" s="26">
        <f>SUMPRODUCT(N(Tabela1[Código]=Tabela13[[#This Row],[PAPEL]]),Tabela1[Fechamento])</f>
        <v>0</v>
      </c>
      <c r="I377" s="40">
        <f>SUMPRODUCT(N(Tabela17[Código]=Tabela13[[#This Row],[PAPEL]]),Tabela17[Fechamento])</f>
        <v>0</v>
      </c>
      <c r="J377" s="21">
        <f>SUMPRODUCT(N(Tabela176[Código]=Tabela13[[#This Row],[PAPEL]]),Tabela176[Fechamento])</f>
        <v>0</v>
      </c>
      <c r="K377" s="21">
        <f>SUMPRODUCT(N(Tabela1768[Código]=Tabela13[[#This Row],[PAPEL]]),Tabela1768[Fechamento])</f>
        <v>4.4000000000000004</v>
      </c>
      <c r="L377" s="21">
        <f>SUMPRODUCT(N(Tabela17683[Código]=Tabela13[[#This Row],[PAPEL]]),Tabela17683[Fechamento])</f>
        <v>0</v>
      </c>
      <c r="M377" s="32">
        <f>IF(Tabela13[[#This Row],[Cotação]]&gt;0,Plan1!$B$2/Tabela13[[#This Row],[Cotação]]-MOD(Plan1!$B$2/Tabela13[[#This Row],[Cotação]],100),0)</f>
        <v>200</v>
      </c>
      <c r="N377" s="39">
        <v>1041095</v>
      </c>
      <c r="O377" s="39">
        <v>3926</v>
      </c>
      <c r="P377" s="39">
        <v>1366</v>
      </c>
      <c r="Q377" s="67">
        <v>129681</v>
      </c>
      <c r="R377" s="57">
        <v>315756</v>
      </c>
      <c r="S377" s="67">
        <v>361449</v>
      </c>
      <c r="T377" s="73">
        <f>AVERAGE(Tabela13[[#This Row],[LUCRO 2015]:[LUCRO 2013]])</f>
        <v>268962</v>
      </c>
      <c r="U377" s="77">
        <f>IF(Tabela13[[#This Row],[LUCRO MÉD]]&lt;&gt;0,(Tabela13[[#This Row],[LUCRO MÉD]]*1000/Tabela13[[#This Row],[Qtde Total Ações]])*(25%*Tabela13[[#This Row],[RPL]]/10%))</f>
        <v>0.60644462002122212</v>
      </c>
      <c r="V377" s="30">
        <f>Tabela13[[#This Row],[DIVIDENDOS (25% +)]]/Tabela13[[#This Row],[Cotação]]</f>
        <v>0.13782832273209591</v>
      </c>
      <c r="W377" s="30">
        <f>Tabela13[[#This Row],[Cotação]]/Tabela13[[#This Row],[VPA]]</f>
        <v>1.210605568175815</v>
      </c>
      <c r="X377" s="61">
        <f>IF(Tabela13[[#This Row],[P. Líquido]]&gt;0,AVERAGE(Tabela13[[#This Row],[LUCRO 2015]:[LUCRO 2013]])/(Tabela13[[#This Row],[P. Líquido]]),0)</f>
        <v>0.25834529990058547</v>
      </c>
      <c r="Y377" s="73">
        <f>IF([LUCRO MÉD]&lt;&gt;0,Tabela13[[#This Row],[Cotação]]/(Tabela13[[#This Row],[LUCRO MÉD]]*1000/Tabela13[[#This Row],[Qtde Total Ações]]),0)</f>
        <v>4.6859980368974057</v>
      </c>
      <c r="Z377" s="61">
        <f>(Tabela13[[#This Row],[LUCRO MÉD]]*1000/Tabela13[[#This Row],[Qtde Total Ações]])/Tabela13[[#This Row],[Cotação]]</f>
        <v>0.21340171125255078</v>
      </c>
      <c r="AA377" s="56">
        <f>Tabela13[[#This Row],[Ativo Circ.]]/Tabela13[[#This Row],[Passivo Circ.]]</f>
        <v>2.8740849194729137</v>
      </c>
      <c r="AB377" s="30">
        <f>STDEV(Tabela13[[#This Row],[LUCRO 2015]:[LUCRO 2013]])/Tabela13[[#This Row],[LUCRO MÉD]]</f>
        <v>0.45644168547923503</v>
      </c>
    </row>
    <row r="378" spans="1:28" hidden="1">
      <c r="A378" s="21" t="s">
        <v>807</v>
      </c>
      <c r="B378" s="21" t="s">
        <v>557</v>
      </c>
      <c r="C378" s="21" t="s">
        <v>508</v>
      </c>
      <c r="D378" s="34">
        <f>MAX(Tabela13[[#This Row],[Colunas1]:[Colunas5]])</f>
        <v>4.97</v>
      </c>
      <c r="E37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8" s="28">
        <f>IF(Tabela13[[#This Row],[P. Líquido]]&lt;&gt;0,(Tabela13[[#This Row],[P. Líquido]]*1000)/Tabela13[[#This Row],[Qtde Total Ações]],0)</f>
        <v>0</v>
      </c>
      <c r="G378" s="39">
        <f>SUMPRODUCT(N(TRIM(Tabela15[Nome de pregão])=Tabela13[[#This Row],[Nome de Pregão]]),Tabela15[Qtde total de ações])</f>
        <v>66002915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0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26">
        <f>SUMPRODUCT(N(Tabela17683[Código]=Tabela13[[#This Row],[PAPEL]]),Tabela17683[Fechamento])</f>
        <v>4.97</v>
      </c>
      <c r="M378" s="32">
        <f>IF(Tabela13[[#This Row],[Cotação]]&gt;0,Plan1!$B$2/Tabela13[[#This Row],[Cotação]]-MOD(Plan1!$B$2/Tabela13[[#This Row],[Cotação]],100),0)</f>
        <v>200</v>
      </c>
      <c r="N378" s="39"/>
      <c r="O378" s="39"/>
      <c r="P378" s="39"/>
      <c r="Q378" s="67"/>
      <c r="R378" s="67"/>
      <c r="S378" s="67"/>
      <c r="T378" s="73" t="e">
        <f>AVERAGE(Tabela13[[#This Row],[LUCRO 2015]:[LUCRO 2013]])</f>
        <v>#DIV/0!</v>
      </c>
      <c r="U378" s="77" t="e">
        <f>IF(Tabela13[[#This Row],[LUCRO MÉD]]&lt;&gt;0,(Tabela13[[#This Row],[LUCRO MÉD]]*1000/Tabela13[[#This Row],[Qtde Total Ações]])*(25%*Tabela13[[#This Row],[RPL]]/10%))</f>
        <v>#DIV/0!</v>
      </c>
      <c r="V378" s="30" t="e">
        <f>Tabela13[[#This Row],[DIVIDENDOS (25% +)]]/Tabela13[[#This Row],[Cotação]]</f>
        <v>#DIV/0!</v>
      </c>
      <c r="W378" s="30" t="e">
        <f>Tabela13[[#This Row],[Cotação]]/Tabela13[[#This Row],[VPA]]</f>
        <v>#DIV/0!</v>
      </c>
      <c r="X378" s="61">
        <f>IF(Tabela13[[#This Row],[P. Líquido]]&gt;0,AVERAGE(Tabela13[[#This Row],[LUCRO 2015]:[LUCRO 2013]])/(Tabela13[[#This Row],[P. Líquido]]),0)</f>
        <v>0</v>
      </c>
      <c r="Y378" s="73" t="e">
        <f>IF([LUCRO MÉD]&lt;&gt;0,Tabela13[[#This Row],[Cotação]]/(Tabela13[[#This Row],[LUCRO MÉD]]*1000/Tabela13[[#This Row],[Qtde Total Ações]]),0)</f>
        <v>#DIV/0!</v>
      </c>
      <c r="Z378" s="61" t="e">
        <f>(Tabela13[[#This Row],[LUCRO MÉD]]*1000/Tabela13[[#This Row],[Qtde Total Ações]])/Tabela13[[#This Row],[Cotação]]</f>
        <v>#DIV/0!</v>
      </c>
      <c r="AA378" s="56" t="e">
        <f>Tabela13[[#This Row],[Ativo Circ.]]/Tabela13[[#This Row],[Passivo Circ.]]</f>
        <v>#DIV/0!</v>
      </c>
      <c r="AB378" s="30" t="e">
        <f>STDEV(Tabela13[[#This Row],[LUCRO 2015]:[LUCRO 2013]])/Tabela13[[#This Row],[LUCRO MÉD]]</f>
        <v>#DIV/0!</v>
      </c>
    </row>
    <row r="379" spans="1:28" hidden="1">
      <c r="A379" s="21" t="s">
        <v>809</v>
      </c>
      <c r="B379" s="21" t="s">
        <v>557</v>
      </c>
      <c r="C379" s="21" t="s">
        <v>280</v>
      </c>
      <c r="D379" s="34">
        <f>MAX(Tabela13[[#This Row],[Colunas1]:[Colunas5]])</f>
        <v>0</v>
      </c>
      <c r="E379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79" s="28">
        <f>IF(Tabela13[[#This Row],[P. Líquido]]&lt;&gt;0,(Tabela13[[#This Row],[P. Líquido]]*1000)/Tabela13[[#This Row],[Qtde Total Ações]],0)</f>
        <v>0</v>
      </c>
      <c r="G379" s="39">
        <f>SUMPRODUCT(N(TRIM(Tabela15[Nome de pregão])=Tabela13[[#This Row],[Nome de Pregão]]),Tabela15[Qtde total de ações])</f>
        <v>2947810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0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1">
        <f>SUMPRODUCT(N(Tabela17683[Código]=Tabela13[[#This Row],[PAPEL]]),Tabela17683[Fechamento])</f>
        <v>0</v>
      </c>
      <c r="M379" s="22">
        <f>IF(Tabela13[[#This Row],[Cotação]]&gt;0,Plan1!$B$2/Tabela13[[#This Row],[Cotação]]-MOD(Plan1!$B$2/Tabela13[[#This Row],[Cotação]],100),0)</f>
        <v>0</v>
      </c>
      <c r="N379" s="22"/>
      <c r="O379" s="22"/>
      <c r="P379" s="22"/>
      <c r="Q379" s="67"/>
      <c r="R379" s="67"/>
      <c r="S379" s="67"/>
      <c r="T379" s="73" t="e">
        <f>AVERAGE(Tabela13[[#This Row],[LUCRO 2015]:[LUCRO 2013]])</f>
        <v>#DIV/0!</v>
      </c>
      <c r="U379" s="77" t="e">
        <f>IF(Tabela13[[#This Row],[LUCRO MÉD]]&lt;&gt;0,(Tabela13[[#This Row],[LUCRO MÉD]]*1000/Tabela13[[#This Row],[Qtde Total Ações]])*(25%*Tabela13[[#This Row],[RPL]]/10%))</f>
        <v>#DIV/0!</v>
      </c>
      <c r="V379" s="30" t="e">
        <f>Tabela13[[#This Row],[DIVIDENDOS (25% +)]]/Tabela13[[#This Row],[Cotação]]</f>
        <v>#DIV/0!</v>
      </c>
      <c r="W379" s="30" t="e">
        <f>Tabela13[[#This Row],[Cotação]]/Tabela13[[#This Row],[VPA]]</f>
        <v>#DIV/0!</v>
      </c>
      <c r="X379" s="61">
        <f>IF(Tabela13[[#This Row],[P. Líquido]]&gt;0,AVERAGE(Tabela13[[#This Row],[LUCRO 2015]:[LUCRO 2013]])/(Tabela13[[#This Row],[P. Líquido]]),0)</f>
        <v>0</v>
      </c>
      <c r="Y379" s="73" t="e">
        <f>IF([LUCRO MÉD]&lt;&gt;0,Tabela13[[#This Row],[Cotação]]/(Tabela13[[#This Row],[LUCRO MÉD]]*1000/Tabela13[[#This Row],[Qtde Total Ações]]),0)</f>
        <v>#DIV/0!</v>
      </c>
      <c r="Z379" s="61" t="e">
        <f>(Tabela13[[#This Row],[LUCRO MÉD]]*1000/Tabela13[[#This Row],[Qtde Total Ações]])/Tabela13[[#This Row],[Cotação]]</f>
        <v>#DIV/0!</v>
      </c>
      <c r="AA379" s="56" t="e">
        <f>Tabela13[[#This Row],[Ativo Circ.]]/Tabela13[[#This Row],[Passivo Circ.]]</f>
        <v>#DIV/0!</v>
      </c>
      <c r="AB379" s="30" t="e">
        <f>STDEV(Tabela13[[#This Row],[LUCRO 2015]:[LUCRO 2013]])/Tabela13[[#This Row],[LUCRO MÉD]]</f>
        <v>#DIV/0!</v>
      </c>
    </row>
    <row r="380" spans="1:28" hidden="1">
      <c r="A380" s="21" t="s">
        <v>809</v>
      </c>
      <c r="B380" s="21" t="s">
        <v>558</v>
      </c>
      <c r="C380" s="21" t="s">
        <v>165</v>
      </c>
      <c r="D380" s="34">
        <f>MAX(Tabela13[[#This Row],[Colunas1]:[Colunas5]])</f>
        <v>38.25</v>
      </c>
      <c r="E380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0" s="28">
        <f>IF(Tabela13[[#This Row],[P. Líquido]]&lt;&gt;0,(Tabela13[[#This Row],[P. Líquido]]*1000)/Tabela13[[#This Row],[Qtde Total Ações]],0)</f>
        <v>0</v>
      </c>
      <c r="G380" s="39">
        <f>SUMPRODUCT(N(TRIM(Tabela15[Nome de pregão])=Tabela13[[#This Row],[Nome de Pregão]]),Tabela15[Qtde total de ações])</f>
        <v>2947810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38.25</v>
      </c>
      <c r="J380" s="21">
        <f>SUMPRODUCT(N(Tabela176[Código]=Tabela13[[#This Row],[PAPEL]]),Tabela176[Fechamento])</f>
        <v>0</v>
      </c>
      <c r="K380" s="21">
        <f>SUMPRODUCT(N(Tabela1768[Código]=Tabela13[[#This Row],[PAPEL]]),Tabela1768[Fechamento])</f>
        <v>0</v>
      </c>
      <c r="L380" s="31">
        <f>SUMPRODUCT(N(Tabela17683[Código]=Tabela13[[#This Row],[PAPEL]]),Tabela17683[Fechamento])</f>
        <v>0</v>
      </c>
      <c r="M380" s="32">
        <f>IF(Tabela13[[#This Row],[Cotação]]&gt;0,Plan1!$B$2/Tabela13[[#This Row],[Cotação]]-MOD(Plan1!$B$2/Tabela13[[#This Row],[Cotação]],100),0)</f>
        <v>0</v>
      </c>
      <c r="N380" s="32"/>
      <c r="O380" s="32"/>
      <c r="P380" s="32"/>
      <c r="Q380" s="67"/>
      <c r="R380" s="67"/>
      <c r="S380" s="67"/>
      <c r="T380" s="73" t="e">
        <f>AVERAGE(Tabela13[[#This Row],[LUCRO 2015]:[LUCRO 2013]])</f>
        <v>#DIV/0!</v>
      </c>
      <c r="U380" s="77" t="e">
        <f>IF(Tabela13[[#This Row],[LUCRO MÉD]]&lt;&gt;0,(Tabela13[[#This Row],[LUCRO MÉD]]*1000/Tabela13[[#This Row],[Qtde Total Ações]])*(25%*Tabela13[[#This Row],[RPL]]/10%))</f>
        <v>#DIV/0!</v>
      </c>
      <c r="V380" s="30" t="e">
        <f>Tabela13[[#This Row],[DIVIDENDOS (25% +)]]/Tabela13[[#This Row],[Cotação]]</f>
        <v>#DIV/0!</v>
      </c>
      <c r="W380" s="30" t="e">
        <f>Tabela13[[#This Row],[Cotação]]/Tabela13[[#This Row],[VPA]]</f>
        <v>#DIV/0!</v>
      </c>
      <c r="X380" s="61">
        <f>IF(Tabela13[[#This Row],[P. Líquido]]&gt;0,AVERAGE(Tabela13[[#This Row],[LUCRO 2015]:[LUCRO 2013]])/(Tabela13[[#This Row],[P. Líquido]]),0)</f>
        <v>0</v>
      </c>
      <c r="Y380" s="73" t="e">
        <f>IF([LUCRO MÉD]&lt;&gt;0,Tabela13[[#This Row],[Cotação]]/(Tabela13[[#This Row],[LUCRO MÉD]]*1000/Tabela13[[#This Row],[Qtde Total Ações]]),0)</f>
        <v>#DIV/0!</v>
      </c>
      <c r="Z380" s="61" t="e">
        <f>(Tabela13[[#This Row],[LUCRO MÉD]]*1000/Tabela13[[#This Row],[Qtde Total Ações]])/Tabela13[[#This Row],[Cotação]]</f>
        <v>#DIV/0!</v>
      </c>
      <c r="AA380" s="56" t="e">
        <f>Tabela13[[#This Row],[Ativo Circ.]]/Tabela13[[#This Row],[Passivo Circ.]]</f>
        <v>#DIV/0!</v>
      </c>
      <c r="AB380" s="30" t="e">
        <f>STDEV(Tabela13[[#This Row],[LUCRO 2015]:[LUCRO 2013]])/Tabela13[[#This Row],[LUCRO MÉD]]</f>
        <v>#DIV/0!</v>
      </c>
    </row>
    <row r="381" spans="1:28" hidden="1">
      <c r="A381" s="63" t="s">
        <v>810</v>
      </c>
      <c r="B381" s="21" t="s">
        <v>557</v>
      </c>
      <c r="C381" s="21" t="s">
        <v>254</v>
      </c>
      <c r="D381" s="34">
        <f>MAX(Tabela13[[#This Row],[Colunas1]:[Colunas5]])</f>
        <v>12.8</v>
      </c>
      <c r="E38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1" s="28">
        <f>IF(Tabela13[[#This Row],[P. Líquido]]&lt;&gt;0,(Tabela13[[#This Row],[P. Líquido]]*1000)/Tabela13[[#This Row],[Qtde Total Ações]],0)</f>
        <v>-18.469521549238578</v>
      </c>
      <c r="G381" s="39">
        <f>SUMPRODUCT(N(TRIM(Tabela15[Nome de pregão])=Tabela13[[#This Row],[Nome de Pregão]]),Tabela15[Qtde total de ações])</f>
        <v>11844270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0</v>
      </c>
      <c r="J381" s="21">
        <f>SUMPRODUCT(N(Tabela176[Código]=Tabela13[[#This Row],[PAPEL]]),Tabela176[Fechamento])</f>
        <v>12.8</v>
      </c>
      <c r="K381" s="21">
        <f>SUMPRODUCT(N(Tabela1768[Código]=Tabela13[[#This Row],[PAPEL]]),Tabela1768[Fechamento])</f>
        <v>0</v>
      </c>
      <c r="L381" s="31">
        <f>SUMPRODUCT(N(Tabela17683[Código]=Tabela13[[#This Row],[PAPEL]]),Tabela17683[Fechamento])</f>
        <v>0</v>
      </c>
      <c r="M381" s="32">
        <f>IF(Tabela13[[#This Row],[Cotação]]&gt;0,Plan1!$B$2/Tabela13[[#This Row],[Cotação]]-MOD(Plan1!$B$2/Tabela13[[#This Row],[Cotação]],100),0)</f>
        <v>0</v>
      </c>
      <c r="N381" s="39">
        <v>-218758</v>
      </c>
      <c r="O381" s="39">
        <v>443670</v>
      </c>
      <c r="P381" s="39">
        <v>382673</v>
      </c>
      <c r="Q381" s="67">
        <v>0</v>
      </c>
      <c r="R381" s="67">
        <v>0</v>
      </c>
      <c r="S381" s="67">
        <v>0</v>
      </c>
      <c r="T381" s="73">
        <f>AVERAGE(Tabela13[[#This Row],[LUCRO 2015]:[LUCRO 2013]])</f>
        <v>0</v>
      </c>
      <c r="U381" s="77" t="b">
        <f>IF(Tabela13[[#This Row],[LUCRO MÉD]]&lt;&gt;0,(Tabela13[[#This Row],[LUCRO MÉD]]*1000/Tabela13[[#This Row],[Qtde Total Ações]])*(25%*Tabela13[[#This Row],[RPL]]/10%))</f>
        <v>0</v>
      </c>
      <c r="V381" s="30">
        <f>Tabela13[[#This Row],[DIVIDENDOS (25% +)]]/Tabela13[[#This Row],[Cotação]]</f>
        <v>0</v>
      </c>
      <c r="W381" s="30">
        <f>Tabela13[[#This Row],[Cotação]]/Tabela13[[#This Row],[VPA]]</f>
        <v>-0.6930336536263817</v>
      </c>
      <c r="X381" s="61">
        <f>IF(Tabela13[[#This Row],[P. Líquido]]&gt;0,AVERAGE(Tabela13[[#This Row],[LUCRO 2015]:[LUCRO 2013]])/(Tabela13[[#This Row],[P. Líquido]]),0)</f>
        <v>0</v>
      </c>
      <c r="Y381" s="73">
        <f>IF([LUCRO MÉD]&lt;&gt;0,Tabela13[[#This Row],[Cotação]]/(Tabela13[[#This Row],[LUCRO MÉD]]*1000/Tabela13[[#This Row],[Qtde Total Ações]]),0)</f>
        <v>0</v>
      </c>
      <c r="Z381" s="61">
        <f>(Tabela13[[#This Row],[LUCRO MÉD]]*1000/Tabela13[[#This Row],[Qtde Total Ações]])/Tabela13[[#This Row],[Cotação]]</f>
        <v>0</v>
      </c>
      <c r="AA381" s="56">
        <f>Tabela13[[#This Row],[Ativo Circ.]]/Tabela13[[#This Row],[Passivo Circ.]]</f>
        <v>1.1593971876772073</v>
      </c>
      <c r="AB381" s="30" t="e">
        <f>STDEV(Tabela13[[#This Row],[LUCRO 2015]:[LUCRO 2013]])/Tabela13[[#This Row],[LUCRO MÉD]]</f>
        <v>#DIV/0!</v>
      </c>
    </row>
    <row r="382" spans="1:28" hidden="1">
      <c r="A382" s="63" t="s">
        <v>810</v>
      </c>
      <c r="B382" s="21" t="s">
        <v>558</v>
      </c>
      <c r="C382" s="21" t="s">
        <v>255</v>
      </c>
      <c r="D382" s="34">
        <f>MAX(Tabela13[[#This Row],[Colunas1]:[Colunas5]])</f>
        <v>8.75</v>
      </c>
      <c r="E38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2" s="28">
        <f>IF(Tabela13[[#This Row],[P. Líquido]]&lt;&gt;0,(Tabela13[[#This Row],[P. Líquido]]*1000)/Tabela13[[#This Row],[Qtde Total Ações]],0)</f>
        <v>-18.469521549238578</v>
      </c>
      <c r="G382" s="39">
        <f>SUMPRODUCT(N(TRIM(Tabela15[Nome de pregão])=Tabela13[[#This Row],[Nome de Pregão]]),Tabela15[Qtde total de ações])</f>
        <v>11844270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0</v>
      </c>
      <c r="J382" s="21">
        <f>SUMPRODUCT(N(Tabela176[Código]=Tabela13[[#This Row],[PAPEL]]),Tabela176[Fechamento])</f>
        <v>8.75</v>
      </c>
      <c r="K382" s="21">
        <f>SUMPRODUCT(N(Tabela1768[Código]=Tabela13[[#This Row],[PAPEL]]),Tabela1768[Fechamento])</f>
        <v>0</v>
      </c>
      <c r="L382" s="31">
        <f>SUMPRODUCT(N(Tabela17683[Código]=Tabela13[[#This Row],[PAPEL]]),Tabela17683[Fechamento])</f>
        <v>0</v>
      </c>
      <c r="M382" s="32">
        <f>IF(Tabela13[[#This Row],[Cotação]]&gt;0,Plan1!$B$2/Tabela13[[#This Row],[Cotação]]-MOD(Plan1!$B$2/Tabela13[[#This Row],[Cotação]],100),0)</f>
        <v>100</v>
      </c>
      <c r="N382" s="39">
        <v>-218758</v>
      </c>
      <c r="O382" s="39">
        <v>443670</v>
      </c>
      <c r="P382" s="39">
        <v>382673</v>
      </c>
      <c r="Q382" s="67">
        <v>0</v>
      </c>
      <c r="R382" s="67">
        <v>0</v>
      </c>
      <c r="S382" s="67">
        <v>0</v>
      </c>
      <c r="T382" s="73">
        <f>AVERAGE(Tabela13[[#This Row],[LUCRO 2015]:[LUCRO 2013]])</f>
        <v>0</v>
      </c>
      <c r="U382" s="77" t="b">
        <f>IF(Tabela13[[#This Row],[LUCRO MÉD]]&lt;&gt;0,(Tabela13[[#This Row],[LUCRO MÉD]]*1000/Tabela13[[#This Row],[Qtde Total Ações]])*(25%*Tabela13[[#This Row],[RPL]]/10%))</f>
        <v>0</v>
      </c>
      <c r="V382" s="30">
        <f>Tabela13[[#This Row],[DIVIDENDOS (25% +)]]/Tabela13[[#This Row],[Cotação]]</f>
        <v>0</v>
      </c>
      <c r="W382" s="30">
        <f>Tabela13[[#This Row],[Cotação]]/Tabela13[[#This Row],[VPA]]</f>
        <v>-0.47375347415865932</v>
      </c>
      <c r="X382" s="61">
        <f>IF(Tabela13[[#This Row],[P. Líquido]]&gt;0,AVERAGE(Tabela13[[#This Row],[LUCRO 2015]:[LUCRO 2013]])/(Tabela13[[#This Row],[P. Líquido]]),0)</f>
        <v>0</v>
      </c>
      <c r="Y382" s="73">
        <f>IF([LUCRO MÉD]&lt;&gt;0,Tabela13[[#This Row],[Cotação]]/(Tabela13[[#This Row],[LUCRO MÉD]]*1000/Tabela13[[#This Row],[Qtde Total Ações]]),0)</f>
        <v>0</v>
      </c>
      <c r="Z382" s="61">
        <f>(Tabela13[[#This Row],[LUCRO MÉD]]*1000/Tabela13[[#This Row],[Qtde Total Ações]])/Tabela13[[#This Row],[Cotação]]</f>
        <v>0</v>
      </c>
      <c r="AA382" s="56">
        <f>Tabela13[[#This Row],[Ativo Circ.]]/Tabela13[[#This Row],[Passivo Circ.]]</f>
        <v>1.1593971876772073</v>
      </c>
      <c r="AB382" s="30" t="e">
        <f>STDEV(Tabela13[[#This Row],[LUCRO 2015]:[LUCRO 2013]])/Tabela13[[#This Row],[LUCRO MÉD]]</f>
        <v>#DIV/0!</v>
      </c>
    </row>
    <row r="383" spans="1:28" hidden="1">
      <c r="A383" s="63" t="s">
        <v>811</v>
      </c>
      <c r="B383" s="21" t="s">
        <v>557</v>
      </c>
      <c r="C383" s="21" t="s">
        <v>148</v>
      </c>
      <c r="D383" s="34">
        <f>MAX(Tabela13[[#This Row],[Colunas1]:[Colunas5]])</f>
        <v>34.65</v>
      </c>
      <c r="E38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83" s="28">
        <f>IF(Tabela13[[#This Row],[P. Líquido]]&lt;&gt;0,(Tabela13[[#This Row],[P. Líquido]]*1000)/Tabela13[[#This Row],[Qtde Total Ações]],0)</f>
        <v>40.548700977388904</v>
      </c>
      <c r="G383" s="39">
        <f>SUMPRODUCT(N(TRIM(Tabela15[Nome de pregão])=Tabela13[[#This Row],[Nome de Pregão]]),Tabela15[Qtde total de ações])</f>
        <v>1690984923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34.65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0</v>
      </c>
      <c r="L383" s="31">
        <f>SUMPRODUCT(N(Tabela17683[Código]=Tabela13[[#This Row],[PAPEL]]),Tabela17683[Fechamento])</f>
        <v>0</v>
      </c>
      <c r="M383" s="32">
        <f>IF(Tabela13[[#This Row],[Cotação]]&gt;0,Plan1!$B$2/Tabela13[[#This Row],[Cotação]]-MOD(Plan1!$B$2/Tabela13[[#This Row],[Cotação]],100),0)</f>
        <v>0</v>
      </c>
      <c r="N383" s="70">
        <v>68567242</v>
      </c>
      <c r="O383" s="70">
        <v>17909303</v>
      </c>
      <c r="P383" s="70">
        <v>17981713</v>
      </c>
      <c r="Q383" s="67">
        <v>3420249</v>
      </c>
      <c r="R383" s="67">
        <v>4936659</v>
      </c>
      <c r="S383" s="67">
        <v>3715945</v>
      </c>
      <c r="T383" s="73">
        <f>AVERAGE(Tabela13[[#This Row],[LUCRO 2015]:[LUCRO 2013]])</f>
        <v>4024284.3333333335</v>
      </c>
      <c r="U383" s="77">
        <f>IF(Tabela13[[#This Row],[LUCRO MÉD]]&lt;&gt;0,(Tabela13[[#This Row],[LUCRO MÉD]]*1000/Tabela13[[#This Row],[Qtde Total Ações]])*(25%*Tabela13[[#This Row],[RPL]]/10%))</f>
        <v>0.34918928446675712</v>
      </c>
      <c r="V383" s="30">
        <f>Tabela13[[#This Row],[DIVIDENDOS (25% +)]]/Tabela13[[#This Row],[Cotação]]</f>
        <v>1.0077612827323439E-2</v>
      </c>
      <c r="W383" s="30">
        <f>Tabela13[[#This Row],[Cotação]]/Tabela13[[#This Row],[VPA]]</f>
        <v>0.85452799139784563</v>
      </c>
      <c r="X383" s="61">
        <f>IF(Tabela13[[#This Row],[P. Líquido]]&gt;0,AVERAGE(Tabela13[[#This Row],[LUCRO 2015]:[LUCRO 2013]])/(Tabela13[[#This Row],[P. Líquido]]),0)</f>
        <v>5.8691063195065271E-2</v>
      </c>
      <c r="Y383" s="73">
        <f>IF([LUCRO MÉD]&lt;&gt;0,Tabela13[[#This Row],[Cotação]]/(Tabela13[[#This Row],[LUCRO MÉD]]*1000/Tabela13[[#This Row],[Qtde Total Ações]]),0)</f>
        <v>14.559763358822474</v>
      </c>
      <c r="Z383" s="61">
        <f>(Tabela13[[#This Row],[LUCRO MÉD]]*1000/Tabela13[[#This Row],[Qtde Total Ações]])/Tabela13[[#This Row],[Cotação]]</f>
        <v>6.8682434965129505E-2</v>
      </c>
      <c r="AA383" s="56">
        <f>Tabela13[[#This Row],[Ativo Circ.]]/Tabela13[[#This Row],[Passivo Circ.]]</f>
        <v>0.99597313114718267</v>
      </c>
      <c r="AB383" s="30">
        <f>STDEV(Tabela13[[#This Row],[LUCRO 2015]:[LUCRO 2013]])/Tabela13[[#This Row],[LUCRO MÉD]]</f>
        <v>0.19975055315368126</v>
      </c>
    </row>
    <row r="384" spans="1:28" hidden="1">
      <c r="A384" s="63" t="s">
        <v>811</v>
      </c>
      <c r="B384" s="21" t="s">
        <v>558</v>
      </c>
      <c r="C384" s="21" t="s">
        <v>149</v>
      </c>
      <c r="D384" s="34">
        <f>MAX(Tabela13[[#This Row],[Colunas1]:[Colunas5]])</f>
        <v>41.91</v>
      </c>
      <c r="E38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84" s="28">
        <f>IF(Tabela13[[#This Row],[P. Líquido]]&lt;&gt;0,(Tabela13[[#This Row],[P. Líquido]]*1000)/Tabela13[[#This Row],[Qtde Total Ações]],0)</f>
        <v>40.548700977388904</v>
      </c>
      <c r="G384" s="39">
        <f>SUMPRODUCT(N(TRIM(Tabela15[Nome de pregão])=Tabela13[[#This Row],[Nome de Pregão]]),Tabela15[Qtde total de ações])</f>
        <v>1690984923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41.91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31">
        <f>SUMPRODUCT(N(Tabela17683[Código]=Tabela13[[#This Row],[PAPEL]]),Tabela17683[Fechamento])</f>
        <v>0</v>
      </c>
      <c r="M384" s="32">
        <f>IF(Tabela13[[#This Row],[Cotação]]&gt;0,Plan1!$B$2/Tabela13[[#This Row],[Cotação]]-MOD(Plan1!$B$2/Tabela13[[#This Row],[Cotação]],100),0)</f>
        <v>0</v>
      </c>
      <c r="N384" s="70">
        <v>68567242</v>
      </c>
      <c r="O384" s="70">
        <v>17909303</v>
      </c>
      <c r="P384" s="70">
        <v>17981713</v>
      </c>
      <c r="Q384" s="67">
        <v>3420249</v>
      </c>
      <c r="R384" s="67">
        <v>4936659</v>
      </c>
      <c r="S384" s="67">
        <v>3715945</v>
      </c>
      <c r="T384" s="73">
        <f>AVERAGE(Tabela13[[#This Row],[LUCRO 2015]:[LUCRO 2013]])</f>
        <v>4024284.3333333335</v>
      </c>
      <c r="U384" s="77">
        <f>IF(Tabela13[[#This Row],[LUCRO MÉD]]&lt;&gt;0,(Tabela13[[#This Row],[LUCRO MÉD]]*1000/Tabela13[[#This Row],[Qtde Total Ações]])*(25%*Tabela13[[#This Row],[RPL]]/10%))</f>
        <v>0.34918928446675712</v>
      </c>
      <c r="V384" s="30">
        <f>Tabela13[[#This Row],[DIVIDENDOS (25% +)]]/Tabela13[[#This Row],[Cotação]]</f>
        <v>8.3318846210154417E-3</v>
      </c>
      <c r="W384" s="30">
        <f>Tabela13[[#This Row],[Cotação]]/Tabela13[[#This Row],[VPA]]</f>
        <v>1.0335719515002513</v>
      </c>
      <c r="X384" s="61">
        <f>IF(Tabela13[[#This Row],[P. Líquido]]&gt;0,AVERAGE(Tabela13[[#This Row],[LUCRO 2015]:[LUCRO 2013]])/(Tabela13[[#This Row],[P. Líquido]]),0)</f>
        <v>5.8691063195065271E-2</v>
      </c>
      <c r="Y384" s="73">
        <f>IF([LUCRO MÉD]&lt;&gt;0,Tabela13[[#This Row],[Cotação]]/(Tabela13[[#This Row],[LUCRO MÉD]]*1000/Tabela13[[#This Row],[Qtde Total Ações]]),0)</f>
        <v>17.610380443528133</v>
      </c>
      <c r="Z384" s="61">
        <f>(Tabela13[[#This Row],[LUCRO MÉD]]*1000/Tabela13[[#This Row],[Qtde Total Ações]])/Tabela13[[#This Row],[Cotação]]</f>
        <v>5.6784690325500771E-2</v>
      </c>
      <c r="AA384" s="56">
        <f>Tabela13[[#This Row],[Ativo Circ.]]/Tabela13[[#This Row],[Passivo Circ.]]</f>
        <v>0.99597313114718267</v>
      </c>
      <c r="AB384" s="30">
        <f>STDEV(Tabela13[[#This Row],[LUCRO 2015]:[LUCRO 2013]])/Tabela13[[#This Row],[LUCRO MÉD]]</f>
        <v>0.19975055315368126</v>
      </c>
    </row>
    <row r="385" spans="1:28" hidden="1">
      <c r="A385" s="21" t="s">
        <v>812</v>
      </c>
      <c r="B385" s="21" t="s">
        <v>557</v>
      </c>
      <c r="C385" s="21" t="s">
        <v>323</v>
      </c>
      <c r="D385" s="34">
        <f>MAX(Tabela13[[#This Row],[Colunas1]:[Colunas5]])</f>
        <v>4.1500000000000004</v>
      </c>
      <c r="E38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5" s="28">
        <f>IF(Tabela13[[#This Row],[P. Líquido]]&lt;&gt;0,(Tabela13[[#This Row],[P. Líquido]]*1000)/Tabela13[[#This Row],[Qtde Total Ações]],0)</f>
        <v>0</v>
      </c>
      <c r="G385" s="39">
        <f>SUMPRODUCT(N(TRIM(Tabela15[Nome de pregão])=Tabela13[[#This Row],[Nome de Pregão]]),Tabela15[Qtde total de ações])</f>
        <v>0</v>
      </c>
      <c r="H385" s="21">
        <f>SUMPRODUCT(N(Tabela1[Código]=Tabela13[[#This Row],[PAPEL]]),Tabela1[Fechamento])</f>
        <v>0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4.1500000000000004</v>
      </c>
      <c r="K385" s="21">
        <f>SUMPRODUCT(N(Tabela1768[Código]=Tabela13[[#This Row],[PAPEL]]),Tabela1768[Fechamento])</f>
        <v>0</v>
      </c>
      <c r="L385" s="26">
        <f>SUMPRODUCT(N(Tabela17683[Código]=Tabela13[[#This Row],[PAPEL]]),Tabela17683[Fechamento])</f>
        <v>0</v>
      </c>
      <c r="M385" s="32">
        <f>IF(Tabela13[[#This Row],[Cotação]]&gt;0,Plan1!$B$2/Tabela13[[#This Row],[Cotação]]-MOD(Plan1!$B$2/Tabela13[[#This Row],[Cotação]],100),0)</f>
        <v>200</v>
      </c>
      <c r="N385" s="39"/>
      <c r="O385" s="39"/>
      <c r="P385" s="39"/>
      <c r="Q385" s="67"/>
      <c r="R385" s="67"/>
      <c r="S385" s="67"/>
      <c r="T385" s="73" t="e">
        <f>AVERAGE(Tabela13[[#This Row],[LUCRO 2015]:[LUCRO 2013]])</f>
        <v>#DIV/0!</v>
      </c>
      <c r="U385" s="77" t="e">
        <f>IF(Tabela13[[#This Row],[LUCRO MÉD]]&lt;&gt;0,(Tabela13[[#This Row],[LUCRO MÉD]]*1000/Tabela13[[#This Row],[Qtde Total Ações]])*(25%*Tabela13[[#This Row],[RPL]]/10%))</f>
        <v>#DIV/0!</v>
      </c>
      <c r="V385" s="30" t="e">
        <f>Tabela13[[#This Row],[DIVIDENDOS (25% +)]]/Tabela13[[#This Row],[Cotação]]</f>
        <v>#DIV/0!</v>
      </c>
      <c r="W385" s="30" t="e">
        <f>Tabela13[[#This Row],[Cotação]]/Tabela13[[#This Row],[VPA]]</f>
        <v>#DIV/0!</v>
      </c>
      <c r="X385" s="61">
        <f>IF(Tabela13[[#This Row],[P. Líquido]]&gt;0,AVERAGE(Tabela13[[#This Row],[LUCRO 2015]:[LUCRO 2013]])/(Tabela13[[#This Row],[P. Líquido]]),0)</f>
        <v>0</v>
      </c>
      <c r="Y385" s="73" t="e">
        <f>IF([LUCRO MÉD]&lt;&gt;0,Tabela13[[#This Row],[Cotação]]/(Tabela13[[#This Row],[LUCRO MÉD]]*1000/Tabela13[[#This Row],[Qtde Total Ações]]),0)</f>
        <v>#DIV/0!</v>
      </c>
      <c r="Z385" s="61" t="e">
        <f>(Tabela13[[#This Row],[LUCRO MÉD]]*1000/Tabela13[[#This Row],[Qtde Total Ações]])/Tabela13[[#This Row],[Cotação]]</f>
        <v>#DIV/0!</v>
      </c>
      <c r="AA385" s="56" t="e">
        <f>Tabela13[[#This Row],[Ativo Circ.]]/Tabela13[[#This Row],[Passivo Circ.]]</f>
        <v>#DIV/0!</v>
      </c>
      <c r="AB385" s="30" t="e">
        <f>STDEV(Tabela13[[#This Row],[LUCRO 2015]:[LUCRO 2013]])/Tabela13[[#This Row],[LUCRO MÉD]]</f>
        <v>#DIV/0!</v>
      </c>
    </row>
    <row r="386" spans="1:28" hidden="1">
      <c r="A386" s="21" t="s">
        <v>813</v>
      </c>
      <c r="B386" s="21" t="s">
        <v>557</v>
      </c>
      <c r="C386" s="21" t="s">
        <v>61</v>
      </c>
      <c r="D386" s="34">
        <f>MAX(Tabela13[[#This Row],[Colunas1]:[Colunas5]])</f>
        <v>61</v>
      </c>
      <c r="E38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6" s="28">
        <f>IF(Tabela13[[#This Row],[P. Líquido]]&lt;&gt;0,(Tabela13[[#This Row],[P. Líquido]]*1000)/Tabela13[[#This Row],[Qtde Total Ações]],0)</f>
        <v>0</v>
      </c>
      <c r="G386" s="39">
        <f>SUMPRODUCT(N(TRIM(Tabela15[Nome de pregão])=Tabela13[[#This Row],[Nome de Pregão]]),Tabela15[Qtde total de ações])</f>
        <v>16354401</v>
      </c>
      <c r="H386" s="21">
        <f>SUMPRODUCT(N(Tabela1[Código]=Tabela13[[#This Row],[PAPEL]]),Tabela1[Fechamento])</f>
        <v>0</v>
      </c>
      <c r="I386" s="21">
        <f>SUMPRODUCT(N(Tabela17[Código]=Tabela13[[#This Row],[PAPEL]]),Tabela17[Fechamento])</f>
        <v>61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26">
        <f>SUMPRODUCT(N(Tabela17683[Código]=Tabela13[[#This Row],[PAPEL]]),Tabela17683[Fechamento])</f>
        <v>0</v>
      </c>
      <c r="M386" s="32">
        <f>IF(Tabela13[[#This Row],[Cotação]]&gt;0,Plan1!$B$2/Tabela13[[#This Row],[Cotação]]-MOD(Plan1!$B$2/Tabela13[[#This Row],[Cotação]],100),0)</f>
        <v>0</v>
      </c>
      <c r="N386" s="39"/>
      <c r="O386" s="39"/>
      <c r="P386" s="39"/>
      <c r="Q386" s="67"/>
      <c r="R386" s="67"/>
      <c r="S386" s="67"/>
      <c r="T386" s="73" t="e">
        <f>AVERAGE(Tabela13[[#This Row],[LUCRO 2015]:[LUCRO 2013]])</f>
        <v>#DIV/0!</v>
      </c>
      <c r="U386" s="77" t="e">
        <f>IF(Tabela13[[#This Row],[LUCRO MÉD]]&lt;&gt;0,(Tabela13[[#This Row],[LUCRO MÉD]]*1000/Tabela13[[#This Row],[Qtde Total Ações]])*(25%*Tabela13[[#This Row],[RPL]]/10%))</f>
        <v>#DIV/0!</v>
      </c>
      <c r="V386" s="30" t="e">
        <f>Tabela13[[#This Row],[DIVIDENDOS (25% +)]]/Tabela13[[#This Row],[Cotação]]</f>
        <v>#DIV/0!</v>
      </c>
      <c r="W386" s="30" t="e">
        <f>Tabela13[[#This Row],[Cotação]]/Tabela13[[#This Row],[VPA]]</f>
        <v>#DIV/0!</v>
      </c>
      <c r="X386" s="61">
        <f>IF(Tabela13[[#This Row],[P. Líquido]]&gt;0,AVERAGE(Tabela13[[#This Row],[LUCRO 2015]:[LUCRO 2013]])/(Tabela13[[#This Row],[P. Líquido]]),0)</f>
        <v>0</v>
      </c>
      <c r="Y386" s="73" t="e">
        <f>IF([LUCRO MÉD]&lt;&gt;0,Tabela13[[#This Row],[Cotação]]/(Tabela13[[#This Row],[LUCRO MÉD]]*1000/Tabela13[[#This Row],[Qtde Total Ações]]),0)</f>
        <v>#DIV/0!</v>
      </c>
      <c r="Z386" s="61" t="e">
        <f>(Tabela13[[#This Row],[LUCRO MÉD]]*1000/Tabela13[[#This Row],[Qtde Total Ações]])/Tabela13[[#This Row],[Cotação]]</f>
        <v>#DIV/0!</v>
      </c>
      <c r="AA386" s="56" t="e">
        <f>Tabela13[[#This Row],[Ativo Circ.]]/Tabela13[[#This Row],[Passivo Circ.]]</f>
        <v>#DIV/0!</v>
      </c>
      <c r="AB386" s="30" t="e">
        <f>STDEV(Tabela13[[#This Row],[LUCRO 2015]:[LUCRO 2013]])/Tabela13[[#This Row],[LUCRO MÉD]]</f>
        <v>#DIV/0!</v>
      </c>
    </row>
    <row r="387" spans="1:28" hidden="1">
      <c r="A387" s="63" t="s">
        <v>814</v>
      </c>
      <c r="B387" s="21" t="s">
        <v>557</v>
      </c>
      <c r="C387" s="21" t="s">
        <v>145</v>
      </c>
      <c r="D387" s="34">
        <f>MAX(Tabela13[[#This Row],[Colunas1]:[Colunas5]])</f>
        <v>6.98</v>
      </c>
      <c r="E38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87" s="28">
        <f>IF(Tabela13[[#This Row],[P. Líquido]]&lt;&gt;0,(Tabela13[[#This Row],[P. Líquido]]*1000)/Tabela13[[#This Row],[Qtde Total Ações]],0)</f>
        <v>6.9941416097788744</v>
      </c>
      <c r="G387" s="39">
        <f>SUMPRODUCT(N(TRIM(Tabela15[Nome de pregão])=Tabela13[[#This Row],[Nome de Pregão]]),Tabela15[Qtde total de ações])</f>
        <v>2421032479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6.98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31">
        <f>SUMPRODUCT(N(Tabela17683[Código]=Tabela13[[#This Row],[PAPEL]]),Tabela17683[Fechamento])</f>
        <v>0</v>
      </c>
      <c r="M387" s="32">
        <f>IF(Tabela13[[#This Row],[Cotação]]&gt;0,Plan1!$B$2/Tabela13[[#This Row],[Cotação]]-MOD(Plan1!$B$2/Tabela13[[#This Row],[Cotação]],100),0)</f>
        <v>100</v>
      </c>
      <c r="N387" s="70">
        <v>16933044</v>
      </c>
      <c r="O387" s="70">
        <v>12033273</v>
      </c>
      <c r="P387" s="70">
        <v>8658406</v>
      </c>
      <c r="Q387" s="67">
        <v>2071145</v>
      </c>
      <c r="R387" s="67">
        <v>1546419</v>
      </c>
      <c r="S387" s="67">
        <v>1505614</v>
      </c>
      <c r="T387" s="73">
        <f>AVERAGE(Tabela13[[#This Row],[LUCRO 2015]:[LUCRO 2013]])</f>
        <v>1707726</v>
      </c>
      <c r="U387" s="77">
        <f>IF(Tabela13[[#This Row],[LUCRO MÉD]]&lt;&gt;0,(Tabela13[[#This Row],[LUCRO MÉD]]*1000/Tabela13[[#This Row],[Qtde Total Ações]])*(25%*Tabela13[[#This Row],[RPL]]/10%))</f>
        <v>0.17784462221966824</v>
      </c>
      <c r="V387" s="30">
        <f>Tabela13[[#This Row],[DIVIDENDOS (25% +)]]/Tabela13[[#This Row],[Cotação]]</f>
        <v>2.5479172237774819E-2</v>
      </c>
      <c r="W387" s="30">
        <f>Tabela13[[#This Row],[Cotação]]/Tabela13[[#This Row],[VPA]]</f>
        <v>0.99797807785888948</v>
      </c>
      <c r="X387" s="61">
        <f>IF(Tabela13[[#This Row],[P. Líquido]]&gt;0,AVERAGE(Tabela13[[#This Row],[LUCRO 2015]:[LUCRO 2013]])/(Tabela13[[#This Row],[P. Líquido]]),0)</f>
        <v>0.10085168384373182</v>
      </c>
      <c r="Y387" s="73">
        <f>IF([LUCRO MÉD]&lt;&gt;0,Tabela13[[#This Row],[Cotação]]/(Tabela13[[#This Row],[LUCRO MÉD]]*1000/Tabela13[[#This Row],[Qtde Total Ações]]),0)</f>
        <v>9.8955023835322535</v>
      </c>
      <c r="Z387" s="61">
        <f>(Tabela13[[#This Row],[LUCRO MÉD]]*1000/Tabela13[[#This Row],[Qtde Total Ações]])/Tabela13[[#This Row],[Cotação]]</f>
        <v>0.10105601123033074</v>
      </c>
      <c r="AA387" s="56">
        <f>Tabela13[[#This Row],[Ativo Circ.]]/Tabela13[[#This Row],[Passivo Circ.]]</f>
        <v>1.3897792503608632</v>
      </c>
      <c r="AB387" s="30">
        <f>STDEV(Tabela13[[#This Row],[LUCRO 2015]:[LUCRO 2013]])/Tabela13[[#This Row],[LUCRO MÉD]]</f>
        <v>0.18468459982125926</v>
      </c>
    </row>
    <row r="388" spans="1:28" hidden="1">
      <c r="A388" s="21" t="s">
        <v>816</v>
      </c>
      <c r="B388" s="21" t="s">
        <v>557</v>
      </c>
      <c r="C388" s="21" t="s">
        <v>257</v>
      </c>
      <c r="D388" s="34">
        <f>MAX(Tabela13[[#This Row],[Colunas1]:[Colunas5]])</f>
        <v>33.03</v>
      </c>
      <c r="E388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88" s="28">
        <f>IF(Tabela13[[#This Row],[P. Líquido]]&lt;&gt;0,(Tabela13[[#This Row],[P. Líquido]]*1000)/Tabela13[[#This Row],[Qtde Total Ações]],0)</f>
        <v>0</v>
      </c>
      <c r="G388" s="39">
        <f>SUMPRODUCT(N(TRIM(Tabela15[Nome de pregão])=Tabela13[[#This Row],[Nome de Pregão]]),Tabela15[Qtde total de ações])</f>
        <v>165637727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33.03</v>
      </c>
      <c r="K388" s="21">
        <f>SUMPRODUCT(N(Tabela1768[Código]=Tabela13[[#This Row],[PAPEL]]),Tabela1768[Fechamento])</f>
        <v>0</v>
      </c>
      <c r="L388" s="31">
        <f>SUMPRODUCT(N(Tabela17683[Código]=Tabela13[[#This Row],[PAPEL]]),Tabela17683[Fechamento])</f>
        <v>0</v>
      </c>
      <c r="M388" s="32">
        <f>IF(Tabela13[[#This Row],[Cotação]]&gt;0,Plan1!$B$2/Tabela13[[#This Row],[Cotação]]-MOD(Plan1!$B$2/Tabela13[[#This Row],[Cotação]],100),0)</f>
        <v>0</v>
      </c>
      <c r="N388" s="32"/>
      <c r="O388" s="32"/>
      <c r="P388" s="32"/>
      <c r="Q388" s="67"/>
      <c r="R388" s="67"/>
      <c r="S388" s="67"/>
      <c r="T388" s="73" t="e">
        <f>AVERAGE(Tabela13[[#This Row],[LUCRO 2015]:[LUCRO 2013]])</f>
        <v>#DIV/0!</v>
      </c>
      <c r="U388" s="77" t="e">
        <f>IF(Tabela13[[#This Row],[LUCRO MÉD]]&lt;&gt;0,(Tabela13[[#This Row],[LUCRO MÉD]]*1000/Tabela13[[#This Row],[Qtde Total Ações]])*(25%*Tabela13[[#This Row],[RPL]]/10%))</f>
        <v>#DIV/0!</v>
      </c>
      <c r="V388" s="30" t="e">
        <f>Tabela13[[#This Row],[DIVIDENDOS (25% +)]]/Tabela13[[#This Row],[Cotação]]</f>
        <v>#DIV/0!</v>
      </c>
      <c r="W388" s="30" t="e">
        <f>Tabela13[[#This Row],[Cotação]]/Tabela13[[#This Row],[VPA]]</f>
        <v>#DIV/0!</v>
      </c>
      <c r="X388" s="61">
        <f>IF(Tabela13[[#This Row],[P. Líquido]]&gt;0,AVERAGE(Tabela13[[#This Row],[LUCRO 2015]:[LUCRO 2013]])/(Tabela13[[#This Row],[P. Líquido]]),0)</f>
        <v>0</v>
      </c>
      <c r="Y388" s="73" t="e">
        <f>IF([LUCRO MÉD]&lt;&gt;0,Tabela13[[#This Row],[Cotação]]/(Tabela13[[#This Row],[LUCRO MÉD]]*1000/Tabela13[[#This Row],[Qtde Total Ações]]),0)</f>
        <v>#DIV/0!</v>
      </c>
      <c r="Z388" s="61" t="e">
        <f>(Tabela13[[#This Row],[LUCRO MÉD]]*1000/Tabela13[[#This Row],[Qtde Total Ações]])/Tabela13[[#This Row],[Cotação]]</f>
        <v>#DIV/0!</v>
      </c>
      <c r="AA388" s="56" t="e">
        <f>Tabela13[[#This Row],[Ativo Circ.]]/Tabela13[[#This Row],[Passivo Circ.]]</f>
        <v>#DIV/0!</v>
      </c>
      <c r="AB388" s="30" t="e">
        <f>STDEV(Tabela13[[#This Row],[LUCRO 2015]:[LUCRO 2013]])/Tabela13[[#This Row],[LUCRO MÉD]]</f>
        <v>#DIV/0!</v>
      </c>
    </row>
    <row r="389" spans="1:28" hidden="1">
      <c r="A389" s="63" t="s">
        <v>817</v>
      </c>
      <c r="B389" s="21" t="s">
        <v>557</v>
      </c>
      <c r="C389" s="21" t="s">
        <v>92</v>
      </c>
      <c r="D389" s="34">
        <f>MAX(Tabela13[[#This Row],[Colunas1]:[Colunas5]])</f>
        <v>35.76</v>
      </c>
      <c r="E38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89" s="28">
        <f>IF(Tabela13[[#This Row],[P. Líquido]]&lt;&gt;0,(Tabela13[[#This Row],[P. Líquido]]*1000)/Tabela13[[#This Row],[Qtde Total Ações]],0)</f>
        <v>10.175741788114717</v>
      </c>
      <c r="G389" s="39">
        <f>SUMPRODUCT(N(TRIM(Tabela15[Nome de pregão])=Tabela13[[#This Row],[Nome de Pregão]]),Tabela15[Qtde total de ações])</f>
        <v>652742192</v>
      </c>
      <c r="H389" s="21">
        <f>SUMPRODUCT(N(Tabela1[Código]=Tabela13[[#This Row],[PAPEL]]),Tabela1[Fechamento])</f>
        <v>35.76</v>
      </c>
      <c r="I389" s="21">
        <f>SUMPRODUCT(N(Tabela17[Código]=Tabela13[[#This Row],[PAPEL]]),Tabela17[Fechamento])</f>
        <v>0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31">
        <f>SUMPRODUCT(N(Tabela17683[Código]=Tabela13[[#This Row],[PAPEL]]),Tabela17683[Fechamento])</f>
        <v>0</v>
      </c>
      <c r="M389" s="32">
        <f>IF(Tabela13[[#This Row],[Cotação]]&gt;0,Plan1!$B$2/Tabela13[[#This Row],[Cotação]]-MOD(Plan1!$B$2/Tabela13[[#This Row],[Cotação]],100),0)</f>
        <v>0</v>
      </c>
      <c r="N389" s="70">
        <v>6642136</v>
      </c>
      <c r="O389" s="70">
        <v>4443105</v>
      </c>
      <c r="P389" s="70">
        <v>2988664</v>
      </c>
      <c r="Q389" s="67">
        <v>1501303</v>
      </c>
      <c r="R389" s="67">
        <v>1383105</v>
      </c>
      <c r="S389" s="67">
        <v>1436747</v>
      </c>
      <c r="T389" s="73">
        <f>AVERAGE(Tabela13[[#This Row],[LUCRO 2015]:[LUCRO 2013]])</f>
        <v>1440385</v>
      </c>
      <c r="U389" s="77">
        <f>IF(Tabela13[[#This Row],[LUCRO MÉD]]&lt;&gt;0,(Tabela13[[#This Row],[LUCRO MÉD]]*1000/Tabela13[[#This Row],[Qtde Total Ações]])*(25%*Tabela13[[#This Row],[RPL]]/10%))</f>
        <v>1.1963210362566588</v>
      </c>
      <c r="V389" s="30">
        <f>Tabela13[[#This Row],[DIVIDENDOS (25% +)]]/Tabela13[[#This Row],[Cotação]]</f>
        <v>3.3454167680555334E-2</v>
      </c>
      <c r="W389" s="30">
        <f>Tabela13[[#This Row],[Cotação]]/Tabela13[[#This Row],[VPA]]</f>
        <v>3.5142401158181644</v>
      </c>
      <c r="X389" s="61">
        <f>IF(Tabela13[[#This Row],[P. Líquido]]&gt;0,AVERAGE(Tabela13[[#This Row],[LUCRO 2015]:[LUCRO 2013]])/(Tabela13[[#This Row],[P. Líquido]]),0)</f>
        <v>0.21685569220503767</v>
      </c>
      <c r="Y389" s="73">
        <f>IF([LUCRO MÉD]&lt;&gt;0,Tabela13[[#This Row],[Cotação]]/(Tabela13[[#This Row],[LUCRO MÉD]]*1000/Tabela13[[#This Row],[Qtde Total Ações]]),0)</f>
        <v>16.205431732432647</v>
      </c>
      <c r="Z389" s="61">
        <f>(Tabela13[[#This Row],[LUCRO MÉD]]*1000/Tabela13[[#This Row],[Qtde Total Ações]])/Tabela13[[#This Row],[Cotação]]</f>
        <v>6.1707704954176303E-2</v>
      </c>
      <c r="AA389" s="56">
        <f>Tabela13[[#This Row],[Ativo Circ.]]/Tabela13[[#This Row],[Passivo Circ.]]</f>
        <v>1.4866525644903543</v>
      </c>
      <c r="AB389" s="30">
        <f>STDEV(Tabela13[[#This Row],[LUCRO 2015]:[LUCRO 2013]])/Tabela13[[#This Row],[LUCRO MÉD]]</f>
        <v>4.1088264972912111E-2</v>
      </c>
    </row>
    <row r="390" spans="1:28" hidden="1">
      <c r="A390" s="63" t="s">
        <v>818</v>
      </c>
      <c r="B390" s="21" t="s">
        <v>557</v>
      </c>
      <c r="C390" s="21" t="s">
        <v>85</v>
      </c>
      <c r="D390" s="34">
        <f>MAX(Tabela13[[#This Row],[Colunas1]:[Colunas5]])</f>
        <v>57</v>
      </c>
      <c r="E39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0" s="28">
        <f>IF(Tabela13[[#This Row],[P. Líquido]]&lt;&gt;0,(Tabela13[[#This Row],[P. Líquido]]*1000)/Tabela13[[#This Row],[Qtde Total Ações]],0)</f>
        <v>34.199551275923632</v>
      </c>
      <c r="G390" s="39">
        <f>SUMPRODUCT(N(TRIM(Tabela15[Nome de pregão])=Tabela13[[#This Row],[Nome de Pregão]]),Tabela15[Qtde total de ações])</f>
        <v>161259455</v>
      </c>
      <c r="H390" s="21">
        <f>SUMPRODUCT(N(Tabela1[Código]=Tabela13[[#This Row],[PAPEL]]),Tabela1[Fechamento])</f>
        <v>57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31">
        <f>SUMPRODUCT(N(Tabela17683[Código]=Tabela13[[#This Row],[PAPEL]]),Tabela17683[Fechamento])</f>
        <v>0</v>
      </c>
      <c r="M390" s="32">
        <f>IF(Tabela13[[#This Row],[Cotação]]&gt;0,Plan1!$B$2/Tabela13[[#This Row],[Cotação]]-MOD(Plan1!$B$2/Tabela13[[#This Row],[Cotação]],100),0)</f>
        <v>0</v>
      </c>
      <c r="N390" s="70">
        <v>5515001</v>
      </c>
      <c r="O390" s="70">
        <v>898826</v>
      </c>
      <c r="P390" s="70">
        <v>422311</v>
      </c>
      <c r="Q390" s="67">
        <v>517186</v>
      </c>
      <c r="R390" s="67">
        <v>379732</v>
      </c>
      <c r="S390" s="67">
        <v>31921</v>
      </c>
      <c r="T390" s="73">
        <f>AVERAGE(Tabela13[[#This Row],[LUCRO 2015]:[LUCRO 2013]])</f>
        <v>309613</v>
      </c>
      <c r="U390" s="77">
        <f>IF(Tabela13[[#This Row],[LUCRO MÉD]]&lt;&gt;0,(Tabela13[[#This Row],[LUCRO MÉD]]*1000/Tabela13[[#This Row],[Qtde Total Ações]])*(25%*Tabela13[[#This Row],[RPL]]/10%))</f>
        <v>0.26946824907769779</v>
      </c>
      <c r="V390" s="30">
        <f>Tabela13[[#This Row],[DIVIDENDOS (25% +)]]/Tabela13[[#This Row],[Cotação]]</f>
        <v>4.7275131417139965E-3</v>
      </c>
      <c r="W390" s="30">
        <f>Tabela13[[#This Row],[Cotação]]/Tabela13[[#This Row],[VPA]]</f>
        <v>1.666688534598634</v>
      </c>
      <c r="X390" s="61">
        <f>IF(Tabela13[[#This Row],[P. Líquido]]&gt;0,AVERAGE(Tabela13[[#This Row],[LUCRO 2015]:[LUCRO 2013]])/(Tabela13[[#This Row],[P. Líquido]]),0)</f>
        <v>5.6140153011758294E-2</v>
      </c>
      <c r="Y390" s="73">
        <f>IF([LUCRO MÉD]&lt;&gt;0,Tabela13[[#This Row],[Cotação]]/(Tabela13[[#This Row],[LUCRO MÉD]]*1000/Tabela13[[#This Row],[Qtde Total Ações]]),0)</f>
        <v>29.687994157222079</v>
      </c>
      <c r="Z390" s="61">
        <f>(Tabela13[[#This Row],[LUCRO MÉD]]*1000/Tabela13[[#This Row],[Qtde Total Ações]])/Tabela13[[#This Row],[Cotação]]</f>
        <v>3.3683649851996955E-2</v>
      </c>
      <c r="AA390" s="56">
        <f>Tabela13[[#This Row],[Ativo Circ.]]/Tabela13[[#This Row],[Passivo Circ.]]</f>
        <v>2.1283509072697608</v>
      </c>
      <c r="AB390" s="30">
        <f>STDEV(Tabela13[[#This Row],[LUCRO 2015]:[LUCRO 2013]])/Tabela13[[#This Row],[LUCRO MÉD]]</f>
        <v>0.80783443983742453</v>
      </c>
    </row>
    <row r="391" spans="1:28" hidden="1">
      <c r="A391" s="63" t="s">
        <v>818</v>
      </c>
      <c r="B391" s="21" t="s">
        <v>558</v>
      </c>
      <c r="C391" s="21" t="s">
        <v>86</v>
      </c>
      <c r="D391" s="34">
        <f>MAX(Tabela13[[#This Row],[Colunas1]:[Colunas5]])</f>
        <v>60.35</v>
      </c>
      <c r="E391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1" s="28">
        <f>IF(Tabela13[[#This Row],[P. Líquido]]&lt;&gt;0,(Tabela13[[#This Row],[P. Líquido]]*1000)/Tabela13[[#This Row],[Qtde Total Ações]],0)</f>
        <v>34.199551275923632</v>
      </c>
      <c r="G391" s="39">
        <f>SUMPRODUCT(N(TRIM(Tabela15[Nome de pregão])=Tabela13[[#This Row],[Nome de Pregão]]),Tabela15[Qtde total de ações])</f>
        <v>161259455</v>
      </c>
      <c r="H391" s="21">
        <f>SUMPRODUCT(N(Tabela1[Código]=Tabela13[[#This Row],[PAPEL]]),Tabela1[Fechamento])</f>
        <v>60.35</v>
      </c>
      <c r="I391" s="21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0</v>
      </c>
      <c r="L391" s="31">
        <f>SUMPRODUCT(N(Tabela17683[Código]=Tabela13[[#This Row],[PAPEL]]),Tabela17683[Fechamento])</f>
        <v>0</v>
      </c>
      <c r="M391" s="32">
        <f>IF(Tabela13[[#This Row],[Cotação]]&gt;0,Plan1!$B$2/Tabela13[[#This Row],[Cotação]]-MOD(Plan1!$B$2/Tabela13[[#This Row],[Cotação]],100),0)</f>
        <v>0</v>
      </c>
      <c r="N391" s="70">
        <v>5515001</v>
      </c>
      <c r="O391" s="70">
        <v>898826</v>
      </c>
      <c r="P391" s="70">
        <v>422311</v>
      </c>
      <c r="Q391" s="67">
        <v>517186</v>
      </c>
      <c r="R391" s="67">
        <v>379732</v>
      </c>
      <c r="S391" s="67">
        <v>31921</v>
      </c>
      <c r="T391" s="73">
        <f>AVERAGE(Tabela13[[#This Row],[LUCRO 2015]:[LUCRO 2013]])</f>
        <v>309613</v>
      </c>
      <c r="U391" s="77">
        <f>IF(Tabela13[[#This Row],[LUCRO MÉD]]&lt;&gt;0,(Tabela13[[#This Row],[LUCRO MÉD]]*1000/Tabela13[[#This Row],[Qtde Total Ações]])*(25%*Tabela13[[#This Row],[RPL]]/10%))</f>
        <v>0.26946824907769779</v>
      </c>
      <c r="V391" s="30">
        <f>Tabela13[[#This Row],[DIVIDENDOS (25% +)]]/Tabela13[[#This Row],[Cotação]]</f>
        <v>4.465091119763012E-3</v>
      </c>
      <c r="W391" s="30">
        <f>Tabela13[[#This Row],[Cotação]]/Tabela13[[#This Row],[VPA]]</f>
        <v>1.764643036193466</v>
      </c>
      <c r="X391" s="61">
        <f>IF(Tabela13[[#This Row],[P. Líquido]]&gt;0,AVERAGE(Tabela13[[#This Row],[LUCRO 2015]:[LUCRO 2013]])/(Tabela13[[#This Row],[P. Líquido]]),0)</f>
        <v>5.6140153011758294E-2</v>
      </c>
      <c r="Y391" s="73">
        <f>IF([LUCRO MÉD]&lt;&gt;0,Tabela13[[#This Row],[Cotação]]/(Tabela13[[#This Row],[LUCRO MÉD]]*1000/Tabela13[[#This Row],[Qtde Total Ações]]),0)</f>
        <v>31.432814866462326</v>
      </c>
      <c r="Z391" s="61">
        <f>(Tabela13[[#This Row],[LUCRO MÉD]]*1000/Tabela13[[#This Row],[Qtde Total Ações]])/Tabela13[[#This Row],[Cotação]]</f>
        <v>3.1813886355655782E-2</v>
      </c>
      <c r="AA391" s="56">
        <f>Tabela13[[#This Row],[Ativo Circ.]]/Tabela13[[#This Row],[Passivo Circ.]]</f>
        <v>2.1283509072697608</v>
      </c>
      <c r="AB391" s="30">
        <f>STDEV(Tabela13[[#This Row],[LUCRO 2015]:[LUCRO 2013]])/Tabela13[[#This Row],[LUCRO MÉD]]</f>
        <v>0.80783443983742453</v>
      </c>
    </row>
    <row r="392" spans="1:28" hidden="1">
      <c r="A392" s="63" t="s">
        <v>819</v>
      </c>
      <c r="B392" s="21" t="s">
        <v>558</v>
      </c>
      <c r="C392" s="21" t="s">
        <v>506</v>
      </c>
      <c r="D392" s="34">
        <f>MAX(Tabela13[[#This Row],[Colunas1]:[Colunas5]])</f>
        <v>14</v>
      </c>
      <c r="E39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2" s="28">
        <f>IF(Tabela13[[#This Row],[P. Líquido]]&lt;&gt;0,(Tabela13[[#This Row],[P. Líquido]]*1000)/Tabela13[[#This Row],[Qtde Total Ações]],0)</f>
        <v>26.719976905311778</v>
      </c>
      <c r="G392" s="39">
        <f>SUMPRODUCT(N(TRIM(Tabela15[Nome de pregão])=Tabela13[[#This Row],[Nome de Pregão]]),Tabela15[Qtde total de ações])</f>
        <v>3464000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0</v>
      </c>
      <c r="J392" s="21">
        <f>SUMPRODUCT(N(Tabela176[Código]=Tabela13[[#This Row],[PAPEL]]),Tabela176[Fechamento])</f>
        <v>0</v>
      </c>
      <c r="K392" s="21">
        <f>SUMPRODUCT(N(Tabela1768[Código]=Tabela13[[#This Row],[PAPEL]]),Tabela1768[Fechamento])</f>
        <v>0</v>
      </c>
      <c r="L392" s="26">
        <f>SUMPRODUCT(N(Tabela17683[Código]=Tabela13[[#This Row],[PAPEL]]),Tabela17683[Fechamento])</f>
        <v>14</v>
      </c>
      <c r="M392" s="32">
        <f>IF(Tabela13[[#This Row],[Cotação]]&gt;0,Plan1!$B$2/Tabela13[[#This Row],[Cotação]]-MOD(Plan1!$B$2/Tabela13[[#This Row],[Cotação]],100),0)</f>
        <v>0</v>
      </c>
      <c r="N392" s="39">
        <v>92558</v>
      </c>
      <c r="O392" s="39">
        <v>8187</v>
      </c>
      <c r="P392" s="39">
        <v>15925</v>
      </c>
      <c r="Q392" s="67">
        <v>8455</v>
      </c>
      <c r="R392" s="67">
        <v>4074</v>
      </c>
      <c r="S392" s="67">
        <v>4231</v>
      </c>
      <c r="T392" s="73">
        <f>AVERAGE(Tabela13[[#This Row],[LUCRO 2015]:[LUCRO 2013]])</f>
        <v>5586.666666666667</v>
      </c>
      <c r="U392" s="77">
        <f>IF(Tabela13[[#This Row],[LUCRO MÉD]]&lt;&gt;0,(Tabela13[[#This Row],[LUCRO MÉD]]*1000/Tabela13[[#This Row],[Qtde Total Ações]])*(25%*Tabela13[[#This Row],[RPL]]/10%))</f>
        <v>0.24336251376863124</v>
      </c>
      <c r="V392" s="30">
        <f>Tabela13[[#This Row],[DIVIDENDOS (25% +)]]/Tabela13[[#This Row],[Cotação]]</f>
        <v>1.7383036697759376E-2</v>
      </c>
      <c r="W392" s="30">
        <f>Tabela13[[#This Row],[Cotação]]/Tabela13[[#This Row],[VPA]]</f>
        <v>0.52395254867218388</v>
      </c>
      <c r="X392" s="61">
        <f>IF(Tabela13[[#This Row],[P. Líquido]]&gt;0,AVERAGE(Tabela13[[#This Row],[LUCRO 2015]:[LUCRO 2013]])/(Tabela13[[#This Row],[P. Líquido]]),0)</f>
        <v>6.0358549954262916E-2</v>
      </c>
      <c r="Y392" s="73">
        <f>IF([LUCRO MÉD]&lt;&gt;0,Tabela13[[#This Row],[Cotação]]/(Tabela13[[#This Row],[LUCRO MÉD]]*1000/Tabela13[[#This Row],[Qtde Total Ações]]),0)</f>
        <v>8.6806682577565635</v>
      </c>
      <c r="Z392" s="61">
        <f>(Tabela13[[#This Row],[LUCRO MÉD]]*1000/Tabela13[[#This Row],[Qtde Total Ações]])/Tabela13[[#This Row],[Cotação]]</f>
        <v>0.11519850434400089</v>
      </c>
      <c r="AA392" s="56">
        <f>Tabela13[[#This Row],[Ativo Circ.]]/Tabela13[[#This Row],[Passivo Circ.]]</f>
        <v>0.51409733124018842</v>
      </c>
      <c r="AB392" s="30">
        <f>STDEV(Tabela13[[#This Row],[LUCRO 2015]:[LUCRO 2013]])/Tabela13[[#This Row],[LUCRO MÉD]]</f>
        <v>0.44486090466927325</v>
      </c>
    </row>
    <row r="393" spans="1:28" hidden="1">
      <c r="A393" s="63" t="s">
        <v>819</v>
      </c>
      <c r="B393" s="21" t="s">
        <v>557</v>
      </c>
      <c r="C393" s="21" t="s">
        <v>505</v>
      </c>
      <c r="D393" s="34">
        <f>MAX(Tabela13[[#This Row],[Colunas1]:[Colunas5]])</f>
        <v>10</v>
      </c>
      <c r="E39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3" s="28">
        <f>IF(Tabela13[[#This Row],[P. Líquido]]&lt;&gt;0,(Tabela13[[#This Row],[P. Líquido]]*1000)/Tabela13[[#This Row],[Qtde Total Ações]],0)</f>
        <v>26.719976905311778</v>
      </c>
      <c r="G393" s="39">
        <f>SUMPRODUCT(N(TRIM(Tabela15[Nome de pregão])=Tabela13[[#This Row],[Nome de Pregão]]),Tabela15[Qtde total de ações])</f>
        <v>3464000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0</v>
      </c>
      <c r="J393" s="21">
        <f>SUMPRODUCT(N(Tabela176[Código]=Tabela13[[#This Row],[PAPEL]]),Tabela176[Fechamento])</f>
        <v>0</v>
      </c>
      <c r="K393" s="21">
        <f>SUMPRODUCT(N(Tabela1768[Código]=Tabela13[[#This Row],[PAPEL]]),Tabela1768[Fechamento])</f>
        <v>0</v>
      </c>
      <c r="L393" s="26">
        <f>SUMPRODUCT(N(Tabela17683[Código]=Tabela13[[#This Row],[PAPEL]]),Tabela17683[Fechamento])</f>
        <v>10</v>
      </c>
      <c r="M393" s="32">
        <f>IF(Tabela13[[#This Row],[Cotação]]&gt;0,Plan1!$B$2/Tabela13[[#This Row],[Cotação]]-MOD(Plan1!$B$2/Tabela13[[#This Row],[Cotação]],100),0)</f>
        <v>100</v>
      </c>
      <c r="N393" s="39">
        <v>92558</v>
      </c>
      <c r="O393" s="39">
        <v>8187</v>
      </c>
      <c r="P393" s="39">
        <v>15925</v>
      </c>
      <c r="Q393" s="67">
        <v>8455</v>
      </c>
      <c r="R393" s="67">
        <v>4074</v>
      </c>
      <c r="S393" s="67">
        <v>4231</v>
      </c>
      <c r="T393" s="73">
        <f>AVERAGE(Tabela13[[#This Row],[LUCRO 2015]:[LUCRO 2013]])</f>
        <v>5586.666666666667</v>
      </c>
      <c r="U393" s="77">
        <f>IF(Tabela13[[#This Row],[LUCRO MÉD]]&lt;&gt;0,(Tabela13[[#This Row],[LUCRO MÉD]]*1000/Tabela13[[#This Row],[Qtde Total Ações]])*(25%*Tabela13[[#This Row],[RPL]]/10%))</f>
        <v>0.24336251376863124</v>
      </c>
      <c r="V393" s="30">
        <f>Tabela13[[#This Row],[DIVIDENDOS (25% +)]]/Tabela13[[#This Row],[Cotação]]</f>
        <v>2.4336251376863124E-2</v>
      </c>
      <c r="W393" s="30">
        <f>Tabela13[[#This Row],[Cotação]]/Tabela13[[#This Row],[VPA]]</f>
        <v>0.37425182048013139</v>
      </c>
      <c r="X393" s="61">
        <f>IF(Tabela13[[#This Row],[P. Líquido]]&gt;0,AVERAGE(Tabela13[[#This Row],[LUCRO 2015]:[LUCRO 2013]])/(Tabela13[[#This Row],[P. Líquido]]),0)</f>
        <v>6.0358549954262916E-2</v>
      </c>
      <c r="Y393" s="73">
        <f>IF([LUCRO MÉD]&lt;&gt;0,Tabela13[[#This Row],[Cotação]]/(Tabela13[[#This Row],[LUCRO MÉD]]*1000/Tabela13[[#This Row],[Qtde Total Ações]]),0)</f>
        <v>6.200477326968973</v>
      </c>
      <c r="Z393" s="61">
        <f>(Tabela13[[#This Row],[LUCRO MÉD]]*1000/Tabela13[[#This Row],[Qtde Total Ações]])/Tabela13[[#This Row],[Cotação]]</f>
        <v>0.16127790608160125</v>
      </c>
      <c r="AA393" s="56">
        <f>Tabela13[[#This Row],[Ativo Circ.]]/Tabela13[[#This Row],[Passivo Circ.]]</f>
        <v>0.51409733124018842</v>
      </c>
      <c r="AB393" s="30">
        <f>STDEV(Tabela13[[#This Row],[LUCRO 2015]:[LUCRO 2013]])/Tabela13[[#This Row],[LUCRO MÉD]]</f>
        <v>0.44486090466927325</v>
      </c>
    </row>
    <row r="394" spans="1:28" hidden="1">
      <c r="A394" s="63" t="s">
        <v>820</v>
      </c>
      <c r="B394" s="21" t="s">
        <v>557</v>
      </c>
      <c r="C394" s="21" t="s">
        <v>458</v>
      </c>
      <c r="D394" s="34">
        <f>MAX(Tabela13[[#This Row],[Colunas1]:[Colunas5]])</f>
        <v>2.8</v>
      </c>
      <c r="E39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4" s="28">
        <f>IF(Tabela13[[#This Row],[P. Líquido]]&lt;&gt;0,(Tabela13[[#This Row],[P. Líquido]]*1000)/Tabela13[[#This Row],[Qtde Total Ações]],0)</f>
        <v>7.4784315076537906</v>
      </c>
      <c r="G394" s="39">
        <f>SUMPRODUCT(N(TRIM(Tabela15[Nome de pregão])=Tabela13[[#This Row],[Nome de Pregão]]),Tabela15[Qtde total de ações])</f>
        <v>73058769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2.8</v>
      </c>
      <c r="L394" s="26">
        <f>SUMPRODUCT(N(Tabela17683[Código]=Tabela13[[#This Row],[PAPEL]]),Tabela17683[Fechamento])</f>
        <v>0</v>
      </c>
      <c r="M394" s="32">
        <f>IF(Tabela13[[#This Row],[Cotação]]&gt;0,Plan1!$B$2/Tabela13[[#This Row],[Cotação]]-MOD(Plan1!$B$2/Tabela13[[#This Row],[Cotação]],100),0)</f>
        <v>300</v>
      </c>
      <c r="N394" s="39">
        <v>546365</v>
      </c>
      <c r="O394" s="39">
        <v>734987</v>
      </c>
      <c r="P394" s="39">
        <v>284492</v>
      </c>
      <c r="Q394" s="67">
        <v>24780</v>
      </c>
      <c r="R394" s="67">
        <v>38511</v>
      </c>
      <c r="S394" s="67">
        <v>59171</v>
      </c>
      <c r="T394" s="73">
        <f>AVERAGE(Tabela13[[#This Row],[LUCRO 2015]:[LUCRO 2013]])</f>
        <v>40820.666666666664</v>
      </c>
      <c r="U394" s="77">
        <f>IF(Tabela13[[#This Row],[LUCRO MÉD]]&lt;&gt;0,(Tabela13[[#This Row],[LUCRO MÉD]]*1000/Tabela13[[#This Row],[Qtde Total Ações]])*(25%*Tabela13[[#This Row],[RPL]]/10%))</f>
        <v>0.10436262011417059</v>
      </c>
      <c r="V394" s="30">
        <f>Tabela13[[#This Row],[DIVIDENDOS (25% +)]]/Tabela13[[#This Row],[Cotação]]</f>
        <v>3.7272364326489497E-2</v>
      </c>
      <c r="W394" s="30">
        <f>Tabela13[[#This Row],[Cotação]]/Tabela13[[#This Row],[VPA]]</f>
        <v>0.37441006140583671</v>
      </c>
      <c r="X394" s="61">
        <f>IF(Tabela13[[#This Row],[P. Líquido]]&gt;0,AVERAGE(Tabela13[[#This Row],[LUCRO 2015]:[LUCRO 2013]])/(Tabela13[[#This Row],[P. Líquido]]),0)</f>
        <v>7.4713180139040131E-2</v>
      </c>
      <c r="Y394" s="73">
        <f>IF([LUCRO MÉD]&lt;&gt;0,Tabela13[[#This Row],[Cotação]]/(Tabela13[[#This Row],[LUCRO MÉD]]*1000/Tabela13[[#This Row],[Qtde Total Ações]]),0)</f>
        <v>5.0112986853064623</v>
      </c>
      <c r="Z394" s="61">
        <f>(Tabela13[[#This Row],[LUCRO MÉD]]*1000/Tabela13[[#This Row],[Qtde Total Ações]])/Tabela13[[#This Row],[Cotação]]</f>
        <v>0.19954907156743257</v>
      </c>
      <c r="AA394" s="56">
        <f>Tabela13[[#This Row],[Ativo Circ.]]/Tabela13[[#This Row],[Passivo Circ.]]</f>
        <v>2.5835067418415982</v>
      </c>
      <c r="AB394" s="30">
        <f>STDEV(Tabela13[[#This Row],[LUCRO 2015]:[LUCRO 2013]])/Tabela13[[#This Row],[LUCRO MÉD]]</f>
        <v>0.4240853168304845</v>
      </c>
    </row>
    <row r="395" spans="1:28" hidden="1">
      <c r="A395" s="21" t="s">
        <v>821</v>
      </c>
      <c r="B395" s="21" t="s">
        <v>557</v>
      </c>
      <c r="C395" s="21" t="s">
        <v>492</v>
      </c>
      <c r="D395" s="34">
        <f>MAX(Tabela13[[#This Row],[Colunas1]:[Colunas5]])</f>
        <v>3.95</v>
      </c>
      <c r="E39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95" s="28">
        <f>IF(Tabela13[[#This Row],[P. Líquido]]&lt;&gt;0,(Tabela13[[#This Row],[P. Líquido]]*1000)/Tabela13[[#This Row],[Qtde Total Ações]],0)</f>
        <v>0</v>
      </c>
      <c r="G395" s="39">
        <f>SUMPRODUCT(N(TRIM(Tabela15[Nome de pregão])=Tabela13[[#This Row],[Nome de Pregão]]),Tabela15[Qtde total de ações])</f>
        <v>176000000</v>
      </c>
      <c r="H395" s="21">
        <f>SUMPRODUCT(N(Tabela1[Código]=Tabela13[[#This Row],[PAPEL]]),Tabela1[Fechamento])</f>
        <v>0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0</v>
      </c>
      <c r="L395" s="26">
        <f>SUMPRODUCT(N(Tabela17683[Código]=Tabela13[[#This Row],[PAPEL]]),Tabela17683[Fechamento])</f>
        <v>3.95</v>
      </c>
      <c r="M395" s="32">
        <f>IF(Tabela13[[#This Row],[Cotação]]&gt;0,Plan1!$B$2/Tabela13[[#This Row],[Cotação]]-MOD(Plan1!$B$2/Tabela13[[#This Row],[Cotação]],100),0)</f>
        <v>200</v>
      </c>
      <c r="N395" s="39"/>
      <c r="O395" s="39"/>
      <c r="P395" s="39"/>
      <c r="Q395" s="67"/>
      <c r="R395" s="67"/>
      <c r="S395" s="67"/>
      <c r="T395" s="73" t="e">
        <f>AVERAGE(Tabela13[[#This Row],[LUCRO 2015]:[LUCRO 2013]])</f>
        <v>#DIV/0!</v>
      </c>
      <c r="U395" s="77" t="e">
        <f>IF(Tabela13[[#This Row],[LUCRO MÉD]]&lt;&gt;0,(Tabela13[[#This Row],[LUCRO MÉD]]*1000/Tabela13[[#This Row],[Qtde Total Ações]])*(25%*Tabela13[[#This Row],[RPL]]/10%))</f>
        <v>#DIV/0!</v>
      </c>
      <c r="V395" s="30" t="e">
        <f>Tabela13[[#This Row],[DIVIDENDOS (25% +)]]/Tabela13[[#This Row],[Cotação]]</f>
        <v>#DIV/0!</v>
      </c>
      <c r="W395" s="30" t="e">
        <f>Tabela13[[#This Row],[Cotação]]/Tabela13[[#This Row],[VPA]]</f>
        <v>#DIV/0!</v>
      </c>
      <c r="X395" s="61">
        <f>IF(Tabela13[[#This Row],[P. Líquido]]&gt;0,AVERAGE(Tabela13[[#This Row],[LUCRO 2015]:[LUCRO 2013]])/(Tabela13[[#This Row],[P. Líquido]]),0)</f>
        <v>0</v>
      </c>
      <c r="Y395" s="73" t="e">
        <f>IF([LUCRO MÉD]&lt;&gt;0,Tabela13[[#This Row],[Cotação]]/(Tabela13[[#This Row],[LUCRO MÉD]]*1000/Tabela13[[#This Row],[Qtde Total Ações]]),0)</f>
        <v>#DIV/0!</v>
      </c>
      <c r="Z395" s="61" t="e">
        <f>(Tabela13[[#This Row],[LUCRO MÉD]]*1000/Tabela13[[#This Row],[Qtde Total Ações]])/Tabela13[[#This Row],[Cotação]]</f>
        <v>#DIV/0!</v>
      </c>
      <c r="AA395" s="56" t="e">
        <f>Tabela13[[#This Row],[Ativo Circ.]]/Tabela13[[#This Row],[Passivo Circ.]]</f>
        <v>#DIV/0!</v>
      </c>
      <c r="AB395" s="30" t="e">
        <f>STDEV(Tabela13[[#This Row],[LUCRO 2015]:[LUCRO 2013]])/Tabela13[[#This Row],[LUCRO MÉD]]</f>
        <v>#DIV/0!</v>
      </c>
    </row>
    <row r="396" spans="1:28" hidden="1">
      <c r="A396" s="21" t="s">
        <v>822</v>
      </c>
      <c r="B396" s="21" t="s">
        <v>557</v>
      </c>
      <c r="C396" s="21" t="s">
        <v>549</v>
      </c>
      <c r="D396" s="34">
        <f>MAX(Tabela13[[#This Row],[Colunas1]:[Colunas5]])</f>
        <v>12.89</v>
      </c>
      <c r="E396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96" s="28">
        <f>IF(Tabela13[[#This Row],[P. Líquido]]&lt;&gt;0,(Tabela13[[#This Row],[P. Líquido]]*1000)/Tabela13[[#This Row],[Qtde Total Ações]],0)</f>
        <v>0</v>
      </c>
      <c r="G396" s="39">
        <f>SUMPRODUCT(N(TRIM(Tabela15[Nome de pregão])=Tabela13[[#This Row],[Nome de Pregão]]),Tabela15[Qtde total de ações])</f>
        <v>144177500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0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26">
        <f>SUMPRODUCT(N(Tabela17683[Código]=Tabela13[[#This Row],[PAPEL]]),Tabela17683[Fechamento])</f>
        <v>12.89</v>
      </c>
      <c r="M396" s="32">
        <f>IF(Tabela13[[#This Row],[Cotação]]&gt;0,Plan1!$B$2/Tabela13[[#This Row],[Cotação]]-MOD(Plan1!$B$2/Tabela13[[#This Row],[Cotação]],100),0)</f>
        <v>0</v>
      </c>
      <c r="N396" s="32"/>
      <c r="O396" s="32"/>
      <c r="P396" s="32"/>
      <c r="Q396" s="67"/>
      <c r="R396" s="67"/>
      <c r="S396" s="67"/>
      <c r="T396" s="73" t="e">
        <f>AVERAGE(Tabela13[[#This Row],[LUCRO 2015]:[LUCRO 2013]])</f>
        <v>#DIV/0!</v>
      </c>
      <c r="U396" s="77" t="e">
        <f>IF(Tabela13[[#This Row],[LUCRO MÉD]]&lt;&gt;0,(Tabela13[[#This Row],[LUCRO MÉD]]*1000/Tabela13[[#This Row],[Qtde Total Ações]])*(25%*Tabela13[[#This Row],[RPL]]/10%))</f>
        <v>#DIV/0!</v>
      </c>
      <c r="V396" s="30" t="e">
        <f>Tabela13[[#This Row],[DIVIDENDOS (25% +)]]/Tabela13[[#This Row],[Cotação]]</f>
        <v>#DIV/0!</v>
      </c>
      <c r="W396" s="30" t="e">
        <f>Tabela13[[#This Row],[Cotação]]/Tabela13[[#This Row],[VPA]]</f>
        <v>#DIV/0!</v>
      </c>
      <c r="X396" s="61">
        <f>IF(Tabela13[[#This Row],[P. Líquido]]&gt;0,AVERAGE(Tabela13[[#This Row],[LUCRO 2015]:[LUCRO 2013]])/(Tabela13[[#This Row],[P. Líquido]]),0)</f>
        <v>0</v>
      </c>
      <c r="Y396" s="73" t="e">
        <f>IF([LUCRO MÉD]&lt;&gt;0,Tabela13[[#This Row],[Cotação]]/(Tabela13[[#This Row],[LUCRO MÉD]]*1000/Tabela13[[#This Row],[Qtde Total Ações]]),0)</f>
        <v>#DIV/0!</v>
      </c>
      <c r="Z396" s="61" t="e">
        <f>(Tabela13[[#This Row],[LUCRO MÉD]]*1000/Tabela13[[#This Row],[Qtde Total Ações]])/Tabela13[[#This Row],[Cotação]]</f>
        <v>#DIV/0!</v>
      </c>
      <c r="AA396" s="56" t="e">
        <f>Tabela13[[#This Row],[Ativo Circ.]]/Tabela13[[#This Row],[Passivo Circ.]]</f>
        <v>#DIV/0!</v>
      </c>
      <c r="AB396" s="30" t="e">
        <f>STDEV(Tabela13[[#This Row],[LUCRO 2015]:[LUCRO 2013]])/Tabela13[[#This Row],[LUCRO MÉD]]</f>
        <v>#DIV/0!</v>
      </c>
    </row>
    <row r="397" spans="1:28" hidden="1">
      <c r="A397" s="63" t="s">
        <v>823</v>
      </c>
      <c r="B397" s="21" t="s">
        <v>557</v>
      </c>
      <c r="C397" s="21" t="s">
        <v>154</v>
      </c>
      <c r="D397" s="34">
        <f>MAX(Tabela13[[#This Row],[Colunas1]:[Colunas5]])</f>
        <v>68.900000000000006</v>
      </c>
      <c r="E39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397" s="28">
        <f>IF(Tabela13[[#This Row],[P. Líquido]]&lt;&gt;0,(Tabela13[[#This Row],[P. Líquido]]*1000)/Tabela13[[#This Row],[Qtde Total Ações]],0)</f>
        <v>0</v>
      </c>
      <c r="G397" s="39">
        <f>SUMPRODUCT(N(TRIM(Tabela15[Nome de pregão])=Tabela13[[#This Row],[Nome de Pregão]]),Tabela15[Qtde total de ações])</f>
        <v>556405096</v>
      </c>
      <c r="H397" s="21">
        <f>SUMPRODUCT(N(Tabela1[Código]=Tabela13[[#This Row],[PAPEL]]),Tabela1[Fechamento])</f>
        <v>0</v>
      </c>
      <c r="I397" s="21">
        <f>SUMPRODUCT(N(Tabela17[Código]=Tabela13[[#This Row],[PAPEL]]),Tabela17[Fechamento])</f>
        <v>68.900000000000006</v>
      </c>
      <c r="J397" s="21">
        <f>SUMPRODUCT(N(Tabela176[Código]=Tabela13[[#This Row],[PAPEL]]),Tabela176[Fechamento])</f>
        <v>0</v>
      </c>
      <c r="K397" s="21">
        <f>SUMPRODUCT(N(Tabela1768[Código]=Tabela13[[#This Row],[PAPEL]]),Tabela1768[Fechamento])</f>
        <v>0</v>
      </c>
      <c r="L397" s="26">
        <f>SUMPRODUCT(N(Tabela17683[Código]=Tabela13[[#This Row],[PAPEL]]),Tabela17683[Fechamento])</f>
        <v>0</v>
      </c>
      <c r="M397" s="32">
        <f>IF(Tabela13[[#This Row],[Cotação]]&gt;0,Plan1!$B$2/Tabela13[[#This Row],[Cotação]]-MOD(Plan1!$B$2/Tabela13[[#This Row],[Cotação]],100),0)</f>
        <v>0</v>
      </c>
      <c r="N397" s="32"/>
      <c r="O397" s="32"/>
      <c r="P397" s="32"/>
      <c r="Q397" s="67">
        <v>1512972</v>
      </c>
      <c r="R397" s="67">
        <v>1251213</v>
      </c>
      <c r="S397" s="67">
        <v>1228713</v>
      </c>
      <c r="T397" s="73">
        <f>AVERAGE(Tabela13[[#This Row],[LUCRO 2015]:[LUCRO 2013]])</f>
        <v>1330966</v>
      </c>
      <c r="U397" s="77">
        <f>IF(Tabela13[[#This Row],[LUCRO MÉD]]&lt;&gt;0,(Tabela13[[#This Row],[LUCRO MÉD]]*1000/Tabela13[[#This Row],[Qtde Total Ações]])*(25%*Tabela13[[#This Row],[RPL]]/10%))</f>
        <v>0</v>
      </c>
      <c r="V397" s="30">
        <f>Tabela13[[#This Row],[DIVIDENDOS (25% +)]]/Tabela13[[#This Row],[Cotação]]</f>
        <v>0</v>
      </c>
      <c r="W397" s="30" t="e">
        <f>Tabela13[[#This Row],[Cotação]]/Tabela13[[#This Row],[VPA]]</f>
        <v>#DIV/0!</v>
      </c>
      <c r="X397" s="61">
        <f>IF(Tabela13[[#This Row],[P. Líquido]]&gt;0,AVERAGE(Tabela13[[#This Row],[LUCRO 2015]:[LUCRO 2013]])/(Tabela13[[#This Row],[P. Líquido]]),0)</f>
        <v>0</v>
      </c>
      <c r="Y397" s="73">
        <f>IF([LUCRO MÉD]&lt;&gt;0,Tabela13[[#This Row],[Cotação]]/(Tabela13[[#This Row],[LUCRO MÉD]]*1000/Tabela13[[#This Row],[Qtde Total Ações]]),0)</f>
        <v>28.80337372585025</v>
      </c>
      <c r="Z397" s="61">
        <f>(Tabela13[[#This Row],[LUCRO MÉD]]*1000/Tabela13[[#This Row],[Qtde Total Ações]])/Tabela13[[#This Row],[Cotação]]</f>
        <v>3.4718155224383561E-2</v>
      </c>
      <c r="AA397" s="56" t="e">
        <f>Tabela13[[#This Row],[Ativo Circ.]]/Tabela13[[#This Row],[Passivo Circ.]]</f>
        <v>#DIV/0!</v>
      </c>
      <c r="AB397" s="30">
        <f>STDEV(Tabela13[[#This Row],[LUCRO 2015]:[LUCRO 2013]])/Tabela13[[#This Row],[LUCRO MÉD]]</f>
        <v>0.11872788999491532</v>
      </c>
    </row>
    <row r="398" spans="1:28" hidden="1">
      <c r="A398" s="63" t="s">
        <v>824</v>
      </c>
      <c r="B398" s="21" t="s">
        <v>557</v>
      </c>
      <c r="C398" s="21" t="s">
        <v>369</v>
      </c>
      <c r="D398" s="34">
        <f>MAX(Tabela13[[#This Row],[Colunas1]:[Colunas5]])</f>
        <v>2.31</v>
      </c>
      <c r="E39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8" s="28">
        <f>IF(Tabela13[[#This Row],[P. Líquido]]&lt;&gt;0,(Tabela13[[#This Row],[P. Líquido]]*1000)/Tabela13[[#This Row],[Qtde Total Ações]],0)</f>
        <v>3.0035394291021973</v>
      </c>
      <c r="G398" s="39">
        <f>SUMPRODUCT(N(TRIM(Tabela15[Nome de pregão])=Tabela13[[#This Row],[Nome de Pregão]]),Tabela15[Qtde total de ações])</f>
        <v>66086364</v>
      </c>
      <c r="H398" s="26">
        <f>SUMPRODUCT(N(Tabela1[Código]=Tabela13[[#This Row],[PAPEL]]),Tabela1[Fechamento])</f>
        <v>0</v>
      </c>
      <c r="I398" s="40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2.31</v>
      </c>
      <c r="L398" s="21">
        <f>SUMPRODUCT(N(Tabela17683[Código]=Tabela13[[#This Row],[PAPEL]]),Tabela17683[Fechamento])</f>
        <v>0</v>
      </c>
      <c r="M398" s="32">
        <f>IF(Tabela13[[#This Row],[Cotação]]&gt;0,Plan1!$B$2/Tabela13[[#This Row],[Cotação]]-MOD(Plan1!$B$2/Tabela13[[#This Row],[Cotação]],100),0)</f>
        <v>400</v>
      </c>
      <c r="N398" s="39">
        <v>198493</v>
      </c>
      <c r="O398" s="39">
        <v>109565</v>
      </c>
      <c r="P398" s="39">
        <v>62680</v>
      </c>
      <c r="Q398" s="67">
        <v>13105</v>
      </c>
      <c r="R398" s="67">
        <v>0</v>
      </c>
      <c r="S398" s="67">
        <v>13709</v>
      </c>
      <c r="T398" s="73">
        <f>AVERAGE(Tabela13[[#This Row],[LUCRO 2015]:[LUCRO 2013]])</f>
        <v>8938</v>
      </c>
      <c r="U398" s="77">
        <f>IF(Tabela13[[#This Row],[LUCRO MÉD]]&lt;&gt;0,(Tabela13[[#This Row],[LUCRO MÉD]]*1000/Tabela13[[#This Row],[Qtde Total Ações]])*(25%*Tabela13[[#This Row],[RPL]]/10%))</f>
        <v>1.5225222761338027E-2</v>
      </c>
      <c r="V398" s="30">
        <f>Tabela13[[#This Row],[DIVIDENDOS (25% +)]]/Tabela13[[#This Row],[Cotação]]</f>
        <v>6.591005524388756E-3</v>
      </c>
      <c r="W398" s="30">
        <f>Tabela13[[#This Row],[Cotação]]/Tabela13[[#This Row],[VPA]]</f>
        <v>0.76909261706961962</v>
      </c>
      <c r="X398" s="61">
        <f>IF(Tabela13[[#This Row],[P. Líquido]]&gt;0,AVERAGE(Tabela13[[#This Row],[LUCRO 2015]:[LUCRO 2013]])/(Tabela13[[#This Row],[P. Líquido]]),0)</f>
        <v>4.502929574342672E-2</v>
      </c>
      <c r="Y398" s="73">
        <f>IF([LUCRO MÉD]&lt;&gt;0,Tabela13[[#This Row],[Cotação]]/(Tabela13[[#This Row],[LUCRO MÉD]]*1000/Tabela13[[#This Row],[Qtde Total Ações]]),0)</f>
        <v>17.0798277959275</v>
      </c>
      <c r="Z398" s="61">
        <f>(Tabela13[[#This Row],[LUCRO MÉD]]*1000/Tabela13[[#This Row],[Qtde Total Ações]])/Tabela13[[#This Row],[Cotação]]</f>
        <v>5.8548599666703852E-2</v>
      </c>
      <c r="AA398" s="56">
        <f>Tabela13[[#This Row],[Ativo Circ.]]/Tabela13[[#This Row],[Passivo Circ.]]</f>
        <v>1.7480057434588385</v>
      </c>
      <c r="AB398" s="30">
        <f>STDEV(Tabela13[[#This Row],[LUCRO 2015]:[LUCRO 2013]])/Tabela13[[#This Row],[LUCRO MÉD]]</f>
        <v>0.86668428538711284</v>
      </c>
    </row>
    <row r="399" spans="1:28" hidden="1">
      <c r="A399" s="63" t="s">
        <v>825</v>
      </c>
      <c r="B399" s="21" t="s">
        <v>564</v>
      </c>
      <c r="C399" s="21" t="s">
        <v>27</v>
      </c>
      <c r="D399" s="34">
        <f>MAX(Tabela13[[#This Row],[Colunas1]:[Colunas5]])</f>
        <v>6.35</v>
      </c>
      <c r="E39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399" s="28">
        <f>IF(Tabela13[[#This Row],[P. Líquido]]&lt;&gt;0,(Tabela13[[#This Row],[P. Líquido]]*1000)/Tabela13[[#This Row],[Qtde Total Ações]],0)</f>
        <v>9.9009091611336064</v>
      </c>
      <c r="G399" s="39">
        <f>SUMPRODUCT(N(TRIM(Tabela15[Nome de pregão])=Tabela13[[#This Row],[Nome de Pregão]]),Tabela15[Qtde total de ações])</f>
        <v>83550206</v>
      </c>
      <c r="H399" s="21">
        <f>SUMPRODUCT(N(Tabela1[Código]=Tabela13[[#This Row],[PAPEL]]),Tabela1[Fechamento])</f>
        <v>6.35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0</v>
      </c>
      <c r="K399" s="21">
        <f>SUMPRODUCT(N(Tabela1768[Código]=Tabela13[[#This Row],[PAPEL]]),Tabela1768[Fechamento])</f>
        <v>0</v>
      </c>
      <c r="L399" s="21">
        <f>SUMPRODUCT(N(Tabela17683[Código]=Tabela13[[#This Row],[PAPEL]]),Tabela17683[Fechamento])</f>
        <v>0</v>
      </c>
      <c r="M399" s="32">
        <f>IF(Tabela13[[#This Row],[Cotação]]&gt;0,Plan1!$B$2/Tabela13[[#This Row],[Cotação]]-MOD(Plan1!$B$2/Tabela13[[#This Row],[Cotação]],100),0)</f>
        <v>100</v>
      </c>
      <c r="N399" s="39">
        <v>827223</v>
      </c>
      <c r="O399" s="39">
        <v>362629</v>
      </c>
      <c r="P399" s="39">
        <v>293480</v>
      </c>
      <c r="Q399" s="67">
        <v>87833</v>
      </c>
      <c r="R399" s="67">
        <v>65591</v>
      </c>
      <c r="S399" s="67">
        <v>360072</v>
      </c>
      <c r="T399" s="73">
        <f>AVERAGE(Tabela13[[#This Row],[LUCRO 2015]:[LUCRO 2013]])</f>
        <v>171165.33333333334</v>
      </c>
      <c r="U399" s="77">
        <f>IF(Tabela13[[#This Row],[LUCRO MÉD]]&lt;&gt;0,(Tabela13[[#This Row],[LUCRO MÉD]]*1000/Tabela13[[#This Row],[Qtde Total Ações]])*(25%*Tabela13[[#This Row],[RPL]]/10%))</f>
        <v>1.0597453095239238</v>
      </c>
      <c r="V399" s="30">
        <f>Tabela13[[#This Row],[DIVIDENDOS (25% +)]]/Tabela13[[#This Row],[Cotação]]</f>
        <v>0.16688902512187775</v>
      </c>
      <c r="W399" s="30">
        <f>Tabela13[[#This Row],[Cotação]]/Tabela13[[#This Row],[VPA]]</f>
        <v>0.64135524290306234</v>
      </c>
      <c r="X399" s="61">
        <f>IF(Tabela13[[#This Row],[P. Líquido]]&gt;0,AVERAGE(Tabela13[[#This Row],[LUCRO 2015]:[LUCRO 2013]])/(Tabela13[[#This Row],[P. Líquido]]),0)</f>
        <v>0.20691558785639827</v>
      </c>
      <c r="Y399" s="73">
        <f>IF([LUCRO MÉD]&lt;&gt;0,Tabela13[[#This Row],[Cotação]]/(Tabela13[[#This Row],[LUCRO MÉD]]*1000/Tabela13[[#This Row],[Qtde Total Ações]]),0)</f>
        <v>3.0995984862588992</v>
      </c>
      <c r="Z399" s="61">
        <f>(Tabela13[[#This Row],[LUCRO MÉD]]*1000/Tabela13[[#This Row],[Qtde Total Ações]])/Tabela13[[#This Row],[Cotação]]</f>
        <v>0.32262243139980462</v>
      </c>
      <c r="AA399" s="56">
        <f>Tabela13[[#This Row],[Ativo Circ.]]/Tabela13[[#This Row],[Passivo Circ.]]</f>
        <v>1.2356174185634456</v>
      </c>
      <c r="AB399" s="30">
        <f>STDEV(Tabela13[[#This Row],[LUCRO 2015]:[LUCRO 2013]])/Tabela13[[#This Row],[LUCRO MÉD]]</f>
        <v>0.95799495698740555</v>
      </c>
    </row>
    <row r="400" spans="1:28" hidden="1">
      <c r="A400" s="63" t="s">
        <v>825</v>
      </c>
      <c r="B400" s="21" t="s">
        <v>557</v>
      </c>
      <c r="C400" s="21" t="s">
        <v>188</v>
      </c>
      <c r="D400" s="34">
        <f>MAX(Tabela13[[#This Row],[Colunas1]:[Colunas5]])</f>
        <v>6.41</v>
      </c>
      <c r="E40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0" s="28">
        <f>IF(Tabela13[[#This Row],[P. Líquido]]&lt;&gt;0,(Tabela13[[#This Row],[P. Líquido]]*1000)/Tabela13[[#This Row],[Qtde Total Ações]],0)</f>
        <v>9.9009091611336064</v>
      </c>
      <c r="G400" s="39">
        <f>SUMPRODUCT(N(TRIM(Tabela15[Nome de pregão])=Tabela13[[#This Row],[Nome de Pregão]]),Tabela15[Qtde total de ações])</f>
        <v>83550206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6.41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1">
        <f>SUMPRODUCT(N(Tabela17683[Código]=Tabela13[[#This Row],[PAPEL]]),Tabela17683[Fechamento])</f>
        <v>0</v>
      </c>
      <c r="M400" s="32">
        <f>IF(Tabela13[[#This Row],[Cotação]]&gt;0,Plan1!$B$2/Tabela13[[#This Row],[Cotação]]-MOD(Plan1!$B$2/Tabela13[[#This Row],[Cotação]],100),0)</f>
        <v>100</v>
      </c>
      <c r="N400" s="39">
        <v>827223</v>
      </c>
      <c r="O400" s="39">
        <v>362629</v>
      </c>
      <c r="P400" s="39">
        <v>293480</v>
      </c>
      <c r="Q400" s="67">
        <v>87833</v>
      </c>
      <c r="R400" s="67">
        <v>65591</v>
      </c>
      <c r="S400" s="67">
        <v>360072</v>
      </c>
      <c r="T400" s="73">
        <f>AVERAGE(Tabela13[[#This Row],[LUCRO 2015]:[LUCRO 2013]])</f>
        <v>171165.33333333334</v>
      </c>
      <c r="U400" s="77">
        <f>IF(Tabela13[[#This Row],[LUCRO MÉD]]&lt;&gt;0,(Tabela13[[#This Row],[LUCRO MÉD]]*1000/Tabela13[[#This Row],[Qtde Total Ações]])*(25%*Tabela13[[#This Row],[RPL]]/10%))</f>
        <v>1.0597453095239238</v>
      </c>
      <c r="V400" s="30">
        <f>Tabela13[[#This Row],[DIVIDENDOS (25% +)]]/Tabela13[[#This Row],[Cotação]]</f>
        <v>0.16532688136098656</v>
      </c>
      <c r="W400" s="30">
        <f>Tabela13[[#This Row],[Cotação]]/Tabela13[[#This Row],[VPA]]</f>
        <v>0.647415292442304</v>
      </c>
      <c r="X400" s="61">
        <f>IF(Tabela13[[#This Row],[P. Líquido]]&gt;0,AVERAGE(Tabela13[[#This Row],[LUCRO 2015]:[LUCRO 2013]])/(Tabela13[[#This Row],[P. Líquido]]),0)</f>
        <v>0.20691558785639827</v>
      </c>
      <c r="Y400" s="73">
        <f>IF([LUCRO MÉD]&lt;&gt;0,Tabela13[[#This Row],[Cotação]]/(Tabela13[[#This Row],[LUCRO MÉD]]*1000/Tabela13[[#This Row],[Qtde Total Ações]]),0)</f>
        <v>3.1288860310109521</v>
      </c>
      <c r="Z400" s="61">
        <f>(Tabela13[[#This Row],[LUCRO MÉD]]*1000/Tabela13[[#This Row],[Qtde Total Ações]])/Tabela13[[#This Row],[Cotação]]</f>
        <v>0.31960256464723236</v>
      </c>
      <c r="AA400" s="56">
        <f>Tabela13[[#This Row],[Ativo Circ.]]/Tabela13[[#This Row],[Passivo Circ.]]</f>
        <v>1.2356174185634456</v>
      </c>
      <c r="AB400" s="30">
        <f>STDEV(Tabela13[[#This Row],[LUCRO 2015]:[LUCRO 2013]])/Tabela13[[#This Row],[LUCRO MÉD]]</f>
        <v>0.95799495698740555</v>
      </c>
    </row>
    <row r="401" spans="1:28" hidden="1">
      <c r="A401" s="63" t="s">
        <v>825</v>
      </c>
      <c r="B401" s="21" t="s">
        <v>563</v>
      </c>
      <c r="C401" s="21"/>
      <c r="D401" s="34">
        <f>MAX(Tabela13[[#This Row],[Colunas1]:[Colunas5]])</f>
        <v>0</v>
      </c>
      <c r="E40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01" s="28">
        <f>IF(Tabela13[[#This Row],[P. Líquido]]&lt;&gt;0,(Tabela13[[#This Row],[P. Líquido]]*1000)/Tabela13[[#This Row],[Qtde Total Ações]],0)</f>
        <v>9.9009091611336064</v>
      </c>
      <c r="G401" s="39">
        <f>SUMPRODUCT(N(TRIM(Tabela15[Nome de pregão])=Tabela13[[#This Row],[Nome de Pregão]]),Tabela15[Qtde total de ações])</f>
        <v>83550206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0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0</v>
      </c>
      <c r="L401" s="21">
        <f>SUMPRODUCT(N(Tabela17683[Código]=Tabela13[[#This Row],[PAPEL]]),Tabela17683[Fechamento])</f>
        <v>0</v>
      </c>
      <c r="M401" s="32">
        <f>IF(Tabela13[[#This Row],[Cotação]]&gt;0,Plan1!$B$2/Tabela13[[#This Row],[Cotação]]-MOD(Plan1!$B$2/Tabela13[[#This Row],[Cotação]],100),0)</f>
        <v>0</v>
      </c>
      <c r="N401" s="39">
        <v>827223</v>
      </c>
      <c r="O401" s="39">
        <v>362629</v>
      </c>
      <c r="P401" s="39">
        <v>293480</v>
      </c>
      <c r="Q401" s="67">
        <v>87833</v>
      </c>
      <c r="R401" s="67">
        <v>65591</v>
      </c>
      <c r="S401" s="67">
        <v>360072</v>
      </c>
      <c r="T401" s="73">
        <f>AVERAGE(Tabela13[[#This Row],[LUCRO 2015]:[LUCRO 2013]])</f>
        <v>171165.33333333334</v>
      </c>
      <c r="U401" s="77">
        <f>IF(Tabela13[[#This Row],[LUCRO MÉD]]&lt;&gt;0,(Tabela13[[#This Row],[LUCRO MÉD]]*1000/Tabela13[[#This Row],[Qtde Total Ações]])*(25%*Tabela13[[#This Row],[RPL]]/10%))</f>
        <v>1.0597453095239238</v>
      </c>
      <c r="V401" s="30" t="e">
        <f>Tabela13[[#This Row],[DIVIDENDOS (25% +)]]/Tabela13[[#This Row],[Cotação]]</f>
        <v>#DIV/0!</v>
      </c>
      <c r="W401" s="30">
        <f>Tabela13[[#This Row],[Cotação]]/Tabela13[[#This Row],[VPA]]</f>
        <v>0</v>
      </c>
      <c r="X401" s="61">
        <f>IF(Tabela13[[#This Row],[P. Líquido]]&gt;0,AVERAGE(Tabela13[[#This Row],[LUCRO 2015]:[LUCRO 2013]])/(Tabela13[[#This Row],[P. Líquido]]),0)</f>
        <v>0.20691558785639827</v>
      </c>
      <c r="Y401" s="73">
        <f>IF([LUCRO MÉD]&lt;&gt;0,Tabela13[[#This Row],[Cotação]]/(Tabela13[[#This Row],[LUCRO MÉD]]*1000/Tabela13[[#This Row],[Qtde Total Ações]]),0)</f>
        <v>0</v>
      </c>
      <c r="Z401" s="61" t="e">
        <f>(Tabela13[[#This Row],[LUCRO MÉD]]*1000/Tabela13[[#This Row],[Qtde Total Ações]])/Tabela13[[#This Row],[Cotação]]</f>
        <v>#DIV/0!</v>
      </c>
      <c r="AA401" s="56">
        <f>Tabela13[[#This Row],[Ativo Circ.]]/Tabela13[[#This Row],[Passivo Circ.]]</f>
        <v>1.2356174185634456</v>
      </c>
      <c r="AB401" s="30">
        <f>STDEV(Tabela13[[#This Row],[LUCRO 2015]:[LUCRO 2013]])/Tabela13[[#This Row],[LUCRO MÉD]]</f>
        <v>0.95799495698740555</v>
      </c>
    </row>
    <row r="402" spans="1:28" hidden="1">
      <c r="A402" s="63" t="s">
        <v>826</v>
      </c>
      <c r="B402" s="21" t="s">
        <v>563</v>
      </c>
      <c r="C402" s="21" t="s">
        <v>266</v>
      </c>
      <c r="D402" s="34">
        <f>MAX(Tabela13[[#This Row],[Colunas1]:[Colunas5]])</f>
        <v>1.89</v>
      </c>
      <c r="E402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2" s="28">
        <f>IF(Tabela13[[#This Row],[P. Líquido]]&lt;&gt;0,(Tabela13[[#This Row],[P. Líquido]]*1000)/Tabela13[[#This Row],[Qtde Total Ações]],0)</f>
        <v>14.789959804049017</v>
      </c>
      <c r="G402" s="39">
        <f>SUMPRODUCT(N(TRIM(Tabela15[Nome de pregão])=Tabela13[[#This Row],[Nome de Pregão]]),Tabela15[Qtde total de ações])</f>
        <v>1013786190</v>
      </c>
      <c r="H402" s="21">
        <f>SUMPRODUCT(N(Tabela1[Código]=Tabela13[[#This Row],[PAPEL]]),Tabela1[Fechamento])</f>
        <v>0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1.89</v>
      </c>
      <c r="K402" s="21">
        <f>SUMPRODUCT(N(Tabela1768[Código]=Tabela13[[#This Row],[PAPEL]]),Tabela1768[Fechamento])</f>
        <v>0</v>
      </c>
      <c r="L402" s="31">
        <f>SUMPRODUCT(N(Tabela17683[Código]=Tabela13[[#This Row],[PAPEL]]),Tabela17683[Fechamento])</f>
        <v>0</v>
      </c>
      <c r="M402" s="32">
        <f>IF(Tabela13[[#This Row],[Cotação]]&gt;0,Plan1!$B$2/Tabela13[[#This Row],[Cotação]]-MOD(Plan1!$B$2/Tabela13[[#This Row],[Cotação]],100),0)</f>
        <v>500</v>
      </c>
      <c r="N402" s="39">
        <v>14993857</v>
      </c>
      <c r="O402" s="39">
        <v>6894842</v>
      </c>
      <c r="P402" s="39">
        <v>4495923</v>
      </c>
      <c r="Q402" s="67">
        <v>0</v>
      </c>
      <c r="R402" s="67">
        <v>208479</v>
      </c>
      <c r="S402" s="67">
        <v>16791</v>
      </c>
      <c r="T402" s="73">
        <f>AVERAGE(Tabela13[[#This Row],[LUCRO 2015]:[LUCRO 2013]])</f>
        <v>75090</v>
      </c>
      <c r="U402" s="77">
        <f>IF(Tabela13[[#This Row],[LUCRO MÉD]]&lt;&gt;0,(Tabela13[[#This Row],[LUCRO MÉD]]*1000/Tabela13[[#This Row],[Qtde Total Ações]])*(25%*Tabela13[[#This Row],[RPL]]/10%))</f>
        <v>9.273517201691604E-4</v>
      </c>
      <c r="V402" s="30">
        <f>Tabela13[[#This Row],[DIVIDENDOS (25% +)]]/Tabela13[[#This Row],[Cotação]]</f>
        <v>4.9066228580378862E-4</v>
      </c>
      <c r="W402" s="30">
        <f>Tabela13[[#This Row],[Cotação]]/Tabela13[[#This Row],[VPA]]</f>
        <v>0.12778939395647163</v>
      </c>
      <c r="X402" s="61">
        <f>IF(Tabela13[[#This Row],[P. Líquido]]&gt;0,AVERAGE(Tabela13[[#This Row],[LUCRO 2015]:[LUCRO 2013]])/(Tabela13[[#This Row],[P. Líquido]]),0)</f>
        <v>5.0080509638047105E-3</v>
      </c>
      <c r="Y402" s="73">
        <f>IF([LUCRO MÉD]&lt;&gt;0,Tabela13[[#This Row],[Cotação]]/(Tabela13[[#This Row],[LUCRO MÉD]]*1000/Tabela13[[#This Row],[Qtde Total Ações]]),0)</f>
        <v>25.516791837794646</v>
      </c>
      <c r="Z402" s="61">
        <f>(Tabela13[[#This Row],[LUCRO MÉD]]*1000/Tabela13[[#This Row],[Qtde Total Ações]])/Tabela13[[#This Row],[Cotação]]</f>
        <v>3.9189879603862755E-2</v>
      </c>
      <c r="AA402" s="56">
        <f>Tabela13[[#This Row],[Ativo Circ.]]/Tabela13[[#This Row],[Passivo Circ.]]</f>
        <v>1.5335765314486036</v>
      </c>
      <c r="AB402" s="30">
        <f>STDEV(Tabela13[[#This Row],[LUCRO 2015]:[LUCRO 2013]])/Tabela13[[#This Row],[LUCRO MÉD]]</f>
        <v>1.5424549196554354</v>
      </c>
    </row>
    <row r="403" spans="1:28" hidden="1">
      <c r="A403" s="63" t="s">
        <v>826</v>
      </c>
      <c r="B403" s="21" t="s">
        <v>564</v>
      </c>
      <c r="C403" s="21" t="s">
        <v>267</v>
      </c>
      <c r="D403" s="34">
        <f>MAX(Tabela13[[#This Row],[Colunas1]:[Colunas5]])</f>
        <v>2</v>
      </c>
      <c r="E403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3" s="28">
        <f>IF(Tabela13[[#This Row],[P. Líquido]]&lt;&gt;0,(Tabela13[[#This Row],[P. Líquido]]*1000)/Tabela13[[#This Row],[Qtde Total Ações]],0)</f>
        <v>14.789959804049017</v>
      </c>
      <c r="G403" s="39">
        <f>SUMPRODUCT(N(TRIM(Tabela15[Nome de pregão])=Tabela13[[#This Row],[Nome de Pregão]]),Tabela15[Qtde total de ações])</f>
        <v>1013786190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0</v>
      </c>
      <c r="J403" s="21">
        <f>SUMPRODUCT(N(Tabela176[Código]=Tabela13[[#This Row],[PAPEL]]),Tabela176[Fechamento])</f>
        <v>2</v>
      </c>
      <c r="K403" s="21">
        <f>SUMPRODUCT(N(Tabela1768[Código]=Tabela13[[#This Row],[PAPEL]]),Tabela1768[Fechamento])</f>
        <v>0</v>
      </c>
      <c r="L403" s="31">
        <f>SUMPRODUCT(N(Tabela17683[Código]=Tabela13[[#This Row],[PAPEL]]),Tabela17683[Fechamento])</f>
        <v>0</v>
      </c>
      <c r="M403" s="32">
        <f>IF(Tabela13[[#This Row],[Cotação]]&gt;0,Plan1!$B$2/Tabela13[[#This Row],[Cotação]]-MOD(Plan1!$B$2/Tabela13[[#This Row],[Cotação]],100),0)</f>
        <v>500</v>
      </c>
      <c r="N403" s="39">
        <v>14993857</v>
      </c>
      <c r="O403" s="39">
        <v>6894842</v>
      </c>
      <c r="P403" s="39">
        <v>4495923</v>
      </c>
      <c r="Q403" s="67">
        <v>0</v>
      </c>
      <c r="R403" s="67">
        <v>208479</v>
      </c>
      <c r="S403" s="67">
        <v>16791</v>
      </c>
      <c r="T403" s="73">
        <f>AVERAGE(Tabela13[[#This Row],[LUCRO 2015]:[LUCRO 2013]])</f>
        <v>75090</v>
      </c>
      <c r="U403" s="77">
        <f>IF(Tabela13[[#This Row],[LUCRO MÉD]]&lt;&gt;0,(Tabela13[[#This Row],[LUCRO MÉD]]*1000/Tabela13[[#This Row],[Qtde Total Ações]])*(25%*Tabela13[[#This Row],[RPL]]/10%))</f>
        <v>9.273517201691604E-4</v>
      </c>
      <c r="V403" s="30">
        <f>Tabela13[[#This Row],[DIVIDENDOS (25% +)]]/Tabela13[[#This Row],[Cotação]]</f>
        <v>4.636758600845802E-4</v>
      </c>
      <c r="W403" s="30">
        <f>Tabela13[[#This Row],[Cotação]]/Tabela13[[#This Row],[VPA]]</f>
        <v>0.1352268719116102</v>
      </c>
      <c r="X403" s="61">
        <f>IF(Tabela13[[#This Row],[P. Líquido]]&gt;0,AVERAGE(Tabela13[[#This Row],[LUCRO 2015]:[LUCRO 2013]])/(Tabela13[[#This Row],[P. Líquido]]),0)</f>
        <v>5.0080509638047105E-3</v>
      </c>
      <c r="Y403" s="73">
        <f>IF([LUCRO MÉD]&lt;&gt;0,Tabela13[[#This Row],[Cotação]]/(Tabela13[[#This Row],[LUCRO MÉD]]*1000/Tabela13[[#This Row],[Qtde Total Ações]]),0)</f>
        <v>27.001896124650422</v>
      </c>
      <c r="Z403" s="61">
        <f>(Tabela13[[#This Row],[LUCRO MÉD]]*1000/Tabela13[[#This Row],[Qtde Total Ações]])/Tabela13[[#This Row],[Cotação]]</f>
        <v>3.7034436225650301E-2</v>
      </c>
      <c r="AA403" s="56">
        <f>Tabela13[[#This Row],[Ativo Circ.]]/Tabela13[[#This Row],[Passivo Circ.]]</f>
        <v>1.5335765314486036</v>
      </c>
      <c r="AB403" s="30">
        <f>STDEV(Tabela13[[#This Row],[LUCRO 2015]:[LUCRO 2013]])/Tabela13[[#This Row],[LUCRO MÉD]]</f>
        <v>1.5424549196554354</v>
      </c>
    </row>
    <row r="404" spans="1:28" hidden="1">
      <c r="A404" s="63" t="s">
        <v>826</v>
      </c>
      <c r="B404" s="21" t="s">
        <v>557</v>
      </c>
      <c r="C404" s="21" t="s">
        <v>265</v>
      </c>
      <c r="D404" s="34">
        <f>MAX(Tabela13[[#This Row],[Colunas1]:[Colunas5]])</f>
        <v>4.92</v>
      </c>
      <c r="E404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4" s="28">
        <f>IF(Tabela13[[#This Row],[P. Líquido]]&lt;&gt;0,(Tabela13[[#This Row],[P. Líquido]]*1000)/Tabela13[[#This Row],[Qtde Total Ações]],0)</f>
        <v>14.789959804049017</v>
      </c>
      <c r="G404" s="39">
        <f>SUMPRODUCT(N(TRIM(Tabela15[Nome de pregão])=Tabela13[[#This Row],[Nome de Pregão]]),Tabela15[Qtde total de ações])</f>
        <v>1013786190</v>
      </c>
      <c r="H404" s="21">
        <f>SUMPRODUCT(N(Tabela1[Código]=Tabela13[[#This Row],[PAPEL]]),Tabela1[Fechamento])</f>
        <v>0</v>
      </c>
      <c r="I404" s="21">
        <f>SUMPRODUCT(N(Tabela17[Código]=Tabela13[[#This Row],[PAPEL]]),Tabela17[Fechamento])</f>
        <v>0</v>
      </c>
      <c r="J404" s="21">
        <f>SUMPRODUCT(N(Tabela176[Código]=Tabela13[[#This Row],[PAPEL]]),Tabela176[Fechamento])</f>
        <v>4.92</v>
      </c>
      <c r="K404" s="21">
        <f>SUMPRODUCT(N(Tabela1768[Código]=Tabela13[[#This Row],[PAPEL]]),Tabela1768[Fechamento])</f>
        <v>0</v>
      </c>
      <c r="L404" s="31">
        <f>SUMPRODUCT(N(Tabela17683[Código]=Tabela13[[#This Row],[PAPEL]]),Tabela17683[Fechamento])</f>
        <v>0</v>
      </c>
      <c r="M404" s="32">
        <f>IF(Tabela13[[#This Row],[Cotação]]&gt;0,Plan1!$B$2/Tabela13[[#This Row],[Cotação]]-MOD(Plan1!$B$2/Tabela13[[#This Row],[Cotação]],100),0)</f>
        <v>200</v>
      </c>
      <c r="N404" s="39">
        <v>14993857</v>
      </c>
      <c r="O404" s="39">
        <v>6894842</v>
      </c>
      <c r="P404" s="39">
        <v>4495923</v>
      </c>
      <c r="Q404" s="67">
        <v>0</v>
      </c>
      <c r="R404" s="67">
        <v>208479</v>
      </c>
      <c r="S404" s="67">
        <v>16791</v>
      </c>
      <c r="T404" s="73">
        <f>AVERAGE(Tabela13[[#This Row],[LUCRO 2015]:[LUCRO 2013]])</f>
        <v>75090</v>
      </c>
      <c r="U404" s="77">
        <f>IF(Tabela13[[#This Row],[LUCRO MÉD]]&lt;&gt;0,(Tabela13[[#This Row],[LUCRO MÉD]]*1000/Tabela13[[#This Row],[Qtde Total Ações]])*(25%*Tabela13[[#This Row],[RPL]]/10%))</f>
        <v>9.273517201691604E-4</v>
      </c>
      <c r="V404" s="30">
        <f>Tabela13[[#This Row],[DIVIDENDOS (25% +)]]/Tabela13[[#This Row],[Cotação]]</f>
        <v>1.8848612198560171E-4</v>
      </c>
      <c r="W404" s="30">
        <f>Tabela13[[#This Row],[Cotação]]/Tabela13[[#This Row],[VPA]]</f>
        <v>0.33265810490256109</v>
      </c>
      <c r="X404" s="61">
        <f>IF(Tabela13[[#This Row],[P. Líquido]]&gt;0,AVERAGE(Tabela13[[#This Row],[LUCRO 2015]:[LUCRO 2013]])/(Tabela13[[#This Row],[P. Líquido]]),0)</f>
        <v>5.0080509638047105E-3</v>
      </c>
      <c r="Y404" s="73">
        <f>IF([LUCRO MÉD]&lt;&gt;0,Tabela13[[#This Row],[Cotação]]/(Tabela13[[#This Row],[LUCRO MÉD]]*1000/Tabela13[[#This Row],[Qtde Total Ações]]),0)</f>
        <v>66.424664466640039</v>
      </c>
      <c r="Z404" s="61">
        <f>(Tabela13[[#This Row],[LUCRO MÉD]]*1000/Tabela13[[#This Row],[Qtde Total Ações]])/Tabela13[[#This Row],[Cotação]]</f>
        <v>1.5054648872215569E-2</v>
      </c>
      <c r="AA404" s="56">
        <f>Tabela13[[#This Row],[Ativo Circ.]]/Tabela13[[#This Row],[Passivo Circ.]]</f>
        <v>1.5335765314486036</v>
      </c>
      <c r="AB404" s="30">
        <f>STDEV(Tabela13[[#This Row],[LUCRO 2015]:[LUCRO 2013]])/Tabela13[[#This Row],[LUCRO MÉD]]</f>
        <v>1.5424549196554354</v>
      </c>
    </row>
    <row r="405" spans="1:28" hidden="1">
      <c r="A405" s="63" t="s">
        <v>827</v>
      </c>
      <c r="B405" s="21" t="s">
        <v>563</v>
      </c>
      <c r="C405" s="21" t="s">
        <v>162</v>
      </c>
      <c r="D405" s="34">
        <f>MAX(Tabela13[[#This Row],[Colunas1]:[Colunas5]])</f>
        <v>12.75</v>
      </c>
      <c r="E405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5" s="28">
        <f>IF(Tabela13[[#This Row],[P. Líquido]]&lt;&gt;0,(Tabela13[[#This Row],[P. Líquido]]*1000)/Tabela13[[#This Row],[Qtde Total Ações]],0)</f>
        <v>26.584894352249687</v>
      </c>
      <c r="G405" s="39">
        <f>SUMPRODUCT(N(TRIM(Tabela15[Nome de pregão])=Tabela13[[#This Row],[Nome de Pregão]]),Tabela15[Qtde total de ações])</f>
        <v>5244316120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12.75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21">
        <f>SUMPRODUCT(N(Tabela17683[Código]=Tabela13[[#This Row],[PAPEL]]),Tabela17683[Fechamento])</f>
        <v>0</v>
      </c>
      <c r="M405" s="32">
        <f>IF(Tabela13[[#This Row],[Cotação]]&gt;0,Plan1!$B$2/Tabela13[[#This Row],[Cotação]]-MOD(Plan1!$B$2/Tabela13[[#This Row],[Cotação]],100),0)</f>
        <v>0</v>
      </c>
      <c r="N405" s="70">
        <v>139419590</v>
      </c>
      <c r="O405" s="70">
        <v>60417700</v>
      </c>
      <c r="P405" s="70">
        <v>41182018</v>
      </c>
      <c r="Q405" s="67">
        <v>0</v>
      </c>
      <c r="R405" s="67">
        <v>219588</v>
      </c>
      <c r="S405" s="67">
        <v>0</v>
      </c>
      <c r="T405" s="73">
        <f>AVERAGE(Tabela13[[#This Row],[LUCRO 2015]:[LUCRO 2013]])</f>
        <v>73196</v>
      </c>
      <c r="U405" s="77">
        <f>IF(Tabela13[[#This Row],[LUCRO MÉD]]&lt;&gt;0,(Tabela13[[#This Row],[LUCRO MÉD]]*1000/Tabela13[[#This Row],[Qtde Total Ações]])*(25%*Tabela13[[#This Row],[RPL]]/10%))</f>
        <v>1.8319011778946391E-5</v>
      </c>
      <c r="V405" s="30">
        <f>Tabela13[[#This Row],[DIVIDENDOS (25% +)]]/Tabela13[[#This Row],[Cotação]]</f>
        <v>1.4367852375644228E-6</v>
      </c>
      <c r="W405" s="30">
        <f>Tabela13[[#This Row],[Cotação]]/Tabela13[[#This Row],[VPA]]</f>
        <v>0.47959566177177831</v>
      </c>
      <c r="X405" s="61">
        <f>IF(Tabela13[[#This Row],[P. Líquido]]&gt;0,AVERAGE(Tabela13[[#This Row],[LUCRO 2015]:[LUCRO 2013]])/(Tabela13[[#This Row],[P. Líquido]]),0)</f>
        <v>5.2500513019727E-4</v>
      </c>
      <c r="Y405" s="73">
        <f>IF([LUCRO MÉD]&lt;&gt;0,Tabela13[[#This Row],[Cotação]]/(Tabela13[[#This Row],[LUCRO MÉD]]*1000/Tabela13[[#This Row],[Qtde Total Ações]]),0)</f>
        <v>913.50661962402307</v>
      </c>
      <c r="Z405" s="61">
        <f>(Tabela13[[#This Row],[LUCRO MÉD]]*1000/Tabela13[[#This Row],[Qtde Total Ações]])/Tabela13[[#This Row],[Cotação]]</f>
        <v>1.0946828173085111E-3</v>
      </c>
      <c r="AA405" s="56">
        <f>Tabela13[[#This Row],[Ativo Circ.]]/Tabela13[[#This Row],[Passivo Circ.]]</f>
        <v>1.4670893495311472</v>
      </c>
      <c r="AB405" s="30">
        <f>STDEV(Tabela13[[#This Row],[LUCRO 2015]:[LUCRO 2013]])/Tabela13[[#This Row],[LUCRO MÉD]]</f>
        <v>1.7320508075688772</v>
      </c>
    </row>
    <row r="406" spans="1:28" hidden="1">
      <c r="A406" s="63" t="s">
        <v>827</v>
      </c>
      <c r="B406" s="21" t="s">
        <v>557</v>
      </c>
      <c r="C406" s="21" t="s">
        <v>289</v>
      </c>
      <c r="D406" s="34">
        <f>MAX(Tabela13[[#This Row],[Colunas1]:[Colunas5]])</f>
        <v>16.47</v>
      </c>
      <c r="E40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6" s="28">
        <f>IF(Tabela13[[#This Row],[P. Líquido]]&lt;&gt;0,(Tabela13[[#This Row],[P. Líquido]]*1000)/Tabela13[[#This Row],[Qtde Total Ações]],0)</f>
        <v>26.584894352249687</v>
      </c>
      <c r="G406" s="39">
        <f>SUMPRODUCT(N(TRIM(Tabela15[Nome de pregão])=Tabela13[[#This Row],[Nome de Pregão]]),Tabela15[Qtde total de ações])</f>
        <v>5244316120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0</v>
      </c>
      <c r="K406" s="21">
        <f>SUMPRODUCT(N(Tabela1768[Código]=Tabela13[[#This Row],[PAPEL]]),Tabela1768[Fechamento])</f>
        <v>0</v>
      </c>
      <c r="L406" s="21">
        <f>SUMPRODUCT(N(Tabela17683[Código]=Tabela13[[#This Row],[PAPEL]]),Tabela17683[Fechamento])</f>
        <v>16.47</v>
      </c>
      <c r="M406" s="32">
        <f>IF(Tabela13[[#This Row],[Cotação]]&gt;0,Plan1!$B$2/Tabela13[[#This Row],[Cotação]]-MOD(Plan1!$B$2/Tabela13[[#This Row],[Cotação]],100),0)</f>
        <v>0</v>
      </c>
      <c r="N406" s="70">
        <v>139419590</v>
      </c>
      <c r="O406" s="70">
        <v>60417700</v>
      </c>
      <c r="P406" s="70">
        <v>41182018</v>
      </c>
      <c r="Q406" s="67">
        <v>0</v>
      </c>
      <c r="R406" s="67">
        <v>219588</v>
      </c>
      <c r="S406" s="67">
        <v>0</v>
      </c>
      <c r="T406" s="73">
        <f>AVERAGE(Tabela13[[#This Row],[LUCRO 2015]:[LUCRO 2013]])</f>
        <v>73196</v>
      </c>
      <c r="U406" s="77">
        <f>IF(Tabela13[[#This Row],[LUCRO MÉD]]&lt;&gt;0,(Tabela13[[#This Row],[LUCRO MÉD]]*1000/Tabela13[[#This Row],[Qtde Total Ações]])*(25%*Tabela13[[#This Row],[RPL]]/10%))</f>
        <v>1.8319011778946391E-5</v>
      </c>
      <c r="V406" s="30">
        <f>Tabela13[[#This Row],[DIVIDENDOS (25% +)]]/Tabela13[[#This Row],[Cotação]]</f>
        <v>1.1122654389159923E-6</v>
      </c>
      <c r="W406" s="30">
        <f>Tabela13[[#This Row],[Cotação]]/Tabela13[[#This Row],[VPA]]</f>
        <v>0.61952474897107357</v>
      </c>
      <c r="X406" s="61">
        <f>IF(Tabela13[[#This Row],[P. Líquido]]&gt;0,AVERAGE(Tabela13[[#This Row],[LUCRO 2015]:[LUCRO 2013]])/(Tabela13[[#This Row],[P. Líquido]]),0)</f>
        <v>5.2500513019727E-4</v>
      </c>
      <c r="Y406" s="73">
        <f>IF([LUCRO MÉD]&lt;&gt;0,Tabela13[[#This Row],[Cotação]]/(Tabela13[[#This Row],[LUCRO MÉD]]*1000/Tabela13[[#This Row],[Qtde Total Ações]]),0)</f>
        <v>1180.0356098202087</v>
      </c>
      <c r="Z406" s="61">
        <f>(Tabela13[[#This Row],[LUCRO MÉD]]*1000/Tabela13[[#This Row],[Qtde Total Ações]])/Tabela13[[#This Row],[Cotação]]</f>
        <v>8.4743205347198038E-4</v>
      </c>
      <c r="AA406" s="56">
        <f>Tabela13[[#This Row],[Ativo Circ.]]/Tabela13[[#This Row],[Passivo Circ.]]</f>
        <v>1.4670893495311472</v>
      </c>
      <c r="AB406" s="30">
        <f>STDEV(Tabela13[[#This Row],[LUCRO 2015]:[LUCRO 2013]])/Tabela13[[#This Row],[LUCRO MÉD]]</f>
        <v>1.7320508075688772</v>
      </c>
    </row>
    <row r="407" spans="1:28" hidden="1">
      <c r="A407" s="21" t="s">
        <v>828</v>
      </c>
      <c r="B407" s="21" t="s">
        <v>557</v>
      </c>
      <c r="C407" s="21" t="s">
        <v>488</v>
      </c>
      <c r="D407" s="34">
        <f>MAX(Tabela13[[#This Row],[Colunas1]:[Colunas5]])</f>
        <v>28.52</v>
      </c>
      <c r="E407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07" s="28">
        <f>IF(Tabela13[[#This Row],[P. Líquido]]&lt;&gt;0,(Tabela13[[#This Row],[P. Líquido]]*1000)/Tabela13[[#This Row],[Qtde Total Ações]],0)</f>
        <v>0</v>
      </c>
      <c r="G407" s="39">
        <f>SUMPRODUCT(N(TRIM(Tabela15[Nome de pregão])=Tabela13[[#This Row],[Nome de Pregão]]),Tabela15[Qtde total de ações])</f>
        <v>64750000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26">
        <f>SUMPRODUCT(N(Tabela17683[Código]=Tabela13[[#This Row],[PAPEL]]),Tabela17683[Fechamento])</f>
        <v>28.52</v>
      </c>
      <c r="M407" s="32">
        <f>IF(Tabela13[[#This Row],[Cotação]]&gt;0,Plan1!$B$2/Tabela13[[#This Row],[Cotação]]-MOD(Plan1!$B$2/Tabela13[[#This Row],[Cotação]],100),0)</f>
        <v>0</v>
      </c>
      <c r="N407" s="32"/>
      <c r="O407" s="32"/>
      <c r="P407" s="32"/>
      <c r="Q407" s="67"/>
      <c r="R407" s="67"/>
      <c r="S407" s="67"/>
      <c r="T407" s="73" t="e">
        <f>AVERAGE(Tabela13[[#This Row],[LUCRO 2015]:[LUCRO 2013]])</f>
        <v>#DIV/0!</v>
      </c>
      <c r="U407" s="77" t="e">
        <f>IF(Tabela13[[#This Row],[LUCRO MÉD]]&lt;&gt;0,(Tabela13[[#This Row],[LUCRO MÉD]]*1000/Tabela13[[#This Row],[Qtde Total Ações]])*(25%*Tabela13[[#This Row],[RPL]]/10%))</f>
        <v>#DIV/0!</v>
      </c>
      <c r="V407" s="30" t="e">
        <f>Tabela13[[#This Row],[DIVIDENDOS (25% +)]]/Tabela13[[#This Row],[Cotação]]</f>
        <v>#DIV/0!</v>
      </c>
      <c r="W407" s="30" t="e">
        <f>Tabela13[[#This Row],[Cotação]]/Tabela13[[#This Row],[VPA]]</f>
        <v>#DIV/0!</v>
      </c>
      <c r="X407" s="61">
        <f>IF(Tabela13[[#This Row],[P. Líquido]]&gt;0,AVERAGE(Tabela13[[#This Row],[LUCRO 2015]:[LUCRO 2013]])/(Tabela13[[#This Row],[P. Líquido]]),0)</f>
        <v>0</v>
      </c>
      <c r="Y407" s="73" t="e">
        <f>IF([LUCRO MÉD]&lt;&gt;0,Tabela13[[#This Row],[Cotação]]/(Tabela13[[#This Row],[LUCRO MÉD]]*1000/Tabela13[[#This Row],[Qtde Total Ações]]),0)</f>
        <v>#DIV/0!</v>
      </c>
      <c r="Z407" s="61" t="e">
        <f>(Tabela13[[#This Row],[LUCRO MÉD]]*1000/Tabela13[[#This Row],[Qtde Total Ações]])/Tabela13[[#This Row],[Cotação]]</f>
        <v>#DIV/0!</v>
      </c>
      <c r="AA407" s="56" t="e">
        <f>Tabela13[[#This Row],[Ativo Circ.]]/Tabela13[[#This Row],[Passivo Circ.]]</f>
        <v>#DIV/0!</v>
      </c>
      <c r="AB407" s="30" t="e">
        <f>STDEV(Tabela13[[#This Row],[LUCRO 2015]:[LUCRO 2013]])/Tabela13[[#This Row],[LUCRO MÉD]]</f>
        <v>#DIV/0!</v>
      </c>
    </row>
    <row r="408" spans="1:28" hidden="1">
      <c r="A408" s="63" t="s">
        <v>829</v>
      </c>
      <c r="B408" s="21" t="s">
        <v>558</v>
      </c>
      <c r="C408" s="21" t="s">
        <v>377</v>
      </c>
      <c r="D408" s="34">
        <f>MAX(Tabela13[[#This Row],[Colunas1]:[Colunas5]])</f>
        <v>1.91</v>
      </c>
      <c r="E40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8" s="28">
        <f>IF(Tabela13[[#This Row],[P. Líquido]]&lt;&gt;0,(Tabela13[[#This Row],[P. Líquido]]*1000)/Tabela13[[#This Row],[Qtde Total Ações]],0)</f>
        <v>3.6175703072097329</v>
      </c>
      <c r="G408" s="39">
        <f>SUMPRODUCT(N(TRIM(Tabela15[Nome de pregão])=Tabela13[[#This Row],[Nome de Pregão]]),Tabela15[Qtde total de ações])</f>
        <v>1290921697</v>
      </c>
      <c r="H408" s="26">
        <f>SUMPRODUCT(N(Tabela1[Código]=Tabela13[[#This Row],[PAPEL]]),Tabela1[Fechamento])</f>
        <v>0</v>
      </c>
      <c r="I408" s="40">
        <f>SUMPRODUCT(N(Tabela17[Código]=Tabela13[[#This Row],[PAPEL]]),Tabela17[Fechamento])</f>
        <v>0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1.91</v>
      </c>
      <c r="L408" s="21">
        <f>SUMPRODUCT(N(Tabela17683[Código]=Tabela13[[#This Row],[PAPEL]]),Tabela17683[Fechamento])</f>
        <v>0</v>
      </c>
      <c r="M408" s="32">
        <f>IF(Tabela13[[#This Row],[Cotação]]&gt;0,Plan1!$B$2/Tabela13[[#This Row],[Cotação]]-MOD(Plan1!$B$2/Tabela13[[#This Row],[Cotação]],100),0)</f>
        <v>500</v>
      </c>
      <c r="N408" s="39">
        <v>4670000</v>
      </c>
      <c r="O408" s="39">
        <v>10671000</v>
      </c>
      <c r="P408" s="39">
        <v>9465000</v>
      </c>
      <c r="Q408" s="67">
        <v>3000</v>
      </c>
      <c r="R408" s="67">
        <v>938000</v>
      </c>
      <c r="S408" s="67">
        <v>1145000</v>
      </c>
      <c r="T408" s="73">
        <f>AVERAGE(Tabela13[[#This Row],[LUCRO 2015]:[LUCRO 2013]])</f>
        <v>695333.33333333337</v>
      </c>
      <c r="U408" s="77">
        <f>IF(Tabela13[[#This Row],[LUCRO MÉD]]&lt;&gt;0,(Tabela13[[#This Row],[LUCRO MÉD]]*1000/Tabela13[[#This Row],[Qtde Total Ações]])*(25%*Tabela13[[#This Row],[RPL]]/10%))</f>
        <v>0.20049766844055003</v>
      </c>
      <c r="V408" s="30">
        <f>Tabela13[[#This Row],[DIVIDENDOS (25% +)]]/Tabela13[[#This Row],[Cotação]]</f>
        <v>0.10497260127777489</v>
      </c>
      <c r="W408" s="30">
        <f>Tabela13[[#This Row],[Cotação]]/Tabela13[[#This Row],[VPA]]</f>
        <v>0.52797868121413272</v>
      </c>
      <c r="X408" s="61">
        <f>IF(Tabela13[[#This Row],[P. Líquido]]&gt;0,AVERAGE(Tabela13[[#This Row],[LUCRO 2015]:[LUCRO 2013]])/(Tabela13[[#This Row],[P. Líquido]]),0)</f>
        <v>0.14889364739471805</v>
      </c>
      <c r="Y408" s="73">
        <f>IF([LUCRO MÉD]&lt;&gt;0,Tabela13[[#This Row],[Cotação]]/(Tabela13[[#This Row],[LUCRO MÉD]]*1000/Tabela13[[#This Row],[Qtde Total Ações]]),0)</f>
        <v>3.5460121398897408</v>
      </c>
      <c r="Z408" s="61">
        <f>(Tabela13[[#This Row],[LUCRO MÉD]]*1000/Tabela13[[#This Row],[Qtde Total Ações]])/Tabela13[[#This Row],[Cotação]]</f>
        <v>0.28200693075774236</v>
      </c>
      <c r="AA408" s="56">
        <f>Tabela13[[#This Row],[Ativo Circ.]]/Tabela13[[#This Row],[Passivo Circ.]]</f>
        <v>1.1274167987321713</v>
      </c>
      <c r="AB408" s="30">
        <f>STDEV(Tabela13[[#This Row],[LUCRO 2015]:[LUCRO 2013]])/Tabela13[[#This Row],[LUCRO MÉD]]</f>
        <v>0.8750419477654946</v>
      </c>
    </row>
    <row r="409" spans="1:28" hidden="1">
      <c r="A409" s="63" t="s">
        <v>829</v>
      </c>
      <c r="B409" s="21" t="s">
        <v>557</v>
      </c>
      <c r="C409" s="21" t="s">
        <v>376</v>
      </c>
      <c r="D409" s="34">
        <f>MAX(Tabela13[[#This Row],[Colunas1]:[Colunas5]])</f>
        <v>2.6</v>
      </c>
      <c r="E40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09" s="28">
        <f>IF(Tabela13[[#This Row],[P. Líquido]]&lt;&gt;0,(Tabela13[[#This Row],[P. Líquido]]*1000)/Tabela13[[#This Row],[Qtde Total Ações]],0)</f>
        <v>3.6175703072097329</v>
      </c>
      <c r="G409" s="39">
        <f>SUMPRODUCT(N(TRIM(Tabela15[Nome de pregão])=Tabela13[[#This Row],[Nome de Pregão]]),Tabela15[Qtde total de ações])</f>
        <v>1290921697</v>
      </c>
      <c r="H409" s="26">
        <f>SUMPRODUCT(N(Tabela1[Código]=Tabela13[[#This Row],[PAPEL]]),Tabela1[Fechamento])</f>
        <v>0</v>
      </c>
      <c r="I409" s="40">
        <f>SUMPRODUCT(N(Tabela17[Código]=Tabela13[[#This Row],[PAPEL]]),Tabela17[Fechamento])</f>
        <v>0</v>
      </c>
      <c r="J409" s="21">
        <f>SUMPRODUCT(N(Tabela176[Código]=Tabela13[[#This Row],[PAPEL]]),Tabela176[Fechamento])</f>
        <v>0</v>
      </c>
      <c r="K409" s="21">
        <f>SUMPRODUCT(N(Tabela1768[Código]=Tabela13[[#This Row],[PAPEL]]),Tabela1768[Fechamento])</f>
        <v>2.6</v>
      </c>
      <c r="L409" s="21">
        <f>SUMPRODUCT(N(Tabela17683[Código]=Tabela13[[#This Row],[PAPEL]]),Tabela17683[Fechamento])</f>
        <v>0</v>
      </c>
      <c r="M409" s="32">
        <f>IF(Tabela13[[#This Row],[Cotação]]&gt;0,Plan1!$B$2/Tabela13[[#This Row],[Cotação]]-MOD(Plan1!$B$2/Tabela13[[#This Row],[Cotação]],100),0)</f>
        <v>300</v>
      </c>
      <c r="N409" s="39">
        <v>4670000</v>
      </c>
      <c r="O409" s="39">
        <v>10671000</v>
      </c>
      <c r="P409" s="39">
        <v>9465000</v>
      </c>
      <c r="Q409" s="67">
        <v>3000</v>
      </c>
      <c r="R409" s="67">
        <v>938000</v>
      </c>
      <c r="S409" s="67">
        <v>1145000</v>
      </c>
      <c r="T409" s="73">
        <f>AVERAGE(Tabela13[[#This Row],[LUCRO 2015]:[LUCRO 2013]])</f>
        <v>695333.33333333337</v>
      </c>
      <c r="U409" s="77">
        <f>IF(Tabela13[[#This Row],[LUCRO MÉD]]&lt;&gt;0,(Tabela13[[#This Row],[LUCRO MÉD]]*1000/Tabela13[[#This Row],[Qtde Total Ações]])*(25%*Tabela13[[#This Row],[RPL]]/10%))</f>
        <v>0.20049766844055003</v>
      </c>
      <c r="V409" s="30">
        <f>Tabela13[[#This Row],[DIVIDENDOS (25% +)]]/Tabela13[[#This Row],[Cotação]]</f>
        <v>7.7114487861750014E-2</v>
      </c>
      <c r="W409" s="30">
        <f>Tabela13[[#This Row],[Cotação]]/Tabela13[[#This Row],[VPA]]</f>
        <v>0.71871443516059963</v>
      </c>
      <c r="X409" s="61">
        <f>IF(Tabela13[[#This Row],[P. Líquido]]&gt;0,AVERAGE(Tabela13[[#This Row],[LUCRO 2015]:[LUCRO 2013]])/(Tabela13[[#This Row],[P. Líquido]]),0)</f>
        <v>0.14889364739471805</v>
      </c>
      <c r="Y409" s="73">
        <f>IF([LUCRO MÉD]&lt;&gt;0,Tabela13[[#This Row],[Cotação]]/(Tabela13[[#This Row],[LUCRO MÉD]]*1000/Tabela13[[#This Row],[Qtde Total Ações]]),0)</f>
        <v>4.8270322323106427</v>
      </c>
      <c r="Z409" s="61">
        <f>(Tabela13[[#This Row],[LUCRO MÉD]]*1000/Tabela13[[#This Row],[Qtde Total Ações]])/Tabela13[[#This Row],[Cotação]]</f>
        <v>0.20716662990280302</v>
      </c>
      <c r="AA409" s="56">
        <f>Tabela13[[#This Row],[Ativo Circ.]]/Tabela13[[#This Row],[Passivo Circ.]]</f>
        <v>1.1274167987321713</v>
      </c>
      <c r="AB409" s="30">
        <f>STDEV(Tabela13[[#This Row],[LUCRO 2015]:[LUCRO 2013]])/Tabela13[[#This Row],[LUCRO MÉD]]</f>
        <v>0.8750419477654946</v>
      </c>
    </row>
    <row r="410" spans="1:28" hidden="1">
      <c r="A410" s="63" t="s">
        <v>829</v>
      </c>
      <c r="B410" s="21" t="s">
        <v>559</v>
      </c>
      <c r="C410" s="21" t="s">
        <v>375</v>
      </c>
      <c r="D410" s="34">
        <f>MAX(Tabela13[[#This Row],[Colunas1]:[Colunas5]])</f>
        <v>6.39</v>
      </c>
      <c r="E410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10" s="28">
        <f>IF(Tabela13[[#This Row],[P. Líquido]]&lt;&gt;0,(Tabela13[[#This Row],[P. Líquido]]*1000)/Tabela13[[#This Row],[Qtde Total Ações]],0)</f>
        <v>3.6175703072097329</v>
      </c>
      <c r="G410" s="39">
        <f>SUMPRODUCT(N(TRIM(Tabela15[Nome de pregão])=Tabela13[[#This Row],[Nome de Pregão]]),Tabela15[Qtde total de ações])</f>
        <v>1290921697</v>
      </c>
      <c r="H410" s="26">
        <f>SUMPRODUCT(N(Tabela1[Código]=Tabela13[[#This Row],[PAPEL]]),Tabela1[Fechamento])</f>
        <v>0</v>
      </c>
      <c r="I410" s="40">
        <f>SUMPRODUCT(N(Tabela17[Código]=Tabela13[[#This Row],[PAPEL]]),Tabela17[Fechamento])</f>
        <v>0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6.39</v>
      </c>
      <c r="L410" s="21">
        <f>SUMPRODUCT(N(Tabela17683[Código]=Tabela13[[#This Row],[PAPEL]]),Tabela17683[Fechamento])</f>
        <v>0</v>
      </c>
      <c r="M410" s="32">
        <f>IF(Tabela13[[#This Row],[Cotação]]&gt;0,Plan1!$B$2/Tabela13[[#This Row],[Cotação]]-MOD(Plan1!$B$2/Tabela13[[#This Row],[Cotação]],100),0)</f>
        <v>100</v>
      </c>
      <c r="N410" s="39">
        <v>4670000</v>
      </c>
      <c r="O410" s="39">
        <v>10671000</v>
      </c>
      <c r="P410" s="39">
        <v>9465000</v>
      </c>
      <c r="Q410" s="67">
        <v>3000</v>
      </c>
      <c r="R410" s="67">
        <v>938000</v>
      </c>
      <c r="S410" s="67">
        <v>1145000</v>
      </c>
      <c r="T410" s="73">
        <f>AVERAGE(Tabela13[[#This Row],[LUCRO 2015]:[LUCRO 2013]])</f>
        <v>695333.33333333337</v>
      </c>
      <c r="U410" s="77">
        <f>IF(Tabela13[[#This Row],[LUCRO MÉD]]&lt;&gt;0,(Tabela13[[#This Row],[LUCRO MÉD]]*1000/Tabela13[[#This Row],[Qtde Total Ações]])*(25%*Tabela13[[#This Row],[RPL]]/10%))</f>
        <v>0.20049766844055003</v>
      </c>
      <c r="V410" s="30">
        <f>Tabela13[[#This Row],[DIVIDENDOS (25% +)]]/Tabela13[[#This Row],[Cotação]]</f>
        <v>3.137678692340376E-2</v>
      </c>
      <c r="W410" s="30">
        <f>Tabela13[[#This Row],[Cotação]]/Tabela13[[#This Row],[VPA]]</f>
        <v>1.7663789387216273</v>
      </c>
      <c r="X410" s="61">
        <f>IF(Tabela13[[#This Row],[P. Líquido]]&gt;0,AVERAGE(Tabela13[[#This Row],[LUCRO 2015]:[LUCRO 2013]])/(Tabela13[[#This Row],[P. Líquido]]),0)</f>
        <v>0.14889364739471805</v>
      </c>
      <c r="Y410" s="73">
        <f>IF([LUCRO MÉD]&lt;&gt;0,Tabela13[[#This Row],[Cotação]]/(Tabela13[[#This Row],[LUCRO MÉD]]*1000/Tabela13[[#This Row],[Qtde Total Ações]]),0)</f>
        <v>11.863359986332693</v>
      </c>
      <c r="Z410" s="61">
        <f>(Tabela13[[#This Row],[LUCRO MÉD]]*1000/Tabela13[[#This Row],[Qtde Total Ações]])/Tabela13[[#This Row],[Cotação]]</f>
        <v>8.4293151447149911E-2</v>
      </c>
      <c r="AA410" s="56">
        <f>Tabela13[[#This Row],[Ativo Circ.]]/Tabela13[[#This Row],[Passivo Circ.]]</f>
        <v>1.1274167987321713</v>
      </c>
      <c r="AB410" s="30">
        <f>STDEV(Tabela13[[#This Row],[LUCRO 2015]:[LUCRO 2013]])/Tabela13[[#This Row],[LUCRO MÉD]]</f>
        <v>0.8750419477654946</v>
      </c>
    </row>
    <row r="411" spans="1:28" hidden="1">
      <c r="A411" s="21" t="s">
        <v>830</v>
      </c>
      <c r="B411" s="21" t="s">
        <v>557</v>
      </c>
      <c r="C411" s="21" t="s">
        <v>144</v>
      </c>
      <c r="D411" s="34">
        <f>MAX(Tabela13[[#This Row],[Colunas1]:[Colunas5]])</f>
        <v>21.2</v>
      </c>
      <c r="E411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11" s="28">
        <f>IF(Tabela13[[#This Row],[P. Líquido]]&lt;&gt;0,(Tabela13[[#This Row],[P. Líquido]]*1000)/Tabela13[[#This Row],[Qtde Total Ações]],0)</f>
        <v>0</v>
      </c>
      <c r="G411" s="39">
        <f>SUMPRODUCT(N(TRIM(Tabela15[Nome de pregão])=Tabela13[[#This Row],[Nome de Pregão]]),Tabela15[Qtde total de ações])</f>
        <v>162768460</v>
      </c>
      <c r="H411" s="21">
        <f>SUMPRODUCT(N(Tabela1[Código]=Tabela13[[#This Row],[PAPEL]]),Tabela1[Fechamento])</f>
        <v>0</v>
      </c>
      <c r="I411" s="21">
        <f>SUMPRODUCT(N(Tabela17[Código]=Tabela13[[#This Row],[PAPEL]]),Tabela17[Fechamento])</f>
        <v>21.2</v>
      </c>
      <c r="J411" s="21">
        <f>SUMPRODUCT(N(Tabela176[Código]=Tabela13[[#This Row],[PAPEL]]),Tabela176[Fechamento])</f>
        <v>21.2</v>
      </c>
      <c r="K411" s="21">
        <f>SUMPRODUCT(N(Tabela1768[Código]=Tabela13[[#This Row],[PAPEL]]),Tabela1768[Fechamento])</f>
        <v>0</v>
      </c>
      <c r="L411" s="26">
        <f>SUMPRODUCT(N(Tabela17683[Código]=Tabela13[[#This Row],[PAPEL]]),Tabela17683[Fechamento])</f>
        <v>0</v>
      </c>
      <c r="M411" s="32">
        <f>IF(Tabela13[[#This Row],[Cotação]]&gt;0,Plan1!$B$2/Tabela13[[#This Row],[Cotação]]-MOD(Plan1!$B$2/Tabela13[[#This Row],[Cotação]],100),0)</f>
        <v>0</v>
      </c>
      <c r="N411" s="32"/>
      <c r="O411" s="32"/>
      <c r="P411" s="32"/>
      <c r="Q411" s="67"/>
      <c r="R411" s="67"/>
      <c r="S411" s="67"/>
      <c r="T411" s="73" t="e">
        <f>AVERAGE(Tabela13[[#This Row],[LUCRO 2015]:[LUCRO 2013]])</f>
        <v>#DIV/0!</v>
      </c>
      <c r="U411" s="77" t="e">
        <f>IF(Tabela13[[#This Row],[LUCRO MÉD]]&lt;&gt;0,(Tabela13[[#This Row],[LUCRO MÉD]]*1000/Tabela13[[#This Row],[Qtde Total Ações]])*(25%*Tabela13[[#This Row],[RPL]]/10%))</f>
        <v>#DIV/0!</v>
      </c>
      <c r="V411" s="30" t="e">
        <f>Tabela13[[#This Row],[DIVIDENDOS (25% +)]]/Tabela13[[#This Row],[Cotação]]</f>
        <v>#DIV/0!</v>
      </c>
      <c r="W411" s="30" t="e">
        <f>Tabela13[[#This Row],[Cotação]]/Tabela13[[#This Row],[VPA]]</f>
        <v>#DIV/0!</v>
      </c>
      <c r="X411" s="61">
        <f>IF(Tabela13[[#This Row],[P. Líquido]]&gt;0,AVERAGE(Tabela13[[#This Row],[LUCRO 2015]:[LUCRO 2013]])/(Tabela13[[#This Row],[P. Líquido]]),0)</f>
        <v>0</v>
      </c>
      <c r="Y411" s="73" t="e">
        <f>IF([LUCRO MÉD]&lt;&gt;0,Tabela13[[#This Row],[Cotação]]/(Tabela13[[#This Row],[LUCRO MÉD]]*1000/Tabela13[[#This Row],[Qtde Total Ações]]),0)</f>
        <v>#DIV/0!</v>
      </c>
      <c r="Z411" s="61" t="e">
        <f>(Tabela13[[#This Row],[LUCRO MÉD]]*1000/Tabela13[[#This Row],[Qtde Total Ações]])/Tabela13[[#This Row],[Cotação]]</f>
        <v>#DIV/0!</v>
      </c>
      <c r="AA411" s="56" t="e">
        <f>Tabela13[[#This Row],[Ativo Circ.]]/Tabela13[[#This Row],[Passivo Circ.]]</f>
        <v>#DIV/0!</v>
      </c>
      <c r="AB411" s="30" t="e">
        <f>STDEV(Tabela13[[#This Row],[LUCRO 2015]:[LUCRO 2013]])/Tabela13[[#This Row],[LUCRO MÉD]]</f>
        <v>#DIV/0!</v>
      </c>
    </row>
    <row r="412" spans="1:28" hidden="1">
      <c r="A412" s="63" t="s">
        <v>831</v>
      </c>
      <c r="B412" s="21" t="s">
        <v>557</v>
      </c>
      <c r="C412" s="21" t="s">
        <v>414</v>
      </c>
      <c r="D412" s="34">
        <f>MAX(Tabela13[[#This Row],[Colunas1]:[Colunas5]])</f>
        <v>1.46</v>
      </c>
      <c r="E412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12" s="28">
        <f>IF(Tabela13[[#This Row],[P. Líquido]]&lt;&gt;0,(Tabela13[[#This Row],[P. Líquido]]*1000)/Tabela13[[#This Row],[Qtde Total Ações]],0)</f>
        <v>0.19302452741733797</v>
      </c>
      <c r="G412" s="39">
        <f>SUMPRODUCT(N(TRIM(Tabela15[Nome de pregão])=Tabela13[[#This Row],[Nome de Pregão]]),Tabela15[Qtde total de ações])</f>
        <v>185230346</v>
      </c>
      <c r="H412" s="21">
        <f>SUMPRODUCT(N(Tabela1[Código]=Tabela13[[#This Row],[PAPEL]]),Tabela1[Fechamento])</f>
        <v>0</v>
      </c>
      <c r="I412" s="21">
        <f>SUMPRODUCT(N(Tabela17[Código]=Tabela13[[#This Row],[PAPEL]]),Tabela17[Fechamento])</f>
        <v>0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0</v>
      </c>
      <c r="L412" s="26">
        <f>SUMPRODUCT(N(Tabela17683[Código]=Tabela13[[#This Row],[PAPEL]]),Tabela17683[Fechamento])</f>
        <v>1.46</v>
      </c>
      <c r="M412" s="32">
        <f>IF(Tabela13[[#This Row],[Cotação]]&gt;0,Plan1!$B$2/Tabela13[[#This Row],[Cotação]]-MOD(Plan1!$B$2/Tabela13[[#This Row],[Cotação]],100),0)</f>
        <v>600</v>
      </c>
      <c r="N412" s="39">
        <v>35754</v>
      </c>
      <c r="O412" s="39">
        <v>758584</v>
      </c>
      <c r="P412" s="39">
        <v>816907</v>
      </c>
      <c r="Q412" s="67">
        <v>0</v>
      </c>
      <c r="R412" s="67">
        <v>0</v>
      </c>
      <c r="S412" s="67">
        <v>0</v>
      </c>
      <c r="T412" s="73">
        <f>AVERAGE(Tabela13[[#This Row],[LUCRO 2015]:[LUCRO 2013]])</f>
        <v>0</v>
      </c>
      <c r="U412" s="77" t="b">
        <f>IF(Tabela13[[#This Row],[LUCRO MÉD]]&lt;&gt;0,(Tabela13[[#This Row],[LUCRO MÉD]]*1000/Tabela13[[#This Row],[Qtde Total Ações]])*(25%*Tabela13[[#This Row],[RPL]]/10%))</f>
        <v>0</v>
      </c>
      <c r="V412" s="30">
        <f>Tabela13[[#This Row],[DIVIDENDOS (25% +)]]/Tabela13[[#This Row],[Cotação]]</f>
        <v>0</v>
      </c>
      <c r="W412" s="30">
        <f>Tabela13[[#This Row],[Cotação]]/Tabela13[[#This Row],[VPA]]</f>
        <v>7.5638055926609615</v>
      </c>
      <c r="X412" s="61">
        <f>IF(Tabela13[[#This Row],[P. Líquido]]&gt;0,AVERAGE(Tabela13[[#This Row],[LUCRO 2015]:[LUCRO 2013]])/(Tabela13[[#This Row],[P. Líquido]]),0)</f>
        <v>0</v>
      </c>
      <c r="Y412" s="73">
        <f>IF([LUCRO MÉD]&lt;&gt;0,Tabela13[[#This Row],[Cotação]]/(Tabela13[[#This Row],[LUCRO MÉD]]*1000/Tabela13[[#This Row],[Qtde Total Ações]]),0)</f>
        <v>0</v>
      </c>
      <c r="Z412" s="61">
        <f>(Tabela13[[#This Row],[LUCRO MÉD]]*1000/Tabela13[[#This Row],[Qtde Total Ações]])/Tabela13[[#This Row],[Cotação]]</f>
        <v>0</v>
      </c>
      <c r="AA412" s="56">
        <f>Tabela13[[#This Row],[Ativo Circ.]]/Tabela13[[#This Row],[Passivo Circ.]]</f>
        <v>0.92860509213411069</v>
      </c>
      <c r="AB412" s="30" t="e">
        <f>STDEV(Tabela13[[#This Row],[LUCRO 2015]:[LUCRO 2013]])/Tabela13[[#This Row],[LUCRO MÉD]]</f>
        <v>#DIV/0!</v>
      </c>
    </row>
    <row r="413" spans="1:28" hidden="1">
      <c r="A413" s="21" t="s">
        <v>832</v>
      </c>
      <c r="B413" s="21" t="s">
        <v>557</v>
      </c>
      <c r="C413" s="21" t="s">
        <v>531</v>
      </c>
      <c r="D413" s="34">
        <f>MAX(Tabela13[[#This Row],[Colunas1]:[Colunas5]])</f>
        <v>14.8</v>
      </c>
      <c r="E413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13" s="28">
        <f>IF(Tabela13[[#This Row],[P. Líquido]]&lt;&gt;0,(Tabela13[[#This Row],[P. Líquido]]*1000)/Tabela13[[#This Row],[Qtde Total Ações]],0)</f>
        <v>0</v>
      </c>
      <c r="G413" s="39">
        <f>SUMPRODUCT(N(TRIM(Tabela15[Nome de pregão])=Tabela13[[#This Row],[Nome de Pregão]]),Tabela15[Qtde total de ações])</f>
        <v>1614353076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21">
        <f>SUMPRODUCT(N(Tabela1768[Código]=Tabela13[[#This Row],[PAPEL]]),Tabela1768[Fechamento])</f>
        <v>0</v>
      </c>
      <c r="L413" s="21">
        <f>SUMPRODUCT(N(Tabela17683[Código]=Tabela13[[#This Row],[PAPEL]]),Tabela17683[Fechamento])</f>
        <v>14.8</v>
      </c>
      <c r="M413" s="32">
        <f>IF(Tabela13[[#This Row],[Cotação]]&gt;0,Plan1!$B$2/Tabela13[[#This Row],[Cotação]]-MOD(Plan1!$B$2/Tabela13[[#This Row],[Cotação]],100),0)</f>
        <v>0</v>
      </c>
      <c r="N413" s="32"/>
      <c r="O413" s="32"/>
      <c r="P413" s="32"/>
      <c r="Q413" s="67"/>
      <c r="R413" s="67"/>
      <c r="S413" s="67"/>
      <c r="T413" s="73" t="e">
        <f>AVERAGE(Tabela13[[#This Row],[LUCRO 2015]:[LUCRO 2013]])</f>
        <v>#DIV/0!</v>
      </c>
      <c r="U413" s="77" t="e">
        <f>IF(Tabela13[[#This Row],[LUCRO MÉD]]&lt;&gt;0,(Tabela13[[#This Row],[LUCRO MÉD]]*1000/Tabela13[[#This Row],[Qtde Total Ações]])*(25%*Tabela13[[#This Row],[RPL]]/10%))</f>
        <v>#DIV/0!</v>
      </c>
      <c r="V413" s="30" t="e">
        <f>Tabela13[[#This Row],[DIVIDENDOS (25% +)]]/Tabela13[[#This Row],[Cotação]]</f>
        <v>#DIV/0!</v>
      </c>
      <c r="W413" s="30" t="e">
        <f>Tabela13[[#This Row],[Cotação]]/Tabela13[[#This Row],[VPA]]</f>
        <v>#DIV/0!</v>
      </c>
      <c r="X413" s="61">
        <f>IF(Tabela13[[#This Row],[P. Líquido]]&gt;0,AVERAGE(Tabela13[[#This Row],[LUCRO 2015]:[LUCRO 2013]])/(Tabela13[[#This Row],[P. Líquido]]),0)</f>
        <v>0</v>
      </c>
      <c r="Y413" s="73" t="e">
        <f>IF([LUCRO MÉD]&lt;&gt;0,Tabela13[[#This Row],[Cotação]]/(Tabela13[[#This Row],[LUCRO MÉD]]*1000/Tabela13[[#This Row],[Qtde Total Ações]]),0)</f>
        <v>#DIV/0!</v>
      </c>
      <c r="Z413" s="61" t="e">
        <f>(Tabela13[[#This Row],[LUCRO MÉD]]*1000/Tabela13[[#This Row],[Qtde Total Ações]])/Tabela13[[#This Row],[Cotação]]</f>
        <v>#DIV/0!</v>
      </c>
      <c r="AA413" s="56" t="e">
        <f>Tabela13[[#This Row],[Ativo Circ.]]/Tabela13[[#This Row],[Passivo Circ.]]</f>
        <v>#DIV/0!</v>
      </c>
      <c r="AB413" s="30" t="e">
        <f>STDEV(Tabela13[[#This Row],[LUCRO 2015]:[LUCRO 2013]])/Tabela13[[#This Row],[LUCRO MÉD]]</f>
        <v>#DIV/0!</v>
      </c>
    </row>
    <row r="414" spans="1:28" hidden="1">
      <c r="A414" s="21" t="s">
        <v>832</v>
      </c>
      <c r="B414" s="21" t="s">
        <v>557</v>
      </c>
      <c r="C414" s="21" t="s">
        <v>531</v>
      </c>
      <c r="D414" s="34">
        <f>MAX(Tabela13[[#This Row],[Colunas1]:[Colunas5]])</f>
        <v>14.8</v>
      </c>
      <c r="E414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14" s="28">
        <f>IF(Tabela13[[#This Row],[P. Líquido]]&lt;&gt;0,(Tabela13[[#This Row],[P. Líquido]]*1000)/Tabela13[[#This Row],[Qtde Total Ações]],0)</f>
        <v>0</v>
      </c>
      <c r="G414" s="39">
        <f>SUMPRODUCT(N(TRIM(Tabela15[Nome de pregão])=Tabela13[[#This Row],[Nome de Pregão]]),Tabela15[Qtde total de ações])</f>
        <v>1614353076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26">
        <f>SUMPRODUCT(N(Tabela17683[Código]=Tabela13[[#This Row],[PAPEL]]),Tabela17683[Fechamento])</f>
        <v>14.8</v>
      </c>
      <c r="M414" s="32">
        <f>IF(Tabela13[[#This Row],[Cotação]]&gt;0,Plan1!$B$2/Tabela13[[#This Row],[Cotação]]-MOD(Plan1!$B$2/Tabela13[[#This Row],[Cotação]],100),0)</f>
        <v>0</v>
      </c>
      <c r="N414" s="32"/>
      <c r="O414" s="32"/>
      <c r="P414" s="32"/>
      <c r="Q414" s="67"/>
      <c r="R414" s="67"/>
      <c r="S414" s="67"/>
      <c r="T414" s="73" t="e">
        <f>AVERAGE(Tabela13[[#This Row],[LUCRO 2015]:[LUCRO 2013]])</f>
        <v>#DIV/0!</v>
      </c>
      <c r="U414" s="77" t="e">
        <f>IF(Tabela13[[#This Row],[LUCRO MÉD]]&lt;&gt;0,(Tabela13[[#This Row],[LUCRO MÉD]]*1000/Tabela13[[#This Row],[Qtde Total Ações]])*(25%*Tabela13[[#This Row],[RPL]]/10%))</f>
        <v>#DIV/0!</v>
      </c>
      <c r="V414" s="30" t="e">
        <f>Tabela13[[#This Row],[DIVIDENDOS (25% +)]]/Tabela13[[#This Row],[Cotação]]</f>
        <v>#DIV/0!</v>
      </c>
      <c r="W414" s="30" t="e">
        <f>Tabela13[[#This Row],[Cotação]]/Tabela13[[#This Row],[VPA]]</f>
        <v>#DIV/0!</v>
      </c>
      <c r="X414" s="61">
        <f>IF(Tabela13[[#This Row],[P. Líquido]]&gt;0,AVERAGE(Tabela13[[#This Row],[LUCRO 2015]:[LUCRO 2013]])/(Tabela13[[#This Row],[P. Líquido]]),0)</f>
        <v>0</v>
      </c>
      <c r="Y414" s="73" t="e">
        <f>IF([LUCRO MÉD]&lt;&gt;0,Tabela13[[#This Row],[Cotação]]/(Tabela13[[#This Row],[LUCRO MÉD]]*1000/Tabela13[[#This Row],[Qtde Total Ações]]),0)</f>
        <v>#DIV/0!</v>
      </c>
      <c r="Z414" s="61" t="e">
        <f>(Tabela13[[#This Row],[LUCRO MÉD]]*1000/Tabela13[[#This Row],[Qtde Total Ações]])/Tabela13[[#This Row],[Cotação]]</f>
        <v>#DIV/0!</v>
      </c>
      <c r="AA414" s="56" t="e">
        <f>Tabela13[[#This Row],[Ativo Circ.]]/Tabela13[[#This Row],[Passivo Circ.]]</f>
        <v>#DIV/0!</v>
      </c>
      <c r="AB414" s="30" t="e">
        <f>STDEV(Tabela13[[#This Row],[LUCRO 2015]:[LUCRO 2013]])/Tabela13[[#This Row],[LUCRO MÉD]]</f>
        <v>#DIV/0!</v>
      </c>
    </row>
    <row r="415" spans="1:28" hidden="1">
      <c r="A415" s="21" t="s">
        <v>833</v>
      </c>
      <c r="B415" s="21" t="s">
        <v>557</v>
      </c>
      <c r="C415" s="21" t="s">
        <v>403</v>
      </c>
      <c r="D415" s="34">
        <f>MAX(Tabela13[[#This Row],[Colunas1]:[Colunas5]])</f>
        <v>249.37</v>
      </c>
      <c r="E415" s="34" t="e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#DIV/0!</v>
      </c>
      <c r="F415" s="28">
        <f>IF(Tabela13[[#This Row],[P. Líquido]]&lt;&gt;0,(Tabela13[[#This Row],[P. Líquido]]*1000)/Tabela13[[#This Row],[Qtde Total Ações]],0)</f>
        <v>0</v>
      </c>
      <c r="G415" s="39">
        <f>SUMPRODUCT(N(TRIM(Tabela15[Nome de pregão])=Tabela13[[#This Row],[Nome de Pregão]]),Tabela15[Qtde total de ações])</f>
        <v>24000000</v>
      </c>
      <c r="H415" s="26">
        <f>SUMPRODUCT(N(Tabela1[Código]=Tabela13[[#This Row],[PAPEL]]),Tabela1[Fechamento])</f>
        <v>0</v>
      </c>
      <c r="I415" s="40">
        <f>SUMPRODUCT(N(Tabela17[Código]=Tabela13[[#This Row],[PAPEL]]),Tabela17[Fechamento])</f>
        <v>0</v>
      </c>
      <c r="J415" s="21">
        <f>SUMPRODUCT(N(Tabela176[Código]=Tabela13[[#This Row],[PAPEL]]),Tabela176[Fechamento])</f>
        <v>0</v>
      </c>
      <c r="K415" s="21">
        <f>SUMPRODUCT(N(Tabela1768[Código]=Tabela13[[#This Row],[PAPEL]]),Tabela1768[Fechamento])</f>
        <v>249.37</v>
      </c>
      <c r="L415" s="21">
        <f>SUMPRODUCT(N(Tabela17683[Código]=Tabela13[[#This Row],[PAPEL]]),Tabela17683[Fechamento])</f>
        <v>0</v>
      </c>
      <c r="M415" s="32">
        <f>IF(Tabela13[[#This Row],[Cotação]]&gt;0,Plan1!$B$2/Tabela13[[#This Row],[Cotação]]-MOD(Plan1!$B$2/Tabela13[[#This Row],[Cotação]],100),0)</f>
        <v>0</v>
      </c>
      <c r="N415" s="32"/>
      <c r="O415" s="32"/>
      <c r="P415" s="32"/>
      <c r="Q415" s="67"/>
      <c r="R415" s="67"/>
      <c r="S415" s="67"/>
      <c r="T415" s="73" t="e">
        <f>AVERAGE(Tabela13[[#This Row],[LUCRO 2015]:[LUCRO 2013]])</f>
        <v>#DIV/0!</v>
      </c>
      <c r="U415" s="77" t="e">
        <f>IF(Tabela13[[#This Row],[LUCRO MÉD]]&lt;&gt;0,(Tabela13[[#This Row],[LUCRO MÉD]]*1000/Tabela13[[#This Row],[Qtde Total Ações]])*(25%*Tabela13[[#This Row],[RPL]]/10%))</f>
        <v>#DIV/0!</v>
      </c>
      <c r="V415" s="30" t="e">
        <f>Tabela13[[#This Row],[DIVIDENDOS (25% +)]]/Tabela13[[#This Row],[Cotação]]</f>
        <v>#DIV/0!</v>
      </c>
      <c r="W415" s="30" t="e">
        <f>Tabela13[[#This Row],[Cotação]]/Tabela13[[#This Row],[VPA]]</f>
        <v>#DIV/0!</v>
      </c>
      <c r="X415" s="61">
        <f>IF(Tabela13[[#This Row],[P. Líquido]]&gt;0,AVERAGE(Tabela13[[#This Row],[LUCRO 2015]:[LUCRO 2013]])/(Tabela13[[#This Row],[P. Líquido]]),0)</f>
        <v>0</v>
      </c>
      <c r="Y415" s="73" t="e">
        <f>IF([LUCRO MÉD]&lt;&gt;0,Tabela13[[#This Row],[Cotação]]/(Tabela13[[#This Row],[LUCRO MÉD]]*1000/Tabela13[[#This Row],[Qtde Total Ações]]),0)</f>
        <v>#DIV/0!</v>
      </c>
      <c r="Z415" s="61" t="e">
        <f>(Tabela13[[#This Row],[LUCRO MÉD]]*1000/Tabela13[[#This Row],[Qtde Total Ações]])/Tabela13[[#This Row],[Cotação]]</f>
        <v>#DIV/0!</v>
      </c>
      <c r="AA415" s="56" t="e">
        <f>Tabela13[[#This Row],[Ativo Circ.]]/Tabela13[[#This Row],[Passivo Circ.]]</f>
        <v>#DIV/0!</v>
      </c>
      <c r="AB415" s="30" t="e">
        <f>STDEV(Tabela13[[#This Row],[LUCRO 2015]:[LUCRO 2013]])/Tabela13[[#This Row],[LUCRO MÉD]]</f>
        <v>#DIV/0!</v>
      </c>
    </row>
    <row r="416" spans="1:28">
      <c r="A416" s="63" t="s">
        <v>603</v>
      </c>
      <c r="B416" s="21" t="s">
        <v>558</v>
      </c>
      <c r="C416" s="21" t="s">
        <v>373</v>
      </c>
      <c r="D416" s="34">
        <f>MAX(Tabela13[[#This Row],[Colunas1]:[Colunas5]])</f>
        <v>4.58</v>
      </c>
      <c r="E416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416" s="28">
        <f>IF(Tabela13[[#This Row],[P. Líquido]]&lt;&gt;0,(Tabela13[[#This Row],[P. Líquido]]*1000)/Tabela13[[#This Row],[Qtde Total Ações]],0)</f>
        <v>3.634544657373485</v>
      </c>
      <c r="G416" s="39">
        <f>SUMPRODUCT(N(TRIM(Tabela15[Nome de pregão])=Tabela13[[#This Row],[Nome de Pregão]]),Tabela15[Qtde total de ações])</f>
        <v>286444410</v>
      </c>
      <c r="H416" s="26">
        <f>SUMPRODUCT(N(Tabela1[Código]=Tabela13[[#This Row],[PAPEL]]),Tabela1[Fechamento])</f>
        <v>0</v>
      </c>
      <c r="I416" s="40">
        <f>SUMPRODUCT(N(Tabela17[Código]=Tabela13[[#This Row],[PAPEL]]),Tabela17[Fechamento])</f>
        <v>0</v>
      </c>
      <c r="J416" s="21">
        <f>SUMPRODUCT(N(Tabela176[Código]=Tabela13[[#This Row],[PAPEL]]),Tabela176[Fechamento])</f>
        <v>0</v>
      </c>
      <c r="K416" s="21">
        <f>SUMPRODUCT(N(Tabela1768[Código]=Tabela13[[#This Row],[PAPEL]]),Tabela1768[Fechamento])</f>
        <v>4.58</v>
      </c>
      <c r="L416" s="21">
        <f>SUMPRODUCT(N(Tabela17683[Código]=Tabela13[[#This Row],[PAPEL]]),Tabela17683[Fechamento])</f>
        <v>0</v>
      </c>
      <c r="M416" s="32">
        <f>IF(Tabela13[[#This Row],[Cotação]]&gt;0,Plan1!$B$2/Tabela13[[#This Row],[Cotação]]-MOD(Plan1!$B$2/Tabela13[[#This Row],[Cotação]],100),0)</f>
        <v>200</v>
      </c>
      <c r="N416" s="39">
        <v>1041095</v>
      </c>
      <c r="O416" s="39">
        <v>3926</v>
      </c>
      <c r="P416" s="39">
        <v>1366</v>
      </c>
      <c r="Q416" s="67">
        <v>129681</v>
      </c>
      <c r="R416" s="67">
        <v>315756</v>
      </c>
      <c r="S416" s="67">
        <v>361449</v>
      </c>
      <c r="T416" s="73">
        <f>AVERAGE(Tabela13[[#This Row],[LUCRO 2015]:[LUCRO 2013]])</f>
        <v>268962</v>
      </c>
      <c r="U416" s="77">
        <f>IF(Tabela13[[#This Row],[LUCRO MÉD]]&lt;&gt;0,(Tabela13[[#This Row],[LUCRO MÉD]]*1000/Tabela13[[#This Row],[Qtde Total Ações]])*(25%*Tabela13[[#This Row],[RPL]]/10%))</f>
        <v>0.60644462002122212</v>
      </c>
      <c r="V416" s="30">
        <f>Tabela13[[#This Row],[DIVIDENDOS (25% +)]]/Tabela13[[#This Row],[Cotação]]</f>
        <v>0.13241148908760308</v>
      </c>
      <c r="W416" s="30">
        <f>Tabela13[[#This Row],[Cotação]]/Tabela13[[#This Row],[VPA]]</f>
        <v>1.260130341419371</v>
      </c>
      <c r="X416" s="61">
        <f>IF(Tabela13[[#This Row],[P. Líquido]]&gt;0,AVERAGE(Tabela13[[#This Row],[LUCRO 2015]:[LUCRO 2013]])/(Tabela13[[#This Row],[P. Líquido]]),0)</f>
        <v>0.25834529990058547</v>
      </c>
      <c r="Y416" s="73">
        <f>IF([LUCRO MÉD]&lt;&gt;0,Tabela13[[#This Row],[Cotação]]/(Tabela13[[#This Row],[LUCRO MÉD]]*1000/Tabela13[[#This Row],[Qtde Total Ações]]),0)</f>
        <v>4.8776979565886629</v>
      </c>
      <c r="Z416" s="61">
        <f>(Tabela13[[#This Row],[LUCRO MÉD]]*1000/Tabela13[[#This Row],[Qtde Total Ações]])/Tabela13[[#This Row],[Cotação]]</f>
        <v>0.20501474443476497</v>
      </c>
      <c r="AA416" s="56">
        <f>Tabela13[[#This Row],[Ativo Circ.]]/Tabela13[[#This Row],[Passivo Circ.]]</f>
        <v>2.8740849194729137</v>
      </c>
      <c r="AB416" s="30">
        <f>STDEV(Tabela13[[#This Row],[LUCRO 2015]:[LUCRO 2013]])/Tabela13[[#This Row],[LUCRO MÉD]]</f>
        <v>0.45644168547923503</v>
      </c>
    </row>
    <row r="417" spans="1:28">
      <c r="A417" s="63" t="s">
        <v>600</v>
      </c>
      <c r="B417" s="21" t="s">
        <v>557</v>
      </c>
      <c r="C417" s="21" t="s">
        <v>14</v>
      </c>
      <c r="D417" s="34">
        <f>MAX(Tabela13[[#This Row],[Colunas1]:[Colunas5]])</f>
        <v>17.18</v>
      </c>
      <c r="E417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SIM</v>
      </c>
      <c r="F417" s="28">
        <f>IF(Tabela13[[#This Row],[P. Líquido]]&lt;&gt;0,(Tabela13[[#This Row],[P. Líquido]]*1000)/Tabela13[[#This Row],[Qtde Total Ações]],0)</f>
        <v>30.093348855727815</v>
      </c>
      <c r="G417" s="39">
        <f>SUMPRODUCT(N(TRIM(Tabela15[Nome de pregão])=Tabela13[[#This Row],[Nome de Pregão]]),Tabela15[Qtde total de ações])</f>
        <v>2865417020</v>
      </c>
      <c r="H417" s="21">
        <f>SUMPRODUCT(N(Tabela1[Código]=Tabela13[[#This Row],[PAPEL]]),Tabela1[Fechamento])</f>
        <v>17.18</v>
      </c>
      <c r="I417" s="21">
        <f>SUMPRODUCT(N(Tabela17[Código]=Tabela13[[#This Row],[PAPEL]]),Tabela17[Fechamento])</f>
        <v>0</v>
      </c>
      <c r="J417" s="21">
        <f>SUMPRODUCT(N(Tabela176[Código]=Tabela13[[#This Row],[PAPEL]]),Tabela176[Fechamento])</f>
        <v>0</v>
      </c>
      <c r="K417" s="21">
        <f>SUMPRODUCT(N(Tabela1768[Código]=Tabela13[[#This Row],[PAPEL]]),Tabela1768[Fechamento])</f>
        <v>0</v>
      </c>
      <c r="L417" s="21">
        <f>SUMPRODUCT(N(Tabela17683[Código]=Tabela13[[#This Row],[PAPEL]]),Tabela17683[Fechamento])</f>
        <v>0</v>
      </c>
      <c r="M417" s="32">
        <f>IF(Tabela13[[#This Row],[Cotação]]&gt;0,Plan1!$B$2/Tabela13[[#This Row],[Cotação]]-MOD(Plan1!$B$2/Tabela13[[#This Row],[Cotação]],100),0)</f>
        <v>0</v>
      </c>
      <c r="N417" s="70">
        <v>86229994</v>
      </c>
      <c r="O417" s="70">
        <v>1388864529</v>
      </c>
      <c r="P417" s="70">
        <v>1388864529</v>
      </c>
      <c r="Q417" s="67">
        <v>15798039</v>
      </c>
      <c r="R417" s="57">
        <v>13343496</v>
      </c>
      <c r="S417" s="67">
        <v>11288834</v>
      </c>
      <c r="T417" s="73">
        <f>AVERAGE(Tabela13[[#This Row],[LUCRO 2015]:[LUCRO 2013]])</f>
        <v>13476789.666666666</v>
      </c>
      <c r="U417" s="77">
        <f>IF(Tabela13[[#This Row],[LUCRO MÉD]]&lt;&gt;0,(Tabela13[[#This Row],[LUCRO MÉD]]*1000/Tabela13[[#This Row],[Qtde Total Ações]])*(25%*Tabela13[[#This Row],[RPL]]/10%))</f>
        <v>1.8376665801424439</v>
      </c>
      <c r="V417" s="30">
        <f>Tabela13[[#This Row],[DIVIDENDOS (25% +)]]/Tabela13[[#This Row],[Cotação]]</f>
        <v>0.10696545868116671</v>
      </c>
      <c r="W417" s="30">
        <f>Tabela13[[#This Row],[Cotação]]/Tabela13[[#This Row],[VPA]]</f>
        <v>0.57089026822383859</v>
      </c>
      <c r="X417" s="61">
        <f>IF(Tabela13[[#This Row],[P. Líquido]]&gt;0,AVERAGE(Tabela13[[#This Row],[LUCRO 2015]:[LUCRO 2013]])/(Tabela13[[#This Row],[P. Líquido]]),0)</f>
        <v>0.15628888558970172</v>
      </c>
      <c r="Y417" s="73">
        <f>IF([LUCRO MÉD]&lt;&gt;0,Tabela13[[#This Row],[Cotação]]/(Tabela13[[#This Row],[LUCRO MÉD]]*1000/Tabela13[[#This Row],[Qtde Total Ações]]),0)</f>
        <v>3.6527886552507098</v>
      </c>
      <c r="Z417" s="61">
        <f>(Tabela13[[#This Row],[LUCRO MÉD]]*1000/Tabela13[[#This Row],[Qtde Total Ações]])/Tabela13[[#This Row],[Cotação]]</f>
        <v>0.27376344332501895</v>
      </c>
      <c r="AA417" s="56">
        <f>Tabela13[[#This Row],[Ativo Circ.]]/Tabela13[[#This Row],[Passivo Circ.]]</f>
        <v>1</v>
      </c>
      <c r="AB417" s="30">
        <f>STDEV(Tabela13[[#This Row],[LUCRO 2015]:[LUCRO 2013]])/Tabela13[[#This Row],[LUCRO MÉD]]</f>
        <v>0.16751435445739563</v>
      </c>
    </row>
    <row r="418" spans="1:28" hidden="1">
      <c r="A418" s="63" t="s">
        <v>835</v>
      </c>
      <c r="B418" s="21" t="s">
        <v>558</v>
      </c>
      <c r="C418" s="21" t="s">
        <v>510</v>
      </c>
      <c r="D418" s="34">
        <f>MAX(Tabela13[[#This Row],[Colunas1]:[Colunas5]])</f>
        <v>2.2799999999999998</v>
      </c>
      <c r="E418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18" s="28">
        <f>IF(Tabela13[[#This Row],[P. Líquido]]&lt;&gt;0,(Tabela13[[#This Row],[P. Líquido]]*1000)/Tabela13[[#This Row],[Qtde Total Ações]],0)</f>
        <v>12.184347681854593</v>
      </c>
      <c r="G418" s="39">
        <f>SUMPRODUCT(N(TRIM(Tabela15[Nome de pregão])=Tabela13[[#This Row],[Nome de Pregão]]),Tabela15[Qtde total de ações])</f>
        <v>36414670</v>
      </c>
      <c r="H418" s="21">
        <f>SUMPRODUCT(N(Tabela1[Código]=Tabela13[[#This Row],[PAPEL]]),Tabela1[Fechamento])</f>
        <v>0</v>
      </c>
      <c r="I418" s="21">
        <f>SUMPRODUCT(N(Tabela17[Código]=Tabela13[[#This Row],[PAPEL]]),Tabela17[Fechamento])</f>
        <v>0</v>
      </c>
      <c r="J418" s="21">
        <f>SUMPRODUCT(N(Tabela176[Código]=Tabela13[[#This Row],[PAPEL]]),Tabela176[Fechamento])</f>
        <v>0</v>
      </c>
      <c r="K418" s="21">
        <f>SUMPRODUCT(N(Tabela1768[Código]=Tabela13[[#This Row],[PAPEL]]),Tabela1768[Fechamento])</f>
        <v>0</v>
      </c>
      <c r="L418" s="26">
        <f>SUMPRODUCT(N(Tabela17683[Código]=Tabela13[[#This Row],[PAPEL]]),Tabela17683[Fechamento])</f>
        <v>2.2799999999999998</v>
      </c>
      <c r="M418" s="32">
        <f>IF(Tabela13[[#This Row],[Cotação]]&gt;0,Plan1!$B$2/Tabela13[[#This Row],[Cotação]]-MOD(Plan1!$B$2/Tabela13[[#This Row],[Cotação]],100),0)</f>
        <v>400</v>
      </c>
      <c r="N418" s="39">
        <v>443689</v>
      </c>
      <c r="O418" s="39">
        <v>164708</v>
      </c>
      <c r="P418" s="39">
        <v>36947</v>
      </c>
      <c r="Q418" s="67">
        <v>3943</v>
      </c>
      <c r="R418" s="67">
        <v>12207</v>
      </c>
      <c r="S418" s="67">
        <v>19362</v>
      </c>
      <c r="T418" s="73">
        <f>AVERAGE(Tabela13[[#This Row],[LUCRO 2015]:[LUCRO 2013]])</f>
        <v>11837.333333333334</v>
      </c>
      <c r="U418" s="77">
        <f>IF(Tabela13[[#This Row],[LUCRO MÉD]]&lt;&gt;0,(Tabela13[[#This Row],[LUCRO MÉD]]*1000/Tabela13[[#This Row],[Qtde Total Ações]])*(25%*Tabela13[[#This Row],[RPL]]/10%))</f>
        <v>2.1681669641764718E-2</v>
      </c>
      <c r="V418" s="30">
        <f>Tabela13[[#This Row],[DIVIDENDOS (25% +)]]/Tabela13[[#This Row],[Cotação]]</f>
        <v>9.5095042288441747E-3</v>
      </c>
      <c r="W418" s="30">
        <f>Tabela13[[#This Row],[Cotação]]/Tabela13[[#This Row],[VPA]]</f>
        <v>0.18712532336839541</v>
      </c>
      <c r="X418" s="61">
        <f>IF(Tabela13[[#This Row],[P. Líquido]]&gt;0,AVERAGE(Tabela13[[#This Row],[LUCRO 2015]:[LUCRO 2013]])/(Tabela13[[#This Row],[P. Líquido]]),0)</f>
        <v>2.6679348222140586E-2</v>
      </c>
      <c r="Y418" s="73">
        <f>IF([LUCRO MÉD]&lt;&gt;0,Tabela13[[#This Row],[Cotação]]/(Tabela13[[#This Row],[LUCRO MÉD]]*1000/Tabela13[[#This Row],[Qtde Total Ações]]),0)</f>
        <v>7.0138641248028826</v>
      </c>
      <c r="Z418" s="61">
        <f>(Tabela13[[#This Row],[LUCRO MÉD]]*1000/Tabela13[[#This Row],[Qtde Total Ações]])/Tabela13[[#This Row],[Cotação]]</f>
        <v>0.14257476081746936</v>
      </c>
      <c r="AA418" s="56">
        <f>Tabela13[[#This Row],[Ativo Circ.]]/Tabela13[[#This Row],[Passivo Circ.]]</f>
        <v>4.4579532844344598</v>
      </c>
      <c r="AB418" s="30">
        <f>STDEV(Tabela13[[#This Row],[LUCRO 2015]:[LUCRO 2013]])/Tabela13[[#This Row],[LUCRO MÉD]]</f>
        <v>0.65184817552175889</v>
      </c>
    </row>
    <row r="419" spans="1:28" hidden="1">
      <c r="A419" s="63" t="s">
        <v>835</v>
      </c>
      <c r="B419" s="21" t="s">
        <v>557</v>
      </c>
      <c r="C419" s="21" t="s">
        <v>509</v>
      </c>
      <c r="D419" s="34">
        <f>MAX(Tabela13[[#This Row],[Colunas1]:[Colunas5]])</f>
        <v>6.48</v>
      </c>
      <c r="E419" s="34" t="str">
        <f>IF(AND(Tabela13[[#This Row],[% YELD]]&gt;=7%,Tabela13[[#This Row],[P/VPA]]&lt;=150%,COUNTIF(Tabela13[[#This Row],[LUCRO 2015]:[LUCRO 2013]],"&lt;&gt;0")&gt;=2,Tabela13[[#This Row],[Liquidez]]&gt;=1,Tabela13[[#This Row],[Desvio Lucro]]&lt;=80%),"SIM","NAO")</f>
        <v>NAO</v>
      </c>
      <c r="F419" s="28">
        <f>IF(Tabela13[[#This Row],[P. Líquido]]&lt;&gt;0,(Tabela13[[#This Row],[P. Líquido]]*1000)/Tabela13[[#This Row],[Qtde Total Ações]],0)</f>
        <v>12.184347681854593</v>
      </c>
      <c r="G419" s="39">
        <f>SUMPRODUCT(N(TRIM(Tabela15[Nome de pregão])=Tabela13[[#This Row],[Nome de Pregão]]),Tabela15[Qtde total de ações])</f>
        <v>36414670</v>
      </c>
      <c r="H419" s="21">
        <f>SUMPRODUCT(N(Tabela1[Código]=Tabela13[[#This Row],[PAPEL]]),Tabela1[Fechamento])</f>
        <v>0</v>
      </c>
      <c r="I419" s="21">
        <f>SUMPRODUCT(N(Tabela17[Código]=Tabela13[[#This Row],[PAPEL]]),Tabela17[Fechamento])</f>
        <v>0</v>
      </c>
      <c r="J419" s="21">
        <f>SUMPRODUCT(N(Tabela176[Código]=Tabela13[[#This Row],[PAPEL]]),Tabela176[Fechamento])</f>
        <v>0</v>
      </c>
      <c r="K419" s="21">
        <f>SUMPRODUCT(N(Tabela1768[Código]=Tabela13[[#This Row],[PAPEL]]),Tabela1768[Fechamento])</f>
        <v>0</v>
      </c>
      <c r="L419" s="26">
        <f>SUMPRODUCT(N(Tabela17683[Código]=Tabela13[[#This Row],[PAPEL]]),Tabela17683[Fechamento])</f>
        <v>6.48</v>
      </c>
      <c r="M419" s="32">
        <f>IF(Tabela13[[#This Row],[Cotação]]&gt;0,Plan1!$B$2/Tabela13[[#This Row],[Cotação]]-MOD(Plan1!$B$2/Tabela13[[#This Row],[Cotação]],100),0)</f>
        <v>100</v>
      </c>
      <c r="N419" s="39">
        <v>443689</v>
      </c>
      <c r="O419" s="39">
        <v>164708</v>
      </c>
      <c r="P419" s="39">
        <v>36947</v>
      </c>
      <c r="Q419" s="67">
        <v>3943</v>
      </c>
      <c r="R419" s="67">
        <v>12207</v>
      </c>
      <c r="S419" s="67">
        <v>19362</v>
      </c>
      <c r="T419" s="73">
        <f>AVERAGE(Tabela13[[#This Row],[LUCRO 2015]:[LUCRO 2013]])</f>
        <v>11837.333333333334</v>
      </c>
      <c r="U419" s="77">
        <f>IF(Tabela13[[#This Row],[LUCRO MÉD]]&lt;&gt;0,(Tabela13[[#This Row],[LUCRO MÉD]]*1000/Tabela13[[#This Row],[Qtde Total Ações]])*(25%*Tabela13[[#This Row],[RPL]]/10%))</f>
        <v>2.1681669641764718E-2</v>
      </c>
      <c r="V419" s="30">
        <f>Tabela13[[#This Row],[DIVIDENDOS (25% +)]]/Tabela13[[#This Row],[Cotação]]</f>
        <v>3.3459366731118391E-3</v>
      </c>
      <c r="W419" s="30">
        <f>Tabela13[[#This Row],[Cotação]]/Tabela13[[#This Row],[VPA]]</f>
        <v>0.53182986641543972</v>
      </c>
      <c r="X419" s="61">
        <f>IF(Tabela13[[#This Row],[P. Líquido]]&gt;0,AVERAGE(Tabela13[[#This Row],[LUCRO 2015]:[LUCRO 2013]])/(Tabela13[[#This Row],[P. Líquido]]),0)</f>
        <v>2.6679348222140586E-2</v>
      </c>
      <c r="Y419" s="73">
        <f>IF([LUCRO MÉD]&lt;&gt;0,Tabela13[[#This Row],[Cotação]]/(Tabela13[[#This Row],[LUCRO MÉD]]*1000/Tabela13[[#This Row],[Qtde Total Ações]]),0)</f>
        <v>19.934140144176617</v>
      </c>
      <c r="Z419" s="61">
        <f>(Tabela13[[#This Row],[LUCRO MÉD]]*1000/Tabela13[[#This Row],[Qtde Total Ações]])/Tabela13[[#This Row],[Cotação]]</f>
        <v>5.0165193620961432E-2</v>
      </c>
      <c r="AA419" s="56">
        <f>Tabela13[[#This Row],[Ativo Circ.]]/Tabela13[[#This Row],[Passivo Circ.]]</f>
        <v>4.4579532844344598</v>
      </c>
      <c r="AB419" s="30">
        <f>STDEV(Tabela13[[#This Row],[LUCRO 2015]:[LUCRO 2013]])/Tabela13[[#This Row],[LUCRO MÉD]]</f>
        <v>0.65184817552175889</v>
      </c>
    </row>
    <row r="420" spans="1:28" ht="15">
      <c r="A420" t="s">
        <v>2890</v>
      </c>
      <c r="B420"/>
      <c r="D420" s="69"/>
      <c r="E420" s="69"/>
      <c r="I420" s="20"/>
      <c r="K420" s="20"/>
      <c r="L420" s="20"/>
      <c r="M420" s="20"/>
      <c r="N420" s="20"/>
      <c r="O420" s="20"/>
      <c r="P420" s="20"/>
      <c r="Q420" s="20"/>
      <c r="R420" s="20"/>
      <c r="S420" s="20"/>
      <c r="T420" s="74"/>
      <c r="U420" s="78"/>
      <c r="V420" s="71"/>
      <c r="W420" s="71"/>
      <c r="X420" s="71"/>
      <c r="Y420" s="74"/>
      <c r="Z420" s="71"/>
      <c r="AA420" s="74"/>
      <c r="AB420" s="71"/>
    </row>
    <row r="424" spans="1:28">
      <c r="B424" s="55"/>
    </row>
  </sheetData>
  <hyperlinks>
    <hyperlink ref="A169" r:id="rId1"/>
    <hyperlink ref="A397" r:id="rId2"/>
    <hyperlink ref="A51" r:id="rId3"/>
    <hyperlink ref="A50" r:id="rId4"/>
    <hyperlink ref="A53" r:id="rId5"/>
    <hyperlink ref="A127" r:id="rId6"/>
    <hyperlink ref="A129" r:id="rId7"/>
    <hyperlink ref="A131" r:id="rId8"/>
    <hyperlink ref="A7" r:id="rId9"/>
    <hyperlink ref="A9" r:id="rId10"/>
    <hyperlink ref="A155" r:id="rId11"/>
    <hyperlink ref="A330" r:id="rId12"/>
    <hyperlink ref="A17" r:id="rId13"/>
    <hyperlink ref="A18" r:id="rId14"/>
    <hyperlink ref="A15" r:id="rId15"/>
    <hyperlink ref="A14" r:id="rId16"/>
    <hyperlink ref="A13" r:id="rId17"/>
    <hyperlink ref="A12" r:id="rId18"/>
    <hyperlink ref="A10" r:id="rId19"/>
    <hyperlink ref="A16" r:id="rId20"/>
    <hyperlink ref="A21" r:id="rId21"/>
    <hyperlink ref="A20" r:id="rId22"/>
    <hyperlink ref="A19" r:id="rId23"/>
    <hyperlink ref="A23" r:id="rId24"/>
    <hyperlink ref="A22" r:id="rId25"/>
    <hyperlink ref="A26" r:id="rId26"/>
    <hyperlink ref="A27" r:id="rId27"/>
    <hyperlink ref="A29" r:id="rId28"/>
    <hyperlink ref="A33" r:id="rId29"/>
    <hyperlink ref="A34" r:id="rId30"/>
    <hyperlink ref="A38" r:id="rId31"/>
    <hyperlink ref="A37" r:id="rId32"/>
    <hyperlink ref="A41" r:id="rId33"/>
    <hyperlink ref="A40" r:id="rId34"/>
    <hyperlink ref="A44" r:id="rId35"/>
    <hyperlink ref="A49" r:id="rId36"/>
    <hyperlink ref="A48" r:id="rId37"/>
    <hyperlink ref="A8" r:id="rId38"/>
    <hyperlink ref="A56" r:id="rId39"/>
    <hyperlink ref="A57" r:id="rId40"/>
    <hyperlink ref="A377" r:id="rId41"/>
    <hyperlink ref="A416" r:id="rId42"/>
    <hyperlink ref="A71" r:id="rId43"/>
    <hyperlink ref="A80" r:id="rId44"/>
    <hyperlink ref="A79" r:id="rId45"/>
    <hyperlink ref="A86" r:id="rId46"/>
    <hyperlink ref="A85" r:id="rId47"/>
    <hyperlink ref="A87" r:id="rId48"/>
    <hyperlink ref="A91" r:id="rId49"/>
    <hyperlink ref="A92" r:id="rId50"/>
    <hyperlink ref="A93" r:id="rId51"/>
    <hyperlink ref="A94" r:id="rId52"/>
    <hyperlink ref="A97" r:id="rId53"/>
    <hyperlink ref="A111" r:id="rId54"/>
    <hyperlink ref="A112" r:id="rId55"/>
    <hyperlink ref="A123" r:id="rId56"/>
    <hyperlink ref="A84" r:id="rId57"/>
    <hyperlink ref="A125" r:id="rId58"/>
    <hyperlink ref="A124" r:id="rId59"/>
    <hyperlink ref="A331" r:id="rId60"/>
    <hyperlink ref="A218" r:id="rId61"/>
    <hyperlink ref="A268" r:id="rId62"/>
    <hyperlink ref="A217" r:id="rId63"/>
    <hyperlink ref="A360" r:id="rId64"/>
    <hyperlink ref="A197" r:id="rId65"/>
    <hyperlink ref="A367" r:id="rId66"/>
    <hyperlink ref="A368" r:id="rId67"/>
    <hyperlink ref="A215" r:id="rId68"/>
    <hyperlink ref="A216" r:id="rId69"/>
    <hyperlink ref="A269" r:id="rId70"/>
    <hyperlink ref="A228" r:id="rId71"/>
    <hyperlink ref="A412" r:id="rId72"/>
    <hyperlink ref="A58" r:id="rId73"/>
    <hyperlink ref="A293" r:id="rId74"/>
    <hyperlink ref="A292" r:id="rId75"/>
    <hyperlink ref="A317" r:id="rId76"/>
    <hyperlink ref="A63" r:id="rId77"/>
    <hyperlink ref="A185" r:id="rId78"/>
    <hyperlink ref="A186" r:id="rId79"/>
    <hyperlink ref="A244" r:id="rId80"/>
    <hyperlink ref="A245" r:id="rId81"/>
    <hyperlink ref="A304" r:id="rId82"/>
    <hyperlink ref="A188" r:id="rId83"/>
    <hyperlink ref="A208" r:id="rId84"/>
    <hyperlink ref="A214" r:id="rId85"/>
    <hyperlink ref="A258" r:id="rId86"/>
    <hyperlink ref="A310" r:id="rId87"/>
    <hyperlink ref="A336" r:id="rId88"/>
    <hyperlink ref="A335" r:id="rId89"/>
    <hyperlink ref="A403" r:id="rId90"/>
    <hyperlink ref="A402" r:id="rId91"/>
    <hyperlink ref="A408" r:id="rId92"/>
    <hyperlink ref="A170" r:id="rId93"/>
    <hyperlink ref="A194" r:id="rId94"/>
    <hyperlink ref="A193" r:id="rId95"/>
    <hyperlink ref="A195" r:id="rId96"/>
    <hyperlink ref="A229" r:id="rId97"/>
    <hyperlink ref="A233" r:id="rId98"/>
    <hyperlink ref="A273" r:id="rId99"/>
    <hyperlink ref="A64" r:id="rId100"/>
    <hyperlink ref="A322" r:id="rId101"/>
    <hyperlink ref="A398" r:id="rId102"/>
    <hyperlink ref="A206" r:id="rId103"/>
    <hyperlink ref="A316" r:id="rId104"/>
    <hyperlink ref="A418" r:id="rId105"/>
    <hyperlink ref="A171" r:id="rId106"/>
    <hyperlink ref="A259" r:id="rId107"/>
    <hyperlink ref="A311" r:id="rId108"/>
    <hyperlink ref="A323" r:id="rId109"/>
    <hyperlink ref="A404" r:id="rId110"/>
    <hyperlink ref="A409" r:id="rId111"/>
    <hyperlink ref="A410" r:id="rId112"/>
    <hyperlink ref="A419" r:id="rId113"/>
    <hyperlink ref="A236" r:id="rId114"/>
    <hyperlink ref="A305" r:id="rId115"/>
    <hyperlink ref="A165" r:id="rId116"/>
    <hyperlink ref="A166" r:id="rId117"/>
    <hyperlink ref="A394" r:id="rId118"/>
    <hyperlink ref="A334" r:id="rId119"/>
    <hyperlink ref="A393" r:id="rId120"/>
    <hyperlink ref="A382" r:id="rId121"/>
    <hyperlink ref="A399" r:id="rId122"/>
    <hyperlink ref="A240" r:id="rId123"/>
    <hyperlink ref="A232" r:id="rId124"/>
    <hyperlink ref="A132" r:id="rId125"/>
    <hyperlink ref="A303" r:id="rId126"/>
    <hyperlink ref="A280" r:id="rId127"/>
    <hyperlink ref="A134" r:id="rId128"/>
    <hyperlink ref="A152" r:id="rId129"/>
    <hyperlink ref="A309" r:id="rId130"/>
    <hyperlink ref="A242" r:id="rId131"/>
    <hyperlink ref="A143" r:id="rId132"/>
    <hyperlink ref="A142" r:id="rId133"/>
    <hyperlink ref="A6" r:id="rId134"/>
    <hyperlink ref="A25" r:id="rId135"/>
    <hyperlink ref="A39" r:id="rId136"/>
    <hyperlink ref="A417" r:id="rId137"/>
    <hyperlink ref="A72" r:id="rId138"/>
    <hyperlink ref="A95" r:id="rId139"/>
    <hyperlink ref="A96" r:id="rId140"/>
    <hyperlink ref="A113" r:id="rId141"/>
    <hyperlink ref="A121" r:id="rId142"/>
    <hyperlink ref="A122" r:id="rId143"/>
    <hyperlink ref="A133" r:id="rId144"/>
    <hyperlink ref="A151" r:id="rId145"/>
    <hyperlink ref="A150" r:id="rId146"/>
    <hyperlink ref="A154" r:id="rId147"/>
    <hyperlink ref="A164" r:id="rId148"/>
    <hyperlink ref="A196" r:id="rId149"/>
    <hyperlink ref="A234" r:id="rId150"/>
    <hyperlink ref="A238" r:id="rId151"/>
    <hyperlink ref="A237" r:id="rId152"/>
    <hyperlink ref="A239" r:id="rId153"/>
    <hyperlink ref="A302" r:id="rId154"/>
    <hyperlink ref="A308" r:id="rId155"/>
    <hyperlink ref="A333" r:id="rId156"/>
    <hyperlink ref="A332" r:id="rId157"/>
    <hyperlink ref="A337" r:id="rId158"/>
    <hyperlink ref="A362" r:id="rId159"/>
    <hyperlink ref="A361" r:id="rId160"/>
    <hyperlink ref="A381" r:id="rId161"/>
    <hyperlink ref="A392" r:id="rId162"/>
    <hyperlink ref="A401" r:id="rId163"/>
    <hyperlink ref="A400" r:id="rId164"/>
    <hyperlink ref="A221" r:id="rId165"/>
    <hyperlink ref="A220" r:id="rId166"/>
    <hyperlink ref="A192" r:id="rId167"/>
    <hyperlink ref="A191" r:id="rId168"/>
    <hyperlink ref="A387" r:id="rId169"/>
    <hyperlink ref="A372" r:id="rId170"/>
    <hyperlink ref="A370" r:id="rId171"/>
    <hyperlink ref="A99" r:id="rId172"/>
    <hyperlink ref="A117" r:id="rId173"/>
    <hyperlink ref="A406" r:id="rId174"/>
    <hyperlink ref="A405" r:id="rId175"/>
    <hyperlink ref="A28" r:id="rId176"/>
    <hyperlink ref="A54" r:id="rId177"/>
    <hyperlink ref="A55" r:id="rId178"/>
    <hyperlink ref="A110" r:id="rId179"/>
    <hyperlink ref="A109" r:id="rId180"/>
    <hyperlink ref="A389" r:id="rId181"/>
    <hyperlink ref="A78" r:id="rId182"/>
    <hyperlink ref="A47" r:id="rId183"/>
    <hyperlink ref="A200" r:id="rId184"/>
    <hyperlink ref="A235" r:id="rId185"/>
    <hyperlink ref="A391" r:id="rId186"/>
    <hyperlink ref="A390" r:id="rId187"/>
    <hyperlink ref="A373" r:id="rId188"/>
    <hyperlink ref="A374" r:id="rId189"/>
    <hyperlink ref="A371" r:id="rId190"/>
    <hyperlink ref="A369" r:id="rId191"/>
    <hyperlink ref="A384" r:id="rId192"/>
    <hyperlink ref="A383" r:id="rId193"/>
    <hyperlink ref="A328" r:id="rId194"/>
    <hyperlink ref="A285" r:id="rId195"/>
    <hyperlink ref="A287" r:id="rId196"/>
    <hyperlink ref="A145" r:id="rId197"/>
    <hyperlink ref="A2" r:id="rId198"/>
    <hyperlink ref="A4" r:id="rId199"/>
    <hyperlink ref="A3" r:id="rId200"/>
    <hyperlink ref="A5" r:id="rId201"/>
    <hyperlink ref="A24" r:id="rId202"/>
    <hyperlink ref="A30" r:id="rId203"/>
    <hyperlink ref="A88" r:id="rId204"/>
    <hyperlink ref="A89" r:id="rId205"/>
    <hyperlink ref="A90" r:id="rId206"/>
    <hyperlink ref="A100" r:id="rId207"/>
    <hyperlink ref="A101" r:id="rId208"/>
    <hyperlink ref="A102" r:id="rId209"/>
    <hyperlink ref="A103" r:id="rId210"/>
    <hyperlink ref="A104" r:id="rId211"/>
    <hyperlink ref="A105" r:id="rId212"/>
    <hyperlink ref="A106" r:id="rId213"/>
    <hyperlink ref="A107" r:id="rId214"/>
    <hyperlink ref="A108" r:id="rId215"/>
    <hyperlink ref="A251" r:id="rId216"/>
    <hyperlink ref="A180" r:id="rId217"/>
    <hyperlink ref="A318" r:id="rId218"/>
    <hyperlink ref="A351" r:id="rId219"/>
    <hyperlink ref="A315" r:id="rId220"/>
  </hyperlinks>
  <pageMargins left="0.511811024" right="0.511811024" top="0.78740157499999996" bottom="0.78740157499999996" header="0.31496062000000002" footer="0.31496062000000002"/>
  <pageSetup paperSize="9" orientation="portrait" r:id="rId221"/>
  <legacyDrawing r:id="rId222"/>
  <tableParts count="1">
    <tablePart r:id="rId22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1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2809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2333</v>
      </c>
      <c r="D7" s="1" t="s">
        <v>3163</v>
      </c>
      <c r="E7" s="1" t="s">
        <v>3164</v>
      </c>
      <c r="F7" s="1" t="s">
        <v>3038</v>
      </c>
      <c r="G7" s="1" t="s">
        <v>3165</v>
      </c>
      <c r="H7" s="10">
        <v>42527</v>
      </c>
      <c r="J7" s="1">
        <f>IF($A7="",0,VALUE(CONCATENATE(LEFT(D7,LEN(D7)-3),",",RIGHT(D7,2))))</f>
        <v>12.01</v>
      </c>
      <c r="K7" s="1">
        <f t="shared" ref="K7:M21" si="0">IF($A7="",0,VALUE(CONCATENATE(LEFT(E7,LEN(E7)-3),",",RIGHT(E7,2))))</f>
        <v>11.82</v>
      </c>
      <c r="L7" s="1">
        <f t="shared" si="0"/>
        <v>12.06</v>
      </c>
      <c r="M7" s="1">
        <f t="shared" si="0"/>
        <v>11.81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42527</v>
      </c>
      <c r="S7" s="3">
        <f t="shared" ref="S7:S37" si="3">J7</f>
        <v>12.01</v>
      </c>
      <c r="T7" s="3">
        <f t="shared" ref="T7:T37" si="4">K7</f>
        <v>11.82</v>
      </c>
      <c r="U7" s="3">
        <f t="shared" ref="U7:U37" si="5">L7</f>
        <v>12.06</v>
      </c>
      <c r="V7" s="3">
        <f t="shared" ref="V7:V37" si="6">M7</f>
        <v>11.81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2334</v>
      </c>
      <c r="D8" s="1" t="s">
        <v>2335</v>
      </c>
      <c r="E8" s="1" t="s">
        <v>2335</v>
      </c>
      <c r="F8" s="1" t="s">
        <v>2335</v>
      </c>
      <c r="G8" s="1" t="s">
        <v>2335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2336</v>
      </c>
      <c r="D9" s="1" t="s">
        <v>2259</v>
      </c>
      <c r="E9" s="1" t="s">
        <v>2259</v>
      </c>
      <c r="F9" s="1" t="s">
        <v>2259</v>
      </c>
      <c r="G9" s="1" t="s">
        <v>2182</v>
      </c>
      <c r="H9" s="10">
        <v>42527</v>
      </c>
      <c r="J9" s="1">
        <f t="shared" si="7"/>
        <v>0.28999999999999998</v>
      </c>
      <c r="K9" s="1">
        <f t="shared" si="0"/>
        <v>0.28999999999999998</v>
      </c>
      <c r="L9" s="1">
        <f t="shared" si="0"/>
        <v>0.28999999999999998</v>
      </c>
      <c r="M9" s="1">
        <f t="shared" si="0"/>
        <v>0.28000000000000003</v>
      </c>
      <c r="P9" s="8" t="s">
        <v>46</v>
      </c>
      <c r="Q9" s="5" t="str">
        <f t="shared" si="1"/>
        <v>AMAZONIA    ON</v>
      </c>
      <c r="R9" s="10">
        <f t="shared" si="2"/>
        <v>42527</v>
      </c>
      <c r="S9" s="3">
        <f t="shared" si="3"/>
        <v>0.28999999999999998</v>
      </c>
      <c r="T9" s="3">
        <f t="shared" si="4"/>
        <v>0.28999999999999998</v>
      </c>
      <c r="U9" s="3">
        <f t="shared" si="5"/>
        <v>0.28999999999999998</v>
      </c>
      <c r="V9" s="3">
        <f t="shared" si="6"/>
        <v>0.28000000000000003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2337</v>
      </c>
      <c r="D10" s="1" t="s">
        <v>3166</v>
      </c>
      <c r="E10" s="1" t="s">
        <v>3070</v>
      </c>
      <c r="F10" s="1" t="s">
        <v>3167</v>
      </c>
      <c r="G10" s="1" t="s">
        <v>3168</v>
      </c>
      <c r="H10" s="10">
        <v>42527</v>
      </c>
      <c r="J10" s="1">
        <f t="shared" si="7"/>
        <v>17.350000000000001</v>
      </c>
      <c r="K10" s="1">
        <f t="shared" si="0"/>
        <v>17.18</v>
      </c>
      <c r="L10" s="1">
        <f t="shared" si="0"/>
        <v>17.57</v>
      </c>
      <c r="M10" s="1">
        <f t="shared" si="0"/>
        <v>17.079999999999998</v>
      </c>
      <c r="P10" s="8" t="s">
        <v>14</v>
      </c>
      <c r="Q10" s="5" t="str">
        <f t="shared" si="1"/>
        <v>BRASIL      ON  EJ  NM</v>
      </c>
      <c r="R10" s="10">
        <f t="shared" si="2"/>
        <v>42527</v>
      </c>
      <c r="S10" s="3">
        <f t="shared" si="3"/>
        <v>17.350000000000001</v>
      </c>
      <c r="T10" s="3">
        <f t="shared" si="4"/>
        <v>17.18</v>
      </c>
      <c r="U10" s="3">
        <f t="shared" si="5"/>
        <v>17.57</v>
      </c>
      <c r="V10" s="3">
        <f t="shared" si="6"/>
        <v>17.079999999999998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3169</v>
      </c>
      <c r="D11" s="1" t="s">
        <v>3170</v>
      </c>
      <c r="E11" s="1" t="s">
        <v>2980</v>
      </c>
      <c r="F11" s="1" t="s">
        <v>3170</v>
      </c>
      <c r="G11" s="1" t="s">
        <v>3171</v>
      </c>
      <c r="H11" s="10">
        <v>42527</v>
      </c>
      <c r="J11" s="1">
        <f t="shared" si="7"/>
        <v>25.92</v>
      </c>
      <c r="K11" s="1">
        <f t="shared" si="0"/>
        <v>25.3</v>
      </c>
      <c r="L11" s="1">
        <f t="shared" si="0"/>
        <v>25.92</v>
      </c>
      <c r="M11" s="1">
        <f t="shared" si="0"/>
        <v>25.24</v>
      </c>
      <c r="P11" s="7" t="s">
        <v>105</v>
      </c>
      <c r="Q11" s="5" t="str">
        <f t="shared" si="1"/>
        <v>BRADESCO    ON  EJ  N1</v>
      </c>
      <c r="R11" s="10">
        <f t="shared" si="2"/>
        <v>42527</v>
      </c>
      <c r="S11" s="3">
        <f t="shared" si="3"/>
        <v>25.92</v>
      </c>
      <c r="T11" s="3">
        <f t="shared" si="4"/>
        <v>25.3</v>
      </c>
      <c r="U11" s="3">
        <f t="shared" si="5"/>
        <v>25.92</v>
      </c>
      <c r="V11" s="3">
        <f t="shared" si="6"/>
        <v>25.24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3172</v>
      </c>
      <c r="D12" s="1" t="s">
        <v>3173</v>
      </c>
      <c r="E12" s="1" t="s">
        <v>3174</v>
      </c>
      <c r="F12" s="1" t="s">
        <v>3175</v>
      </c>
      <c r="G12" s="1" t="s">
        <v>3176</v>
      </c>
      <c r="H12" s="10">
        <v>42527</v>
      </c>
      <c r="J12" s="1">
        <f t="shared" si="7"/>
        <v>24.19</v>
      </c>
      <c r="K12" s="1">
        <f t="shared" si="0"/>
        <v>23.66</v>
      </c>
      <c r="L12" s="1">
        <f t="shared" si="0"/>
        <v>24.25</v>
      </c>
      <c r="M12" s="1">
        <f t="shared" si="0"/>
        <v>23.62</v>
      </c>
      <c r="P12" s="7" t="s">
        <v>106</v>
      </c>
      <c r="Q12" s="5" t="str">
        <f t="shared" si="1"/>
        <v>BRADESCO    PN  EJ  N1</v>
      </c>
      <c r="R12" s="18">
        <f t="shared" si="2"/>
        <v>42527</v>
      </c>
      <c r="S12" s="3">
        <f t="shared" si="3"/>
        <v>24.19</v>
      </c>
      <c r="T12" s="3">
        <f t="shared" si="4"/>
        <v>23.66</v>
      </c>
      <c r="U12" s="3">
        <f t="shared" si="5"/>
        <v>24.25</v>
      </c>
      <c r="V12" s="3">
        <f t="shared" si="6"/>
        <v>23.62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3177</v>
      </c>
      <c r="D13" s="1" t="s">
        <v>2283</v>
      </c>
      <c r="E13" s="1" t="s">
        <v>3178</v>
      </c>
      <c r="F13" s="1" t="s">
        <v>2283</v>
      </c>
      <c r="G13" s="1" t="s">
        <v>3178</v>
      </c>
      <c r="H13" s="10">
        <v>42527</v>
      </c>
      <c r="J13" s="1">
        <f t="shared" si="7"/>
        <v>2.25</v>
      </c>
      <c r="K13" s="1">
        <f t="shared" si="0"/>
        <v>2.23</v>
      </c>
      <c r="L13" s="1">
        <f t="shared" si="0"/>
        <v>2.25</v>
      </c>
      <c r="M13" s="1">
        <f t="shared" si="0"/>
        <v>2.23</v>
      </c>
      <c r="P13" s="8" t="s">
        <v>43</v>
      </c>
      <c r="Q13" s="5" t="str">
        <f t="shared" si="1"/>
        <v>BANESTES    ON  EJ</v>
      </c>
      <c r="R13" s="18">
        <f t="shared" si="2"/>
        <v>42527</v>
      </c>
      <c r="S13" s="3">
        <f t="shared" si="3"/>
        <v>2.25</v>
      </c>
      <c r="T13" s="3">
        <f t="shared" si="4"/>
        <v>2.23</v>
      </c>
      <c r="U13" s="3">
        <f t="shared" si="5"/>
        <v>2.25</v>
      </c>
      <c r="V13" s="3">
        <f t="shared" si="6"/>
        <v>2.23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3179</v>
      </c>
      <c r="D14" s="1" t="s">
        <v>2236</v>
      </c>
      <c r="E14" s="1" t="s">
        <v>2339</v>
      </c>
      <c r="F14" s="1" t="s">
        <v>2278</v>
      </c>
      <c r="G14" s="1" t="s">
        <v>2236</v>
      </c>
      <c r="H14" s="10">
        <v>42521</v>
      </c>
      <c r="J14" s="1">
        <f t="shared" si="7"/>
        <v>2.5</v>
      </c>
      <c r="K14" s="1">
        <f t="shared" si="0"/>
        <v>2.59</v>
      </c>
      <c r="L14" s="1">
        <f t="shared" si="0"/>
        <v>2.6</v>
      </c>
      <c r="M14" s="1">
        <f t="shared" si="0"/>
        <v>2.5</v>
      </c>
      <c r="P14" s="8" t="s">
        <v>44</v>
      </c>
      <c r="Q14" s="5" t="str">
        <f t="shared" si="1"/>
        <v>BANESTES    PN  EJ</v>
      </c>
      <c r="R14" s="10">
        <f t="shared" si="2"/>
        <v>42521</v>
      </c>
      <c r="S14" s="3">
        <f t="shared" si="3"/>
        <v>2.5</v>
      </c>
      <c r="T14" s="3">
        <f t="shared" si="4"/>
        <v>2.59</v>
      </c>
      <c r="U14" s="3">
        <f t="shared" si="5"/>
        <v>2.6</v>
      </c>
      <c r="V14" s="3">
        <f t="shared" si="6"/>
        <v>2.5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2340</v>
      </c>
      <c r="D15" s="1" t="s">
        <v>2341</v>
      </c>
      <c r="E15" s="19" t="s">
        <v>2341</v>
      </c>
      <c r="F15" s="19" t="s">
        <v>2341</v>
      </c>
      <c r="G15" s="19" t="s">
        <v>2341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2342</v>
      </c>
      <c r="D16" s="1" t="s">
        <v>2343</v>
      </c>
      <c r="E16" s="1" t="s">
        <v>84</v>
      </c>
      <c r="F16" s="1" t="s">
        <v>2343</v>
      </c>
      <c r="G16" s="1" t="s">
        <v>84</v>
      </c>
      <c r="H16" s="10">
        <v>42523</v>
      </c>
      <c r="J16" s="1">
        <f t="shared" si="7"/>
        <v>11.05</v>
      </c>
      <c r="K16" s="1">
        <f t="shared" si="0"/>
        <v>11</v>
      </c>
      <c r="L16" s="1">
        <f t="shared" si="0"/>
        <v>11.05</v>
      </c>
      <c r="M16" s="1">
        <f t="shared" si="0"/>
        <v>11</v>
      </c>
      <c r="P16" s="8" t="s">
        <v>108</v>
      </c>
      <c r="Q16" s="5" t="str">
        <f t="shared" si="1"/>
        <v>BANESE      PN</v>
      </c>
      <c r="R16" s="18">
        <f t="shared" si="2"/>
        <v>42523</v>
      </c>
      <c r="S16" s="3">
        <f t="shared" si="3"/>
        <v>11.05</v>
      </c>
      <c r="T16" s="3">
        <f t="shared" si="4"/>
        <v>11</v>
      </c>
      <c r="U16" s="3">
        <f t="shared" si="5"/>
        <v>11.05</v>
      </c>
      <c r="V16" s="3">
        <f t="shared" si="6"/>
        <v>11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2344</v>
      </c>
      <c r="D17" s="1" t="s">
        <v>2310</v>
      </c>
      <c r="E17" s="1" t="s">
        <v>2200</v>
      </c>
      <c r="F17" s="1" t="s">
        <v>2310</v>
      </c>
      <c r="G17" s="1" t="s">
        <v>2200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2345</v>
      </c>
      <c r="D18" s="1" t="s">
        <v>2346</v>
      </c>
      <c r="E18" s="1" t="s">
        <v>2346</v>
      </c>
      <c r="F18" s="1" t="s">
        <v>2346</v>
      </c>
      <c r="G18" s="1" t="s">
        <v>2346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2347</v>
      </c>
      <c r="D19" s="1" t="s">
        <v>2241</v>
      </c>
      <c r="E19" s="1" t="s">
        <v>2241</v>
      </c>
      <c r="F19" s="1" t="s">
        <v>2241</v>
      </c>
      <c r="G19" s="1" t="s">
        <v>2241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2348</v>
      </c>
      <c r="D20" s="1" t="s">
        <v>233</v>
      </c>
      <c r="E20" s="1" t="s">
        <v>233</v>
      </c>
      <c r="F20" s="1" t="s">
        <v>233</v>
      </c>
      <c r="G20" s="1" t="s">
        <v>233</v>
      </c>
      <c r="H20" s="10">
        <v>42527</v>
      </c>
      <c r="J20" s="1">
        <f t="shared" si="7"/>
        <v>0.18</v>
      </c>
      <c r="K20" s="1">
        <f t="shared" si="0"/>
        <v>0.18</v>
      </c>
      <c r="L20" s="1">
        <f t="shared" si="0"/>
        <v>0.18</v>
      </c>
      <c r="M20" s="1">
        <f t="shared" si="0"/>
        <v>0.18</v>
      </c>
      <c r="P20" s="7" t="s">
        <v>45</v>
      </c>
      <c r="Q20" s="5" t="str">
        <f t="shared" si="1"/>
        <v>MERC INVEST PN</v>
      </c>
      <c r="R20" s="10">
        <f t="shared" si="2"/>
        <v>42527</v>
      </c>
      <c r="S20" s="3">
        <f t="shared" si="3"/>
        <v>0.18</v>
      </c>
      <c r="T20" s="3">
        <f t="shared" si="4"/>
        <v>0.18</v>
      </c>
      <c r="U20" s="3">
        <f t="shared" si="5"/>
        <v>0.18</v>
      </c>
      <c r="V20" s="3">
        <f t="shared" si="6"/>
        <v>0.18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2349</v>
      </c>
      <c r="D21" s="1" t="s">
        <v>3180</v>
      </c>
      <c r="E21" s="1" t="s">
        <v>3180</v>
      </c>
      <c r="F21" s="1" t="s">
        <v>3180</v>
      </c>
      <c r="G21" s="1" t="s">
        <v>3180</v>
      </c>
      <c r="H21" s="10">
        <v>42527</v>
      </c>
      <c r="J21" s="1">
        <f t="shared" si="7"/>
        <v>20.92</v>
      </c>
      <c r="K21" s="1">
        <f t="shared" si="0"/>
        <v>20.92</v>
      </c>
      <c r="L21" s="1">
        <f t="shared" si="0"/>
        <v>20.92</v>
      </c>
      <c r="M21" s="1">
        <f t="shared" si="0"/>
        <v>20.92</v>
      </c>
      <c r="P21" s="8" t="s">
        <v>113</v>
      </c>
      <c r="Q21" s="5" t="str">
        <f t="shared" si="1"/>
        <v>NORD BRASIL ON</v>
      </c>
      <c r="R21" s="18">
        <f t="shared" si="2"/>
        <v>42527</v>
      </c>
      <c r="S21" s="3">
        <f t="shared" si="3"/>
        <v>20.92</v>
      </c>
      <c r="T21" s="3">
        <f t="shared" si="4"/>
        <v>20.92</v>
      </c>
      <c r="U21" s="3">
        <f t="shared" si="5"/>
        <v>20.92</v>
      </c>
      <c r="V21" s="3">
        <f t="shared" si="6"/>
        <v>20.92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2350</v>
      </c>
      <c r="D22" s="1" t="s">
        <v>2293</v>
      </c>
      <c r="E22" s="1" t="s">
        <v>2293</v>
      </c>
      <c r="F22" s="1" t="s">
        <v>2293</v>
      </c>
      <c r="G22" s="1" t="s">
        <v>2293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2351</v>
      </c>
      <c r="D23" s="1" t="s">
        <v>3181</v>
      </c>
      <c r="E23" s="1" t="s">
        <v>3181</v>
      </c>
      <c r="F23" s="1" t="s">
        <v>3181</v>
      </c>
      <c r="G23" s="1" t="s">
        <v>3181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2352</v>
      </c>
      <c r="D24" s="1" t="s">
        <v>2326</v>
      </c>
      <c r="E24" s="1" t="s">
        <v>2353</v>
      </c>
      <c r="F24" s="1" t="s">
        <v>2353</v>
      </c>
      <c r="G24" s="1" t="s">
        <v>2326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2354</v>
      </c>
      <c r="D25" s="1" t="s">
        <v>2284</v>
      </c>
      <c r="E25" s="1" t="s">
        <v>2284</v>
      </c>
      <c r="F25" s="1" t="s">
        <v>2284</v>
      </c>
      <c r="G25" s="1" t="s">
        <v>2284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2355</v>
      </c>
      <c r="D26" s="1" t="s">
        <v>2356</v>
      </c>
      <c r="E26" s="1" t="s">
        <v>2356</v>
      </c>
      <c r="F26" s="1" t="s">
        <v>2356</v>
      </c>
      <c r="G26" s="1" t="s">
        <v>2356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2357</v>
      </c>
      <c r="D27" s="1" t="s">
        <v>2358</v>
      </c>
      <c r="E27" s="1" t="s">
        <v>2358</v>
      </c>
      <c r="F27" s="1" t="s">
        <v>2358</v>
      </c>
      <c r="G27" s="1" t="s">
        <v>2358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2359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2360</v>
      </c>
      <c r="D29" s="1" t="s">
        <v>2361</v>
      </c>
      <c r="E29" s="1" t="s">
        <v>2361</v>
      </c>
      <c r="F29" s="1" t="s">
        <v>2361</v>
      </c>
      <c r="G29" s="1" t="s">
        <v>2361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2362</v>
      </c>
      <c r="D30" s="1" t="s">
        <v>2363</v>
      </c>
      <c r="E30" s="1" t="s">
        <v>2363</v>
      </c>
      <c r="F30" s="1" t="s">
        <v>2363</v>
      </c>
      <c r="G30" s="1" t="s">
        <v>2363</v>
      </c>
      <c r="H30" s="10">
        <v>42513</v>
      </c>
      <c r="J30" s="1">
        <f t="shared" si="7"/>
        <v>7.05</v>
      </c>
      <c r="K30" s="1">
        <f t="shared" si="7"/>
        <v>7.05</v>
      </c>
      <c r="L30" s="1">
        <f t="shared" si="7"/>
        <v>7.05</v>
      </c>
      <c r="M30" s="1">
        <f t="shared" si="7"/>
        <v>7.05</v>
      </c>
      <c r="P30" s="5" t="s">
        <v>104</v>
      </c>
      <c r="Q30" s="5" t="str">
        <f t="shared" si="1"/>
        <v>ALFA INVEST PN</v>
      </c>
      <c r="R30" s="10">
        <f t="shared" si="2"/>
        <v>42513</v>
      </c>
      <c r="S30" s="3">
        <f t="shared" si="3"/>
        <v>7.05</v>
      </c>
      <c r="T30" s="3">
        <f t="shared" si="4"/>
        <v>7.05</v>
      </c>
      <c r="U30" s="3">
        <f t="shared" si="5"/>
        <v>7.05</v>
      </c>
      <c r="V30" s="3">
        <f t="shared" si="6"/>
        <v>7.05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2364</v>
      </c>
      <c r="D31" s="1" t="s">
        <v>2365</v>
      </c>
      <c r="E31" s="1" t="s">
        <v>2301</v>
      </c>
      <c r="F31" s="1" t="s">
        <v>2365</v>
      </c>
      <c r="G31" s="1" t="s">
        <v>2301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2366</v>
      </c>
      <c r="D32" s="1" t="s">
        <v>2277</v>
      </c>
      <c r="E32" s="1" t="s">
        <v>2367</v>
      </c>
      <c r="F32" s="1" t="s">
        <v>2368</v>
      </c>
      <c r="G32" s="1" t="s">
        <v>2277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2369</v>
      </c>
      <c r="D33" s="1" t="s">
        <v>2423</v>
      </c>
      <c r="E33" s="1" t="s">
        <v>3182</v>
      </c>
      <c r="F33" s="1" t="s">
        <v>2370</v>
      </c>
      <c r="G33" s="1" t="s">
        <v>3110</v>
      </c>
      <c r="H33" s="10">
        <v>42527</v>
      </c>
      <c r="J33" s="1">
        <f t="shared" si="7"/>
        <v>8.2100000000000009</v>
      </c>
      <c r="K33" s="1">
        <f t="shared" si="7"/>
        <v>8.06</v>
      </c>
      <c r="L33" s="1">
        <f t="shared" si="7"/>
        <v>8.2200000000000006</v>
      </c>
      <c r="M33" s="1">
        <f t="shared" si="7"/>
        <v>8.0500000000000007</v>
      </c>
      <c r="P33" s="5" t="s">
        <v>13</v>
      </c>
      <c r="Q33" s="5" t="str">
        <f t="shared" si="1"/>
        <v>BANRISUL    PNB EJ  N1</v>
      </c>
      <c r="R33" s="10">
        <f t="shared" si="2"/>
        <v>42527</v>
      </c>
      <c r="S33" s="3">
        <f t="shared" si="3"/>
        <v>8.2100000000000009</v>
      </c>
      <c r="T33" s="3">
        <f t="shared" si="4"/>
        <v>8.06</v>
      </c>
      <c r="U33" s="3">
        <f t="shared" si="5"/>
        <v>8.2200000000000006</v>
      </c>
      <c r="V33" s="3">
        <f t="shared" si="6"/>
        <v>8.0500000000000007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2371</v>
      </c>
      <c r="D34" s="1" t="s">
        <v>276</v>
      </c>
      <c r="E34" s="1" t="s">
        <v>276</v>
      </c>
      <c r="F34" s="1" t="s">
        <v>276</v>
      </c>
      <c r="G34" s="1" t="s">
        <v>276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2372</v>
      </c>
      <c r="D35" s="1" t="s">
        <v>2373</v>
      </c>
      <c r="E35" s="1" t="s">
        <v>2373</v>
      </c>
      <c r="F35" s="1" t="s">
        <v>2373</v>
      </c>
      <c r="G35" s="1" t="s">
        <v>2373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2374</v>
      </c>
      <c r="D36" s="1" t="s">
        <v>2262</v>
      </c>
      <c r="E36" s="1" t="s">
        <v>2262</v>
      </c>
      <c r="F36" s="1" t="s">
        <v>2262</v>
      </c>
      <c r="G36" s="1" t="s">
        <v>2262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2375</v>
      </c>
      <c r="D37" s="1" t="s">
        <v>2376</v>
      </c>
      <c r="E37" s="1" t="s">
        <v>2376</v>
      </c>
      <c r="F37" s="1" t="s">
        <v>2376</v>
      </c>
      <c r="G37" s="1" t="s">
        <v>2376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2377</v>
      </c>
      <c r="D38" s="1" t="s">
        <v>2378</v>
      </c>
      <c r="E38" s="1" t="s">
        <v>2378</v>
      </c>
      <c r="F38" s="1" t="s">
        <v>2378</v>
      </c>
      <c r="G38" s="1" t="s">
        <v>2378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2379</v>
      </c>
      <c r="D39" s="1" t="s">
        <v>2194</v>
      </c>
      <c r="E39" s="1" t="s">
        <v>2194</v>
      </c>
      <c r="F39" s="1" t="s">
        <v>2194</v>
      </c>
      <c r="G39" s="1" t="s">
        <v>2194</v>
      </c>
      <c r="H39" s="10">
        <v>42522</v>
      </c>
      <c r="J39" s="1">
        <f t="shared" si="7"/>
        <v>17</v>
      </c>
      <c r="K39" s="1">
        <f t="shared" si="7"/>
        <v>17</v>
      </c>
      <c r="L39" s="1">
        <f t="shared" si="7"/>
        <v>17</v>
      </c>
      <c r="M39" s="1">
        <f t="shared" si="7"/>
        <v>17</v>
      </c>
      <c r="P39" s="7" t="s">
        <v>52</v>
      </c>
      <c r="Q39" s="5" t="str">
        <f t="shared" si="8"/>
        <v>CEB         PNB</v>
      </c>
      <c r="R39" s="10">
        <f t="shared" si="9"/>
        <v>42522</v>
      </c>
      <c r="S39" s="3">
        <f t="shared" si="10"/>
        <v>17</v>
      </c>
      <c r="T39" s="3">
        <f t="shared" si="11"/>
        <v>17</v>
      </c>
      <c r="U39" s="3">
        <f t="shared" si="12"/>
        <v>17</v>
      </c>
      <c r="V39" s="3">
        <f t="shared" si="13"/>
        <v>17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2380</v>
      </c>
      <c r="D40" s="1" t="s">
        <v>276</v>
      </c>
      <c r="E40" s="1" t="s">
        <v>2381</v>
      </c>
      <c r="F40" s="1" t="s">
        <v>2381</v>
      </c>
      <c r="G40" s="1" t="s">
        <v>276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2382</v>
      </c>
      <c r="D41" s="1" t="s">
        <v>2265</v>
      </c>
      <c r="E41" s="1" t="s">
        <v>2265</v>
      </c>
      <c r="F41" s="1" t="s">
        <v>2265</v>
      </c>
      <c r="G41" s="1" t="s">
        <v>2265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2383</v>
      </c>
      <c r="D42" s="1" t="s">
        <v>2338</v>
      </c>
      <c r="E42" s="1" t="s">
        <v>2338</v>
      </c>
      <c r="F42" s="1" t="s">
        <v>2338</v>
      </c>
      <c r="G42" s="1" t="s">
        <v>2338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2384</v>
      </c>
      <c r="D43" s="1" t="s">
        <v>2195</v>
      </c>
      <c r="E43" s="1" t="s">
        <v>2195</v>
      </c>
      <c r="F43" s="1" t="s">
        <v>2195</v>
      </c>
      <c r="G43" s="1" t="s">
        <v>2195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2385</v>
      </c>
      <c r="D44" s="1" t="s">
        <v>3037</v>
      </c>
      <c r="E44" s="1" t="s">
        <v>3183</v>
      </c>
      <c r="F44" s="1" t="s">
        <v>2443</v>
      </c>
      <c r="G44" s="1" t="s">
        <v>3183</v>
      </c>
      <c r="H44" s="10">
        <v>42524</v>
      </c>
      <c r="J44" s="1">
        <f t="shared" si="7"/>
        <v>9.0299999999999994</v>
      </c>
      <c r="K44" s="1">
        <f t="shared" si="7"/>
        <v>9.02</v>
      </c>
      <c r="L44" s="1">
        <f t="shared" si="7"/>
        <v>9.1999999999999993</v>
      </c>
      <c r="M44" s="1">
        <f t="shared" si="7"/>
        <v>9.02</v>
      </c>
      <c r="P44" s="7" t="s">
        <v>55</v>
      </c>
      <c r="Q44" s="5" t="str">
        <f t="shared" si="8"/>
        <v>CESP        ON      N1</v>
      </c>
      <c r="R44" s="17">
        <f t="shared" si="9"/>
        <v>42524</v>
      </c>
      <c r="S44" s="4">
        <f t="shared" si="10"/>
        <v>9.0299999999999994</v>
      </c>
      <c r="T44" s="4">
        <f t="shared" si="11"/>
        <v>9.02</v>
      </c>
      <c r="U44" s="4">
        <f t="shared" si="12"/>
        <v>9.1999999999999993</v>
      </c>
      <c r="V44" s="4">
        <f t="shared" si="13"/>
        <v>9.02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2386</v>
      </c>
      <c r="D45" s="1" t="s">
        <v>2194</v>
      </c>
      <c r="E45" s="1" t="s">
        <v>2194</v>
      </c>
      <c r="F45" s="1" t="s">
        <v>2194</v>
      </c>
      <c r="G45" s="1" t="s">
        <v>2194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2387</v>
      </c>
      <c r="D46" s="1" t="s">
        <v>3100</v>
      </c>
      <c r="E46" s="1" t="s">
        <v>3184</v>
      </c>
      <c r="F46" s="1" t="s">
        <v>3100</v>
      </c>
      <c r="G46" s="1" t="s">
        <v>3185</v>
      </c>
      <c r="H46" s="10">
        <v>42527</v>
      </c>
      <c r="J46" s="1">
        <f t="shared" si="7"/>
        <v>12.61</v>
      </c>
      <c r="K46" s="1">
        <f t="shared" si="7"/>
        <v>12.22</v>
      </c>
      <c r="L46" s="1">
        <f t="shared" si="7"/>
        <v>12.61</v>
      </c>
      <c r="M46" s="1">
        <f t="shared" si="7"/>
        <v>12.21</v>
      </c>
      <c r="P46" s="7" t="s">
        <v>68</v>
      </c>
      <c r="Q46" s="5" t="str">
        <f t="shared" si="8"/>
        <v>CESP        PNB     N1</v>
      </c>
      <c r="R46" s="10">
        <f t="shared" si="9"/>
        <v>42527</v>
      </c>
      <c r="S46" s="3">
        <f t="shared" si="10"/>
        <v>12.61</v>
      </c>
      <c r="T46" s="3">
        <f t="shared" si="11"/>
        <v>12.22</v>
      </c>
      <c r="U46" s="3">
        <f t="shared" si="12"/>
        <v>12.61</v>
      </c>
      <c r="V46" s="3">
        <f t="shared" si="13"/>
        <v>12.21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2388</v>
      </c>
      <c r="D47" s="1" t="s">
        <v>3186</v>
      </c>
      <c r="E47" s="1" t="s">
        <v>3039</v>
      </c>
      <c r="F47" s="1" t="s">
        <v>3187</v>
      </c>
      <c r="G47" s="1" t="s">
        <v>3188</v>
      </c>
      <c r="H47" s="10">
        <v>42527</v>
      </c>
      <c r="J47" s="1">
        <f t="shared" si="7"/>
        <v>12.17</v>
      </c>
      <c r="K47" s="1">
        <f t="shared" si="7"/>
        <v>12.29</v>
      </c>
      <c r="L47" s="1">
        <f t="shared" si="7"/>
        <v>12.39</v>
      </c>
      <c r="M47" s="1">
        <f t="shared" si="7"/>
        <v>12.05</v>
      </c>
      <c r="P47" s="7" t="s">
        <v>54</v>
      </c>
      <c r="Q47" s="5" t="str">
        <f t="shared" si="8"/>
        <v>CELESC      PN      N2</v>
      </c>
      <c r="R47" s="10">
        <f t="shared" si="9"/>
        <v>42527</v>
      </c>
      <c r="S47" s="3">
        <f t="shared" si="10"/>
        <v>12.17</v>
      </c>
      <c r="T47" s="3">
        <f t="shared" si="11"/>
        <v>12.29</v>
      </c>
      <c r="U47" s="3">
        <f t="shared" si="12"/>
        <v>12.39</v>
      </c>
      <c r="V47" s="3">
        <f t="shared" si="13"/>
        <v>12.05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2389</v>
      </c>
      <c r="D48" s="1" t="s">
        <v>3189</v>
      </c>
      <c r="E48" s="1" t="s">
        <v>3190</v>
      </c>
      <c r="F48" s="1" t="s">
        <v>3189</v>
      </c>
      <c r="G48" s="1" t="s">
        <v>3191</v>
      </c>
      <c r="H48" s="10">
        <v>42527</v>
      </c>
      <c r="J48" s="1">
        <f t="shared" si="7"/>
        <v>6.05</v>
      </c>
      <c r="K48" s="1">
        <f t="shared" si="7"/>
        <v>6.02</v>
      </c>
      <c r="L48" s="1">
        <f t="shared" si="7"/>
        <v>6.05</v>
      </c>
      <c r="M48" s="1">
        <f t="shared" si="7"/>
        <v>5.91</v>
      </c>
      <c r="P48" s="11" t="s">
        <v>20</v>
      </c>
      <c r="Q48" s="5" t="str">
        <f t="shared" si="8"/>
        <v>CEMIG       ON      N1</v>
      </c>
      <c r="R48" s="10">
        <f t="shared" si="9"/>
        <v>42527</v>
      </c>
      <c r="S48" s="3">
        <f t="shared" si="10"/>
        <v>6.05</v>
      </c>
      <c r="T48" s="3">
        <f t="shared" si="11"/>
        <v>6.02</v>
      </c>
      <c r="U48" s="3">
        <f t="shared" si="12"/>
        <v>6.05</v>
      </c>
      <c r="V48" s="3">
        <f t="shared" si="13"/>
        <v>5.91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2390</v>
      </c>
      <c r="D49" s="1" t="s">
        <v>3192</v>
      </c>
      <c r="E49" s="1" t="s">
        <v>3193</v>
      </c>
      <c r="F49" s="1" t="s">
        <v>3024</v>
      </c>
      <c r="G49" s="1" t="s">
        <v>3194</v>
      </c>
      <c r="H49" s="10">
        <v>42527</v>
      </c>
      <c r="J49" s="1">
        <f t="shared" si="7"/>
        <v>5.72</v>
      </c>
      <c r="K49" s="1">
        <f t="shared" si="7"/>
        <v>5.83</v>
      </c>
      <c r="L49" s="1">
        <f t="shared" si="7"/>
        <v>5.85</v>
      </c>
      <c r="M49" s="1">
        <f t="shared" si="7"/>
        <v>5.64</v>
      </c>
      <c r="P49" s="11" t="s">
        <v>19</v>
      </c>
      <c r="Q49" s="5" t="str">
        <f t="shared" si="8"/>
        <v>CEMIG       PN      N1</v>
      </c>
      <c r="R49" s="17">
        <f t="shared" si="9"/>
        <v>42527</v>
      </c>
      <c r="S49" s="4">
        <f t="shared" si="10"/>
        <v>5.72</v>
      </c>
      <c r="T49" s="4">
        <f t="shared" si="11"/>
        <v>5.83</v>
      </c>
      <c r="U49" s="4">
        <f t="shared" si="12"/>
        <v>5.85</v>
      </c>
      <c r="V49" s="4">
        <f t="shared" si="13"/>
        <v>5.64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2391</v>
      </c>
      <c r="D50" s="1" t="s">
        <v>2240</v>
      </c>
      <c r="E50" s="1" t="s">
        <v>2240</v>
      </c>
      <c r="F50" s="1" t="s">
        <v>2240</v>
      </c>
      <c r="G50" s="1" t="s">
        <v>2240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2392</v>
      </c>
      <c r="D51" s="1" t="s">
        <v>3195</v>
      </c>
      <c r="E51" s="1" t="s">
        <v>3196</v>
      </c>
      <c r="F51" s="1" t="s">
        <v>3196</v>
      </c>
      <c r="G51" s="1" t="s">
        <v>3195</v>
      </c>
      <c r="H51" s="10">
        <v>42527</v>
      </c>
      <c r="J51" s="1">
        <f t="shared" si="7"/>
        <v>38.18</v>
      </c>
      <c r="K51" s="1">
        <f t="shared" si="7"/>
        <v>38.520000000000003</v>
      </c>
      <c r="L51" s="1">
        <f t="shared" si="7"/>
        <v>38.520000000000003</v>
      </c>
      <c r="M51" s="1">
        <f t="shared" si="7"/>
        <v>38.18</v>
      </c>
      <c r="P51" s="5" t="s">
        <v>64</v>
      </c>
      <c r="Q51" s="5" t="str">
        <f t="shared" si="8"/>
        <v>COELCE      PNA</v>
      </c>
      <c r="R51" s="18">
        <f t="shared" si="9"/>
        <v>42527</v>
      </c>
      <c r="S51" s="3">
        <f t="shared" si="10"/>
        <v>38.18</v>
      </c>
      <c r="T51" s="3">
        <f t="shared" si="11"/>
        <v>38.520000000000003</v>
      </c>
      <c r="U51" s="3">
        <f t="shared" si="12"/>
        <v>38.520000000000003</v>
      </c>
      <c r="V51" s="3">
        <f t="shared" si="13"/>
        <v>38.18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2393</v>
      </c>
      <c r="D52" s="1" t="s">
        <v>2286</v>
      </c>
      <c r="E52" s="1" t="s">
        <v>3197</v>
      </c>
      <c r="F52" s="1" t="s">
        <v>2286</v>
      </c>
      <c r="G52" s="1" t="s">
        <v>3198</v>
      </c>
      <c r="H52" s="10">
        <v>42527</v>
      </c>
      <c r="J52" s="1">
        <f t="shared" si="7"/>
        <v>19.3</v>
      </c>
      <c r="K52" s="1">
        <f t="shared" si="7"/>
        <v>18.899999999999999</v>
      </c>
      <c r="L52" s="1">
        <f t="shared" si="7"/>
        <v>19.3</v>
      </c>
      <c r="M52" s="1">
        <f t="shared" si="7"/>
        <v>18.89</v>
      </c>
      <c r="P52" s="11" t="s">
        <v>21</v>
      </c>
      <c r="Q52" s="5" t="str">
        <f t="shared" si="8"/>
        <v>CPFL ENERGIAON      NM</v>
      </c>
      <c r="R52" s="18">
        <f t="shared" si="9"/>
        <v>42527</v>
      </c>
      <c r="S52" s="3">
        <f t="shared" si="10"/>
        <v>19.3</v>
      </c>
      <c r="T52" s="3">
        <f t="shared" si="11"/>
        <v>18.899999999999999</v>
      </c>
      <c r="U52" s="3">
        <f t="shared" si="12"/>
        <v>19.3</v>
      </c>
      <c r="V52" s="3">
        <f t="shared" si="13"/>
        <v>18.89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2394</v>
      </c>
      <c r="D53" s="1" t="s">
        <v>2395</v>
      </c>
      <c r="E53" s="1" t="s">
        <v>3199</v>
      </c>
      <c r="F53" s="1" t="s">
        <v>3200</v>
      </c>
      <c r="G53" s="1" t="s">
        <v>3201</v>
      </c>
      <c r="H53" s="10">
        <v>42527</v>
      </c>
      <c r="J53" s="1">
        <f t="shared" si="7"/>
        <v>15.5</v>
      </c>
      <c r="K53" s="1">
        <f t="shared" si="7"/>
        <v>15.57</v>
      </c>
      <c r="L53" s="1">
        <f t="shared" si="7"/>
        <v>15.85</v>
      </c>
      <c r="M53" s="1">
        <f t="shared" si="7"/>
        <v>15.44</v>
      </c>
      <c r="P53" s="11" t="s">
        <v>23</v>
      </c>
      <c r="Q53" s="5" t="str">
        <f t="shared" si="8"/>
        <v>COPEL       ON      N1</v>
      </c>
      <c r="R53" s="18">
        <f t="shared" si="9"/>
        <v>42527</v>
      </c>
      <c r="S53" s="3">
        <f t="shared" si="10"/>
        <v>15.5</v>
      </c>
      <c r="T53" s="3">
        <f t="shared" si="11"/>
        <v>15.57</v>
      </c>
      <c r="U53" s="3">
        <f t="shared" si="12"/>
        <v>15.85</v>
      </c>
      <c r="V53" s="3">
        <f t="shared" si="13"/>
        <v>15.44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2396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2397</v>
      </c>
      <c r="D55" s="1" t="s">
        <v>3202</v>
      </c>
      <c r="E55" s="1" t="s">
        <v>3202</v>
      </c>
      <c r="F55" s="1" t="s">
        <v>3203</v>
      </c>
      <c r="G55" s="1" t="s">
        <v>3204</v>
      </c>
      <c r="H55" s="10">
        <v>42527</v>
      </c>
      <c r="J55" s="1">
        <f t="shared" si="7"/>
        <v>24.3</v>
      </c>
      <c r="K55" s="1">
        <f t="shared" si="7"/>
        <v>24.3</v>
      </c>
      <c r="L55" s="1">
        <f t="shared" si="7"/>
        <v>24.59</v>
      </c>
      <c r="M55" s="1">
        <f t="shared" si="7"/>
        <v>24.16</v>
      </c>
      <c r="P55" s="7" t="s">
        <v>81</v>
      </c>
      <c r="Q55" s="5" t="str">
        <f t="shared" si="8"/>
        <v>COPEL       PNB     N1</v>
      </c>
      <c r="R55" s="18">
        <f t="shared" si="9"/>
        <v>42527</v>
      </c>
      <c r="S55" s="3">
        <f t="shared" si="10"/>
        <v>24.3</v>
      </c>
      <c r="T55" s="3">
        <f t="shared" si="11"/>
        <v>24.3</v>
      </c>
      <c r="U55" s="3">
        <f t="shared" si="12"/>
        <v>24.59</v>
      </c>
      <c r="V55" s="3">
        <f t="shared" si="13"/>
        <v>24.16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3205</v>
      </c>
      <c r="D56" s="1" t="s">
        <v>3206</v>
      </c>
      <c r="E56" s="1" t="s">
        <v>3207</v>
      </c>
      <c r="F56" s="1" t="s">
        <v>3208</v>
      </c>
      <c r="G56" s="1" t="s">
        <v>3170</v>
      </c>
      <c r="H56" s="10">
        <v>42527</v>
      </c>
      <c r="J56" s="1">
        <f t="shared" si="7"/>
        <v>26.6</v>
      </c>
      <c r="K56" s="1">
        <f t="shared" si="7"/>
        <v>25.98</v>
      </c>
      <c r="L56" s="1">
        <f t="shared" si="7"/>
        <v>26.71</v>
      </c>
      <c r="M56" s="1">
        <f t="shared" si="7"/>
        <v>25.92</v>
      </c>
      <c r="P56" s="7" t="s">
        <v>94</v>
      </c>
      <c r="Q56" s="5" t="str">
        <f t="shared" si="8"/>
        <v>COPASA      ON      NM</v>
      </c>
      <c r="R56" s="10">
        <f t="shared" si="9"/>
        <v>42527</v>
      </c>
      <c r="S56" s="3">
        <f t="shared" si="10"/>
        <v>26.6</v>
      </c>
      <c r="T56" s="3">
        <f t="shared" si="11"/>
        <v>25.98</v>
      </c>
      <c r="U56" s="3">
        <f t="shared" si="12"/>
        <v>26.71</v>
      </c>
      <c r="V56" s="3">
        <f t="shared" si="13"/>
        <v>25.92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2398</v>
      </c>
      <c r="D57" s="1" t="s">
        <v>2239</v>
      </c>
      <c r="E57" s="1" t="s">
        <v>2239</v>
      </c>
      <c r="F57" s="1" t="s">
        <v>2239</v>
      </c>
      <c r="G57" s="1" t="s">
        <v>2239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2399</v>
      </c>
      <c r="D58" s="1" t="s">
        <v>2400</v>
      </c>
      <c r="E58" s="1" t="s">
        <v>2400</v>
      </c>
      <c r="F58" s="1" t="s">
        <v>2400</v>
      </c>
      <c r="G58" s="1" t="s">
        <v>2400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2401</v>
      </c>
      <c r="D59" s="1" t="s">
        <v>2402</v>
      </c>
      <c r="E59" s="1" t="s">
        <v>2402</v>
      </c>
      <c r="F59" s="1" t="s">
        <v>2402</v>
      </c>
      <c r="G59" s="1" t="s">
        <v>2402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2403</v>
      </c>
      <c r="D60" s="1" t="s">
        <v>3209</v>
      </c>
      <c r="E60" s="1" t="s">
        <v>3210</v>
      </c>
      <c r="F60" s="1" t="s">
        <v>3209</v>
      </c>
      <c r="G60" s="1" t="s">
        <v>3210</v>
      </c>
      <c r="H60" s="10">
        <v>42527</v>
      </c>
      <c r="J60" s="1">
        <f t="shared" si="7"/>
        <v>8.8800000000000008</v>
      </c>
      <c r="K60" s="1">
        <f t="shared" si="7"/>
        <v>8.86</v>
      </c>
      <c r="L60" s="1">
        <f t="shared" si="7"/>
        <v>8.8800000000000008</v>
      </c>
      <c r="M60" s="1">
        <f t="shared" si="7"/>
        <v>8.86</v>
      </c>
      <c r="P60" s="5" t="s">
        <v>7</v>
      </c>
      <c r="Q60" s="5" t="str">
        <f t="shared" si="8"/>
        <v>DAYCOVAL    PN      N2</v>
      </c>
      <c r="R60" s="18">
        <f t="shared" si="9"/>
        <v>42527</v>
      </c>
      <c r="S60" s="3">
        <f t="shared" si="10"/>
        <v>8.8800000000000008</v>
      </c>
      <c r="T60" s="3">
        <f t="shared" si="11"/>
        <v>8.86</v>
      </c>
      <c r="U60" s="3">
        <f t="shared" si="12"/>
        <v>8.8800000000000008</v>
      </c>
      <c r="V60" s="3">
        <f t="shared" si="13"/>
        <v>8.86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2404</v>
      </c>
      <c r="D61" s="1" t="s">
        <v>3040</v>
      </c>
      <c r="E61" s="1" t="s">
        <v>2297</v>
      </c>
      <c r="F61" s="1" t="s">
        <v>3040</v>
      </c>
      <c r="G61" s="1" t="s">
        <v>2297</v>
      </c>
      <c r="H61" s="10">
        <v>42524</v>
      </c>
      <c r="J61" s="1">
        <f t="shared" si="7"/>
        <v>0.9</v>
      </c>
      <c r="K61" s="1">
        <f t="shared" si="7"/>
        <v>0.89</v>
      </c>
      <c r="L61" s="1">
        <f t="shared" si="7"/>
        <v>0.9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42524</v>
      </c>
      <c r="S61" s="3">
        <f t="shared" si="10"/>
        <v>0.9</v>
      </c>
      <c r="T61" s="3">
        <f t="shared" si="11"/>
        <v>0.89</v>
      </c>
      <c r="U61" s="3">
        <f t="shared" si="12"/>
        <v>0.9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2405</v>
      </c>
      <c r="D62" s="1" t="s">
        <v>2641</v>
      </c>
      <c r="E62" s="1" t="s">
        <v>2248</v>
      </c>
      <c r="F62" s="1" t="s">
        <v>2641</v>
      </c>
      <c r="G62" s="1" t="s">
        <v>2248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2406</v>
      </c>
      <c r="D63" s="1" t="s">
        <v>2892</v>
      </c>
      <c r="E63" s="1" t="s">
        <v>3211</v>
      </c>
      <c r="F63" s="1" t="s">
        <v>3212</v>
      </c>
      <c r="G63" s="1" t="s">
        <v>3213</v>
      </c>
      <c r="H63" s="10">
        <v>42527</v>
      </c>
      <c r="J63" s="1">
        <f t="shared" si="7"/>
        <v>8.76</v>
      </c>
      <c r="K63" s="1">
        <f t="shared" si="7"/>
        <v>8.85</v>
      </c>
      <c r="L63" s="1">
        <f t="shared" si="7"/>
        <v>8.9600000000000009</v>
      </c>
      <c r="M63" s="1">
        <f t="shared" si="7"/>
        <v>8.6199999999999992</v>
      </c>
      <c r="P63" s="8" t="s">
        <v>2</v>
      </c>
      <c r="Q63" s="5" t="str">
        <f t="shared" si="8"/>
        <v>ELETROBRAS  ON      N1</v>
      </c>
      <c r="R63" s="18">
        <f t="shared" si="9"/>
        <v>42527</v>
      </c>
      <c r="S63" s="3">
        <f t="shared" si="10"/>
        <v>8.76</v>
      </c>
      <c r="T63" s="3">
        <f t="shared" si="11"/>
        <v>8.85</v>
      </c>
      <c r="U63" s="3">
        <f t="shared" si="12"/>
        <v>8.9600000000000009</v>
      </c>
      <c r="V63" s="3">
        <f t="shared" si="13"/>
        <v>8.6199999999999992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2407</v>
      </c>
      <c r="D64" s="1" t="s">
        <v>3214</v>
      </c>
      <c r="E64" s="1" t="s">
        <v>3215</v>
      </c>
      <c r="F64" s="1" t="s">
        <v>3216</v>
      </c>
      <c r="G64" s="1" t="s">
        <v>3217</v>
      </c>
      <c r="H64" s="10">
        <v>42527</v>
      </c>
      <c r="J64" s="1">
        <f t="shared" si="7"/>
        <v>13.45</v>
      </c>
      <c r="K64" s="1">
        <f t="shared" si="7"/>
        <v>13.83</v>
      </c>
      <c r="L64" s="1">
        <f t="shared" si="7"/>
        <v>14.06</v>
      </c>
      <c r="M64" s="1">
        <f t="shared" si="7"/>
        <v>13.42</v>
      </c>
      <c r="P64" s="11" t="s">
        <v>16</v>
      </c>
      <c r="Q64" s="5" t="str">
        <f t="shared" si="8"/>
        <v>ELETROBRAS  PNB     N1</v>
      </c>
      <c r="R64" s="18">
        <f t="shared" si="9"/>
        <v>42527</v>
      </c>
      <c r="S64" s="3">
        <f t="shared" si="10"/>
        <v>13.45</v>
      </c>
      <c r="T64" s="3">
        <f t="shared" si="11"/>
        <v>13.83</v>
      </c>
      <c r="U64" s="3">
        <f t="shared" si="12"/>
        <v>14.06</v>
      </c>
      <c r="V64" s="3">
        <f t="shared" si="13"/>
        <v>13.42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2408</v>
      </c>
      <c r="D65" s="1" t="s">
        <v>2409</v>
      </c>
      <c r="E65" s="1" t="s">
        <v>2409</v>
      </c>
      <c r="F65" s="1" t="s">
        <v>2409</v>
      </c>
      <c r="G65" s="1" t="s">
        <v>2409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2410</v>
      </c>
      <c r="D66" s="1" t="s">
        <v>3218</v>
      </c>
      <c r="E66" s="1" t="s">
        <v>3219</v>
      </c>
      <c r="F66" s="1" t="s">
        <v>3220</v>
      </c>
      <c r="G66" s="1" t="s">
        <v>3221</v>
      </c>
      <c r="H66" s="10">
        <v>42527</v>
      </c>
      <c r="J66" s="1">
        <f t="shared" si="7"/>
        <v>6.83</v>
      </c>
      <c r="K66" s="1">
        <f t="shared" si="7"/>
        <v>6.87</v>
      </c>
      <c r="L66" s="1">
        <f t="shared" si="7"/>
        <v>6.93</v>
      </c>
      <c r="M66" s="1">
        <f t="shared" si="7"/>
        <v>6.77</v>
      </c>
      <c r="P66" s="15" t="s">
        <v>1</v>
      </c>
      <c r="Q66" s="5" t="str">
        <f t="shared" si="8"/>
        <v>ELETROPAULO PN      N2</v>
      </c>
      <c r="R66" s="18">
        <f t="shared" si="9"/>
        <v>42527</v>
      </c>
      <c r="S66" s="3">
        <f t="shared" si="10"/>
        <v>6.83</v>
      </c>
      <c r="T66" s="3">
        <f t="shared" si="11"/>
        <v>6.87</v>
      </c>
      <c r="U66" s="3">
        <f t="shared" si="12"/>
        <v>6.93</v>
      </c>
      <c r="V66" s="3">
        <f t="shared" si="13"/>
        <v>6.77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2411</v>
      </c>
      <c r="D67" s="1" t="s">
        <v>2412</v>
      </c>
      <c r="E67" s="1" t="s">
        <v>2412</v>
      </c>
      <c r="F67" s="1" t="s">
        <v>2412</v>
      </c>
      <c r="G67" s="1" t="s">
        <v>2412</v>
      </c>
      <c r="H67" s="10">
        <v>42513</v>
      </c>
      <c r="J67" s="1">
        <f t="shared" si="7"/>
        <v>4.75</v>
      </c>
      <c r="K67" s="1">
        <f t="shared" si="7"/>
        <v>4.75</v>
      </c>
      <c r="L67" s="1">
        <f t="shared" si="7"/>
        <v>4.75</v>
      </c>
      <c r="M67" s="1">
        <f t="shared" si="7"/>
        <v>4.75</v>
      </c>
      <c r="P67" s="7" t="s">
        <v>90</v>
      </c>
      <c r="Q67" s="5" t="str">
        <f t="shared" si="8"/>
        <v>EMAE        PN</v>
      </c>
      <c r="R67" s="17">
        <f t="shared" si="9"/>
        <v>42513</v>
      </c>
      <c r="S67" s="4">
        <f t="shared" si="10"/>
        <v>4.75</v>
      </c>
      <c r="T67" s="4">
        <f t="shared" si="11"/>
        <v>4.75</v>
      </c>
      <c r="U67" s="4">
        <f t="shared" si="12"/>
        <v>4.75</v>
      </c>
      <c r="V67" s="4">
        <f t="shared" si="13"/>
        <v>4.75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2413</v>
      </c>
      <c r="D68" s="1" t="s">
        <v>3222</v>
      </c>
      <c r="E68" s="1" t="s">
        <v>3223</v>
      </c>
      <c r="F68" s="1" t="s">
        <v>3224</v>
      </c>
      <c r="G68" s="1" t="s">
        <v>3100</v>
      </c>
      <c r="H68" s="10">
        <v>42527</v>
      </c>
      <c r="J68" s="1">
        <f t="shared" si="7"/>
        <v>12.74</v>
      </c>
      <c r="K68" s="1">
        <f t="shared" si="7"/>
        <v>12.65</v>
      </c>
      <c r="L68" s="1">
        <f t="shared" si="7"/>
        <v>12.85</v>
      </c>
      <c r="M68" s="1">
        <f t="shared" si="7"/>
        <v>12.61</v>
      </c>
      <c r="P68" s="7" t="s">
        <v>17</v>
      </c>
      <c r="Q68" s="5" t="str">
        <f t="shared" si="8"/>
        <v>ENERGIAS BR ON      NM</v>
      </c>
      <c r="R68" s="18">
        <f t="shared" si="9"/>
        <v>42527</v>
      </c>
      <c r="S68" s="3">
        <f t="shared" si="10"/>
        <v>12.74</v>
      </c>
      <c r="T68" s="3">
        <f t="shared" si="11"/>
        <v>12.65</v>
      </c>
      <c r="U68" s="3">
        <f t="shared" si="12"/>
        <v>12.85</v>
      </c>
      <c r="V68" s="3">
        <f t="shared" si="13"/>
        <v>12.61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2414</v>
      </c>
      <c r="D69" s="1" t="s">
        <v>2415</v>
      </c>
      <c r="E69" s="1" t="s">
        <v>2415</v>
      </c>
      <c r="F69" s="1" t="s">
        <v>2415</v>
      </c>
      <c r="G69" s="1" t="s">
        <v>2415</v>
      </c>
      <c r="H69" s="10">
        <v>42524</v>
      </c>
      <c r="J69" s="1">
        <f t="shared" si="7"/>
        <v>15.65</v>
      </c>
      <c r="K69" s="1">
        <f t="shared" si="7"/>
        <v>15.65</v>
      </c>
      <c r="L69" s="1">
        <f t="shared" si="7"/>
        <v>15.65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42524</v>
      </c>
      <c r="S69" s="3">
        <f t="shared" si="10"/>
        <v>15.65</v>
      </c>
      <c r="T69" s="3">
        <f t="shared" si="11"/>
        <v>15.65</v>
      </c>
      <c r="U69" s="3">
        <f t="shared" si="12"/>
        <v>15.65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2416</v>
      </c>
      <c r="D70" s="1" t="s">
        <v>2242</v>
      </c>
      <c r="E70" s="1" t="s">
        <v>2242</v>
      </c>
      <c r="F70" s="1" t="s">
        <v>2242</v>
      </c>
      <c r="G70" s="1" t="s">
        <v>2242</v>
      </c>
      <c r="H70" s="10">
        <v>42523</v>
      </c>
      <c r="J70" s="1">
        <f t="shared" si="7"/>
        <v>2.95</v>
      </c>
      <c r="K70" s="1">
        <f t="shared" si="7"/>
        <v>2.95</v>
      </c>
      <c r="L70" s="1">
        <f t="shared" si="7"/>
        <v>2.95</v>
      </c>
      <c r="M70" s="1">
        <f t="shared" si="7"/>
        <v>2.95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42523</v>
      </c>
      <c r="S70" s="3">
        <f t="shared" ref="S70:S99" si="16">J70</f>
        <v>2.95</v>
      </c>
      <c r="T70" s="3">
        <f t="shared" ref="T70:T99" si="17">K70</f>
        <v>2.95</v>
      </c>
      <c r="U70" s="3">
        <f t="shared" ref="U70:U99" si="18">L70</f>
        <v>2.95</v>
      </c>
      <c r="V70" s="3">
        <f t="shared" ref="V70:V99" si="19">M70</f>
        <v>2.95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2417</v>
      </c>
      <c r="D71" s="1" t="s">
        <v>2665</v>
      </c>
      <c r="E71" s="1" t="s">
        <v>2665</v>
      </c>
      <c r="F71" s="1" t="s">
        <v>2665</v>
      </c>
      <c r="G71" s="1" t="s">
        <v>2665</v>
      </c>
      <c r="H71" s="10">
        <v>42524</v>
      </c>
      <c r="J71" s="1">
        <f t="shared" ref="J71:M132" si="20">IF($A71="",0,VALUE(CONCATENATE(LEFT(D71,LEN(D71)-3),",",RIGHT(D71,2))))</f>
        <v>2.9</v>
      </c>
      <c r="K71" s="1">
        <f t="shared" si="20"/>
        <v>2.9</v>
      </c>
      <c r="L71" s="1">
        <f t="shared" si="20"/>
        <v>2.9</v>
      </c>
      <c r="M71" s="1">
        <f t="shared" si="20"/>
        <v>2.9</v>
      </c>
      <c r="P71" s="7" t="s">
        <v>47</v>
      </c>
      <c r="Q71" s="5" t="str">
        <f t="shared" si="14"/>
        <v>ENERGISA    PN  ED</v>
      </c>
      <c r="R71" s="17">
        <f t="shared" si="15"/>
        <v>42524</v>
      </c>
      <c r="S71" s="4">
        <f t="shared" si="16"/>
        <v>2.9</v>
      </c>
      <c r="T71" s="4">
        <f t="shared" si="17"/>
        <v>2.9</v>
      </c>
      <c r="U71" s="3">
        <f t="shared" si="18"/>
        <v>2.9</v>
      </c>
      <c r="V71" s="3">
        <f t="shared" si="19"/>
        <v>2.9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2419</v>
      </c>
      <c r="D72" s="1" t="s">
        <v>3042</v>
      </c>
      <c r="E72" s="1" t="s">
        <v>3042</v>
      </c>
      <c r="F72" s="1" t="s">
        <v>3042</v>
      </c>
      <c r="G72" s="1" t="s">
        <v>3042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2420</v>
      </c>
      <c r="D73" s="1" t="s">
        <v>3225</v>
      </c>
      <c r="E73" s="1" t="s">
        <v>3226</v>
      </c>
      <c r="F73" s="1" t="s">
        <v>3227</v>
      </c>
      <c r="G73" s="1" t="s">
        <v>3043</v>
      </c>
      <c r="H73" s="10">
        <v>42527</v>
      </c>
      <c r="J73" s="1">
        <f t="shared" si="20"/>
        <v>46.4</v>
      </c>
      <c r="K73" s="1">
        <f t="shared" si="20"/>
        <v>46.08</v>
      </c>
      <c r="L73" s="1">
        <f t="shared" si="20"/>
        <v>47.02</v>
      </c>
      <c r="M73" s="1">
        <f t="shared" si="20"/>
        <v>45.78</v>
      </c>
      <c r="P73" s="11" t="s">
        <v>24</v>
      </c>
      <c r="Q73" s="5" t="str">
        <f t="shared" si="14"/>
        <v>EQUATORIAL  ON      NM</v>
      </c>
      <c r="R73" s="18">
        <f t="shared" si="15"/>
        <v>42527</v>
      </c>
      <c r="S73" s="3">
        <f t="shared" si="16"/>
        <v>46.4</v>
      </c>
      <c r="T73" s="3">
        <f t="shared" si="17"/>
        <v>46.08</v>
      </c>
      <c r="U73" s="3">
        <f t="shared" si="18"/>
        <v>47.02</v>
      </c>
      <c r="V73" s="3">
        <f t="shared" si="19"/>
        <v>45.78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2421</v>
      </c>
      <c r="D74" s="1" t="s">
        <v>2916</v>
      </c>
      <c r="E74" s="1" t="s">
        <v>2916</v>
      </c>
      <c r="F74" s="1" t="s">
        <v>2916</v>
      </c>
      <c r="G74" s="1" t="s">
        <v>2916</v>
      </c>
      <c r="H74" s="10">
        <v>42524</v>
      </c>
      <c r="J74" s="1">
        <f t="shared" si="20"/>
        <v>13.9</v>
      </c>
      <c r="K74" s="1">
        <f t="shared" si="20"/>
        <v>13.9</v>
      </c>
      <c r="L74" s="1">
        <f t="shared" si="20"/>
        <v>13.9</v>
      </c>
      <c r="M74" s="1">
        <f t="shared" si="20"/>
        <v>13.9</v>
      </c>
      <c r="P74" s="7" t="s">
        <v>127</v>
      </c>
      <c r="Q74" s="5" t="str">
        <f t="shared" si="14"/>
        <v>FERBASA     ON      N1</v>
      </c>
      <c r="R74" s="18">
        <f t="shared" si="15"/>
        <v>42524</v>
      </c>
      <c r="S74" s="3">
        <f t="shared" si="16"/>
        <v>13.9</v>
      </c>
      <c r="T74" s="3">
        <f t="shared" si="17"/>
        <v>13.9</v>
      </c>
      <c r="U74" s="3">
        <f t="shared" si="18"/>
        <v>13.9</v>
      </c>
      <c r="V74" s="3">
        <f t="shared" si="19"/>
        <v>13.9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2422</v>
      </c>
      <c r="D75" s="1" t="s">
        <v>3228</v>
      </c>
      <c r="E75" s="1" t="s">
        <v>2212</v>
      </c>
      <c r="F75" s="1" t="s">
        <v>3228</v>
      </c>
      <c r="G75" s="1" t="s">
        <v>2555</v>
      </c>
      <c r="H75" s="10">
        <v>42527</v>
      </c>
      <c r="J75" s="1">
        <f t="shared" si="20"/>
        <v>8.4</v>
      </c>
      <c r="K75" s="1">
        <f t="shared" si="20"/>
        <v>8.15</v>
      </c>
      <c r="L75" s="1">
        <f t="shared" si="20"/>
        <v>8.4</v>
      </c>
      <c r="M75" s="1">
        <f t="shared" si="20"/>
        <v>8.09</v>
      </c>
      <c r="P75" s="8" t="s">
        <v>62</v>
      </c>
      <c r="Q75" s="5" t="str">
        <f t="shared" si="14"/>
        <v>FERBASA     PN      N1</v>
      </c>
      <c r="R75" s="18">
        <f t="shared" si="15"/>
        <v>42527</v>
      </c>
      <c r="S75" s="3">
        <f t="shared" si="16"/>
        <v>8.4</v>
      </c>
      <c r="T75" s="3">
        <f t="shared" si="17"/>
        <v>8.15</v>
      </c>
      <c r="U75" s="3">
        <f t="shared" si="18"/>
        <v>8.4</v>
      </c>
      <c r="V75" s="3">
        <f t="shared" si="19"/>
        <v>8.09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2424</v>
      </c>
      <c r="D76" s="1" t="s">
        <v>2425</v>
      </c>
      <c r="E76" s="1" t="s">
        <v>2425</v>
      </c>
      <c r="F76" s="1" t="s">
        <v>2425</v>
      </c>
      <c r="G76" s="1" t="s">
        <v>2425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2426</v>
      </c>
      <c r="D77" s="1" t="s">
        <v>2427</v>
      </c>
      <c r="E77" s="1" t="s">
        <v>2427</v>
      </c>
      <c r="F77" s="1" t="s">
        <v>2427</v>
      </c>
      <c r="G77" s="1" t="s">
        <v>2427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2428</v>
      </c>
      <c r="D78" s="1" t="s">
        <v>2429</v>
      </c>
      <c r="E78" s="1" t="s">
        <v>2430</v>
      </c>
      <c r="F78" s="1" t="s">
        <v>2431</v>
      </c>
      <c r="G78" s="1" t="s">
        <v>2294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2432</v>
      </c>
      <c r="D79" s="1" t="s">
        <v>2433</v>
      </c>
      <c r="E79" s="1" t="s">
        <v>2434</v>
      </c>
      <c r="F79" s="1" t="s">
        <v>2232</v>
      </c>
      <c r="G79" s="1" t="s">
        <v>2294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3229</v>
      </c>
      <c r="D80" s="1" t="s">
        <v>3054</v>
      </c>
      <c r="E80" s="1" t="s">
        <v>3140</v>
      </c>
      <c r="F80" s="1" t="s">
        <v>3054</v>
      </c>
      <c r="G80" s="1" t="s">
        <v>3140</v>
      </c>
      <c r="H80" s="10">
        <v>42527</v>
      </c>
      <c r="J80" s="1">
        <f t="shared" si="20"/>
        <v>7.26</v>
      </c>
      <c r="K80" s="1">
        <f t="shared" si="20"/>
        <v>7.08</v>
      </c>
      <c r="L80" s="1">
        <f t="shared" si="20"/>
        <v>7.26</v>
      </c>
      <c r="M80" s="1">
        <f t="shared" si="20"/>
        <v>7.08</v>
      </c>
      <c r="P80" s="8" t="s">
        <v>125</v>
      </c>
      <c r="Q80" s="5" t="str">
        <f t="shared" si="14"/>
        <v>ITAUSA      ON  ED  N1</v>
      </c>
      <c r="R80" s="18">
        <f t="shared" si="15"/>
        <v>42527</v>
      </c>
      <c r="S80" s="3">
        <f t="shared" si="16"/>
        <v>7.26</v>
      </c>
      <c r="T80" s="3">
        <f t="shared" si="17"/>
        <v>7.08</v>
      </c>
      <c r="U80" s="3">
        <f t="shared" si="18"/>
        <v>7.26</v>
      </c>
      <c r="V80" s="3">
        <f t="shared" si="19"/>
        <v>7.08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3230</v>
      </c>
      <c r="D81" s="1" t="s">
        <v>3231</v>
      </c>
      <c r="E81" s="1" t="s">
        <v>3142</v>
      </c>
      <c r="F81" s="1" t="s">
        <v>3232</v>
      </c>
      <c r="G81" s="1" t="s">
        <v>2909</v>
      </c>
      <c r="H81" s="16">
        <v>42527</v>
      </c>
      <c r="J81" s="1">
        <f t="shared" si="20"/>
        <v>7.35</v>
      </c>
      <c r="K81" s="1">
        <f t="shared" si="20"/>
        <v>7.24</v>
      </c>
      <c r="L81" s="1">
        <f t="shared" si="20"/>
        <v>7.4</v>
      </c>
      <c r="M81" s="1">
        <f t="shared" si="20"/>
        <v>7.23</v>
      </c>
      <c r="P81" s="8" t="s">
        <v>8</v>
      </c>
      <c r="Q81" s="5" t="str">
        <f t="shared" si="14"/>
        <v>ITAUSA      PN  ED  N1</v>
      </c>
      <c r="R81" s="18">
        <f t="shared" si="15"/>
        <v>42527</v>
      </c>
      <c r="S81" s="3">
        <f t="shared" si="16"/>
        <v>7.35</v>
      </c>
      <c r="T81" s="3">
        <f t="shared" si="17"/>
        <v>7.24</v>
      </c>
      <c r="U81" s="3">
        <f t="shared" si="18"/>
        <v>7.4</v>
      </c>
      <c r="V81" s="3">
        <f t="shared" si="19"/>
        <v>7.23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3233</v>
      </c>
      <c r="D82" s="1" t="s">
        <v>2894</v>
      </c>
      <c r="E82" s="1" t="s">
        <v>3234</v>
      </c>
      <c r="F82" s="1" t="s">
        <v>2894</v>
      </c>
      <c r="G82" s="1" t="s">
        <v>3234</v>
      </c>
      <c r="H82" s="16">
        <v>42527</v>
      </c>
      <c r="J82" s="1">
        <f t="shared" si="20"/>
        <v>26.5</v>
      </c>
      <c r="K82" s="1">
        <f t="shared" si="20"/>
        <v>26.05</v>
      </c>
      <c r="L82" s="1">
        <f t="shared" si="20"/>
        <v>26.5</v>
      </c>
      <c r="M82" s="1">
        <f t="shared" si="20"/>
        <v>26.05</v>
      </c>
      <c r="P82" s="5" t="s">
        <v>124</v>
      </c>
      <c r="Q82" s="5" t="str">
        <f t="shared" si="14"/>
        <v>ITAUUNIBANCOON  ED  N1</v>
      </c>
      <c r="R82" s="18">
        <f t="shared" si="15"/>
        <v>42527</v>
      </c>
      <c r="S82" s="3">
        <f t="shared" si="16"/>
        <v>26.5</v>
      </c>
      <c r="T82" s="3">
        <f t="shared" si="17"/>
        <v>26.05</v>
      </c>
      <c r="U82" s="3">
        <f t="shared" si="18"/>
        <v>26.5</v>
      </c>
      <c r="V82" s="3">
        <f t="shared" si="19"/>
        <v>26.05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3235</v>
      </c>
      <c r="D83" s="1" t="s">
        <v>83</v>
      </c>
      <c r="E83" s="1" t="s">
        <v>3236</v>
      </c>
      <c r="F83" s="1" t="s">
        <v>3237</v>
      </c>
      <c r="G83" s="1" t="s">
        <v>3238</v>
      </c>
      <c r="H83" s="16">
        <v>42527</v>
      </c>
      <c r="J83" s="1">
        <f t="shared" si="20"/>
        <v>30</v>
      </c>
      <c r="K83" s="1">
        <f t="shared" si="20"/>
        <v>29.44</v>
      </c>
      <c r="L83" s="1">
        <f t="shared" si="20"/>
        <v>30.09</v>
      </c>
      <c r="M83" s="1">
        <f t="shared" si="20"/>
        <v>29.43</v>
      </c>
      <c r="P83" s="5" t="s">
        <v>63</v>
      </c>
      <c r="Q83" s="5" t="str">
        <f t="shared" si="14"/>
        <v>ITAUUNIBANCOPN  ED  N1</v>
      </c>
      <c r="R83" s="18">
        <f t="shared" si="15"/>
        <v>42527</v>
      </c>
      <c r="S83" s="3">
        <f t="shared" si="16"/>
        <v>30</v>
      </c>
      <c r="T83" s="3">
        <f t="shared" si="17"/>
        <v>29.44</v>
      </c>
      <c r="U83" s="3">
        <f t="shared" si="18"/>
        <v>30.09</v>
      </c>
      <c r="V83" s="3">
        <f t="shared" si="19"/>
        <v>29.43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2435</v>
      </c>
      <c r="D84" s="1" t="s">
        <v>3239</v>
      </c>
      <c r="E84" s="1" t="s">
        <v>3239</v>
      </c>
      <c r="F84" s="1" t="s">
        <v>3239</v>
      </c>
      <c r="G84" s="1" t="s">
        <v>3239</v>
      </c>
      <c r="H84" s="16">
        <v>42527</v>
      </c>
      <c r="J84" s="1">
        <f t="shared" si="20"/>
        <v>6.9</v>
      </c>
      <c r="K84" s="1">
        <f t="shared" si="20"/>
        <v>6.9</v>
      </c>
      <c r="L84" s="1">
        <f t="shared" si="20"/>
        <v>6.9</v>
      </c>
      <c r="M84" s="1">
        <f t="shared" si="20"/>
        <v>6.9</v>
      </c>
      <c r="P84" s="8" t="s">
        <v>98</v>
      </c>
      <c r="Q84" s="5" t="str">
        <f t="shared" si="14"/>
        <v>KLABIN S/A  ON      N2</v>
      </c>
      <c r="R84" s="18">
        <f t="shared" si="15"/>
        <v>42527</v>
      </c>
      <c r="S84" s="3">
        <f t="shared" si="16"/>
        <v>6.9</v>
      </c>
      <c r="T84" s="3">
        <f t="shared" si="17"/>
        <v>6.9</v>
      </c>
      <c r="U84" s="3">
        <f t="shared" si="18"/>
        <v>6.9</v>
      </c>
      <c r="V84" s="3">
        <f t="shared" si="19"/>
        <v>6.9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2436</v>
      </c>
      <c r="D85" s="1" t="s">
        <v>2321</v>
      </c>
      <c r="E85" s="1" t="s">
        <v>2339</v>
      </c>
      <c r="F85" s="1" t="s">
        <v>2321</v>
      </c>
      <c r="G85" s="1" t="s">
        <v>2358</v>
      </c>
      <c r="H85" s="16">
        <v>42527</v>
      </c>
      <c r="J85" s="1">
        <f t="shared" si="20"/>
        <v>2.63</v>
      </c>
      <c r="K85" s="1">
        <f t="shared" si="20"/>
        <v>2.59</v>
      </c>
      <c r="L85" s="1">
        <f t="shared" si="20"/>
        <v>2.63</v>
      </c>
      <c r="M85" s="1">
        <f t="shared" si="20"/>
        <v>2.58</v>
      </c>
      <c r="P85" s="8" t="s">
        <v>39</v>
      </c>
      <c r="Q85" s="5" t="str">
        <f t="shared" si="14"/>
        <v>KLABIN S/A  PN      N2</v>
      </c>
      <c r="R85" s="18">
        <f t="shared" si="15"/>
        <v>42527</v>
      </c>
      <c r="S85" s="3">
        <f t="shared" si="16"/>
        <v>2.63</v>
      </c>
      <c r="T85" s="3">
        <f t="shared" si="17"/>
        <v>2.59</v>
      </c>
      <c r="U85" s="3">
        <f t="shared" si="18"/>
        <v>2.63</v>
      </c>
      <c r="V85" s="3">
        <f t="shared" si="19"/>
        <v>2.58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2437</v>
      </c>
      <c r="D86" s="1" t="s">
        <v>3240</v>
      </c>
      <c r="E86" s="1" t="s">
        <v>3241</v>
      </c>
      <c r="F86" s="1" t="s">
        <v>2266</v>
      </c>
      <c r="G86" s="1" t="s">
        <v>3072</v>
      </c>
      <c r="H86" s="16">
        <v>42527</v>
      </c>
      <c r="J86" s="1">
        <f t="shared" si="20"/>
        <v>8.48</v>
      </c>
      <c r="K86" s="1">
        <f t="shared" si="20"/>
        <v>8.84</v>
      </c>
      <c r="L86" s="1">
        <f t="shared" si="20"/>
        <v>8.9</v>
      </c>
      <c r="M86" s="1">
        <f t="shared" si="20"/>
        <v>8.3699999999999992</v>
      </c>
      <c r="P86" s="15" t="s">
        <v>40</v>
      </c>
      <c r="Q86" s="5" t="str">
        <f t="shared" si="14"/>
        <v>LIGHT S/A   ON      NM</v>
      </c>
      <c r="R86" s="18">
        <f t="shared" si="15"/>
        <v>42527</v>
      </c>
      <c r="S86" s="3">
        <f t="shared" si="16"/>
        <v>8.48</v>
      </c>
      <c r="T86" s="3">
        <f t="shared" si="17"/>
        <v>8.84</v>
      </c>
      <c r="U86" s="3">
        <f t="shared" si="18"/>
        <v>8.9</v>
      </c>
      <c r="V86" s="3">
        <f t="shared" si="19"/>
        <v>8.3699999999999992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2438</v>
      </c>
      <c r="D87" s="1" t="s">
        <v>2439</v>
      </c>
      <c r="E87" s="1" t="s">
        <v>2440</v>
      </c>
      <c r="F87" s="1" t="s">
        <v>2440</v>
      </c>
      <c r="G87" s="1" t="s">
        <v>2439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2441</v>
      </c>
      <c r="D88" s="1" t="s">
        <v>3242</v>
      </c>
      <c r="E88" s="19" t="s">
        <v>3045</v>
      </c>
      <c r="F88" s="19" t="s">
        <v>3045</v>
      </c>
      <c r="G88" s="1" t="s">
        <v>3242</v>
      </c>
      <c r="H88" s="16">
        <v>42527</v>
      </c>
      <c r="J88" s="1">
        <f t="shared" si="20"/>
        <v>3.91</v>
      </c>
      <c r="K88" s="1">
        <f t="shared" si="20"/>
        <v>3.98</v>
      </c>
      <c r="L88" s="1">
        <f t="shared" si="20"/>
        <v>3.98</v>
      </c>
      <c r="M88" s="1">
        <f t="shared" si="20"/>
        <v>3.91</v>
      </c>
      <c r="P88" s="5" t="s">
        <v>57</v>
      </c>
      <c r="Q88" s="5" t="str">
        <f t="shared" si="14"/>
        <v>PINE        PN      N2</v>
      </c>
      <c r="R88" s="18">
        <f t="shared" si="15"/>
        <v>42527</v>
      </c>
      <c r="S88" s="3">
        <f t="shared" si="16"/>
        <v>3.91</v>
      </c>
      <c r="T88" s="3">
        <f t="shared" si="17"/>
        <v>3.98</v>
      </c>
      <c r="U88" s="3">
        <f t="shared" si="18"/>
        <v>3.98</v>
      </c>
      <c r="V88" s="3">
        <f t="shared" si="19"/>
        <v>3.91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2442</v>
      </c>
      <c r="D89" s="1" t="s">
        <v>2475</v>
      </c>
      <c r="E89" s="1" t="s">
        <v>2475</v>
      </c>
      <c r="F89" s="1" t="s">
        <v>2475</v>
      </c>
      <c r="G89" s="1" t="s">
        <v>2475</v>
      </c>
      <c r="H89" s="16">
        <v>42527</v>
      </c>
      <c r="J89" s="1">
        <f t="shared" si="20"/>
        <v>9.5</v>
      </c>
      <c r="K89" s="1">
        <f t="shared" si="20"/>
        <v>9.5</v>
      </c>
      <c r="L89" s="1">
        <f t="shared" si="20"/>
        <v>9.5</v>
      </c>
      <c r="M89" s="1">
        <f t="shared" si="20"/>
        <v>9.5</v>
      </c>
      <c r="P89" s="9" t="s">
        <v>65</v>
      </c>
      <c r="Q89" s="5" t="str">
        <f t="shared" si="14"/>
        <v>PARANA      PN      N1</v>
      </c>
      <c r="R89" s="18">
        <f t="shared" si="15"/>
        <v>42527</v>
      </c>
      <c r="S89" s="3">
        <f t="shared" si="16"/>
        <v>9.5</v>
      </c>
      <c r="T89" s="3">
        <f t="shared" si="17"/>
        <v>9.5</v>
      </c>
      <c r="U89" s="3">
        <f t="shared" si="18"/>
        <v>9.5</v>
      </c>
      <c r="V89" s="3">
        <f t="shared" si="19"/>
        <v>9.5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2444</v>
      </c>
      <c r="D90" s="1" t="s">
        <v>3243</v>
      </c>
      <c r="E90" s="1" t="s">
        <v>3244</v>
      </c>
      <c r="F90" s="1" t="s">
        <v>3245</v>
      </c>
      <c r="G90" s="1" t="s">
        <v>3246</v>
      </c>
      <c r="H90" s="16">
        <v>42527</v>
      </c>
      <c r="J90" s="1">
        <f t="shared" si="20"/>
        <v>26.19</v>
      </c>
      <c r="K90" s="1">
        <f t="shared" si="20"/>
        <v>26.16</v>
      </c>
      <c r="L90" s="1">
        <f t="shared" si="20"/>
        <v>26.68</v>
      </c>
      <c r="M90" s="1">
        <f t="shared" si="20"/>
        <v>25.99</v>
      </c>
      <c r="P90" s="9" t="s">
        <v>126</v>
      </c>
      <c r="Q90" s="5" t="str">
        <f t="shared" si="14"/>
        <v>PORTO SEGUROON      NM</v>
      </c>
      <c r="R90" s="18">
        <f t="shared" si="15"/>
        <v>42527</v>
      </c>
      <c r="S90" s="3">
        <f t="shared" si="16"/>
        <v>26.19</v>
      </c>
      <c r="T90" s="3">
        <f t="shared" si="17"/>
        <v>26.16</v>
      </c>
      <c r="U90" s="3">
        <f t="shared" si="18"/>
        <v>26.68</v>
      </c>
      <c r="V90" s="3">
        <f t="shared" si="19"/>
        <v>25.99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2445</v>
      </c>
      <c r="D91" s="1" t="s">
        <v>2237</v>
      </c>
      <c r="E91" s="1" t="s">
        <v>2446</v>
      </c>
      <c r="F91" s="1" t="s">
        <v>2237</v>
      </c>
      <c r="G91" s="1" t="s">
        <v>2447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2448</v>
      </c>
      <c r="D92" s="1" t="s">
        <v>2315</v>
      </c>
      <c r="E92" s="1" t="s">
        <v>2315</v>
      </c>
      <c r="F92" s="1" t="s">
        <v>2315</v>
      </c>
      <c r="G92" s="1" t="s">
        <v>2315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2449</v>
      </c>
      <c r="D93" s="1" t="s">
        <v>2311</v>
      </c>
      <c r="E93" s="1" t="s">
        <v>2311</v>
      </c>
      <c r="F93" s="1" t="s">
        <v>2311</v>
      </c>
      <c r="G93" s="1" t="s">
        <v>2311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2450</v>
      </c>
      <c r="D94" s="1" t="s">
        <v>2308</v>
      </c>
      <c r="E94" s="1" t="s">
        <v>2308</v>
      </c>
      <c r="F94" s="1" t="s">
        <v>2308</v>
      </c>
      <c r="G94" s="1" t="s">
        <v>2308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2451</v>
      </c>
      <c r="D95" s="1" t="s">
        <v>2253</v>
      </c>
      <c r="E95" s="1" t="s">
        <v>2253</v>
      </c>
      <c r="F95" s="1" t="s">
        <v>2253</v>
      </c>
      <c r="G95" s="1" t="s">
        <v>2253</v>
      </c>
      <c r="H95" s="18">
        <v>42521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42521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2452</v>
      </c>
      <c r="D96" s="1" t="s">
        <v>2453</v>
      </c>
      <c r="E96" s="1" t="s">
        <v>2453</v>
      </c>
      <c r="F96" s="1" t="s">
        <v>2453</v>
      </c>
      <c r="G96" s="1" t="s">
        <v>2453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2454</v>
      </c>
      <c r="D97" s="1" t="s">
        <v>2455</v>
      </c>
      <c r="E97" s="1" t="s">
        <v>2455</v>
      </c>
      <c r="F97" s="1" t="s">
        <v>2455</v>
      </c>
      <c r="G97" s="1" t="s">
        <v>2455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2456</v>
      </c>
      <c r="D98" s="1" t="s">
        <v>3046</v>
      </c>
      <c r="E98" s="1" t="s">
        <v>3123</v>
      </c>
      <c r="F98" s="1" t="s">
        <v>3247</v>
      </c>
      <c r="G98" s="1" t="s">
        <v>3046</v>
      </c>
      <c r="H98" s="18">
        <v>42527</v>
      </c>
      <c r="J98" s="1">
        <f t="shared" si="20"/>
        <v>4.6500000000000004</v>
      </c>
      <c r="K98" s="1">
        <f t="shared" si="20"/>
        <v>4.7</v>
      </c>
      <c r="L98" s="1">
        <f t="shared" si="20"/>
        <v>4.71</v>
      </c>
      <c r="M98" s="1">
        <f t="shared" si="20"/>
        <v>4.6500000000000004</v>
      </c>
      <c r="P98" s="7" t="s">
        <v>49</v>
      </c>
      <c r="Q98" s="5" t="str">
        <f t="shared" si="14"/>
        <v>SANEPAR     PN</v>
      </c>
      <c r="R98" s="18">
        <f t="shared" si="15"/>
        <v>42527</v>
      </c>
      <c r="S98" s="3">
        <f t="shared" si="16"/>
        <v>4.6500000000000004</v>
      </c>
      <c r="T98" s="3">
        <f t="shared" si="17"/>
        <v>4.7</v>
      </c>
      <c r="U98" s="3">
        <f t="shared" si="18"/>
        <v>4.71</v>
      </c>
      <c r="V98" s="3">
        <f t="shared" si="19"/>
        <v>4.6500000000000004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2457</v>
      </c>
      <c r="D99" s="1" t="s">
        <v>3248</v>
      </c>
      <c r="E99" s="1" t="s">
        <v>3249</v>
      </c>
      <c r="F99" s="1" t="s">
        <v>3250</v>
      </c>
      <c r="G99" s="1" t="s">
        <v>3023</v>
      </c>
      <c r="H99" s="18">
        <v>42527</v>
      </c>
      <c r="J99" s="1">
        <f t="shared" si="20"/>
        <v>26.9</v>
      </c>
      <c r="K99" s="1">
        <f t="shared" si="20"/>
        <v>26.42</v>
      </c>
      <c r="L99" s="1">
        <f t="shared" si="20"/>
        <v>27.24</v>
      </c>
      <c r="M99" s="1">
        <f t="shared" si="20"/>
        <v>26.41</v>
      </c>
      <c r="P99" s="7" t="s">
        <v>25</v>
      </c>
      <c r="Q99" s="5" t="str">
        <f t="shared" si="14"/>
        <v>SABESP      ON      NM</v>
      </c>
      <c r="R99" s="18">
        <f t="shared" si="15"/>
        <v>42527</v>
      </c>
      <c r="S99" s="3">
        <f t="shared" si="16"/>
        <v>26.9</v>
      </c>
      <c r="T99" s="3">
        <f t="shared" si="17"/>
        <v>26.42</v>
      </c>
      <c r="U99" s="3">
        <f t="shared" si="18"/>
        <v>27.24</v>
      </c>
      <c r="V99" s="3">
        <f t="shared" si="19"/>
        <v>26.41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2458</v>
      </c>
      <c r="D100" s="1" t="s">
        <v>2323</v>
      </c>
      <c r="E100" s="1" t="s">
        <v>2323</v>
      </c>
      <c r="F100" s="1" t="s">
        <v>2305</v>
      </c>
      <c r="G100" s="1" t="s">
        <v>2323</v>
      </c>
      <c r="H100" s="18">
        <v>42527</v>
      </c>
      <c r="J100" s="1">
        <f t="shared" si="20"/>
        <v>3.97</v>
      </c>
      <c r="K100" s="1">
        <f t="shared" si="20"/>
        <v>3.97</v>
      </c>
      <c r="L100" s="1">
        <f t="shared" si="20"/>
        <v>4.05</v>
      </c>
      <c r="M100" s="1">
        <f t="shared" si="20"/>
        <v>3.97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42527</v>
      </c>
      <c r="S100" s="3">
        <f t="shared" ref="S100:S109" si="23">J100</f>
        <v>3.97</v>
      </c>
      <c r="T100" s="3">
        <f t="shared" ref="T100:T109" si="24">K100</f>
        <v>3.97</v>
      </c>
      <c r="U100" s="3">
        <f t="shared" ref="U100:U109" si="25">L100</f>
        <v>4.05</v>
      </c>
      <c r="V100" s="3">
        <f t="shared" ref="V100:V109" si="26">M100</f>
        <v>3.97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2459</v>
      </c>
      <c r="D101" s="1" t="s">
        <v>3214</v>
      </c>
      <c r="E101" s="1" t="s">
        <v>2274</v>
      </c>
      <c r="F101" s="1" t="s">
        <v>2895</v>
      </c>
      <c r="G101" s="1" t="s">
        <v>3251</v>
      </c>
      <c r="H101" s="18">
        <v>42527</v>
      </c>
      <c r="J101" s="1">
        <f t="shared" si="20"/>
        <v>13.45</v>
      </c>
      <c r="K101" s="1">
        <f t="shared" si="20"/>
        <v>13.51</v>
      </c>
      <c r="L101" s="1">
        <f t="shared" si="20"/>
        <v>13.65</v>
      </c>
      <c r="M101" s="1">
        <f t="shared" si="20"/>
        <v>13.22</v>
      </c>
      <c r="P101" s="8" t="s">
        <v>9</v>
      </c>
      <c r="Q101" s="5" t="str">
        <f t="shared" si="21"/>
        <v>SUZANO PAPELPNA     N1</v>
      </c>
      <c r="R101" s="18">
        <f t="shared" si="22"/>
        <v>42527</v>
      </c>
      <c r="S101" s="3">
        <f t="shared" si="23"/>
        <v>13.45</v>
      </c>
      <c r="T101" s="3">
        <f t="shared" si="24"/>
        <v>13.51</v>
      </c>
      <c r="U101" s="3">
        <f t="shared" si="25"/>
        <v>13.65</v>
      </c>
      <c r="V101" s="3">
        <f t="shared" si="26"/>
        <v>13.22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2460</v>
      </c>
      <c r="D102" s="1" t="s">
        <v>2199</v>
      </c>
      <c r="E102" s="1" t="s">
        <v>2199</v>
      </c>
      <c r="F102" s="1" t="s">
        <v>2199</v>
      </c>
      <c r="G102" s="1" t="s">
        <v>2199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2461</v>
      </c>
      <c r="D103" s="1" t="s">
        <v>3252</v>
      </c>
      <c r="E103" s="1" t="s">
        <v>3253</v>
      </c>
      <c r="F103" s="1" t="s">
        <v>3254</v>
      </c>
      <c r="G103" s="1" t="s">
        <v>3255</v>
      </c>
      <c r="H103" s="18">
        <v>42527</v>
      </c>
      <c r="J103" s="1">
        <f t="shared" si="20"/>
        <v>18.149999999999999</v>
      </c>
      <c r="K103" s="1">
        <f t="shared" si="20"/>
        <v>17.920000000000002</v>
      </c>
      <c r="L103" s="1">
        <f t="shared" si="20"/>
        <v>18.25</v>
      </c>
      <c r="M103" s="1">
        <f t="shared" si="20"/>
        <v>17.850000000000001</v>
      </c>
      <c r="P103" s="7" t="s">
        <v>41</v>
      </c>
      <c r="Q103" s="5" t="str">
        <f t="shared" si="21"/>
        <v>TAESA       UNT EDJ N2</v>
      </c>
      <c r="R103" s="18">
        <f t="shared" si="22"/>
        <v>42527</v>
      </c>
      <c r="S103" s="3">
        <f t="shared" si="23"/>
        <v>18.149999999999999</v>
      </c>
      <c r="T103" s="3">
        <f t="shared" si="24"/>
        <v>17.920000000000002</v>
      </c>
      <c r="U103" s="3">
        <f t="shared" si="25"/>
        <v>18.25</v>
      </c>
      <c r="V103" s="3">
        <f t="shared" si="26"/>
        <v>17.850000000000001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2462</v>
      </c>
      <c r="D104" s="1" t="s">
        <v>3256</v>
      </c>
      <c r="E104" s="1" t="s">
        <v>3257</v>
      </c>
      <c r="F104" s="1" t="s">
        <v>3256</v>
      </c>
      <c r="G104" s="1" t="s">
        <v>3258</v>
      </c>
      <c r="H104" s="18">
        <v>42527</v>
      </c>
      <c r="J104" s="1">
        <f t="shared" si="20"/>
        <v>36.799999999999997</v>
      </c>
      <c r="K104" s="1">
        <f t="shared" si="20"/>
        <v>35.76</v>
      </c>
      <c r="L104" s="1">
        <f t="shared" si="20"/>
        <v>36.799999999999997</v>
      </c>
      <c r="M104" s="1">
        <f t="shared" si="20"/>
        <v>35.71</v>
      </c>
      <c r="P104" s="7" t="s">
        <v>92</v>
      </c>
      <c r="Q104" s="5" t="str">
        <f t="shared" si="21"/>
        <v>TRACTEBEL   ON      NM</v>
      </c>
      <c r="R104" s="18">
        <f t="shared" si="22"/>
        <v>42527</v>
      </c>
      <c r="S104" s="3">
        <f t="shared" si="23"/>
        <v>36.799999999999997</v>
      </c>
      <c r="T104" s="3">
        <f t="shared" si="24"/>
        <v>35.76</v>
      </c>
      <c r="U104" s="3">
        <f t="shared" si="25"/>
        <v>36.799999999999997</v>
      </c>
      <c r="V104" s="3">
        <f t="shared" si="26"/>
        <v>35.71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2463</v>
      </c>
      <c r="D105" s="1" t="s">
        <v>3125</v>
      </c>
      <c r="E105" s="1" t="s">
        <v>3125</v>
      </c>
      <c r="F105" s="1" t="s">
        <v>3125</v>
      </c>
      <c r="G105" s="1" t="s">
        <v>3125</v>
      </c>
      <c r="H105" s="18">
        <v>42527</v>
      </c>
      <c r="J105" s="1">
        <f t="shared" si="20"/>
        <v>57</v>
      </c>
      <c r="K105" s="1">
        <f t="shared" si="20"/>
        <v>57</v>
      </c>
      <c r="L105" s="1">
        <f t="shared" si="20"/>
        <v>57</v>
      </c>
      <c r="M105" s="1">
        <f t="shared" si="20"/>
        <v>57</v>
      </c>
      <c r="P105" s="7" t="s">
        <v>85</v>
      </c>
      <c r="Q105" s="5" t="str">
        <f t="shared" si="21"/>
        <v>TRAN PAULISTON      N1</v>
      </c>
      <c r="R105" s="18">
        <f t="shared" si="22"/>
        <v>42527</v>
      </c>
      <c r="S105" s="3">
        <f t="shared" si="23"/>
        <v>57</v>
      </c>
      <c r="T105" s="3">
        <f t="shared" si="24"/>
        <v>57</v>
      </c>
      <c r="U105" s="3">
        <f t="shared" si="25"/>
        <v>57</v>
      </c>
      <c r="V105" s="3">
        <f t="shared" si="26"/>
        <v>57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2464</v>
      </c>
      <c r="D106" s="1" t="s">
        <v>3259</v>
      </c>
      <c r="E106" s="1" t="s">
        <v>3260</v>
      </c>
      <c r="F106" s="1" t="s">
        <v>3261</v>
      </c>
      <c r="G106" s="1" t="s">
        <v>3262</v>
      </c>
      <c r="H106" s="18">
        <v>42527</v>
      </c>
      <c r="J106" s="1">
        <f t="shared" si="20"/>
        <v>60.68</v>
      </c>
      <c r="K106" s="1">
        <f t="shared" si="20"/>
        <v>60.35</v>
      </c>
      <c r="L106" s="1">
        <f t="shared" si="20"/>
        <v>61.09</v>
      </c>
      <c r="M106" s="1">
        <f t="shared" si="20"/>
        <v>60.24</v>
      </c>
      <c r="P106" s="7" t="s">
        <v>86</v>
      </c>
      <c r="Q106" s="5" t="str">
        <f t="shared" si="21"/>
        <v>TRAN PAULISTPN      N1</v>
      </c>
      <c r="R106" s="18">
        <f t="shared" si="22"/>
        <v>42527</v>
      </c>
      <c r="S106" s="3">
        <f t="shared" si="23"/>
        <v>60.68</v>
      </c>
      <c r="T106" s="3">
        <f t="shared" si="24"/>
        <v>60.35</v>
      </c>
      <c r="U106" s="3">
        <f t="shared" si="25"/>
        <v>61.09</v>
      </c>
      <c r="V106" s="3">
        <f t="shared" si="26"/>
        <v>60.24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2465</v>
      </c>
      <c r="D107" s="1" t="s">
        <v>2466</v>
      </c>
      <c r="E107" s="1" t="s">
        <v>2467</v>
      </c>
      <c r="F107" s="1" t="s">
        <v>2467</v>
      </c>
      <c r="G107" s="1" t="s">
        <v>2466</v>
      </c>
      <c r="H107" s="18">
        <v>42523</v>
      </c>
      <c r="J107" s="1">
        <f t="shared" si="20"/>
        <v>6.52</v>
      </c>
      <c r="K107" s="1">
        <f t="shared" si="20"/>
        <v>6.8</v>
      </c>
      <c r="L107" s="1">
        <f t="shared" si="20"/>
        <v>6.8</v>
      </c>
      <c r="M107" s="1">
        <f t="shared" si="20"/>
        <v>6.52</v>
      </c>
      <c r="P107" s="8" t="s">
        <v>56</v>
      </c>
      <c r="Q107" s="5" t="str">
        <f t="shared" si="21"/>
        <v>UNIPAR      PNA</v>
      </c>
      <c r="R107" s="18">
        <f t="shared" si="22"/>
        <v>42523</v>
      </c>
      <c r="S107" s="3">
        <f t="shared" si="23"/>
        <v>6.52</v>
      </c>
      <c r="T107" s="3">
        <f t="shared" si="24"/>
        <v>6.8</v>
      </c>
      <c r="U107" s="3">
        <f t="shared" si="25"/>
        <v>6.8</v>
      </c>
      <c r="V107" s="3">
        <f t="shared" si="26"/>
        <v>6.52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2468</v>
      </c>
      <c r="D108" s="1" t="s">
        <v>3263</v>
      </c>
      <c r="E108" s="1" t="s">
        <v>3264</v>
      </c>
      <c r="F108" s="1" t="s">
        <v>3265</v>
      </c>
      <c r="G108" s="1" t="s">
        <v>2269</v>
      </c>
      <c r="H108" s="18">
        <v>42527</v>
      </c>
      <c r="J108" s="1">
        <f t="shared" si="20"/>
        <v>6.27</v>
      </c>
      <c r="K108" s="1">
        <f t="shared" si="20"/>
        <v>6.35</v>
      </c>
      <c r="L108" s="1">
        <f t="shared" si="20"/>
        <v>6.6</v>
      </c>
      <c r="M108" s="1">
        <f t="shared" si="20"/>
        <v>6.2</v>
      </c>
      <c r="P108" s="7" t="s">
        <v>27</v>
      </c>
      <c r="Q108" s="5" t="str">
        <f t="shared" si="21"/>
        <v>UNIPAR      PNB</v>
      </c>
      <c r="R108" s="18">
        <f t="shared" si="22"/>
        <v>42527</v>
      </c>
      <c r="S108" s="3">
        <f t="shared" si="23"/>
        <v>6.27</v>
      </c>
      <c r="T108" s="3">
        <f t="shared" si="24"/>
        <v>6.35</v>
      </c>
      <c r="U108" s="3">
        <f t="shared" si="25"/>
        <v>6.6</v>
      </c>
      <c r="V108" s="3">
        <f t="shared" si="26"/>
        <v>6.2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2469</v>
      </c>
      <c r="D109" s="1" t="s">
        <v>2290</v>
      </c>
      <c r="E109" s="19" t="s">
        <v>2290</v>
      </c>
      <c r="F109" s="19" t="s">
        <v>2290</v>
      </c>
      <c r="G109" s="19" t="s">
        <v>2290</v>
      </c>
      <c r="H109" s="18">
        <v>42492</v>
      </c>
      <c r="J109" s="1">
        <f t="shared" ref="J109:J118" si="27">IF($A109="",0,VALUE(CONCATENATE(LEFT(D109,LEN(D109)-3),",",RIGHT(D109,2))))</f>
        <v>11.01</v>
      </c>
      <c r="K109" s="1">
        <f t="shared" si="20"/>
        <v>11.01</v>
      </c>
      <c r="L109" s="1">
        <f t="shared" si="20"/>
        <v>11.01</v>
      </c>
      <c r="M109" s="1">
        <f t="shared" si="20"/>
        <v>11.01</v>
      </c>
      <c r="P109" s="1" t="s">
        <v>187</v>
      </c>
      <c r="Q109" s="5" t="str">
        <f t="shared" si="21"/>
        <v>PANATLANTICAON</v>
      </c>
      <c r="R109" s="18">
        <f t="shared" si="22"/>
        <v>42492</v>
      </c>
      <c r="S109" s="3">
        <f t="shared" si="23"/>
        <v>11.01</v>
      </c>
      <c r="T109" s="3">
        <f t="shared" si="24"/>
        <v>11.01</v>
      </c>
      <c r="U109" s="3">
        <f t="shared" si="25"/>
        <v>11.01</v>
      </c>
      <c r="V109" s="3">
        <f t="shared" si="26"/>
        <v>11.01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2179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2179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2179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2179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2179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2179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2179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2179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2179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2179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2179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2179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2179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2179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2179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2179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2179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2179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2179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2179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2179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2179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2179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2179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2179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2179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2179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3153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2896</v>
      </c>
      <c r="D8" s="1" t="s">
        <v>2283</v>
      </c>
      <c r="E8" s="1" t="s">
        <v>2283</v>
      </c>
      <c r="F8" s="1" t="s">
        <v>2283</v>
      </c>
      <c r="G8" s="1" t="s">
        <v>2283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2897</v>
      </c>
      <c r="D9" s="1" t="s">
        <v>2315</v>
      </c>
      <c r="E9" s="1" t="s">
        <v>2315</v>
      </c>
      <c r="F9" s="1" t="s">
        <v>2315</v>
      </c>
      <c r="G9" s="1" t="s">
        <v>2315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2898</v>
      </c>
      <c r="D10" s="1" t="s">
        <v>2899</v>
      </c>
      <c r="E10" s="1" t="s">
        <v>2899</v>
      </c>
      <c r="F10" s="1" t="s">
        <v>2899</v>
      </c>
      <c r="G10" s="1" t="s">
        <v>2899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2900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2901</v>
      </c>
      <c r="D12" s="1" t="s">
        <v>3097</v>
      </c>
      <c r="E12" s="1" t="s">
        <v>3266</v>
      </c>
      <c r="F12" s="1" t="s">
        <v>3098</v>
      </c>
      <c r="G12" s="1" t="s">
        <v>3267</v>
      </c>
      <c r="H12" s="18">
        <v>42527</v>
      </c>
      <c r="J12" s="1">
        <f t="shared" si="6"/>
        <v>13.04</v>
      </c>
      <c r="K12" s="1">
        <f t="shared" si="7"/>
        <v>12.84</v>
      </c>
      <c r="L12" s="1">
        <f t="shared" si="8"/>
        <v>13.21</v>
      </c>
      <c r="M12" s="1">
        <f t="shared" si="9"/>
        <v>12.83</v>
      </c>
      <c r="P12" s="7" t="s">
        <v>167</v>
      </c>
      <c r="Q12" s="5" t="str">
        <f t="shared" si="0"/>
        <v>ALIANSCE    ON      NM</v>
      </c>
      <c r="R12" s="17">
        <f t="shared" si="1"/>
        <v>42527</v>
      </c>
      <c r="S12" s="4">
        <f t="shared" si="2"/>
        <v>13.04</v>
      </c>
      <c r="T12" s="4">
        <f t="shared" si="3"/>
        <v>12.84</v>
      </c>
      <c r="U12" s="4">
        <f t="shared" si="4"/>
        <v>13.21</v>
      </c>
      <c r="V12" s="4">
        <f t="shared" si="5"/>
        <v>12.83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2902</v>
      </c>
      <c r="D13" s="1" t="s">
        <v>3099</v>
      </c>
      <c r="E13" s="1" t="s">
        <v>3268</v>
      </c>
      <c r="F13" s="1" t="s">
        <v>3100</v>
      </c>
      <c r="G13" s="1" t="s">
        <v>3093</v>
      </c>
      <c r="H13" s="18">
        <v>42527</v>
      </c>
      <c r="J13" s="1">
        <f t="shared" si="6"/>
        <v>12.58</v>
      </c>
      <c r="K13" s="1">
        <f t="shared" si="7"/>
        <v>12.34</v>
      </c>
      <c r="L13" s="1">
        <f t="shared" si="8"/>
        <v>12.61</v>
      </c>
      <c r="M13" s="1">
        <f t="shared" si="9"/>
        <v>12.31</v>
      </c>
      <c r="P13" s="7" t="s">
        <v>196</v>
      </c>
      <c r="Q13" s="5" t="str">
        <f t="shared" si="0"/>
        <v>ALUPAR      UNT ES  N2</v>
      </c>
      <c r="R13" s="18">
        <f t="shared" si="1"/>
        <v>42527</v>
      </c>
      <c r="S13" s="3">
        <f t="shared" si="2"/>
        <v>12.58</v>
      </c>
      <c r="T13" s="3">
        <f t="shared" si="3"/>
        <v>12.34</v>
      </c>
      <c r="U13" s="3">
        <f t="shared" si="4"/>
        <v>12.61</v>
      </c>
      <c r="V13" s="3">
        <f t="shared" si="5"/>
        <v>12.31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2903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2904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2905</v>
      </c>
      <c r="D16" s="1" t="s">
        <v>3047</v>
      </c>
      <c r="E16" s="1" t="s">
        <v>3047</v>
      </c>
      <c r="F16" s="1" t="s">
        <v>3047</v>
      </c>
      <c r="G16" s="1" t="s">
        <v>3047</v>
      </c>
      <c r="H16" s="18">
        <v>42524</v>
      </c>
      <c r="J16" s="1">
        <f t="shared" si="6"/>
        <v>2.57</v>
      </c>
      <c r="K16" s="1">
        <f t="shared" si="7"/>
        <v>2.57</v>
      </c>
      <c r="L16" s="1">
        <f t="shared" si="8"/>
        <v>2.57</v>
      </c>
      <c r="M16" s="1">
        <f t="shared" si="9"/>
        <v>2.57</v>
      </c>
      <c r="P16" s="7" t="s">
        <v>155</v>
      </c>
      <c r="Q16" s="5" t="str">
        <f t="shared" si="0"/>
        <v>BAHEMA      ON</v>
      </c>
      <c r="R16" s="18">
        <f t="shared" si="1"/>
        <v>42524</v>
      </c>
      <c r="S16" s="3">
        <f t="shared" si="2"/>
        <v>2.57</v>
      </c>
      <c r="T16" s="3">
        <f t="shared" si="3"/>
        <v>2.57</v>
      </c>
      <c r="U16" s="3">
        <f t="shared" si="4"/>
        <v>2.57</v>
      </c>
      <c r="V16" s="3">
        <f t="shared" si="5"/>
        <v>2.57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2906</v>
      </c>
      <c r="D17" s="1" t="s">
        <v>3101</v>
      </c>
      <c r="E17" s="1" t="s">
        <v>3154</v>
      </c>
      <c r="F17" s="1" t="s">
        <v>3269</v>
      </c>
      <c r="G17" s="1" t="s">
        <v>3102</v>
      </c>
      <c r="H17" s="18">
        <v>42527</v>
      </c>
      <c r="J17" s="1">
        <f t="shared" si="6"/>
        <v>27.65</v>
      </c>
      <c r="K17" s="1">
        <f t="shared" si="7"/>
        <v>27.47</v>
      </c>
      <c r="L17" s="1">
        <f t="shared" si="8"/>
        <v>27.82</v>
      </c>
      <c r="M17" s="1">
        <f t="shared" si="9"/>
        <v>27.37</v>
      </c>
      <c r="P17" s="8" t="s">
        <v>15</v>
      </c>
      <c r="Q17" s="5" t="str">
        <f t="shared" si="0"/>
        <v>BBSEGURIDADEON      NM</v>
      </c>
      <c r="R17" s="18">
        <f t="shared" si="1"/>
        <v>42527</v>
      </c>
      <c r="S17" s="3">
        <f t="shared" si="2"/>
        <v>27.65</v>
      </c>
      <c r="T17" s="3">
        <f t="shared" si="3"/>
        <v>27.47</v>
      </c>
      <c r="U17" s="3">
        <f t="shared" si="4"/>
        <v>27.82</v>
      </c>
      <c r="V17" s="3">
        <f t="shared" si="5"/>
        <v>27.37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2907</v>
      </c>
      <c r="D18" s="1" t="s">
        <v>3270</v>
      </c>
      <c r="E18" s="1" t="s">
        <v>3271</v>
      </c>
      <c r="F18" s="1" t="s">
        <v>3271</v>
      </c>
      <c r="G18" s="1" t="s">
        <v>3265</v>
      </c>
      <c r="H18" s="18">
        <v>42527</v>
      </c>
      <c r="J18" s="1">
        <f t="shared" si="6"/>
        <v>6.7</v>
      </c>
      <c r="K18" s="1">
        <f t="shared" si="7"/>
        <v>6.79</v>
      </c>
      <c r="L18" s="1">
        <f t="shared" si="8"/>
        <v>6.79</v>
      </c>
      <c r="M18" s="1">
        <f t="shared" si="9"/>
        <v>6.6</v>
      </c>
      <c r="P18" s="5" t="s">
        <v>150</v>
      </c>
      <c r="Q18" s="5" t="str">
        <f t="shared" si="0"/>
        <v>BRADESPAR   ON      N1</v>
      </c>
      <c r="R18" s="18">
        <f t="shared" si="1"/>
        <v>42527</v>
      </c>
      <c r="S18" s="3">
        <f t="shared" si="2"/>
        <v>6.7</v>
      </c>
      <c r="T18" s="3">
        <f t="shared" si="3"/>
        <v>6.79</v>
      </c>
      <c r="U18" s="3">
        <f t="shared" si="4"/>
        <v>6.79</v>
      </c>
      <c r="V18" s="3">
        <f t="shared" si="5"/>
        <v>6.6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2908</v>
      </c>
      <c r="D19" s="1" t="s">
        <v>3103</v>
      </c>
      <c r="E19" s="1" t="s">
        <v>3272</v>
      </c>
      <c r="F19" s="1" t="s">
        <v>3104</v>
      </c>
      <c r="G19" s="1" t="s">
        <v>3273</v>
      </c>
      <c r="H19" s="18">
        <v>42527</v>
      </c>
      <c r="J19" s="1">
        <f t="shared" si="6"/>
        <v>7.82</v>
      </c>
      <c r="K19" s="1">
        <f t="shared" si="7"/>
        <v>7.76</v>
      </c>
      <c r="L19" s="1">
        <f t="shared" si="8"/>
        <v>7.97</v>
      </c>
      <c r="M19" s="1">
        <f t="shared" si="9"/>
        <v>7.64</v>
      </c>
      <c r="P19" s="5" t="s">
        <v>151</v>
      </c>
      <c r="Q19" s="5" t="str">
        <f t="shared" si="0"/>
        <v>BRADESPAR   PN      N1</v>
      </c>
      <c r="R19" s="18">
        <f t="shared" si="1"/>
        <v>42527</v>
      </c>
      <c r="S19" s="3">
        <f t="shared" si="2"/>
        <v>7.82</v>
      </c>
      <c r="T19" s="3">
        <f t="shared" si="3"/>
        <v>7.76</v>
      </c>
      <c r="U19" s="3">
        <f t="shared" si="4"/>
        <v>7.97</v>
      </c>
      <c r="V19" s="3">
        <f t="shared" si="5"/>
        <v>7.64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2910</v>
      </c>
      <c r="D20" s="1" t="s">
        <v>2911</v>
      </c>
      <c r="E20" s="1" t="s">
        <v>3274</v>
      </c>
      <c r="F20" s="1" t="s">
        <v>3105</v>
      </c>
      <c r="G20" s="1" t="s">
        <v>3275</v>
      </c>
      <c r="H20" s="18">
        <v>42527</v>
      </c>
      <c r="J20" s="1">
        <f t="shared" si="6"/>
        <v>48.5</v>
      </c>
      <c r="K20" s="1">
        <f t="shared" si="7"/>
        <v>48.29</v>
      </c>
      <c r="L20" s="1">
        <f t="shared" si="8"/>
        <v>48.89</v>
      </c>
      <c r="M20" s="1">
        <f t="shared" si="9"/>
        <v>48.05</v>
      </c>
      <c r="P20" s="5" t="s">
        <v>142</v>
      </c>
      <c r="Q20" s="5" t="str">
        <f t="shared" si="0"/>
        <v>BRF SA      ON      NM</v>
      </c>
      <c r="R20" s="18">
        <f t="shared" si="1"/>
        <v>42527</v>
      </c>
      <c r="S20" s="3">
        <f t="shared" si="2"/>
        <v>48.5</v>
      </c>
      <c r="T20" s="3">
        <f t="shared" si="3"/>
        <v>48.29</v>
      </c>
      <c r="U20" s="3">
        <f t="shared" si="4"/>
        <v>48.89</v>
      </c>
      <c r="V20" s="3">
        <f t="shared" si="5"/>
        <v>48.05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2912</v>
      </c>
      <c r="D21" s="1" t="s">
        <v>3106</v>
      </c>
      <c r="E21" s="1" t="s">
        <v>3276</v>
      </c>
      <c r="F21" s="1" t="s">
        <v>3106</v>
      </c>
      <c r="G21" s="1" t="s">
        <v>3276</v>
      </c>
      <c r="H21" s="18">
        <v>42527</v>
      </c>
      <c r="J21" s="1">
        <f t="shared" si="6"/>
        <v>21.18</v>
      </c>
      <c r="K21" s="1">
        <f t="shared" si="7"/>
        <v>20.7</v>
      </c>
      <c r="L21" s="1">
        <f t="shared" si="8"/>
        <v>21.18</v>
      </c>
      <c r="M21" s="1">
        <f t="shared" si="9"/>
        <v>20.7</v>
      </c>
      <c r="P21" s="7" t="s">
        <v>179</v>
      </c>
      <c r="Q21" s="5" t="str">
        <f t="shared" si="0"/>
        <v>BR INSURANCEON      NM</v>
      </c>
      <c r="R21" s="18">
        <f t="shared" si="1"/>
        <v>42527</v>
      </c>
      <c r="S21" s="3">
        <f t="shared" si="2"/>
        <v>21.18</v>
      </c>
      <c r="T21" s="3">
        <f t="shared" si="3"/>
        <v>20.7</v>
      </c>
      <c r="U21" s="3">
        <f t="shared" si="4"/>
        <v>21.18</v>
      </c>
      <c r="V21" s="3">
        <f t="shared" si="5"/>
        <v>20.7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2913</v>
      </c>
      <c r="D22" s="1" t="s">
        <v>3050</v>
      </c>
      <c r="E22" s="1" t="s">
        <v>3050</v>
      </c>
      <c r="F22" s="1" t="s">
        <v>3050</v>
      </c>
      <c r="G22" s="1" t="s">
        <v>3050</v>
      </c>
      <c r="H22" s="18">
        <v>42524</v>
      </c>
      <c r="J22" s="1">
        <f t="shared" si="6"/>
        <v>18.170000000000002</v>
      </c>
      <c r="K22" s="1">
        <f t="shared" si="7"/>
        <v>18.170000000000002</v>
      </c>
      <c r="L22" s="1">
        <f t="shared" si="8"/>
        <v>18.170000000000002</v>
      </c>
      <c r="M22" s="1">
        <f t="shared" si="9"/>
        <v>18.170000000000002</v>
      </c>
      <c r="P22" s="7" t="s">
        <v>135</v>
      </c>
      <c r="Q22" s="5" t="str">
        <f t="shared" si="0"/>
        <v>BRASKEM     ON      N1</v>
      </c>
      <c r="R22" s="18">
        <f t="shared" si="1"/>
        <v>42524</v>
      </c>
      <c r="S22" s="3">
        <f t="shared" si="2"/>
        <v>18.170000000000002</v>
      </c>
      <c r="T22" s="3">
        <f t="shared" si="3"/>
        <v>18.170000000000002</v>
      </c>
      <c r="U22" s="3">
        <f t="shared" si="4"/>
        <v>18.170000000000002</v>
      </c>
      <c r="V22" s="3">
        <f t="shared" si="5"/>
        <v>18.170000000000002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2914</v>
      </c>
      <c r="D23" s="1" t="s">
        <v>3107</v>
      </c>
      <c r="E23" s="1" t="s">
        <v>3277</v>
      </c>
      <c r="F23" s="1" t="s">
        <v>3107</v>
      </c>
      <c r="G23" s="1" t="s">
        <v>3108</v>
      </c>
      <c r="H23" s="18">
        <v>42527</v>
      </c>
      <c r="J23" s="1">
        <f t="shared" si="6"/>
        <v>21.59</v>
      </c>
      <c r="K23" s="1">
        <f t="shared" si="7"/>
        <v>21.25</v>
      </c>
      <c r="L23" s="1">
        <f t="shared" si="8"/>
        <v>21.59</v>
      </c>
      <c r="M23" s="1">
        <f t="shared" si="9"/>
        <v>21.07</v>
      </c>
      <c r="P23" s="7" t="s">
        <v>136</v>
      </c>
      <c r="Q23" s="5" t="str">
        <f t="shared" si="0"/>
        <v>BRASKEM     PNA     N1</v>
      </c>
      <c r="R23" s="18">
        <f t="shared" si="1"/>
        <v>42527</v>
      </c>
      <c r="S23" s="3">
        <f t="shared" si="2"/>
        <v>21.59</v>
      </c>
      <c r="T23" s="3">
        <f t="shared" si="3"/>
        <v>21.25</v>
      </c>
      <c r="U23" s="3">
        <f t="shared" si="4"/>
        <v>21.59</v>
      </c>
      <c r="V23" s="3">
        <f t="shared" si="5"/>
        <v>21.07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2915</v>
      </c>
      <c r="D24" s="1" t="s">
        <v>2916</v>
      </c>
      <c r="E24" s="1" t="s">
        <v>2916</v>
      </c>
      <c r="F24" s="1" t="s">
        <v>2916</v>
      </c>
      <c r="G24" s="1" t="s">
        <v>2916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2917</v>
      </c>
      <c r="D25" s="1" t="s">
        <v>2918</v>
      </c>
      <c r="E25" s="1" t="s">
        <v>2239</v>
      </c>
      <c r="F25" s="1" t="s">
        <v>3278</v>
      </c>
      <c r="G25" s="1" t="s">
        <v>3279</v>
      </c>
      <c r="H25" s="18">
        <v>42527</v>
      </c>
      <c r="J25" s="1">
        <f t="shared" si="6"/>
        <v>12.03</v>
      </c>
      <c r="K25" s="1">
        <f t="shared" si="7"/>
        <v>12</v>
      </c>
      <c r="L25" s="1">
        <f t="shared" si="8"/>
        <v>12.24</v>
      </c>
      <c r="M25" s="1">
        <f t="shared" si="9"/>
        <v>11.95</v>
      </c>
      <c r="P25" s="5" t="s">
        <v>168</v>
      </c>
      <c r="Q25" s="5" t="str">
        <f t="shared" si="0"/>
        <v>BR MALLS PARON      NM</v>
      </c>
      <c r="R25" s="18">
        <f t="shared" si="1"/>
        <v>42527</v>
      </c>
      <c r="S25" s="3">
        <f t="shared" si="2"/>
        <v>12.03</v>
      </c>
      <c r="T25" s="3">
        <f t="shared" si="3"/>
        <v>12</v>
      </c>
      <c r="U25" s="3">
        <f t="shared" si="4"/>
        <v>12.24</v>
      </c>
      <c r="V25" s="3">
        <f t="shared" si="5"/>
        <v>11.95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2919</v>
      </c>
      <c r="D26" s="1" t="s">
        <v>3109</v>
      </c>
      <c r="E26" s="1" t="s">
        <v>3280</v>
      </c>
      <c r="F26" s="1" t="s">
        <v>3085</v>
      </c>
      <c r="G26" s="1" t="s">
        <v>3052</v>
      </c>
      <c r="H26" s="18">
        <v>42527</v>
      </c>
      <c r="J26" s="1">
        <f t="shared" si="6"/>
        <v>8.19</v>
      </c>
      <c r="K26" s="1">
        <f t="shared" si="7"/>
        <v>8.0399999999999991</v>
      </c>
      <c r="L26" s="1">
        <f t="shared" si="8"/>
        <v>8.24</v>
      </c>
      <c r="M26" s="1">
        <f t="shared" si="9"/>
        <v>8.0299999999999994</v>
      </c>
      <c r="P26" s="8" t="s">
        <v>169</v>
      </c>
      <c r="Q26" s="5" t="str">
        <f t="shared" si="0"/>
        <v>BR PROPERT  ON      NM</v>
      </c>
      <c r="R26" s="18">
        <f t="shared" si="1"/>
        <v>42527</v>
      </c>
      <c r="S26" s="3">
        <f t="shared" si="2"/>
        <v>8.19</v>
      </c>
      <c r="T26" s="3">
        <f t="shared" si="3"/>
        <v>8.0399999999999991</v>
      </c>
      <c r="U26" s="3">
        <f t="shared" si="4"/>
        <v>8.24</v>
      </c>
      <c r="V26" s="3">
        <f t="shared" si="5"/>
        <v>8.0299999999999994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2921</v>
      </c>
      <c r="D27" s="1" t="s">
        <v>3111</v>
      </c>
      <c r="E27" s="1" t="s">
        <v>3281</v>
      </c>
      <c r="F27" s="1" t="s">
        <v>3112</v>
      </c>
      <c r="G27" s="1" t="s">
        <v>3113</v>
      </c>
      <c r="H27" s="18">
        <v>42527</v>
      </c>
      <c r="J27" s="1">
        <f t="shared" si="6"/>
        <v>16.73</v>
      </c>
      <c r="K27" s="1">
        <f t="shared" si="7"/>
        <v>16.649999999999999</v>
      </c>
      <c r="L27" s="1">
        <f t="shared" si="8"/>
        <v>16.75</v>
      </c>
      <c r="M27" s="1">
        <f t="shared" si="9"/>
        <v>16.559999999999999</v>
      </c>
      <c r="P27" s="8" t="s">
        <v>181</v>
      </c>
      <c r="Q27" s="5" t="str">
        <f t="shared" si="0"/>
        <v>BMFBOVESPA  ON  EJ  NM</v>
      </c>
      <c r="R27" s="18">
        <f t="shared" si="1"/>
        <v>42527</v>
      </c>
      <c r="S27" s="3">
        <f t="shared" si="2"/>
        <v>16.73</v>
      </c>
      <c r="T27" s="3">
        <f t="shared" si="3"/>
        <v>16.649999999999999</v>
      </c>
      <c r="U27" s="3">
        <f t="shared" si="4"/>
        <v>16.75</v>
      </c>
      <c r="V27" s="3">
        <f t="shared" si="5"/>
        <v>16.559999999999999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2922</v>
      </c>
      <c r="D28" s="1" t="s">
        <v>2923</v>
      </c>
      <c r="E28" s="1" t="s">
        <v>2923</v>
      </c>
      <c r="F28" s="1" t="s">
        <v>2923</v>
      </c>
      <c r="G28" s="1" t="s">
        <v>2923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2924</v>
      </c>
      <c r="D29" s="1" t="s">
        <v>2193</v>
      </c>
      <c r="E29" s="1" t="s">
        <v>2925</v>
      </c>
      <c r="F29" s="1" t="s">
        <v>2925</v>
      </c>
      <c r="G29" s="1" t="s">
        <v>2193</v>
      </c>
      <c r="H29" s="18">
        <v>42523</v>
      </c>
      <c r="J29" s="1">
        <f t="shared" si="6"/>
        <v>10</v>
      </c>
      <c r="K29" s="1">
        <f t="shared" si="7"/>
        <v>10.5</v>
      </c>
      <c r="L29" s="1">
        <f t="shared" si="8"/>
        <v>10.5</v>
      </c>
      <c r="M29" s="1">
        <f t="shared" si="9"/>
        <v>10</v>
      </c>
      <c r="P29" s="8" t="s">
        <v>170</v>
      </c>
      <c r="Q29" s="5" t="str">
        <f t="shared" si="0"/>
        <v>CYRE COM-CCPON      NM</v>
      </c>
      <c r="R29" s="18">
        <f t="shared" si="1"/>
        <v>42523</v>
      </c>
      <c r="S29" s="3">
        <f t="shared" si="2"/>
        <v>10</v>
      </c>
      <c r="T29" s="3">
        <f t="shared" si="3"/>
        <v>10.5</v>
      </c>
      <c r="U29" s="3">
        <f t="shared" si="4"/>
        <v>10.5</v>
      </c>
      <c r="V29" s="3">
        <f t="shared" si="5"/>
        <v>10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2926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2927</v>
      </c>
      <c r="D31" s="1" t="s">
        <v>2237</v>
      </c>
      <c r="E31" s="1" t="s">
        <v>2249</v>
      </c>
      <c r="F31" s="1" t="s">
        <v>2249</v>
      </c>
      <c r="G31" s="1" t="s">
        <v>2237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2928</v>
      </c>
      <c r="D32" s="1" t="s">
        <v>2291</v>
      </c>
      <c r="E32" s="1" t="s">
        <v>2291</v>
      </c>
      <c r="F32" s="1" t="s">
        <v>2291</v>
      </c>
      <c r="G32" s="1" t="s">
        <v>2291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2929</v>
      </c>
      <c r="D33" s="1" t="s">
        <v>2930</v>
      </c>
      <c r="E33" s="1" t="s">
        <v>2930</v>
      </c>
      <c r="F33" s="1" t="s">
        <v>2930</v>
      </c>
      <c r="G33" s="1" t="s">
        <v>2930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2931</v>
      </c>
      <c r="D34" s="1" t="s">
        <v>2624</v>
      </c>
      <c r="E34" s="1" t="s">
        <v>2291</v>
      </c>
      <c r="F34" s="1" t="s">
        <v>2624</v>
      </c>
      <c r="G34" s="1" t="s">
        <v>2291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2932</v>
      </c>
      <c r="D35" s="1" t="s">
        <v>3114</v>
      </c>
      <c r="E35" s="1" t="s">
        <v>3282</v>
      </c>
      <c r="F35" s="1" t="s">
        <v>3283</v>
      </c>
      <c r="G35" s="1" t="s">
        <v>3115</v>
      </c>
      <c r="H35" s="18">
        <v>42527</v>
      </c>
      <c r="J35" s="1">
        <f t="shared" si="6"/>
        <v>32.89</v>
      </c>
      <c r="K35" s="1">
        <f t="shared" si="7"/>
        <v>32.700000000000003</v>
      </c>
      <c r="L35" s="1">
        <f t="shared" si="8"/>
        <v>33.200000000000003</v>
      </c>
      <c r="M35" s="1">
        <f t="shared" si="9"/>
        <v>32.56</v>
      </c>
      <c r="P35" s="15" t="s">
        <v>183</v>
      </c>
      <c r="Q35" s="5" t="str">
        <f t="shared" si="0"/>
        <v>CIELO       ON      NM</v>
      </c>
      <c r="R35" s="18">
        <f t="shared" si="1"/>
        <v>42527</v>
      </c>
      <c r="S35" s="3">
        <f t="shared" si="2"/>
        <v>32.89</v>
      </c>
      <c r="T35" s="3">
        <f t="shared" si="3"/>
        <v>32.700000000000003</v>
      </c>
      <c r="U35" s="3">
        <f t="shared" si="4"/>
        <v>33.200000000000003</v>
      </c>
      <c r="V35" s="3">
        <f t="shared" si="5"/>
        <v>32.56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2933</v>
      </c>
      <c r="D38" s="1" t="s">
        <v>279</v>
      </c>
      <c r="E38" s="1" t="s">
        <v>279</v>
      </c>
      <c r="F38" s="1" t="s">
        <v>279</v>
      </c>
      <c r="G38" s="1" t="s">
        <v>279</v>
      </c>
      <c r="H38" s="18">
        <v>42472</v>
      </c>
      <c r="J38" s="1">
        <f t="shared" si="6"/>
        <v>28</v>
      </c>
      <c r="K38" s="1">
        <f t="shared" si="7"/>
        <v>28</v>
      </c>
      <c r="L38" s="1">
        <f t="shared" si="8"/>
        <v>28</v>
      </c>
      <c r="M38" s="1">
        <f t="shared" si="9"/>
        <v>28</v>
      </c>
      <c r="P38" s="8" t="s">
        <v>203</v>
      </c>
      <c r="Q38" s="5" t="str">
        <f t="shared" si="0"/>
        <v>CELESC      ON      N2</v>
      </c>
      <c r="R38" s="18">
        <f t="shared" si="1"/>
        <v>42472</v>
      </c>
      <c r="S38" s="3">
        <f t="shared" si="2"/>
        <v>28</v>
      </c>
      <c r="T38" s="3">
        <f t="shared" si="3"/>
        <v>28</v>
      </c>
      <c r="U38" s="3">
        <f t="shared" si="4"/>
        <v>28</v>
      </c>
      <c r="V38" s="3">
        <f t="shared" si="5"/>
        <v>28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2934</v>
      </c>
      <c r="D39" s="1" t="s">
        <v>2701</v>
      </c>
      <c r="E39" s="1" t="s">
        <v>2681</v>
      </c>
      <c r="F39" s="1" t="s">
        <v>2681</v>
      </c>
      <c r="G39" s="1" t="s">
        <v>2701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2935</v>
      </c>
      <c r="D40" s="1" t="s">
        <v>3053</v>
      </c>
      <c r="E40" s="1" t="s">
        <v>3053</v>
      </c>
      <c r="F40" s="1" t="s">
        <v>3053</v>
      </c>
      <c r="G40" s="1" t="s">
        <v>3053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2936</v>
      </c>
      <c r="D41" s="1" t="s">
        <v>2937</v>
      </c>
      <c r="E41" s="1" t="s">
        <v>2938</v>
      </c>
      <c r="F41" s="1" t="s">
        <v>2938</v>
      </c>
      <c r="G41" s="1" t="s">
        <v>2937</v>
      </c>
      <c r="H41" s="18">
        <v>42513</v>
      </c>
      <c r="J41" s="1">
        <f t="shared" si="6"/>
        <v>41</v>
      </c>
      <c r="K41" s="1">
        <f t="shared" si="7"/>
        <v>42.5</v>
      </c>
      <c r="L41" s="1">
        <f t="shared" si="8"/>
        <v>42.5</v>
      </c>
      <c r="M41" s="1">
        <f t="shared" si="9"/>
        <v>41</v>
      </c>
      <c r="P41" s="7" t="s">
        <v>129</v>
      </c>
      <c r="Q41" s="5" t="str">
        <f t="shared" si="10"/>
        <v>SEG AL BAHIAON</v>
      </c>
      <c r="R41" s="18">
        <f t="shared" si="11"/>
        <v>42513</v>
      </c>
      <c r="S41" s="3">
        <f t="shared" si="12"/>
        <v>41</v>
      </c>
      <c r="T41" s="3">
        <f t="shared" si="13"/>
        <v>42.5</v>
      </c>
      <c r="U41" s="3">
        <f t="shared" si="14"/>
        <v>42.5</v>
      </c>
      <c r="V41" s="3">
        <f t="shared" si="15"/>
        <v>41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2939</v>
      </c>
      <c r="D42" s="1" t="s">
        <v>2940</v>
      </c>
      <c r="E42" s="1" t="s">
        <v>2252</v>
      </c>
      <c r="F42" s="1" t="s">
        <v>2252</v>
      </c>
      <c r="G42" s="1" t="s">
        <v>2940</v>
      </c>
      <c r="H42" s="18">
        <v>42522</v>
      </c>
      <c r="J42" s="1">
        <f t="shared" si="6"/>
        <v>37.020000000000003</v>
      </c>
      <c r="K42" s="1">
        <f t="shared" si="7"/>
        <v>40.5</v>
      </c>
      <c r="L42" s="1">
        <f t="shared" si="8"/>
        <v>40.5</v>
      </c>
      <c r="M42" s="1">
        <f t="shared" si="9"/>
        <v>37.020000000000003</v>
      </c>
      <c r="P42" s="7" t="s">
        <v>130</v>
      </c>
      <c r="Q42" s="5" t="str">
        <f t="shared" si="10"/>
        <v>SEG AL BAHIAPN</v>
      </c>
      <c r="R42" s="18">
        <f t="shared" si="11"/>
        <v>42522</v>
      </c>
      <c r="S42" s="3">
        <f t="shared" si="12"/>
        <v>37.020000000000003</v>
      </c>
      <c r="T42" s="3">
        <f t="shared" si="13"/>
        <v>40.5</v>
      </c>
      <c r="U42" s="3">
        <f t="shared" si="14"/>
        <v>40.5</v>
      </c>
      <c r="V42" s="3">
        <f t="shared" si="15"/>
        <v>37.020000000000003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2941</v>
      </c>
      <c r="D43" s="1" t="s">
        <v>3079</v>
      </c>
      <c r="E43" s="1" t="s">
        <v>3284</v>
      </c>
      <c r="F43" s="1" t="s">
        <v>3285</v>
      </c>
      <c r="G43" s="1" t="s">
        <v>3116</v>
      </c>
      <c r="H43" s="18">
        <v>42527</v>
      </c>
      <c r="J43" s="1">
        <f t="shared" si="6"/>
        <v>33.78</v>
      </c>
      <c r="K43" s="1">
        <f t="shared" si="7"/>
        <v>33.85</v>
      </c>
      <c r="L43" s="1">
        <f t="shared" si="8"/>
        <v>34.21</v>
      </c>
      <c r="M43" s="1">
        <f t="shared" si="9"/>
        <v>33.72</v>
      </c>
      <c r="P43" s="7" t="s">
        <v>138</v>
      </c>
      <c r="Q43" s="5" t="str">
        <f t="shared" si="10"/>
        <v>COSAN       ON      NM</v>
      </c>
      <c r="R43" s="18">
        <f t="shared" si="11"/>
        <v>42527</v>
      </c>
      <c r="S43" s="3">
        <f t="shared" si="12"/>
        <v>33.78</v>
      </c>
      <c r="T43" s="3">
        <f t="shared" si="13"/>
        <v>33.85</v>
      </c>
      <c r="U43" s="3">
        <f t="shared" si="14"/>
        <v>34.21</v>
      </c>
      <c r="V43" s="3">
        <f t="shared" si="15"/>
        <v>33.72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2942</v>
      </c>
      <c r="D44" s="1" t="s">
        <v>3117</v>
      </c>
      <c r="E44" s="1" t="s">
        <v>3286</v>
      </c>
      <c r="F44" s="1" t="s">
        <v>3071</v>
      </c>
      <c r="G44" s="1" t="s">
        <v>3287</v>
      </c>
      <c r="H44" s="18">
        <v>42527</v>
      </c>
      <c r="J44" s="1">
        <f t="shared" si="6"/>
        <v>42.24</v>
      </c>
      <c r="K44" s="1">
        <f t="shared" si="7"/>
        <v>42.12</v>
      </c>
      <c r="L44" s="1">
        <f t="shared" si="8"/>
        <v>42.35</v>
      </c>
      <c r="M44" s="1">
        <f t="shared" si="9"/>
        <v>41.97</v>
      </c>
      <c r="P44" s="7" t="s">
        <v>182</v>
      </c>
      <c r="Q44" s="5" t="str">
        <f t="shared" si="10"/>
        <v>CETIP       ON      NM</v>
      </c>
      <c r="R44" s="18">
        <f t="shared" si="11"/>
        <v>42527</v>
      </c>
      <c r="S44" s="3">
        <f t="shared" si="12"/>
        <v>42.24</v>
      </c>
      <c r="T44" s="3">
        <f t="shared" si="13"/>
        <v>42.12</v>
      </c>
      <c r="U44" s="3">
        <f t="shared" si="14"/>
        <v>42.35</v>
      </c>
      <c r="V44" s="3">
        <f t="shared" si="15"/>
        <v>41.97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2943</v>
      </c>
      <c r="D45" s="1" t="s">
        <v>2958</v>
      </c>
      <c r="E45" s="1" t="s">
        <v>3288</v>
      </c>
      <c r="F45" s="1" t="s">
        <v>3118</v>
      </c>
      <c r="G45" s="1" t="s">
        <v>3289</v>
      </c>
      <c r="H45" s="18">
        <v>42527</v>
      </c>
      <c r="J45" s="1">
        <f t="shared" si="6"/>
        <v>7.5</v>
      </c>
      <c r="K45" s="1">
        <f t="shared" si="7"/>
        <v>7.49</v>
      </c>
      <c r="L45" s="1">
        <f t="shared" si="8"/>
        <v>7.59</v>
      </c>
      <c r="M45" s="1">
        <f t="shared" si="9"/>
        <v>7.45</v>
      </c>
      <c r="P45" s="7" t="s">
        <v>158</v>
      </c>
      <c r="Q45" s="5" t="str">
        <f t="shared" si="10"/>
        <v>DURATEX     ON      NM</v>
      </c>
      <c r="R45" s="18">
        <f t="shared" si="11"/>
        <v>42527</v>
      </c>
      <c r="S45" s="3">
        <f t="shared" si="12"/>
        <v>7.5</v>
      </c>
      <c r="T45" s="3">
        <f t="shared" si="13"/>
        <v>7.49</v>
      </c>
      <c r="U45" s="3">
        <f t="shared" si="14"/>
        <v>7.59</v>
      </c>
      <c r="V45" s="3">
        <f t="shared" si="15"/>
        <v>7.45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2944</v>
      </c>
      <c r="D47" s="1" t="s">
        <v>3055</v>
      </c>
      <c r="E47" s="1" t="s">
        <v>3055</v>
      </c>
      <c r="F47" s="1" t="s">
        <v>3055</v>
      </c>
      <c r="G47" s="1" t="s">
        <v>3055</v>
      </c>
      <c r="H47" s="18">
        <v>42524</v>
      </c>
      <c r="J47" s="1">
        <f t="shared" si="6"/>
        <v>6.01</v>
      </c>
      <c r="K47" s="1">
        <f t="shared" si="7"/>
        <v>6.01</v>
      </c>
      <c r="L47" s="1">
        <f t="shared" si="8"/>
        <v>6.01</v>
      </c>
      <c r="M47" s="1">
        <f t="shared" si="9"/>
        <v>6.01</v>
      </c>
      <c r="P47" s="7" t="s">
        <v>133</v>
      </c>
      <c r="Q47" s="5" t="str">
        <f t="shared" si="10"/>
        <v>ELEKEIROZ   ON</v>
      </c>
      <c r="R47" s="18">
        <f t="shared" si="11"/>
        <v>42524</v>
      </c>
      <c r="S47" s="3">
        <f t="shared" si="12"/>
        <v>6.01</v>
      </c>
      <c r="T47" s="3">
        <f t="shared" si="13"/>
        <v>6.01</v>
      </c>
      <c r="U47" s="3">
        <f t="shared" si="14"/>
        <v>6.01</v>
      </c>
      <c r="V47" s="3">
        <f t="shared" si="15"/>
        <v>6.01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2945</v>
      </c>
      <c r="D48" s="1" t="s">
        <v>2282</v>
      </c>
      <c r="E48" s="1" t="s">
        <v>2282</v>
      </c>
      <c r="F48" s="1" t="s">
        <v>2282</v>
      </c>
      <c r="G48" s="1" t="s">
        <v>2282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2946</v>
      </c>
      <c r="D49" s="1" t="s">
        <v>3056</v>
      </c>
      <c r="E49" s="1" t="s">
        <v>3056</v>
      </c>
      <c r="F49" s="1" t="s">
        <v>3056</v>
      </c>
      <c r="G49" s="1" t="s">
        <v>3056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2947</v>
      </c>
      <c r="D50" s="1" t="s">
        <v>3119</v>
      </c>
      <c r="E50" s="1" t="s">
        <v>3290</v>
      </c>
      <c r="F50" s="1" t="s">
        <v>3119</v>
      </c>
      <c r="G50" s="1" t="s">
        <v>3290</v>
      </c>
      <c r="H50" s="18">
        <v>42527</v>
      </c>
      <c r="J50" s="1">
        <f t="shared" si="6"/>
        <v>1.63</v>
      </c>
      <c r="K50" s="1">
        <f t="shared" si="7"/>
        <v>1.61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42527</v>
      </c>
      <c r="S50" s="4">
        <f t="shared" si="12"/>
        <v>1.63</v>
      </c>
      <c r="T50" s="4">
        <f t="shared" si="13"/>
        <v>1.61</v>
      </c>
      <c r="U50" s="4">
        <f t="shared" si="14"/>
        <v>1.63</v>
      </c>
      <c r="V50" s="4">
        <f t="shared" si="15"/>
        <v>1.61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2949</v>
      </c>
      <c r="D51" s="1" t="s">
        <v>3120</v>
      </c>
      <c r="E51" s="1" t="s">
        <v>3082</v>
      </c>
      <c r="F51" s="1" t="s">
        <v>3120</v>
      </c>
      <c r="G51" s="1" t="s">
        <v>3081</v>
      </c>
      <c r="H51" s="18">
        <v>42527</v>
      </c>
      <c r="J51" s="1">
        <f t="shared" si="6"/>
        <v>2.54</v>
      </c>
      <c r="K51" s="1">
        <f t="shared" si="7"/>
        <v>2.41</v>
      </c>
      <c r="L51" s="1">
        <f t="shared" si="8"/>
        <v>2.54</v>
      </c>
      <c r="M51" s="1">
        <f t="shared" si="9"/>
        <v>2.37</v>
      </c>
      <c r="P51" s="7" t="s">
        <v>159</v>
      </c>
      <c r="Q51" s="5" t="str">
        <f t="shared" si="10"/>
        <v>EUCATEX     PN      N1</v>
      </c>
      <c r="R51" s="18">
        <f t="shared" si="11"/>
        <v>42527</v>
      </c>
      <c r="S51" s="3">
        <f t="shared" si="12"/>
        <v>2.54</v>
      </c>
      <c r="T51" s="3">
        <f t="shared" si="13"/>
        <v>2.41</v>
      </c>
      <c r="U51" s="3">
        <f t="shared" si="14"/>
        <v>2.54</v>
      </c>
      <c r="V51" s="3">
        <f t="shared" si="15"/>
        <v>2.37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2950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2951</v>
      </c>
      <c r="D53" s="1" t="s">
        <v>2952</v>
      </c>
      <c r="E53" s="1" t="s">
        <v>2952</v>
      </c>
      <c r="F53" s="1" t="s">
        <v>2952</v>
      </c>
      <c r="G53" s="1" t="s">
        <v>2952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2953</v>
      </c>
      <c r="D54" s="1" t="s">
        <v>3121</v>
      </c>
      <c r="E54" s="19" t="s">
        <v>3066</v>
      </c>
      <c r="F54" s="19" t="s">
        <v>3291</v>
      </c>
      <c r="G54" s="19" t="s">
        <v>3121</v>
      </c>
      <c r="H54" s="18">
        <v>42527</v>
      </c>
      <c r="J54" s="1">
        <f t="shared" si="6"/>
        <v>26.53</v>
      </c>
      <c r="K54" s="1">
        <f t="shared" si="7"/>
        <v>26.85</v>
      </c>
      <c r="L54" s="1">
        <f t="shared" si="8"/>
        <v>27.03</v>
      </c>
      <c r="M54" s="1">
        <f t="shared" si="9"/>
        <v>26.53</v>
      </c>
      <c r="P54" s="7" t="s">
        <v>171</v>
      </c>
      <c r="Q54" s="5" t="str">
        <f t="shared" si="10"/>
        <v>IGUATEMI    ON      NM</v>
      </c>
      <c r="R54" s="18">
        <f t="shared" si="11"/>
        <v>42527</v>
      </c>
      <c r="S54" s="3">
        <f t="shared" si="12"/>
        <v>26.53</v>
      </c>
      <c r="T54" s="3">
        <f t="shared" si="13"/>
        <v>26.85</v>
      </c>
      <c r="U54" s="3">
        <f t="shared" si="14"/>
        <v>27.03</v>
      </c>
      <c r="V54" s="3">
        <f t="shared" si="15"/>
        <v>26.53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2954</v>
      </c>
      <c r="D55" s="1" t="s">
        <v>3122</v>
      </c>
      <c r="E55" s="1" t="s">
        <v>3292</v>
      </c>
      <c r="F55" s="1" t="s">
        <v>3293</v>
      </c>
      <c r="G55" s="1" t="s">
        <v>3294</v>
      </c>
      <c r="H55" s="18">
        <v>42527</v>
      </c>
      <c r="J55" s="1">
        <f t="shared" si="6"/>
        <v>10.69</v>
      </c>
      <c r="K55" s="1">
        <f t="shared" si="7"/>
        <v>10.49</v>
      </c>
      <c r="L55" s="1">
        <f t="shared" si="8"/>
        <v>10.78</v>
      </c>
      <c r="M55" s="1">
        <f t="shared" si="9"/>
        <v>10.45</v>
      </c>
      <c r="P55" s="15" t="s">
        <v>143</v>
      </c>
      <c r="Q55" s="5" t="str">
        <f t="shared" si="10"/>
        <v>JBS         ON      NM</v>
      </c>
      <c r="R55" s="18">
        <f t="shared" si="11"/>
        <v>42527</v>
      </c>
      <c r="S55" s="3">
        <f t="shared" si="12"/>
        <v>10.69</v>
      </c>
      <c r="T55" s="3">
        <f t="shared" si="13"/>
        <v>10.49</v>
      </c>
      <c r="U55" s="3">
        <f t="shared" si="14"/>
        <v>10.78</v>
      </c>
      <c r="V55" s="3">
        <f t="shared" si="15"/>
        <v>10.45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2653</v>
      </c>
      <c r="D56" s="1" t="s">
        <v>2331</v>
      </c>
      <c r="E56" s="1" t="s">
        <v>2331</v>
      </c>
      <c r="F56" s="1" t="s">
        <v>2331</v>
      </c>
      <c r="G56" s="1" t="s">
        <v>2331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2654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2955</v>
      </c>
      <c r="D58" s="1" t="s">
        <v>3123</v>
      </c>
      <c r="E58" s="1" t="s">
        <v>3123</v>
      </c>
      <c r="F58" s="1" t="s">
        <v>3247</v>
      </c>
      <c r="G58" s="1" t="s">
        <v>3123</v>
      </c>
      <c r="H58" s="18">
        <v>42527</v>
      </c>
      <c r="J58" s="1">
        <f t="shared" si="6"/>
        <v>4.7</v>
      </c>
      <c r="K58" s="1">
        <f t="shared" si="7"/>
        <v>4.7</v>
      </c>
      <c r="L58" s="1">
        <f t="shared" si="8"/>
        <v>4.71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42527</v>
      </c>
      <c r="S58" s="3">
        <f t="shared" si="12"/>
        <v>4.7</v>
      </c>
      <c r="T58" s="3">
        <f t="shared" si="13"/>
        <v>4.7</v>
      </c>
      <c r="U58" s="3">
        <f t="shared" si="14"/>
        <v>4.71</v>
      </c>
      <c r="V58" s="3">
        <f t="shared" si="15"/>
        <v>4.7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2956</v>
      </c>
      <c r="D59" s="1" t="s">
        <v>3124</v>
      </c>
      <c r="E59" s="19" t="s">
        <v>3295</v>
      </c>
      <c r="F59" s="19" t="s">
        <v>3124</v>
      </c>
      <c r="G59" s="19" t="s">
        <v>3296</v>
      </c>
      <c r="H59" s="18">
        <v>42527</v>
      </c>
      <c r="J59" s="1">
        <f t="shared" si="6"/>
        <v>15.12</v>
      </c>
      <c r="K59" s="1">
        <f t="shared" si="7"/>
        <v>14.95</v>
      </c>
      <c r="L59" s="1">
        <f t="shared" si="8"/>
        <v>15.12</v>
      </c>
      <c r="M59" s="1">
        <f t="shared" si="9"/>
        <v>14.9</v>
      </c>
      <c r="P59" s="7" t="s">
        <v>161</v>
      </c>
      <c r="Q59" s="5" t="str">
        <f t="shared" si="10"/>
        <v>MAGNESITA SAON      NM</v>
      </c>
      <c r="R59" s="17">
        <f t="shared" si="11"/>
        <v>42527</v>
      </c>
      <c r="S59" s="4">
        <f t="shared" si="12"/>
        <v>15.12</v>
      </c>
      <c r="T59" s="4">
        <f t="shared" si="13"/>
        <v>14.95</v>
      </c>
      <c r="U59" s="4">
        <f t="shared" si="14"/>
        <v>15.12</v>
      </c>
      <c r="V59" s="4">
        <f t="shared" si="15"/>
        <v>14.9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2957</v>
      </c>
      <c r="D60" s="1" t="s">
        <v>2958</v>
      </c>
      <c r="E60" s="19" t="s">
        <v>2958</v>
      </c>
      <c r="F60" s="19" t="s">
        <v>2958</v>
      </c>
      <c r="G60" s="19" t="s">
        <v>2958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2959</v>
      </c>
      <c r="D61" s="1" t="s">
        <v>2311</v>
      </c>
      <c r="E61" s="1" t="s">
        <v>2311</v>
      </c>
      <c r="F61" s="1" t="s">
        <v>2311</v>
      </c>
      <c r="G61" s="1" t="s">
        <v>2311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2960</v>
      </c>
      <c r="D62" s="1" t="s">
        <v>2961</v>
      </c>
      <c r="E62" s="1" t="s">
        <v>2961</v>
      </c>
      <c r="F62" s="1" t="s">
        <v>2961</v>
      </c>
      <c r="G62" s="1" t="s">
        <v>2961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2962</v>
      </c>
      <c r="D63" s="1" t="s">
        <v>3125</v>
      </c>
      <c r="E63" s="1" t="s">
        <v>3297</v>
      </c>
      <c r="F63" s="1" t="s">
        <v>3298</v>
      </c>
      <c r="G63" s="1" t="s">
        <v>3299</v>
      </c>
      <c r="H63" s="18">
        <v>42527</v>
      </c>
      <c r="J63" s="1">
        <f t="shared" si="6"/>
        <v>57</v>
      </c>
      <c r="K63" s="1">
        <f t="shared" si="7"/>
        <v>56.82</v>
      </c>
      <c r="L63" s="1">
        <f t="shared" si="8"/>
        <v>57.43</v>
      </c>
      <c r="M63" s="1">
        <f t="shared" si="9"/>
        <v>56.55</v>
      </c>
      <c r="P63" s="7" t="s">
        <v>172</v>
      </c>
      <c r="Q63" s="5" t="str">
        <f t="shared" si="10"/>
        <v>MULTIPLAN   ON      N2</v>
      </c>
      <c r="R63" s="18">
        <f t="shared" si="11"/>
        <v>42527</v>
      </c>
      <c r="S63" s="3">
        <f t="shared" si="12"/>
        <v>57</v>
      </c>
      <c r="T63" s="3">
        <f t="shared" si="13"/>
        <v>56.82</v>
      </c>
      <c r="U63" s="3">
        <f t="shared" si="14"/>
        <v>57.43</v>
      </c>
      <c r="V63" s="3">
        <f t="shared" si="15"/>
        <v>56.55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2963</v>
      </c>
      <c r="D65" s="1" t="s">
        <v>3126</v>
      </c>
      <c r="E65" s="1" t="s">
        <v>3127</v>
      </c>
      <c r="F65" s="1" t="s">
        <v>3094</v>
      </c>
      <c r="G65" s="1" t="s">
        <v>3036</v>
      </c>
      <c r="H65" s="18">
        <v>42527</v>
      </c>
      <c r="J65" s="1">
        <f t="shared" si="6"/>
        <v>1.25</v>
      </c>
      <c r="K65" s="1">
        <f t="shared" si="7"/>
        <v>1.27</v>
      </c>
      <c r="L65" s="1">
        <f t="shared" si="8"/>
        <v>1.31</v>
      </c>
      <c r="M65" s="1">
        <f t="shared" si="9"/>
        <v>1.2</v>
      </c>
      <c r="P65" s="7" t="s">
        <v>146</v>
      </c>
      <c r="Q65" s="5" t="str">
        <f t="shared" si="10"/>
        <v>OI          ON      N1</v>
      </c>
      <c r="R65" s="18">
        <f t="shared" si="11"/>
        <v>42527</v>
      </c>
      <c r="S65" s="3">
        <f t="shared" si="12"/>
        <v>1.25</v>
      </c>
      <c r="T65" s="3">
        <f t="shared" si="13"/>
        <v>1.27</v>
      </c>
      <c r="U65" s="3">
        <f t="shared" si="14"/>
        <v>1.31</v>
      </c>
      <c r="V65" s="3">
        <f t="shared" si="15"/>
        <v>1.2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2966</v>
      </c>
      <c r="D66" s="1" t="s">
        <v>3128</v>
      </c>
      <c r="E66" s="1" t="s">
        <v>3058</v>
      </c>
      <c r="F66" s="1" t="s">
        <v>3300</v>
      </c>
      <c r="G66" s="1" t="s">
        <v>2525</v>
      </c>
      <c r="H66" s="18">
        <v>42527</v>
      </c>
      <c r="J66" s="1">
        <f t="shared" si="6"/>
        <v>1.1599999999999999</v>
      </c>
      <c r="K66" s="1">
        <f t="shared" si="7"/>
        <v>1.17</v>
      </c>
      <c r="L66" s="1">
        <f t="shared" si="8"/>
        <v>1.21</v>
      </c>
      <c r="M66" s="1">
        <f t="shared" si="9"/>
        <v>1.1100000000000001</v>
      </c>
      <c r="P66" s="5" t="s">
        <v>147</v>
      </c>
      <c r="Q66" s="5" t="str">
        <f t="shared" si="10"/>
        <v>OI          PN      N1</v>
      </c>
      <c r="R66" s="18">
        <f t="shared" si="11"/>
        <v>42527</v>
      </c>
      <c r="S66" s="3">
        <f t="shared" si="12"/>
        <v>1.1599999999999999</v>
      </c>
      <c r="T66" s="3">
        <f t="shared" si="13"/>
        <v>1.17</v>
      </c>
      <c r="U66" s="3">
        <f t="shared" si="14"/>
        <v>1.21</v>
      </c>
      <c r="V66" s="3">
        <f t="shared" si="15"/>
        <v>1.1100000000000001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2968</v>
      </c>
      <c r="D67" s="1" t="s">
        <v>2969</v>
      </c>
      <c r="E67" s="19" t="s">
        <v>2969</v>
      </c>
      <c r="F67" s="19" t="s">
        <v>2969</v>
      </c>
      <c r="G67" s="19" t="s">
        <v>2969</v>
      </c>
      <c r="H67" s="18">
        <v>42514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42514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2970</v>
      </c>
      <c r="D68" s="1" t="s">
        <v>3129</v>
      </c>
      <c r="E68" s="1" t="s">
        <v>3301</v>
      </c>
      <c r="F68" s="1" t="s">
        <v>3302</v>
      </c>
      <c r="G68" s="1" t="s">
        <v>3303</v>
      </c>
      <c r="H68" s="18">
        <v>42527</v>
      </c>
      <c r="J68" s="1">
        <f t="shared" si="6"/>
        <v>10.98</v>
      </c>
      <c r="K68" s="1">
        <f t="shared" si="7"/>
        <v>10.92</v>
      </c>
      <c r="L68" s="1">
        <f t="shared" si="8"/>
        <v>11.04</v>
      </c>
      <c r="M68" s="1">
        <f t="shared" si="9"/>
        <v>10.74</v>
      </c>
      <c r="P68" s="7" t="s">
        <v>10</v>
      </c>
      <c r="Q68" s="5" t="str">
        <f t="shared" si="10"/>
        <v>PETROBRAS   ON</v>
      </c>
      <c r="R68" s="18">
        <f t="shared" si="11"/>
        <v>42527</v>
      </c>
      <c r="S68" s="3">
        <f t="shared" si="12"/>
        <v>10.98</v>
      </c>
      <c r="T68" s="3">
        <f t="shared" si="13"/>
        <v>10.92</v>
      </c>
      <c r="U68" s="3">
        <f t="shared" si="14"/>
        <v>11.04</v>
      </c>
      <c r="V68" s="3">
        <f t="shared" si="15"/>
        <v>10.74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2971</v>
      </c>
      <c r="D69" s="1" t="s">
        <v>3041</v>
      </c>
      <c r="E69" s="1" t="s">
        <v>3304</v>
      </c>
      <c r="F69" s="1" t="s">
        <v>3130</v>
      </c>
      <c r="G69" s="1" t="s">
        <v>3305</v>
      </c>
      <c r="H69" s="18">
        <v>42527</v>
      </c>
      <c r="J69" s="1">
        <f t="shared" si="6"/>
        <v>8.6999999999999993</v>
      </c>
      <c r="K69" s="1">
        <f t="shared" si="7"/>
        <v>8.56</v>
      </c>
      <c r="L69" s="1">
        <f t="shared" si="8"/>
        <v>8.7799999999999994</v>
      </c>
      <c r="M69" s="1">
        <f t="shared" si="9"/>
        <v>8.5399999999999991</v>
      </c>
      <c r="P69" s="7" t="s">
        <v>11</v>
      </c>
      <c r="Q69" s="5" t="str">
        <f t="shared" si="10"/>
        <v>PETROBRAS   PN</v>
      </c>
      <c r="R69" s="18">
        <f t="shared" si="11"/>
        <v>42527</v>
      </c>
      <c r="S69" s="3">
        <f t="shared" si="12"/>
        <v>8.6999999999999993</v>
      </c>
      <c r="T69" s="3">
        <f t="shared" si="13"/>
        <v>8.56</v>
      </c>
      <c r="U69" s="3">
        <f t="shared" si="14"/>
        <v>8.7799999999999994</v>
      </c>
      <c r="V69" s="3">
        <f t="shared" si="15"/>
        <v>8.5399999999999991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2972</v>
      </c>
      <c r="D70" s="1" t="s">
        <v>2973</v>
      </c>
      <c r="E70" s="1" t="s">
        <v>2974</v>
      </c>
      <c r="F70" s="1" t="s">
        <v>2974</v>
      </c>
      <c r="G70" s="1" t="s">
        <v>2973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2975</v>
      </c>
      <c r="D71" s="1" t="s">
        <v>2976</v>
      </c>
      <c r="E71" s="1" t="s">
        <v>2976</v>
      </c>
      <c r="F71" s="1" t="s">
        <v>2976</v>
      </c>
      <c r="G71" s="1" t="s">
        <v>2976</v>
      </c>
      <c r="H71" s="18">
        <v>42478</v>
      </c>
      <c r="J71" s="1">
        <f t="shared" si="6"/>
        <v>74</v>
      </c>
      <c r="K71" s="1">
        <f t="shared" si="7"/>
        <v>74</v>
      </c>
      <c r="L71" s="1">
        <f t="shared" si="8"/>
        <v>74</v>
      </c>
      <c r="M71" s="1">
        <f t="shared" si="9"/>
        <v>74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42478</v>
      </c>
      <c r="S71" s="4">
        <f t="shared" ref="S71:S102" si="18">J71</f>
        <v>74</v>
      </c>
      <c r="T71" s="4">
        <f t="shared" ref="T71:T102" si="19">K71</f>
        <v>74</v>
      </c>
      <c r="U71" s="4">
        <f t="shared" ref="U71:U102" si="20">L71</f>
        <v>74</v>
      </c>
      <c r="V71" s="4">
        <f t="shared" ref="V71:V102" si="21">M71</f>
        <v>74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2977</v>
      </c>
      <c r="D72" s="1" t="s">
        <v>3131</v>
      </c>
      <c r="E72" s="1" t="s">
        <v>3306</v>
      </c>
      <c r="F72" s="1" t="s">
        <v>3074</v>
      </c>
      <c r="G72" s="1" t="s">
        <v>2227</v>
      </c>
      <c r="H72" s="18">
        <v>42527</v>
      </c>
      <c r="J72" s="1">
        <f t="shared" ref="J72:J135" si="22">IF($A72="",0,IF(D72&lt;&gt;"N/A",VALUE(CONCATENATE(LEFT(D72,LEN(D72)-3),",",RIGHT(D72,2))), 0))</f>
        <v>3.85</v>
      </c>
      <c r="K72" s="1">
        <f t="shared" ref="K72:K135" si="23">IF($A72="",0,IF(E72&lt;&gt;"N/A",VALUE(CONCATENATE(LEFT(E72,LEN(E72)-3),",",RIGHT(E72,2))), 0))</f>
        <v>3.83</v>
      </c>
      <c r="L72" s="1">
        <f t="shared" ref="L72:L135" si="24">IF($A72="",0,IF(F72&lt;&gt;"N/A",VALUE(CONCATENATE(LEFT(F72,LEN(F72)-3),",",RIGHT(F72,2))), 0))</f>
        <v>3.89</v>
      </c>
      <c r="M72" s="1">
        <f t="shared" ref="M72:M135" si="25">IF($A72="",0,IF(G72&lt;&gt;"N/A",VALUE(CONCATENATE(LEFT(G72,LEN(G72)-3),",",RIGHT(G72,2))), 0))</f>
        <v>3.8</v>
      </c>
      <c r="P72" s="8" t="s">
        <v>128</v>
      </c>
      <c r="Q72" s="5" t="str">
        <f t="shared" si="16"/>
        <v>QGEP PART   ON      NM</v>
      </c>
      <c r="R72" s="18">
        <f t="shared" si="17"/>
        <v>42527</v>
      </c>
      <c r="S72" s="3">
        <f t="shared" si="18"/>
        <v>3.85</v>
      </c>
      <c r="T72" s="3">
        <f t="shared" si="19"/>
        <v>3.83</v>
      </c>
      <c r="U72" s="3">
        <f t="shared" si="20"/>
        <v>3.89</v>
      </c>
      <c r="V72" s="3">
        <f t="shared" si="21"/>
        <v>3.8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2979</v>
      </c>
      <c r="D73" s="1" t="s">
        <v>3132</v>
      </c>
      <c r="E73" s="1" t="s">
        <v>3060</v>
      </c>
      <c r="F73" s="1" t="s">
        <v>3132</v>
      </c>
      <c r="G73" s="1" t="s">
        <v>3307</v>
      </c>
      <c r="H73" s="18">
        <v>42527</v>
      </c>
      <c r="J73" s="1">
        <f t="shared" si="22"/>
        <v>25.29</v>
      </c>
      <c r="K73" s="1">
        <f t="shared" si="23"/>
        <v>25.15</v>
      </c>
      <c r="L73" s="1">
        <f t="shared" si="24"/>
        <v>25.29</v>
      </c>
      <c r="M73" s="1">
        <f t="shared" si="25"/>
        <v>25.1</v>
      </c>
      <c r="P73" s="7" t="s">
        <v>174</v>
      </c>
      <c r="Q73" s="5" t="str">
        <f t="shared" si="16"/>
        <v>SAO CARLOS  ON      NM</v>
      </c>
      <c r="R73" s="18">
        <f t="shared" si="17"/>
        <v>42527</v>
      </c>
      <c r="S73" s="3">
        <f t="shared" si="18"/>
        <v>25.29</v>
      </c>
      <c r="T73" s="3">
        <f t="shared" si="19"/>
        <v>25.15</v>
      </c>
      <c r="U73" s="3">
        <f t="shared" si="20"/>
        <v>25.29</v>
      </c>
      <c r="V73" s="3">
        <f t="shared" si="21"/>
        <v>25.1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2679</v>
      </c>
      <c r="D74" s="1" t="s">
        <v>3133</v>
      </c>
      <c r="E74" s="1" t="s">
        <v>3308</v>
      </c>
      <c r="F74" s="1" t="s">
        <v>3309</v>
      </c>
      <c r="G74" s="1" t="s">
        <v>3134</v>
      </c>
      <c r="H74" s="18">
        <v>42527</v>
      </c>
      <c r="J74" s="1">
        <f t="shared" si="22"/>
        <v>52.28</v>
      </c>
      <c r="K74" s="1">
        <f t="shared" si="23"/>
        <v>52.62</v>
      </c>
      <c r="L74" s="1">
        <f t="shared" si="24"/>
        <v>52.94</v>
      </c>
      <c r="M74" s="1">
        <f t="shared" si="25"/>
        <v>52.19</v>
      </c>
      <c r="P74" s="8" t="s">
        <v>139</v>
      </c>
      <c r="Q74" s="5" t="str">
        <f t="shared" si="16"/>
        <v>SAO MARTINHOON      NM</v>
      </c>
      <c r="R74" s="18">
        <f t="shared" si="17"/>
        <v>42527</v>
      </c>
      <c r="S74" s="3">
        <f t="shared" si="18"/>
        <v>52.28</v>
      </c>
      <c r="T74" s="3">
        <f t="shared" si="19"/>
        <v>52.62</v>
      </c>
      <c r="U74" s="3">
        <f t="shared" si="20"/>
        <v>52.94</v>
      </c>
      <c r="V74" s="3">
        <f t="shared" si="21"/>
        <v>52.19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2981</v>
      </c>
      <c r="D75" s="1" t="s">
        <v>3135</v>
      </c>
      <c r="E75" s="1" t="s">
        <v>2194</v>
      </c>
      <c r="F75" s="1" t="s">
        <v>3135</v>
      </c>
      <c r="G75" s="1" t="s">
        <v>2194</v>
      </c>
      <c r="H75" s="18">
        <v>42527</v>
      </c>
      <c r="J75" s="1">
        <f t="shared" si="22"/>
        <v>17.02</v>
      </c>
      <c r="K75" s="1">
        <f t="shared" si="23"/>
        <v>17</v>
      </c>
      <c r="L75" s="1">
        <f t="shared" si="24"/>
        <v>17.02</v>
      </c>
      <c r="M75" s="1">
        <f t="shared" si="25"/>
        <v>17</v>
      </c>
      <c r="P75" s="7" t="s">
        <v>173</v>
      </c>
      <c r="Q75" s="5" t="str">
        <f t="shared" si="16"/>
        <v>SIERRABRASILON      NM</v>
      </c>
      <c r="R75" s="18">
        <f t="shared" si="17"/>
        <v>42527</v>
      </c>
      <c r="S75" s="3">
        <f t="shared" si="18"/>
        <v>17.02</v>
      </c>
      <c r="T75" s="3">
        <f t="shared" si="19"/>
        <v>17</v>
      </c>
      <c r="U75" s="3">
        <f t="shared" si="20"/>
        <v>17.02</v>
      </c>
      <c r="V75" s="3">
        <f t="shared" si="21"/>
        <v>17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2982</v>
      </c>
      <c r="D76" s="1" t="s">
        <v>3136</v>
      </c>
      <c r="E76" s="1" t="s">
        <v>3137</v>
      </c>
      <c r="F76" s="1" t="s">
        <v>3310</v>
      </c>
      <c r="G76" s="1" t="s">
        <v>3138</v>
      </c>
      <c r="H76" s="18">
        <v>42527</v>
      </c>
      <c r="J76" s="1">
        <f t="shared" si="22"/>
        <v>15.34</v>
      </c>
      <c r="K76" s="1">
        <f t="shared" si="23"/>
        <v>15.4</v>
      </c>
      <c r="L76" s="1">
        <f t="shared" si="24"/>
        <v>15.9</v>
      </c>
      <c r="M76" s="1">
        <f t="shared" si="25"/>
        <v>15.32</v>
      </c>
      <c r="P76" s="7" t="s">
        <v>42</v>
      </c>
      <c r="Q76" s="5" t="str">
        <f t="shared" si="16"/>
        <v>SUL AMERICA UNT     N2</v>
      </c>
      <c r="R76" s="18">
        <f t="shared" si="17"/>
        <v>42527</v>
      </c>
      <c r="S76" s="3">
        <f t="shared" si="18"/>
        <v>15.34</v>
      </c>
      <c r="T76" s="3">
        <f t="shared" si="19"/>
        <v>15.4</v>
      </c>
      <c r="U76" s="3">
        <f t="shared" si="20"/>
        <v>15.9</v>
      </c>
      <c r="V76" s="3">
        <f t="shared" si="21"/>
        <v>15.32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2983</v>
      </c>
      <c r="D77" s="1" t="s">
        <v>3139</v>
      </c>
      <c r="E77" s="1" t="s">
        <v>3139</v>
      </c>
      <c r="F77" s="1" t="s">
        <v>3139</v>
      </c>
      <c r="G77" s="1" t="s">
        <v>3139</v>
      </c>
      <c r="H77" s="18">
        <v>42527</v>
      </c>
      <c r="J77" s="1">
        <f t="shared" si="22"/>
        <v>61</v>
      </c>
      <c r="K77" s="1">
        <f t="shared" si="23"/>
        <v>61</v>
      </c>
      <c r="L77" s="1">
        <f t="shared" si="24"/>
        <v>61</v>
      </c>
      <c r="M77" s="1">
        <f t="shared" si="25"/>
        <v>61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61</v>
      </c>
      <c r="U77" s="3">
        <f t="shared" si="20"/>
        <v>61</v>
      </c>
      <c r="V77" s="3">
        <f t="shared" si="21"/>
        <v>61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2984</v>
      </c>
      <c r="D78" s="1" t="s">
        <v>3029</v>
      </c>
      <c r="E78" s="1" t="s">
        <v>3311</v>
      </c>
      <c r="F78" s="1" t="s">
        <v>3141</v>
      </c>
      <c r="G78" s="1" t="s">
        <v>3311</v>
      </c>
      <c r="H78" s="18">
        <v>42527</v>
      </c>
      <c r="J78" s="1">
        <f t="shared" si="22"/>
        <v>7.12</v>
      </c>
      <c r="K78" s="1">
        <f t="shared" si="23"/>
        <v>6.98</v>
      </c>
      <c r="L78" s="1">
        <f t="shared" si="24"/>
        <v>7.14</v>
      </c>
      <c r="M78" s="1">
        <f t="shared" si="25"/>
        <v>6.98</v>
      </c>
      <c r="P78" s="8" t="s">
        <v>145</v>
      </c>
      <c r="Q78" s="5" t="str">
        <f t="shared" si="16"/>
        <v>TIM PART S/AON      NM</v>
      </c>
      <c r="R78" s="18">
        <f t="shared" si="17"/>
        <v>42527</v>
      </c>
      <c r="S78" s="3">
        <f t="shared" si="18"/>
        <v>7.12</v>
      </c>
      <c r="T78" s="3">
        <f t="shared" si="19"/>
        <v>6.98</v>
      </c>
      <c r="U78" s="3">
        <f t="shared" si="20"/>
        <v>7.14</v>
      </c>
      <c r="V78" s="3">
        <f t="shared" si="21"/>
        <v>6.98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2985</v>
      </c>
      <c r="D79" s="1" t="s">
        <v>2986</v>
      </c>
      <c r="E79" s="19" t="s">
        <v>2986</v>
      </c>
      <c r="F79" s="1" t="s">
        <v>2986</v>
      </c>
      <c r="G79" s="19" t="s">
        <v>2986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2987</v>
      </c>
      <c r="D80" s="1" t="s">
        <v>3312</v>
      </c>
      <c r="E80" s="1" t="s">
        <v>3313</v>
      </c>
      <c r="F80" s="1" t="s">
        <v>3313</v>
      </c>
      <c r="G80" s="1" t="s">
        <v>3312</v>
      </c>
      <c r="H80" s="18">
        <v>42527</v>
      </c>
      <c r="J80" s="1">
        <f t="shared" si="22"/>
        <v>7.1</v>
      </c>
      <c r="K80" s="1">
        <f t="shared" si="23"/>
        <v>7.25</v>
      </c>
      <c r="L80" s="1">
        <f t="shared" si="24"/>
        <v>7.25</v>
      </c>
      <c r="M80" s="1">
        <f t="shared" si="25"/>
        <v>7.1</v>
      </c>
      <c r="P80" s="8" t="s">
        <v>180</v>
      </c>
      <c r="Q80" s="5" t="str">
        <f t="shared" si="16"/>
        <v>TARPON INV  ON  ED  NM</v>
      </c>
      <c r="R80" s="18">
        <f t="shared" si="17"/>
        <v>42527</v>
      </c>
      <c r="S80" s="3">
        <f t="shared" si="18"/>
        <v>7.1</v>
      </c>
      <c r="T80" s="3">
        <f t="shared" si="19"/>
        <v>7.25</v>
      </c>
      <c r="U80" s="3">
        <f t="shared" si="20"/>
        <v>7.25</v>
      </c>
      <c r="V80" s="3">
        <f t="shared" si="21"/>
        <v>7.1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2988</v>
      </c>
      <c r="D81" s="1" t="s">
        <v>3143</v>
      </c>
      <c r="E81" s="1" t="s">
        <v>3314</v>
      </c>
      <c r="F81" s="1" t="s">
        <v>3315</v>
      </c>
      <c r="G81" s="1" t="s">
        <v>3316</v>
      </c>
      <c r="H81" s="18">
        <v>42527</v>
      </c>
      <c r="J81" s="1">
        <f t="shared" si="22"/>
        <v>69.650000000000006</v>
      </c>
      <c r="K81" s="1">
        <f t="shared" si="23"/>
        <v>68.900000000000006</v>
      </c>
      <c r="L81" s="1">
        <f t="shared" si="24"/>
        <v>69.88</v>
      </c>
      <c r="M81" s="1">
        <f t="shared" si="25"/>
        <v>68.88</v>
      </c>
      <c r="P81" s="7" t="s">
        <v>154</v>
      </c>
      <c r="Q81" s="5" t="str">
        <f t="shared" si="16"/>
        <v>ULTRAPAR    ON      NM</v>
      </c>
      <c r="R81" s="18">
        <f t="shared" si="17"/>
        <v>42527</v>
      </c>
      <c r="S81" s="3">
        <f t="shared" si="18"/>
        <v>69.650000000000006</v>
      </c>
      <c r="T81" s="3">
        <f t="shared" si="19"/>
        <v>68.900000000000006</v>
      </c>
      <c r="U81" s="3">
        <f t="shared" si="20"/>
        <v>69.88</v>
      </c>
      <c r="V81" s="3">
        <f t="shared" si="21"/>
        <v>68.88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2989</v>
      </c>
      <c r="D82" s="1" t="s">
        <v>3317</v>
      </c>
      <c r="E82" s="1" t="s">
        <v>3317</v>
      </c>
      <c r="F82" s="1" t="s">
        <v>3317</v>
      </c>
      <c r="G82" s="1" t="s">
        <v>3317</v>
      </c>
      <c r="H82" s="18">
        <v>42527</v>
      </c>
      <c r="J82" s="1">
        <f t="shared" si="22"/>
        <v>6.41</v>
      </c>
      <c r="K82" s="1">
        <f t="shared" si="23"/>
        <v>6.41</v>
      </c>
      <c r="L82" s="1">
        <f t="shared" si="24"/>
        <v>6.41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6.41</v>
      </c>
      <c r="U82" s="3">
        <f t="shared" si="20"/>
        <v>6.41</v>
      </c>
      <c r="V82" s="3">
        <f t="shared" si="21"/>
        <v>6.41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2991</v>
      </c>
      <c r="D83" s="1" t="s">
        <v>2694</v>
      </c>
      <c r="E83" s="1" t="s">
        <v>3318</v>
      </c>
      <c r="F83" s="1" t="s">
        <v>3145</v>
      </c>
      <c r="G83" s="1" t="s">
        <v>2893</v>
      </c>
      <c r="H83" s="18">
        <v>42527</v>
      </c>
      <c r="J83" s="1">
        <f t="shared" si="22"/>
        <v>13</v>
      </c>
      <c r="K83" s="1">
        <f t="shared" si="23"/>
        <v>12.75</v>
      </c>
      <c r="L83" s="1">
        <f t="shared" si="24"/>
        <v>13.11</v>
      </c>
      <c r="M83" s="1">
        <f t="shared" si="25"/>
        <v>12.6</v>
      </c>
      <c r="P83" s="7" t="s">
        <v>162</v>
      </c>
      <c r="Q83" s="5" t="str">
        <f t="shared" si="16"/>
        <v>VALE        PNA     N1</v>
      </c>
      <c r="R83" s="17">
        <f t="shared" si="17"/>
        <v>42527</v>
      </c>
      <c r="S83" s="4">
        <f t="shared" si="18"/>
        <v>13</v>
      </c>
      <c r="T83" s="4">
        <f t="shared" si="19"/>
        <v>12.75</v>
      </c>
      <c r="U83" s="4">
        <f t="shared" si="20"/>
        <v>13.11</v>
      </c>
      <c r="V83" s="4">
        <f t="shared" si="21"/>
        <v>12.6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2591</v>
      </c>
      <c r="D84" s="1" t="s">
        <v>2318</v>
      </c>
      <c r="E84" s="1" t="s">
        <v>2318</v>
      </c>
      <c r="F84" s="1" t="s">
        <v>2318</v>
      </c>
      <c r="G84" s="1" t="s">
        <v>2318</v>
      </c>
      <c r="H84" s="18">
        <v>42524</v>
      </c>
      <c r="J84" s="1">
        <f t="shared" si="22"/>
        <v>21.2</v>
      </c>
      <c r="K84" s="1">
        <f t="shared" si="23"/>
        <v>21.2</v>
      </c>
      <c r="L84" s="1">
        <f t="shared" si="24"/>
        <v>21.2</v>
      </c>
      <c r="M84" s="1">
        <f t="shared" si="25"/>
        <v>21.2</v>
      </c>
      <c r="P84" s="15" t="s">
        <v>144</v>
      </c>
      <c r="Q84" s="5" t="str">
        <f t="shared" si="16"/>
        <v>VIGOR FOOD  ON      NM</v>
      </c>
      <c r="R84" s="18">
        <f t="shared" si="17"/>
        <v>42524</v>
      </c>
      <c r="S84" s="3">
        <f t="shared" si="18"/>
        <v>21.2</v>
      </c>
      <c r="T84" s="3">
        <f t="shared" si="19"/>
        <v>21.2</v>
      </c>
      <c r="U84" s="3">
        <f t="shared" si="20"/>
        <v>21.2</v>
      </c>
      <c r="V84" s="3">
        <f t="shared" si="21"/>
        <v>21.2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2992</v>
      </c>
      <c r="D85" s="1" t="s">
        <v>3319</v>
      </c>
      <c r="E85" s="1" t="s">
        <v>3320</v>
      </c>
      <c r="F85" s="1" t="s">
        <v>3319</v>
      </c>
      <c r="G85" s="1" t="s">
        <v>3320</v>
      </c>
      <c r="H85" s="18">
        <v>42527</v>
      </c>
      <c r="J85" s="1">
        <f t="shared" si="22"/>
        <v>35.369999999999997</v>
      </c>
      <c r="K85" s="1">
        <f t="shared" si="23"/>
        <v>34.65</v>
      </c>
      <c r="L85" s="1">
        <f t="shared" si="24"/>
        <v>35.369999999999997</v>
      </c>
      <c r="M85" s="1">
        <f t="shared" si="25"/>
        <v>34.65</v>
      </c>
      <c r="P85" s="8" t="s">
        <v>148</v>
      </c>
      <c r="Q85" s="5" t="str">
        <f t="shared" si="16"/>
        <v>TELEF BRASILON</v>
      </c>
      <c r="R85" s="18">
        <f t="shared" si="17"/>
        <v>42527</v>
      </c>
      <c r="S85" s="3">
        <f t="shared" si="18"/>
        <v>35.369999999999997</v>
      </c>
      <c r="T85" s="3">
        <f t="shared" si="19"/>
        <v>34.65</v>
      </c>
      <c r="U85" s="3">
        <f t="shared" si="20"/>
        <v>35.369999999999997</v>
      </c>
      <c r="V85" s="3">
        <f t="shared" si="21"/>
        <v>34.65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2993</v>
      </c>
      <c r="D86" s="1" t="s">
        <v>3146</v>
      </c>
      <c r="E86" s="1" t="s">
        <v>3321</v>
      </c>
      <c r="F86" s="1" t="s">
        <v>3322</v>
      </c>
      <c r="G86" s="1" t="s">
        <v>3323</v>
      </c>
      <c r="H86" s="18">
        <v>42527</v>
      </c>
      <c r="J86" s="1">
        <f t="shared" si="22"/>
        <v>42.28</v>
      </c>
      <c r="K86" s="1">
        <f t="shared" si="23"/>
        <v>41.91</v>
      </c>
      <c r="L86" s="1">
        <f t="shared" si="24"/>
        <v>42.32</v>
      </c>
      <c r="M86" s="1">
        <f t="shared" si="25"/>
        <v>41.89</v>
      </c>
      <c r="P86" s="8" t="s">
        <v>149</v>
      </c>
      <c r="Q86" s="5" t="str">
        <f t="shared" si="16"/>
        <v>TELEF BRASILPN</v>
      </c>
      <c r="R86" s="18">
        <f t="shared" si="17"/>
        <v>42527</v>
      </c>
      <c r="S86" s="3">
        <f t="shared" si="18"/>
        <v>42.28</v>
      </c>
      <c r="T86" s="3">
        <f t="shared" si="19"/>
        <v>41.91</v>
      </c>
      <c r="U86" s="3">
        <f t="shared" si="20"/>
        <v>42.32</v>
      </c>
      <c r="V86" s="3">
        <f t="shared" si="21"/>
        <v>41.89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2994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2995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2996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2997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2998</v>
      </c>
      <c r="D91" s="1" t="s">
        <v>2618</v>
      </c>
      <c r="E91" s="1" t="s">
        <v>2618</v>
      </c>
      <c r="F91" s="1" t="s">
        <v>2999</v>
      </c>
      <c r="G91" s="1" t="s">
        <v>2618</v>
      </c>
      <c r="H91" s="18">
        <v>42523</v>
      </c>
      <c r="J91" s="1">
        <f t="shared" si="22"/>
        <v>0.7</v>
      </c>
      <c r="K91" s="1">
        <f t="shared" si="23"/>
        <v>0.7</v>
      </c>
      <c r="L91" s="1">
        <f t="shared" si="24"/>
        <v>0.74</v>
      </c>
      <c r="M91" s="1">
        <f t="shared" si="25"/>
        <v>0.7</v>
      </c>
      <c r="P91" s="5" t="s">
        <v>215</v>
      </c>
      <c r="Q91" s="5" t="str">
        <f t="shared" si="16"/>
        <v>CEEE-D      ON      N1</v>
      </c>
      <c r="R91" s="18">
        <f t="shared" si="17"/>
        <v>42523</v>
      </c>
      <c r="S91" s="3">
        <f t="shared" si="18"/>
        <v>0.7</v>
      </c>
      <c r="T91" s="3">
        <f t="shared" si="19"/>
        <v>0.7</v>
      </c>
      <c r="U91" s="3">
        <f t="shared" si="20"/>
        <v>0.74</v>
      </c>
      <c r="V91" s="3">
        <f t="shared" si="21"/>
        <v>0.7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3000</v>
      </c>
      <c r="D92" s="1" t="s">
        <v>2611</v>
      </c>
      <c r="E92" s="1" t="s">
        <v>2611</v>
      </c>
      <c r="F92" s="1" t="s">
        <v>2611</v>
      </c>
      <c r="G92" s="1" t="s">
        <v>2611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3001</v>
      </c>
      <c r="D93" s="1" t="s">
        <v>3002</v>
      </c>
      <c r="E93" s="1" t="s">
        <v>3002</v>
      </c>
      <c r="F93" s="1" t="s">
        <v>3002</v>
      </c>
      <c r="G93" s="1" t="s">
        <v>3002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3003</v>
      </c>
      <c r="D94" s="1" t="s">
        <v>3324</v>
      </c>
      <c r="E94" s="1" t="s">
        <v>3324</v>
      </c>
      <c r="F94" s="1" t="s">
        <v>3324</v>
      </c>
      <c r="G94" s="1" t="s">
        <v>3324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3004</v>
      </c>
      <c r="D95" s="1" t="s">
        <v>3147</v>
      </c>
      <c r="E95" s="1" t="s">
        <v>3147</v>
      </c>
      <c r="F95" s="1" t="s">
        <v>3147</v>
      </c>
      <c r="G95" s="1" t="s">
        <v>3147</v>
      </c>
      <c r="H95" s="18">
        <v>42527</v>
      </c>
      <c r="J95" s="1">
        <f t="shared" si="22"/>
        <v>11.25</v>
      </c>
      <c r="K95" s="1">
        <f t="shared" si="23"/>
        <v>11.25</v>
      </c>
      <c r="L95" s="1">
        <f t="shared" si="24"/>
        <v>11.25</v>
      </c>
      <c r="M95" s="1">
        <f t="shared" si="25"/>
        <v>11.25</v>
      </c>
      <c r="P95" s="7" t="s">
        <v>220</v>
      </c>
      <c r="Q95" s="5" t="str">
        <f t="shared" si="16"/>
        <v>ENEVA       ON      NM</v>
      </c>
      <c r="R95" s="18">
        <f t="shared" si="17"/>
        <v>42527</v>
      </c>
      <c r="S95" s="3">
        <f t="shared" si="18"/>
        <v>11.25</v>
      </c>
      <c r="T95" s="3">
        <f t="shared" si="19"/>
        <v>11.25</v>
      </c>
      <c r="U95" s="3">
        <f t="shared" si="20"/>
        <v>11.25</v>
      </c>
      <c r="V95" s="3">
        <f t="shared" si="21"/>
        <v>11.25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3005</v>
      </c>
      <c r="D96" s="1" t="s">
        <v>2291</v>
      </c>
      <c r="E96" s="1" t="s">
        <v>2291</v>
      </c>
      <c r="F96" s="1" t="s">
        <v>2291</v>
      </c>
      <c r="G96" s="1" t="s">
        <v>2291</v>
      </c>
      <c r="H96" s="18">
        <v>42527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42527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3006</v>
      </c>
      <c r="D97" s="1" t="s">
        <v>2194</v>
      </c>
      <c r="E97" s="1" t="s">
        <v>3325</v>
      </c>
      <c r="F97" s="1" t="s">
        <v>3326</v>
      </c>
      <c r="G97" s="1" t="s">
        <v>3327</v>
      </c>
      <c r="H97" s="18">
        <v>42527</v>
      </c>
      <c r="J97" s="1">
        <f t="shared" si="22"/>
        <v>17</v>
      </c>
      <c r="K97" s="1">
        <f t="shared" si="23"/>
        <v>17.16</v>
      </c>
      <c r="L97" s="1">
        <f t="shared" si="24"/>
        <v>17.440000000000001</v>
      </c>
      <c r="M97" s="1">
        <f t="shared" si="25"/>
        <v>16.79</v>
      </c>
      <c r="P97" s="5" t="s">
        <v>222</v>
      </c>
      <c r="Q97" s="5" t="str">
        <f t="shared" si="16"/>
        <v>RENOVA      UNT     N2</v>
      </c>
      <c r="R97" s="18">
        <f t="shared" si="17"/>
        <v>42527</v>
      </c>
      <c r="S97" s="3">
        <f t="shared" si="18"/>
        <v>17</v>
      </c>
      <c r="T97" s="3">
        <f t="shared" si="19"/>
        <v>17.16</v>
      </c>
      <c r="U97" s="3">
        <f t="shared" si="20"/>
        <v>17.440000000000001</v>
      </c>
      <c r="V97" s="3">
        <f t="shared" si="21"/>
        <v>16.79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3007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3008</v>
      </c>
      <c r="D99" s="1" t="s">
        <v>3009</v>
      </c>
      <c r="E99" s="19" t="s">
        <v>3009</v>
      </c>
      <c r="F99" s="19" t="s">
        <v>3009</v>
      </c>
      <c r="G99" s="19" t="s">
        <v>3009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3010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3011</v>
      </c>
      <c r="D101" s="1" t="s">
        <v>3012</v>
      </c>
      <c r="E101" s="1" t="s">
        <v>3012</v>
      </c>
      <c r="F101" s="1" t="s">
        <v>3012</v>
      </c>
      <c r="G101" s="1" t="s">
        <v>3012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3013</v>
      </c>
      <c r="D103" s="1" t="s">
        <v>3061</v>
      </c>
      <c r="E103" s="1" t="s">
        <v>3062</v>
      </c>
      <c r="F103" s="1" t="s">
        <v>2938</v>
      </c>
      <c r="G103" s="1" t="s">
        <v>3062</v>
      </c>
      <c r="H103" s="18">
        <v>42527</v>
      </c>
      <c r="J103" s="1">
        <f t="shared" si="22"/>
        <v>41.99</v>
      </c>
      <c r="K103" s="1">
        <f t="shared" si="23"/>
        <v>41.5</v>
      </c>
      <c r="L103" s="1">
        <f t="shared" si="24"/>
        <v>42.5</v>
      </c>
      <c r="M103" s="1">
        <f t="shared" si="25"/>
        <v>41.5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42527</v>
      </c>
      <c r="S103" s="3">
        <f t="shared" ref="S103:S112" si="28">J103</f>
        <v>41.99</v>
      </c>
      <c r="T103" s="3">
        <f t="shared" ref="T103:T112" si="29">K103</f>
        <v>41.5</v>
      </c>
      <c r="U103" s="3">
        <f t="shared" ref="U103:U112" si="30">L103</f>
        <v>42.5</v>
      </c>
      <c r="V103" s="3">
        <f t="shared" ref="V103:V112" si="31">M103</f>
        <v>41.5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3014</v>
      </c>
      <c r="D104" s="1" t="s">
        <v>3149</v>
      </c>
      <c r="E104" s="1" t="s">
        <v>3063</v>
      </c>
      <c r="F104" s="1" t="s">
        <v>3328</v>
      </c>
      <c r="G104" s="1" t="s">
        <v>3150</v>
      </c>
      <c r="H104" s="18">
        <v>42527</v>
      </c>
      <c r="J104" s="1">
        <f t="shared" si="22"/>
        <v>45.59</v>
      </c>
      <c r="K104" s="1">
        <f t="shared" si="23"/>
        <v>45.85</v>
      </c>
      <c r="L104" s="1">
        <f t="shared" si="24"/>
        <v>46.52</v>
      </c>
      <c r="M104" s="1">
        <f t="shared" si="25"/>
        <v>45.55</v>
      </c>
      <c r="P104" s="8" t="s">
        <v>230</v>
      </c>
      <c r="Q104" s="5" t="str">
        <f t="shared" si="26"/>
        <v>COMGAS      PNA</v>
      </c>
      <c r="R104" s="18">
        <f t="shared" si="27"/>
        <v>42527</v>
      </c>
      <c r="S104" s="3">
        <f t="shared" si="28"/>
        <v>45.59</v>
      </c>
      <c r="T104" s="3">
        <f t="shared" si="29"/>
        <v>45.85</v>
      </c>
      <c r="U104" s="3">
        <f t="shared" si="30"/>
        <v>46.52</v>
      </c>
      <c r="V104" s="3">
        <f t="shared" si="31"/>
        <v>45.55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3015</v>
      </c>
      <c r="D105" s="1" t="s">
        <v>3016</v>
      </c>
      <c r="E105" s="1" t="s">
        <v>3016</v>
      </c>
      <c r="F105" s="1" t="s">
        <v>3016</v>
      </c>
      <c r="G105" s="1" t="s">
        <v>3016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3017</v>
      </c>
      <c r="D106" s="1" t="s">
        <v>2329</v>
      </c>
      <c r="E106" s="1" t="s">
        <v>2329</v>
      </c>
      <c r="F106" s="1" t="s">
        <v>2721</v>
      </c>
      <c r="G106" s="1" t="s">
        <v>3018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234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3019</v>
      </c>
      <c r="D108" s="1" t="s">
        <v>2287</v>
      </c>
      <c r="E108" s="1" t="s">
        <v>2287</v>
      </c>
      <c r="F108" s="1" t="s">
        <v>2287</v>
      </c>
      <c r="G108" s="1" t="s">
        <v>2287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235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3020</v>
      </c>
      <c r="D109" s="1" t="s">
        <v>3151</v>
      </c>
      <c r="E109" s="1" t="s">
        <v>3329</v>
      </c>
      <c r="F109" s="1" t="s">
        <v>3329</v>
      </c>
      <c r="G109" s="1" t="s">
        <v>3075</v>
      </c>
      <c r="H109" s="18">
        <v>42527</v>
      </c>
      <c r="J109" s="1">
        <f t="shared" si="22"/>
        <v>5.05</v>
      </c>
      <c r="K109" s="1">
        <f t="shared" si="23"/>
        <v>5.3</v>
      </c>
      <c r="L109" s="1">
        <f t="shared" si="24"/>
        <v>5.3</v>
      </c>
      <c r="M109" s="1">
        <f t="shared" si="25"/>
        <v>5.0199999999999996</v>
      </c>
      <c r="P109" s="8" t="s">
        <v>236</v>
      </c>
      <c r="Q109" s="5" t="str">
        <f t="shared" si="26"/>
        <v>JEREISSATI  PN</v>
      </c>
      <c r="R109" s="18">
        <f t="shared" si="27"/>
        <v>42527</v>
      </c>
      <c r="S109" s="3">
        <f t="shared" si="28"/>
        <v>5.05</v>
      </c>
      <c r="T109" s="3">
        <f t="shared" si="29"/>
        <v>5.3</v>
      </c>
      <c r="U109" s="3">
        <f t="shared" si="30"/>
        <v>5.3</v>
      </c>
      <c r="V109" s="3">
        <f t="shared" si="31"/>
        <v>5.0199999999999996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3021</v>
      </c>
      <c r="D110" s="1" t="s">
        <v>2276</v>
      </c>
      <c r="E110" s="1" t="s">
        <v>2276</v>
      </c>
      <c r="F110" s="1" t="s">
        <v>2276</v>
      </c>
      <c r="G110" s="1" t="s">
        <v>2276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237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3022</v>
      </c>
      <c r="D111" s="1" t="s">
        <v>2990</v>
      </c>
      <c r="E111" s="1" t="s">
        <v>2990</v>
      </c>
      <c r="F111" s="1" t="s">
        <v>2990</v>
      </c>
      <c r="G111" s="1" t="s">
        <v>2990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238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3156</v>
      </c>
      <c r="D112" s="1" t="s">
        <v>3157</v>
      </c>
      <c r="E112" s="1" t="s">
        <v>3320</v>
      </c>
      <c r="F112" s="1" t="s">
        <v>3157</v>
      </c>
      <c r="G112" s="1" t="s">
        <v>3330</v>
      </c>
      <c r="H112" s="18">
        <v>42527</v>
      </c>
      <c r="J112" s="1">
        <f t="shared" si="22"/>
        <v>35.18</v>
      </c>
      <c r="K112" s="1">
        <f t="shared" si="23"/>
        <v>34.65</v>
      </c>
      <c r="L112" s="1">
        <f t="shared" si="24"/>
        <v>35.18</v>
      </c>
      <c r="M112" s="1">
        <f t="shared" si="25"/>
        <v>34.39</v>
      </c>
      <c r="P112" s="1" t="s">
        <v>3152</v>
      </c>
      <c r="Q112" s="5" t="str">
        <f t="shared" si="26"/>
        <v>MULTIPLUS   ON      NM</v>
      </c>
      <c r="R112" s="18">
        <f t="shared" si="27"/>
        <v>42527</v>
      </c>
      <c r="S112" s="3">
        <f t="shared" si="28"/>
        <v>35.18</v>
      </c>
      <c r="T112" s="3">
        <f t="shared" si="29"/>
        <v>34.65</v>
      </c>
      <c r="U112" s="3">
        <f t="shared" si="30"/>
        <v>35.18</v>
      </c>
      <c r="V112" s="3">
        <f t="shared" si="31"/>
        <v>34.39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2179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2179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2179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2179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2179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2179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2179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2179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2179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2179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2179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2179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2179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2179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2179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2179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2179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2179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2179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2179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2179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2179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2179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2179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2179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2179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2179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836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2470</v>
      </c>
      <c r="D7" s="1" t="s">
        <v>3331</v>
      </c>
      <c r="E7" s="1" t="s">
        <v>2312</v>
      </c>
      <c r="F7" s="1" t="s">
        <v>3332</v>
      </c>
      <c r="G7" s="1" t="s">
        <v>3333</v>
      </c>
      <c r="H7" s="18">
        <v>42527</v>
      </c>
      <c r="J7" s="1">
        <f>IF($A7="",0,IF(D7&lt;&gt;"N/A",VALUE(CONCATENATE(LEFT(D7,LEN(D7)-3),",",RIGHT(D7,2))), 0))</f>
        <v>19.48</v>
      </c>
      <c r="K7" s="1">
        <f>IF($A7="",0,IF(E7&lt;&gt;"N/A",VALUE(CONCATENATE(LEFT(E7,LEN(E7)-3),",",RIGHT(E7,2))),0 ))</f>
        <v>19.489999999999998</v>
      </c>
      <c r="L7" s="1">
        <f>IF($A7="",0,IF(F7&lt;&gt;"N/A",VALUE(CONCATENATE(LEFT(F7,LEN(F7)-3),",",RIGHT(F7,2))), 0))</f>
        <v>19.600000000000001</v>
      </c>
      <c r="M7" s="1">
        <f>IF($A7="",0,IF(D7&lt;&gt;"N/A",VALUE(CONCATENATE(LEFT(G7,LEN(G7)-3),",",RIGHT(G7,2))),0))</f>
        <v>19.46</v>
      </c>
      <c r="P7" s="8" t="s">
        <v>345</v>
      </c>
      <c r="Q7" s="5" t="str">
        <f t="shared" ref="Q7:Q38" si="0">IF(A7="","",C7)</f>
        <v>AMBEV S/A   ON</v>
      </c>
      <c r="R7" s="18">
        <f t="shared" ref="R7:R38" si="1">IF(A7="","",H7)</f>
        <v>42527</v>
      </c>
      <c r="S7" s="3">
        <f t="shared" ref="S7:S38" si="2">J7</f>
        <v>19.48</v>
      </c>
      <c r="T7" s="3">
        <f t="shared" ref="T7:T38" si="3">K7</f>
        <v>19.489999999999998</v>
      </c>
      <c r="U7" s="3">
        <f t="shared" ref="U7:U38" si="4">L7</f>
        <v>19.600000000000001</v>
      </c>
      <c r="V7" s="3">
        <f t="shared" ref="V7:V38" si="5">M7</f>
        <v>19.46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2471</v>
      </c>
      <c r="D8" s="1" t="s">
        <v>3334</v>
      </c>
      <c r="E8" s="1" t="s">
        <v>3335</v>
      </c>
      <c r="F8" s="1" t="s">
        <v>3334</v>
      </c>
      <c r="G8" s="1" t="s">
        <v>3336</v>
      </c>
      <c r="H8" s="18">
        <v>42527</v>
      </c>
      <c r="J8" s="1">
        <f t="shared" ref="J8:J71" si="6">IF($A8="",0,IF(D8&lt;&gt;"N/A",VALUE(CONCATENATE(LEFT(D8,LEN(D8)-3),",",RIGHT(D8,2))), 0))</f>
        <v>11.77</v>
      </c>
      <c r="K8" s="1">
        <f t="shared" ref="K8:K71" si="7">IF($A8="",0,IF(E8&lt;&gt;"N/A",VALUE(CONCATENATE(LEFT(E8,LEN(E8)-3),",",RIGHT(E8,2))),0 ))</f>
        <v>11.46</v>
      </c>
      <c r="L8" s="1">
        <f t="shared" ref="L8:L71" si="8">IF($A8="",0,IF(F8&lt;&gt;"N/A",VALUE(CONCATENATE(LEFT(F8,LEN(F8)-3),",",RIGHT(F8,2))), 0))</f>
        <v>11.77</v>
      </c>
      <c r="M8" s="1">
        <f t="shared" ref="M8:M71" si="9">IF($A8="",0,IF(D8&lt;&gt;"N/A",VALUE(CONCATENATE(LEFT(G8,LEN(G8)-3),",",RIGHT(G8,2))),0))</f>
        <v>11.44</v>
      </c>
      <c r="P8" s="7" t="s">
        <v>317</v>
      </c>
      <c r="Q8" s="5" t="str">
        <f t="shared" si="0"/>
        <v>BRASILAGRO  ON      NM</v>
      </c>
      <c r="R8" s="18">
        <f t="shared" si="1"/>
        <v>42527</v>
      </c>
      <c r="S8" s="3">
        <f t="shared" si="2"/>
        <v>11.77</v>
      </c>
      <c r="T8" s="3">
        <f t="shared" si="3"/>
        <v>11.46</v>
      </c>
      <c r="U8" s="3">
        <f t="shared" si="4"/>
        <v>11.77</v>
      </c>
      <c r="V8" s="3">
        <f t="shared" si="5"/>
        <v>11.44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2472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349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2473</v>
      </c>
      <c r="D10" s="1" t="s">
        <v>3064</v>
      </c>
      <c r="E10" s="1" t="s">
        <v>2514</v>
      </c>
      <c r="F10" s="1" t="s">
        <v>3064</v>
      </c>
      <c r="G10" s="1" t="s">
        <v>2514</v>
      </c>
      <c r="H10" s="18">
        <v>42524</v>
      </c>
      <c r="J10" s="1">
        <f t="shared" si="6"/>
        <v>6.17</v>
      </c>
      <c r="K10" s="1">
        <f t="shared" si="7"/>
        <v>5.75</v>
      </c>
      <c r="L10" s="1">
        <f t="shared" si="8"/>
        <v>6.17</v>
      </c>
      <c r="M10" s="1">
        <f t="shared" si="9"/>
        <v>5.75</v>
      </c>
      <c r="P10" s="7" t="s">
        <v>350</v>
      </c>
      <c r="Q10" s="5" t="str">
        <f t="shared" si="0"/>
        <v>EXCELSIOR   PN</v>
      </c>
      <c r="R10" s="18">
        <f t="shared" si="1"/>
        <v>42524</v>
      </c>
      <c r="S10" s="3">
        <f t="shared" si="2"/>
        <v>6.17</v>
      </c>
      <c r="T10" s="3">
        <f t="shared" si="3"/>
        <v>5.75</v>
      </c>
      <c r="U10" s="3">
        <f t="shared" si="4"/>
        <v>6.17</v>
      </c>
      <c r="V10" s="3">
        <f t="shared" si="5"/>
        <v>5.75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2474</v>
      </c>
      <c r="D11" s="1" t="s">
        <v>3337</v>
      </c>
      <c r="E11" s="1" t="s">
        <v>3338</v>
      </c>
      <c r="F11" s="1" t="s">
        <v>2211</v>
      </c>
      <c r="G11" s="1" t="s">
        <v>2476</v>
      </c>
      <c r="H11" s="18">
        <v>42527</v>
      </c>
      <c r="J11" s="1">
        <f t="shared" si="6"/>
        <v>9.39</v>
      </c>
      <c r="K11" s="1">
        <f t="shared" si="7"/>
        <v>9.2799999999999994</v>
      </c>
      <c r="L11" s="1">
        <f t="shared" si="8"/>
        <v>9.4</v>
      </c>
      <c r="M11" s="1">
        <f t="shared" si="9"/>
        <v>9.25</v>
      </c>
      <c r="P11" s="8" t="s">
        <v>352</v>
      </c>
      <c r="Q11" s="5" t="str">
        <f t="shared" si="0"/>
        <v>MINERVA     ON      NM</v>
      </c>
      <c r="R11" s="18">
        <f t="shared" si="1"/>
        <v>42527</v>
      </c>
      <c r="S11" s="3">
        <f t="shared" si="2"/>
        <v>9.39</v>
      </c>
      <c r="T11" s="3">
        <f t="shared" si="3"/>
        <v>9.2799999999999994</v>
      </c>
      <c r="U11" s="3">
        <f t="shared" si="4"/>
        <v>9.4</v>
      </c>
      <c r="V11" s="3">
        <f t="shared" si="5"/>
        <v>9.25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2477</v>
      </c>
      <c r="D12" s="1" t="s">
        <v>2478</v>
      </c>
      <c r="E12" s="1" t="s">
        <v>2244</v>
      </c>
      <c r="F12" s="1" t="s">
        <v>2479</v>
      </c>
      <c r="G12" s="1" t="s">
        <v>2400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258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328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2480</v>
      </c>
      <c r="D14" s="1" t="s">
        <v>2481</v>
      </c>
      <c r="E14" s="1" t="s">
        <v>2481</v>
      </c>
      <c r="F14" s="1" t="s">
        <v>2481</v>
      </c>
      <c r="G14" s="1" t="s">
        <v>2481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242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2482</v>
      </c>
      <c r="D15" s="1" t="s">
        <v>3027</v>
      </c>
      <c r="E15" s="1" t="s">
        <v>3027</v>
      </c>
      <c r="F15" s="1" t="s">
        <v>3027</v>
      </c>
      <c r="G15" s="1" t="s">
        <v>3027</v>
      </c>
      <c r="H15" s="18">
        <v>42524</v>
      </c>
      <c r="J15" s="1">
        <f t="shared" si="6"/>
        <v>5.45</v>
      </c>
      <c r="K15" s="1">
        <f t="shared" si="7"/>
        <v>5.45</v>
      </c>
      <c r="L15" s="1">
        <f t="shared" si="8"/>
        <v>5.45</v>
      </c>
      <c r="M15" s="1">
        <f t="shared" si="9"/>
        <v>5.45</v>
      </c>
      <c r="P15" s="7" t="s">
        <v>243</v>
      </c>
      <c r="Q15" s="5" t="str">
        <f t="shared" si="0"/>
        <v>MERC BRASIL PN</v>
      </c>
      <c r="R15" s="17">
        <f t="shared" si="1"/>
        <v>42524</v>
      </c>
      <c r="S15" s="4">
        <f t="shared" si="2"/>
        <v>5.45</v>
      </c>
      <c r="T15" s="4">
        <f t="shared" si="3"/>
        <v>5.45</v>
      </c>
      <c r="U15" s="3">
        <f t="shared" si="4"/>
        <v>5.45</v>
      </c>
      <c r="V15" s="3">
        <f t="shared" si="5"/>
        <v>5.45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2483</v>
      </c>
      <c r="D16" s="1" t="s">
        <v>2484</v>
      </c>
      <c r="E16" s="1" t="s">
        <v>2484</v>
      </c>
      <c r="F16" s="1" t="s">
        <v>2484</v>
      </c>
      <c r="G16" s="1" t="s">
        <v>2484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331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2485</v>
      </c>
      <c r="D17" s="1" t="s">
        <v>2486</v>
      </c>
      <c r="E17" s="1" t="s">
        <v>3065</v>
      </c>
      <c r="F17" s="1" t="s">
        <v>2486</v>
      </c>
      <c r="G17" s="1" t="s">
        <v>3065</v>
      </c>
      <c r="H17" s="18">
        <v>42524</v>
      </c>
      <c r="J17" s="1">
        <f t="shared" si="6"/>
        <v>1.52</v>
      </c>
      <c r="K17" s="1">
        <f t="shared" si="7"/>
        <v>1.46</v>
      </c>
      <c r="L17" s="1">
        <f t="shared" si="8"/>
        <v>1.52</v>
      </c>
      <c r="M17" s="1">
        <f t="shared" si="9"/>
        <v>1.46</v>
      </c>
      <c r="P17" s="5" t="s">
        <v>332</v>
      </c>
      <c r="Q17" s="5" t="str">
        <f t="shared" si="0"/>
        <v>BOMBRIL     PN</v>
      </c>
      <c r="R17" s="18">
        <f t="shared" si="1"/>
        <v>42524</v>
      </c>
      <c r="S17" s="3">
        <f t="shared" si="2"/>
        <v>1.52</v>
      </c>
      <c r="T17" s="3">
        <f t="shared" si="3"/>
        <v>1.46</v>
      </c>
      <c r="U17" s="3">
        <f t="shared" si="4"/>
        <v>1.52</v>
      </c>
      <c r="V17" s="3">
        <f t="shared" si="5"/>
        <v>1.46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2487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246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2488</v>
      </c>
      <c r="D19" s="1" t="s">
        <v>3339</v>
      </c>
      <c r="E19" s="1" t="s">
        <v>3340</v>
      </c>
      <c r="F19" s="1" t="s">
        <v>2317</v>
      </c>
      <c r="G19" s="1" t="s">
        <v>2638</v>
      </c>
      <c r="H19" s="18">
        <v>42527</v>
      </c>
      <c r="J19" s="1">
        <f t="shared" si="6"/>
        <v>4.4400000000000004</v>
      </c>
      <c r="K19" s="1">
        <f t="shared" si="7"/>
        <v>4.34</v>
      </c>
      <c r="L19" s="1">
        <f t="shared" si="8"/>
        <v>4.58</v>
      </c>
      <c r="M19" s="1">
        <f t="shared" si="9"/>
        <v>4.24</v>
      </c>
      <c r="P19" s="8" t="s">
        <v>339</v>
      </c>
      <c r="Q19" s="5" t="str">
        <f t="shared" si="0"/>
        <v>BR PHARMA   ON      NM</v>
      </c>
      <c r="R19" s="18">
        <f t="shared" si="1"/>
        <v>42527</v>
      </c>
      <c r="S19" s="3">
        <f t="shared" si="2"/>
        <v>4.4400000000000004</v>
      </c>
      <c r="T19" s="3">
        <f t="shared" si="3"/>
        <v>4.34</v>
      </c>
      <c r="U19" s="3">
        <f t="shared" si="4"/>
        <v>4.58</v>
      </c>
      <c r="V19" s="3">
        <f t="shared" si="5"/>
        <v>4.24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244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245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3341</v>
      </c>
      <c r="D22" s="1" t="s">
        <v>3342</v>
      </c>
      <c r="E22" s="1" t="s">
        <v>3343</v>
      </c>
      <c r="F22" s="1" t="s">
        <v>3344</v>
      </c>
      <c r="G22" s="1" t="s">
        <v>2266</v>
      </c>
      <c r="H22" s="18">
        <v>42527</v>
      </c>
      <c r="J22" s="1">
        <f t="shared" si="6"/>
        <v>9.2899999999999991</v>
      </c>
      <c r="K22" s="1">
        <f t="shared" si="7"/>
        <v>8.93</v>
      </c>
      <c r="L22" s="1">
        <f t="shared" si="8"/>
        <v>9.43</v>
      </c>
      <c r="M22" s="1">
        <f t="shared" si="9"/>
        <v>8.9</v>
      </c>
      <c r="P22" s="7" t="s">
        <v>336</v>
      </c>
      <c r="Q22" s="5" t="str">
        <f t="shared" si="0"/>
        <v>B2W DIGITAL ON  ES  NM</v>
      </c>
      <c r="R22" s="18">
        <f t="shared" si="1"/>
        <v>42527</v>
      </c>
      <c r="S22" s="3">
        <f t="shared" si="2"/>
        <v>9.2899999999999991</v>
      </c>
      <c r="T22" s="3">
        <f t="shared" si="3"/>
        <v>8.93</v>
      </c>
      <c r="U22" s="3">
        <f t="shared" si="4"/>
        <v>9.43</v>
      </c>
      <c r="V22" s="3">
        <f t="shared" si="5"/>
        <v>8.9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2490</v>
      </c>
      <c r="D23" s="1" t="s">
        <v>2491</v>
      </c>
      <c r="E23" s="1" t="s">
        <v>2491</v>
      </c>
      <c r="F23" s="1" t="s">
        <v>2491</v>
      </c>
      <c r="G23" s="1" t="s">
        <v>2491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309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2492</v>
      </c>
      <c r="D24" s="1" t="s">
        <v>3345</v>
      </c>
      <c r="E24" s="1" t="s">
        <v>3345</v>
      </c>
      <c r="F24" s="1" t="s">
        <v>3345</v>
      </c>
      <c r="G24" s="1" t="s">
        <v>3345</v>
      </c>
      <c r="H24" s="18">
        <v>42527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310</v>
      </c>
      <c r="Q24" s="5" t="str">
        <f t="shared" si="0"/>
        <v>BATTISTELLA PN</v>
      </c>
      <c r="R24" s="18">
        <f t="shared" si="1"/>
        <v>42527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353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354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2493</v>
      </c>
      <c r="D27" s="1" t="s">
        <v>2324</v>
      </c>
      <c r="E27" s="1" t="s">
        <v>2273</v>
      </c>
      <c r="F27" s="1" t="s">
        <v>2273</v>
      </c>
      <c r="G27" s="1" t="s">
        <v>2324</v>
      </c>
      <c r="H27" s="18">
        <v>42523</v>
      </c>
      <c r="J27" s="1">
        <f t="shared" si="6"/>
        <v>2.79</v>
      </c>
      <c r="K27" s="1">
        <f t="shared" si="7"/>
        <v>2.83</v>
      </c>
      <c r="L27" s="1">
        <f t="shared" si="8"/>
        <v>2.83</v>
      </c>
      <c r="M27" s="1">
        <f t="shared" si="9"/>
        <v>2.79</v>
      </c>
      <c r="P27" s="8" t="s">
        <v>288</v>
      </c>
      <c r="Q27" s="5" t="str">
        <f t="shared" si="0"/>
        <v>CCX CARVAO  ON      NM</v>
      </c>
      <c r="R27" s="17">
        <f t="shared" si="1"/>
        <v>42523</v>
      </c>
      <c r="S27" s="4">
        <f t="shared" si="2"/>
        <v>2.79</v>
      </c>
      <c r="T27" s="4">
        <f t="shared" si="3"/>
        <v>2.83</v>
      </c>
      <c r="U27" s="4">
        <f t="shared" si="4"/>
        <v>2.83</v>
      </c>
      <c r="V27" s="4">
        <f t="shared" si="5"/>
        <v>2.79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346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347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2494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318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2495</v>
      </c>
      <c r="D31" s="1" t="s">
        <v>2496</v>
      </c>
      <c r="E31" s="1" t="s">
        <v>2496</v>
      </c>
      <c r="F31" s="1" t="s">
        <v>2496</v>
      </c>
      <c r="G31" s="1" t="s">
        <v>2496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319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2497</v>
      </c>
      <c r="D32" s="1" t="s">
        <v>2891</v>
      </c>
      <c r="E32" s="1" t="s">
        <v>2694</v>
      </c>
      <c r="F32" s="1" t="s">
        <v>2694</v>
      </c>
      <c r="G32" s="1" t="s">
        <v>2891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329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2498</v>
      </c>
      <c r="D33" s="1" t="s">
        <v>2499</v>
      </c>
      <c r="E33" s="1" t="s">
        <v>2298</v>
      </c>
      <c r="F33" s="1" t="s">
        <v>2499</v>
      </c>
      <c r="G33" s="1" t="s">
        <v>2298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333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2500</v>
      </c>
      <c r="D34" s="1" t="s">
        <v>2529</v>
      </c>
      <c r="E34" s="1" t="s">
        <v>3346</v>
      </c>
      <c r="F34" s="1" t="s">
        <v>3347</v>
      </c>
      <c r="G34" s="1" t="s">
        <v>3348</v>
      </c>
      <c r="H34" s="18">
        <v>42527</v>
      </c>
      <c r="J34" s="1">
        <f t="shared" si="6"/>
        <v>7.6</v>
      </c>
      <c r="K34" s="1">
        <f t="shared" si="7"/>
        <v>7.34</v>
      </c>
      <c r="L34" s="1">
        <f t="shared" si="8"/>
        <v>7.62</v>
      </c>
      <c r="M34" s="1">
        <f t="shared" si="9"/>
        <v>7.28</v>
      </c>
      <c r="P34" s="8" t="s">
        <v>264</v>
      </c>
      <c r="Q34" s="5" t="str">
        <f t="shared" si="0"/>
        <v>SID NACIONALON</v>
      </c>
      <c r="R34" s="18">
        <f t="shared" si="1"/>
        <v>42527</v>
      </c>
      <c r="S34" s="3">
        <f t="shared" si="2"/>
        <v>7.6</v>
      </c>
      <c r="T34" s="3">
        <f t="shared" si="3"/>
        <v>7.34</v>
      </c>
      <c r="U34" s="3">
        <f t="shared" si="4"/>
        <v>7.62</v>
      </c>
      <c r="V34" s="3">
        <f t="shared" si="5"/>
        <v>7.28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2501</v>
      </c>
      <c r="D35" s="1" t="s">
        <v>2313</v>
      </c>
      <c r="E35" s="1" t="s">
        <v>2313</v>
      </c>
      <c r="F35" s="1" t="s">
        <v>2313</v>
      </c>
      <c r="G35" s="1" t="s">
        <v>2313</v>
      </c>
      <c r="H35" s="18">
        <v>42523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324</v>
      </c>
      <c r="Q35" s="5" t="str">
        <f t="shared" si="0"/>
        <v>DASA        ON</v>
      </c>
      <c r="R35" s="18">
        <f t="shared" si="1"/>
        <v>42523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313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314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2502</v>
      </c>
      <c r="D38" s="1" t="s">
        <v>2503</v>
      </c>
      <c r="E38" s="1" t="s">
        <v>2503</v>
      </c>
      <c r="F38" s="1" t="s">
        <v>279</v>
      </c>
      <c r="G38" s="1" t="s">
        <v>2503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277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2504</v>
      </c>
      <c r="D39" s="1" t="s">
        <v>2242</v>
      </c>
      <c r="E39" s="1" t="s">
        <v>2242</v>
      </c>
      <c r="F39" s="1" t="s">
        <v>2242</v>
      </c>
      <c r="G39" s="1" t="s">
        <v>2242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278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2505</v>
      </c>
      <c r="D40" s="1" t="s">
        <v>2306</v>
      </c>
      <c r="E40" s="1" t="s">
        <v>2306</v>
      </c>
      <c r="F40" s="1" t="s">
        <v>2306</v>
      </c>
      <c r="G40" s="1" t="s">
        <v>2306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301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2506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272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2507</v>
      </c>
      <c r="D42" s="1" t="s">
        <v>2508</v>
      </c>
      <c r="E42" s="1" t="s">
        <v>2508</v>
      </c>
      <c r="F42" s="1" t="s">
        <v>2508</v>
      </c>
      <c r="G42" s="1" t="s">
        <v>2508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273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2509</v>
      </c>
      <c r="D43" s="1" t="s">
        <v>3349</v>
      </c>
      <c r="E43" s="1" t="s">
        <v>3350</v>
      </c>
      <c r="F43" s="1" t="s">
        <v>3351</v>
      </c>
      <c r="G43" s="1" t="s">
        <v>3352</v>
      </c>
      <c r="H43" s="18">
        <v>42527</v>
      </c>
      <c r="J43" s="1">
        <f t="shared" si="6"/>
        <v>31.1</v>
      </c>
      <c r="K43" s="1">
        <f t="shared" si="7"/>
        <v>31.39</v>
      </c>
      <c r="L43" s="1">
        <f t="shared" si="8"/>
        <v>31.9</v>
      </c>
      <c r="M43" s="1">
        <f t="shared" si="9"/>
        <v>30.44</v>
      </c>
      <c r="P43" s="5" t="s">
        <v>298</v>
      </c>
      <c r="Q43" s="5" t="str">
        <f t="shared" si="10"/>
        <v>FIBRIA      ON      NM</v>
      </c>
      <c r="R43" s="18">
        <f t="shared" si="11"/>
        <v>42527</v>
      </c>
      <c r="S43" s="3">
        <f t="shared" si="12"/>
        <v>31.1</v>
      </c>
      <c r="T43" s="3">
        <f t="shared" si="13"/>
        <v>31.39</v>
      </c>
      <c r="U43" s="3">
        <f t="shared" si="14"/>
        <v>31.9</v>
      </c>
      <c r="V43" s="3">
        <f t="shared" si="15"/>
        <v>30.44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2510</v>
      </c>
      <c r="D44" s="1" t="s">
        <v>3353</v>
      </c>
      <c r="E44" s="1" t="s">
        <v>3102</v>
      </c>
      <c r="F44" s="1" t="s">
        <v>3057</v>
      </c>
      <c r="G44" s="1" t="s">
        <v>3353</v>
      </c>
      <c r="H44" s="18">
        <v>42527</v>
      </c>
      <c r="J44" s="1">
        <f t="shared" si="6"/>
        <v>26.87</v>
      </c>
      <c r="K44" s="1">
        <f t="shared" si="7"/>
        <v>27.37</v>
      </c>
      <c r="L44" s="1">
        <f t="shared" si="8"/>
        <v>27.41</v>
      </c>
      <c r="M44" s="1">
        <f t="shared" si="9"/>
        <v>26.87</v>
      </c>
      <c r="P44" s="7" t="s">
        <v>325</v>
      </c>
      <c r="Q44" s="5" t="str">
        <f t="shared" si="10"/>
        <v>FLEURY      ON      NM</v>
      </c>
      <c r="R44" s="17">
        <f t="shared" si="11"/>
        <v>42527</v>
      </c>
      <c r="S44" s="4">
        <f t="shared" si="12"/>
        <v>26.87</v>
      </c>
      <c r="T44" s="4">
        <f t="shared" si="13"/>
        <v>27.37</v>
      </c>
      <c r="U44" s="4">
        <f t="shared" si="14"/>
        <v>27.41</v>
      </c>
      <c r="V44" s="4">
        <f t="shared" si="15"/>
        <v>26.87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2511</v>
      </c>
      <c r="D45" s="1" t="s">
        <v>2538</v>
      </c>
      <c r="E45" s="1" t="s">
        <v>3067</v>
      </c>
      <c r="F45" s="1" t="s">
        <v>3339</v>
      </c>
      <c r="G45" s="1" t="s">
        <v>2538</v>
      </c>
      <c r="H45" s="18">
        <v>42527</v>
      </c>
      <c r="J45" s="1">
        <f t="shared" si="6"/>
        <v>4.26</v>
      </c>
      <c r="K45" s="1">
        <f t="shared" si="7"/>
        <v>4.29</v>
      </c>
      <c r="L45" s="1">
        <f t="shared" si="8"/>
        <v>4.4400000000000004</v>
      </c>
      <c r="M45" s="1">
        <f t="shared" si="9"/>
        <v>4.26</v>
      </c>
      <c r="P45" s="7" t="s">
        <v>268</v>
      </c>
      <c r="Q45" s="5" t="str">
        <f t="shared" si="10"/>
        <v>GERDAU      ON      N1</v>
      </c>
      <c r="R45" s="18">
        <f t="shared" si="11"/>
        <v>42527</v>
      </c>
      <c r="S45" s="3">
        <f t="shared" si="12"/>
        <v>4.26</v>
      </c>
      <c r="T45" s="3">
        <f t="shared" si="13"/>
        <v>4.29</v>
      </c>
      <c r="U45" s="3">
        <f t="shared" si="14"/>
        <v>4.4400000000000004</v>
      </c>
      <c r="V45" s="3">
        <f t="shared" si="15"/>
        <v>4.26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2513</v>
      </c>
      <c r="D46" s="1" t="s">
        <v>2269</v>
      </c>
      <c r="E46" s="1" t="s">
        <v>3354</v>
      </c>
      <c r="F46" s="1" t="s">
        <v>3317</v>
      </c>
      <c r="G46" s="1" t="s">
        <v>3064</v>
      </c>
      <c r="H46" s="18">
        <v>42527</v>
      </c>
      <c r="J46" s="1">
        <f t="shared" si="6"/>
        <v>6.2</v>
      </c>
      <c r="K46" s="1">
        <f t="shared" si="7"/>
        <v>6.22</v>
      </c>
      <c r="L46" s="1">
        <f t="shared" si="8"/>
        <v>6.41</v>
      </c>
      <c r="M46" s="1">
        <f t="shared" si="9"/>
        <v>6.17</v>
      </c>
      <c r="P46" s="7" t="s">
        <v>269</v>
      </c>
      <c r="Q46" s="5" t="str">
        <f t="shared" si="10"/>
        <v>GERDAU      PN      N1</v>
      </c>
      <c r="R46" s="18">
        <f t="shared" si="11"/>
        <v>42527</v>
      </c>
      <c r="S46" s="3">
        <f t="shared" si="12"/>
        <v>6.2</v>
      </c>
      <c r="T46" s="3">
        <f t="shared" si="13"/>
        <v>6.22</v>
      </c>
      <c r="U46" s="3">
        <f t="shared" si="14"/>
        <v>6.41</v>
      </c>
      <c r="V46" s="3">
        <f t="shared" si="15"/>
        <v>6.17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2515</v>
      </c>
      <c r="D47" s="1" t="s">
        <v>2258</v>
      </c>
      <c r="E47" s="1" t="s">
        <v>2739</v>
      </c>
      <c r="F47" s="1" t="s">
        <v>3033</v>
      </c>
      <c r="G47" s="1" t="s">
        <v>2258</v>
      </c>
      <c r="H47" s="18">
        <v>42527</v>
      </c>
      <c r="J47" s="1">
        <f t="shared" si="6"/>
        <v>2.2000000000000002</v>
      </c>
      <c r="K47" s="1">
        <f t="shared" si="7"/>
        <v>2.2200000000000002</v>
      </c>
      <c r="L47" s="1">
        <f t="shared" si="8"/>
        <v>2.2400000000000002</v>
      </c>
      <c r="M47" s="1">
        <f t="shared" si="9"/>
        <v>2.2000000000000002</v>
      </c>
      <c r="P47" s="7" t="s">
        <v>270</v>
      </c>
      <c r="Q47" s="5" t="str">
        <f t="shared" si="10"/>
        <v>GERDAU MET  ON      N1</v>
      </c>
      <c r="R47" s="18">
        <f t="shared" si="11"/>
        <v>42527</v>
      </c>
      <c r="S47" s="3">
        <f t="shared" si="12"/>
        <v>2.2000000000000002</v>
      </c>
      <c r="T47" s="3">
        <f t="shared" si="13"/>
        <v>2.2200000000000002</v>
      </c>
      <c r="U47" s="3">
        <f t="shared" si="14"/>
        <v>2.2400000000000002</v>
      </c>
      <c r="V47" s="3">
        <f t="shared" si="15"/>
        <v>2.2000000000000002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2516</v>
      </c>
      <c r="D48" s="1" t="s">
        <v>3086</v>
      </c>
      <c r="E48" s="1" t="s">
        <v>3355</v>
      </c>
      <c r="F48" s="1" t="s">
        <v>3033</v>
      </c>
      <c r="G48" s="1" t="s">
        <v>3086</v>
      </c>
      <c r="H48" s="18">
        <v>42527</v>
      </c>
      <c r="J48" s="1">
        <f t="shared" si="6"/>
        <v>2.1800000000000002</v>
      </c>
      <c r="K48" s="1">
        <f t="shared" si="7"/>
        <v>2.19</v>
      </c>
      <c r="L48" s="1">
        <f t="shared" si="8"/>
        <v>2.2400000000000002</v>
      </c>
      <c r="M48" s="1">
        <f t="shared" si="9"/>
        <v>2.1800000000000002</v>
      </c>
      <c r="P48" s="7" t="s">
        <v>271</v>
      </c>
      <c r="Q48" s="5" t="str">
        <f t="shared" si="10"/>
        <v>GERDAU MET  PN      N1</v>
      </c>
      <c r="R48" s="18">
        <f t="shared" si="11"/>
        <v>42527</v>
      </c>
      <c r="S48" s="3">
        <f t="shared" si="12"/>
        <v>2.1800000000000002</v>
      </c>
      <c r="T48" s="3">
        <f t="shared" si="13"/>
        <v>2.19</v>
      </c>
      <c r="U48" s="3">
        <f t="shared" si="14"/>
        <v>2.2400000000000002</v>
      </c>
      <c r="V48" s="3">
        <f t="shared" si="15"/>
        <v>2.1800000000000002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2517</v>
      </c>
      <c r="D49" s="1" t="s">
        <v>3356</v>
      </c>
      <c r="E49" s="1" t="s">
        <v>3357</v>
      </c>
      <c r="F49" s="1" t="s">
        <v>2328</v>
      </c>
      <c r="G49" s="1" t="s">
        <v>3356</v>
      </c>
      <c r="H49" s="18">
        <v>42527</v>
      </c>
      <c r="J49" s="1">
        <f t="shared" si="6"/>
        <v>0.4</v>
      </c>
      <c r="K49" s="1">
        <f t="shared" si="7"/>
        <v>0.43</v>
      </c>
      <c r="L49" s="1">
        <f t="shared" si="8"/>
        <v>0.48</v>
      </c>
      <c r="M49" s="1">
        <f t="shared" si="9"/>
        <v>0.4</v>
      </c>
      <c r="P49" s="7" t="s">
        <v>285</v>
      </c>
      <c r="Q49" s="5" t="str">
        <f t="shared" si="10"/>
        <v>GPC PART    ON</v>
      </c>
      <c r="R49" s="18">
        <f t="shared" si="11"/>
        <v>42527</v>
      </c>
      <c r="S49" s="3">
        <f t="shared" si="12"/>
        <v>0.4</v>
      </c>
      <c r="T49" s="3">
        <f t="shared" si="13"/>
        <v>0.43</v>
      </c>
      <c r="U49" s="3">
        <f t="shared" si="14"/>
        <v>0.48</v>
      </c>
      <c r="V49" s="3">
        <f t="shared" si="15"/>
        <v>0.4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2519</v>
      </c>
      <c r="D50" s="1" t="s">
        <v>2264</v>
      </c>
      <c r="E50" s="1" t="s">
        <v>295</v>
      </c>
      <c r="F50" s="1" t="s">
        <v>295</v>
      </c>
      <c r="G50" s="1" t="s">
        <v>2264</v>
      </c>
      <c r="H50" s="18">
        <v>42527</v>
      </c>
      <c r="J50" s="1">
        <f t="shared" si="6"/>
        <v>2.98</v>
      </c>
      <c r="K50" s="1">
        <f t="shared" si="7"/>
        <v>3</v>
      </c>
      <c r="L50" s="1">
        <f t="shared" si="8"/>
        <v>3</v>
      </c>
      <c r="M50" s="1">
        <f t="shared" si="9"/>
        <v>2.98</v>
      </c>
      <c r="P50" s="8" t="s">
        <v>321</v>
      </c>
      <c r="Q50" s="5" t="str">
        <f t="shared" si="10"/>
        <v>GENERALSHOPPON      NM</v>
      </c>
      <c r="R50" s="18">
        <f t="shared" si="11"/>
        <v>42527</v>
      </c>
      <c r="S50" s="3">
        <f t="shared" si="12"/>
        <v>2.98</v>
      </c>
      <c r="T50" s="3">
        <f t="shared" si="13"/>
        <v>3</v>
      </c>
      <c r="U50" s="3">
        <f t="shared" si="14"/>
        <v>3</v>
      </c>
      <c r="V50" s="3">
        <f t="shared" si="15"/>
        <v>2.98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2520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311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2521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312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2522</v>
      </c>
      <c r="D53" s="1" t="s">
        <v>3035</v>
      </c>
      <c r="E53" s="1" t="s">
        <v>3358</v>
      </c>
      <c r="F53" s="1" t="s">
        <v>3044</v>
      </c>
      <c r="G53" s="1" t="s">
        <v>3359</v>
      </c>
      <c r="H53" s="18">
        <v>42527</v>
      </c>
      <c r="J53" s="1">
        <f t="shared" si="6"/>
        <v>29.56</v>
      </c>
      <c r="K53" s="1">
        <f t="shared" si="7"/>
        <v>29.21</v>
      </c>
      <c r="L53" s="1">
        <f t="shared" si="8"/>
        <v>29.6</v>
      </c>
      <c r="M53" s="1">
        <f t="shared" si="9"/>
        <v>29.17</v>
      </c>
      <c r="P53" s="7" t="s">
        <v>337</v>
      </c>
      <c r="Q53" s="5" t="str">
        <f t="shared" si="10"/>
        <v>HYPERMARCAS ON      NM</v>
      </c>
      <c r="R53" s="18">
        <f t="shared" si="11"/>
        <v>42527</v>
      </c>
      <c r="S53" s="3">
        <f t="shared" si="12"/>
        <v>29.56</v>
      </c>
      <c r="T53" s="3">
        <f t="shared" si="13"/>
        <v>29.21</v>
      </c>
      <c r="U53" s="3">
        <f t="shared" si="14"/>
        <v>29.6</v>
      </c>
      <c r="V53" s="3">
        <f t="shared" si="15"/>
        <v>29.17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2523</v>
      </c>
      <c r="D54" s="1" t="s">
        <v>3360</v>
      </c>
      <c r="E54" s="19" t="s">
        <v>3076</v>
      </c>
      <c r="F54" s="19" t="s">
        <v>3361</v>
      </c>
      <c r="G54" s="19" t="s">
        <v>2958</v>
      </c>
      <c r="H54" s="18">
        <v>42527</v>
      </c>
      <c r="J54" s="1">
        <f t="shared" si="6"/>
        <v>7.53</v>
      </c>
      <c r="K54" s="1">
        <f t="shared" si="7"/>
        <v>7.51</v>
      </c>
      <c r="L54" s="1">
        <f t="shared" si="8"/>
        <v>7.54</v>
      </c>
      <c r="M54" s="1">
        <f t="shared" si="9"/>
        <v>7.5</v>
      </c>
      <c r="P54" s="5" t="s">
        <v>252</v>
      </c>
      <c r="Q54" s="5" t="str">
        <f t="shared" si="10"/>
        <v>IDEIASNET   ON      NM</v>
      </c>
      <c r="R54" s="18">
        <f t="shared" si="11"/>
        <v>42527</v>
      </c>
      <c r="S54" s="3">
        <f t="shared" si="12"/>
        <v>7.53</v>
      </c>
      <c r="T54" s="3">
        <f t="shared" si="13"/>
        <v>7.51</v>
      </c>
      <c r="U54" s="3">
        <f t="shared" si="14"/>
        <v>7.54</v>
      </c>
      <c r="V54" s="3">
        <f t="shared" si="15"/>
        <v>7.5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2524</v>
      </c>
      <c r="D55" s="1" t="s">
        <v>2296</v>
      </c>
      <c r="E55" s="1" t="s">
        <v>2296</v>
      </c>
      <c r="F55" s="1" t="s">
        <v>2296</v>
      </c>
      <c r="G55" s="1" t="s">
        <v>2296</v>
      </c>
      <c r="H55" s="18">
        <v>42524</v>
      </c>
      <c r="J55" s="1">
        <f t="shared" si="6"/>
        <v>1.1399999999999999</v>
      </c>
      <c r="K55" s="1">
        <f t="shared" si="7"/>
        <v>1.1399999999999999</v>
      </c>
      <c r="L55" s="1">
        <f t="shared" si="8"/>
        <v>1.1399999999999999</v>
      </c>
      <c r="M55" s="1">
        <f t="shared" si="9"/>
        <v>1.1399999999999999</v>
      </c>
      <c r="P55" s="7" t="s">
        <v>240</v>
      </c>
      <c r="Q55" s="5" t="str">
        <f t="shared" si="10"/>
        <v>INDUSVAL    ON      N2</v>
      </c>
      <c r="R55" s="18">
        <f t="shared" si="11"/>
        <v>42524</v>
      </c>
      <c r="S55" s="3">
        <f t="shared" si="12"/>
        <v>1.1399999999999999</v>
      </c>
      <c r="T55" s="3">
        <f t="shared" si="13"/>
        <v>1.1399999999999999</v>
      </c>
      <c r="U55" s="3">
        <f t="shared" si="14"/>
        <v>1.1399999999999999</v>
      </c>
      <c r="V55" s="3">
        <f t="shared" si="15"/>
        <v>1.1399999999999999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2526</v>
      </c>
      <c r="D56" s="1" t="s">
        <v>2271</v>
      </c>
      <c r="E56" s="1" t="s">
        <v>2271</v>
      </c>
      <c r="F56" s="1" t="s">
        <v>2271</v>
      </c>
      <c r="G56" s="1" t="s">
        <v>2271</v>
      </c>
      <c r="H56" s="18">
        <v>42522</v>
      </c>
      <c r="J56" s="1">
        <f t="shared" si="6"/>
        <v>1.26</v>
      </c>
      <c r="K56" s="1">
        <f t="shared" si="7"/>
        <v>1.26</v>
      </c>
      <c r="L56" s="1">
        <f t="shared" si="8"/>
        <v>1.26</v>
      </c>
      <c r="M56" s="1">
        <f t="shared" si="9"/>
        <v>1.26</v>
      </c>
      <c r="P56" s="8" t="s">
        <v>241</v>
      </c>
      <c r="Q56" s="5" t="str">
        <f t="shared" si="10"/>
        <v>INDUSVAL    PN      N2</v>
      </c>
      <c r="R56" s="18">
        <f t="shared" si="11"/>
        <v>42522</v>
      </c>
      <c r="S56" s="3">
        <f t="shared" si="12"/>
        <v>1.26</v>
      </c>
      <c r="T56" s="3">
        <f t="shared" si="13"/>
        <v>1.26</v>
      </c>
      <c r="U56" s="3">
        <f t="shared" si="14"/>
        <v>1.26</v>
      </c>
      <c r="V56" s="3">
        <f t="shared" si="15"/>
        <v>1.26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2527</v>
      </c>
      <c r="D57" s="1" t="s">
        <v>2528</v>
      </c>
      <c r="E57" s="1" t="s">
        <v>2528</v>
      </c>
      <c r="F57" s="1" t="s">
        <v>2528</v>
      </c>
      <c r="G57" s="1" t="s">
        <v>2528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259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3362</v>
      </c>
      <c r="D58" s="1" t="s">
        <v>2529</v>
      </c>
      <c r="E58" s="1" t="s">
        <v>2529</v>
      </c>
      <c r="F58" s="1" t="s">
        <v>2529</v>
      </c>
      <c r="G58" s="1" t="s">
        <v>2529</v>
      </c>
      <c r="H58" s="18">
        <v>42520</v>
      </c>
      <c r="J58" s="1">
        <f t="shared" si="6"/>
        <v>7.6</v>
      </c>
      <c r="K58" s="1">
        <f t="shared" si="7"/>
        <v>7.6</v>
      </c>
      <c r="L58" s="1">
        <f t="shared" si="8"/>
        <v>7.6</v>
      </c>
      <c r="M58" s="1">
        <f t="shared" si="9"/>
        <v>7.6</v>
      </c>
      <c r="P58" s="7" t="s">
        <v>315</v>
      </c>
      <c r="Q58" s="5" t="str">
        <f t="shared" si="10"/>
        <v>J B DUARTE  ON  ES</v>
      </c>
      <c r="R58" s="18">
        <f t="shared" si="11"/>
        <v>42520</v>
      </c>
      <c r="S58" s="3">
        <f t="shared" si="12"/>
        <v>7.6</v>
      </c>
      <c r="T58" s="3">
        <f t="shared" si="13"/>
        <v>7.6</v>
      </c>
      <c r="U58" s="3">
        <f t="shared" si="14"/>
        <v>7.6</v>
      </c>
      <c r="V58" s="3">
        <f t="shared" si="15"/>
        <v>7.6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3363</v>
      </c>
      <c r="D59" s="1" t="s">
        <v>3131</v>
      </c>
      <c r="E59" s="19" t="s">
        <v>3364</v>
      </c>
      <c r="F59" s="19" t="s">
        <v>100</v>
      </c>
      <c r="G59" s="19" t="s">
        <v>3364</v>
      </c>
      <c r="H59" s="18">
        <v>42527</v>
      </c>
      <c r="J59" s="1">
        <f t="shared" si="6"/>
        <v>3.85</v>
      </c>
      <c r="K59" s="1">
        <f t="shared" si="7"/>
        <v>3.82</v>
      </c>
      <c r="L59" s="1">
        <f t="shared" si="8"/>
        <v>4</v>
      </c>
      <c r="M59" s="1">
        <f t="shared" si="9"/>
        <v>3.82</v>
      </c>
      <c r="P59" s="7" t="s">
        <v>316</v>
      </c>
      <c r="Q59" s="5" t="str">
        <f t="shared" si="10"/>
        <v>J B DUARTE  PN  ES</v>
      </c>
      <c r="R59" s="18">
        <f t="shared" si="11"/>
        <v>42527</v>
      </c>
      <c r="S59" s="3">
        <f t="shared" si="12"/>
        <v>3.85</v>
      </c>
      <c r="T59" s="3">
        <f t="shared" si="13"/>
        <v>3.82</v>
      </c>
      <c r="U59" s="3">
        <f t="shared" si="14"/>
        <v>4</v>
      </c>
      <c r="V59" s="3">
        <f t="shared" si="15"/>
        <v>3.82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2530</v>
      </c>
      <c r="D60" s="1" t="s">
        <v>3325</v>
      </c>
      <c r="E60" s="19" t="s">
        <v>3365</v>
      </c>
      <c r="F60" s="19" t="s">
        <v>3366</v>
      </c>
      <c r="G60" s="19" t="s">
        <v>3148</v>
      </c>
      <c r="H60" s="18">
        <v>42527</v>
      </c>
      <c r="J60" s="1">
        <f t="shared" si="6"/>
        <v>17.16</v>
      </c>
      <c r="K60" s="1">
        <f t="shared" si="7"/>
        <v>17.2</v>
      </c>
      <c r="L60" s="1">
        <f t="shared" si="8"/>
        <v>17.489999999999998</v>
      </c>
      <c r="M60" s="1">
        <f t="shared" si="9"/>
        <v>16.989999999999998</v>
      </c>
      <c r="P60" s="7" t="s">
        <v>299</v>
      </c>
      <c r="Q60" s="5" t="str">
        <f t="shared" si="10"/>
        <v>KLABIN S/A  UNT     N2</v>
      </c>
      <c r="R60" s="18">
        <f t="shared" si="11"/>
        <v>42527</v>
      </c>
      <c r="S60" s="3">
        <f t="shared" si="12"/>
        <v>17.16</v>
      </c>
      <c r="T60" s="3">
        <f t="shared" si="13"/>
        <v>17.2</v>
      </c>
      <c r="U60" s="3">
        <f t="shared" si="14"/>
        <v>17.489999999999998</v>
      </c>
      <c r="V60" s="3">
        <f t="shared" si="15"/>
        <v>16.989999999999998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2531</v>
      </c>
      <c r="D61" s="1" t="s">
        <v>3367</v>
      </c>
      <c r="E61" s="1" t="s">
        <v>3368</v>
      </c>
      <c r="F61" s="1" t="s">
        <v>3369</v>
      </c>
      <c r="G61" s="1" t="s">
        <v>3368</v>
      </c>
      <c r="H61" s="18">
        <v>42527</v>
      </c>
      <c r="J61" s="1">
        <f t="shared" si="6"/>
        <v>11.3</v>
      </c>
      <c r="K61" s="1">
        <f t="shared" si="7"/>
        <v>11.1</v>
      </c>
      <c r="L61" s="1">
        <f t="shared" si="8"/>
        <v>11.45</v>
      </c>
      <c r="M61" s="1">
        <f t="shared" si="9"/>
        <v>11.1</v>
      </c>
      <c r="P61" s="9" t="s">
        <v>334</v>
      </c>
      <c r="Q61" s="5" t="str">
        <f t="shared" si="10"/>
        <v>LOJAS AMERICON</v>
      </c>
      <c r="R61" s="18">
        <f t="shared" si="11"/>
        <v>42527</v>
      </c>
      <c r="S61" s="3">
        <f t="shared" si="12"/>
        <v>11.3</v>
      </c>
      <c r="T61" s="3">
        <f t="shared" si="13"/>
        <v>11.1</v>
      </c>
      <c r="U61" s="3">
        <f t="shared" si="14"/>
        <v>11.45</v>
      </c>
      <c r="V61" s="3">
        <f t="shared" si="15"/>
        <v>11.1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2532</v>
      </c>
      <c r="D62" s="1" t="s">
        <v>3370</v>
      </c>
      <c r="E62" s="1" t="s">
        <v>3371</v>
      </c>
      <c r="F62" s="1" t="s">
        <v>3370</v>
      </c>
      <c r="G62" s="1" t="s">
        <v>3372</v>
      </c>
      <c r="H62" s="18">
        <v>42527</v>
      </c>
      <c r="J62" s="1">
        <f t="shared" si="6"/>
        <v>15.72</v>
      </c>
      <c r="K62" s="1">
        <f t="shared" si="7"/>
        <v>15.21</v>
      </c>
      <c r="L62" s="1">
        <f t="shared" si="8"/>
        <v>15.72</v>
      </c>
      <c r="M62" s="1">
        <f t="shared" si="9"/>
        <v>15.2</v>
      </c>
      <c r="P62" s="9" t="s">
        <v>335</v>
      </c>
      <c r="Q62" s="5" t="str">
        <f t="shared" si="10"/>
        <v>LOJAS AMERICPN</v>
      </c>
      <c r="R62" s="18">
        <f t="shared" si="11"/>
        <v>42527</v>
      </c>
      <c r="S62" s="3">
        <f t="shared" si="12"/>
        <v>15.72</v>
      </c>
      <c r="T62" s="3">
        <f t="shared" si="13"/>
        <v>15.21</v>
      </c>
      <c r="U62" s="3">
        <f t="shared" si="14"/>
        <v>15.72</v>
      </c>
      <c r="V62" s="3">
        <f t="shared" si="15"/>
        <v>15.2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2533</v>
      </c>
      <c r="D63" s="1" t="s">
        <v>3373</v>
      </c>
      <c r="E63" s="1" t="s">
        <v>3374</v>
      </c>
      <c r="F63" s="1" t="s">
        <v>2534</v>
      </c>
      <c r="G63" s="1" t="s">
        <v>3374</v>
      </c>
      <c r="H63" s="18">
        <v>42527</v>
      </c>
      <c r="J63" s="1">
        <f t="shared" si="6"/>
        <v>46.37</v>
      </c>
      <c r="K63" s="1">
        <f t="shared" si="7"/>
        <v>46.01</v>
      </c>
      <c r="L63" s="1">
        <f t="shared" si="8"/>
        <v>46.65</v>
      </c>
      <c r="M63" s="1">
        <f t="shared" si="9"/>
        <v>46.01</v>
      </c>
      <c r="P63" s="5" t="s">
        <v>253</v>
      </c>
      <c r="Q63" s="5" t="str">
        <f t="shared" si="10"/>
        <v>LINX        ON      NM</v>
      </c>
      <c r="R63" s="18">
        <f t="shared" si="11"/>
        <v>42527</v>
      </c>
      <c r="S63" s="3">
        <f t="shared" si="12"/>
        <v>46.37</v>
      </c>
      <c r="T63" s="3">
        <f t="shared" si="13"/>
        <v>46.01</v>
      </c>
      <c r="U63" s="3">
        <f t="shared" si="14"/>
        <v>46.65</v>
      </c>
      <c r="V63" s="3">
        <f t="shared" si="15"/>
        <v>46.01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3375</v>
      </c>
      <c r="D64" s="1" t="s">
        <v>2535</v>
      </c>
      <c r="E64" s="1" t="s">
        <v>2535</v>
      </c>
      <c r="F64" s="1" t="s">
        <v>2536</v>
      </c>
      <c r="G64" s="1" t="s">
        <v>2536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274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3376</v>
      </c>
      <c r="D65" s="1" t="s">
        <v>2264</v>
      </c>
      <c r="E65" s="1" t="s">
        <v>2264</v>
      </c>
      <c r="F65" s="1" t="s">
        <v>2264</v>
      </c>
      <c r="G65" s="1" t="s">
        <v>2665</v>
      </c>
      <c r="H65" s="18">
        <v>42524</v>
      </c>
      <c r="J65" s="1">
        <f t="shared" si="6"/>
        <v>2.98</v>
      </c>
      <c r="K65" s="1">
        <f t="shared" si="7"/>
        <v>2.98</v>
      </c>
      <c r="L65" s="1">
        <f t="shared" si="8"/>
        <v>2.98</v>
      </c>
      <c r="M65" s="1">
        <f t="shared" si="9"/>
        <v>2.9</v>
      </c>
      <c r="P65" s="7" t="s">
        <v>275</v>
      </c>
      <c r="Q65" s="5" t="str">
        <f t="shared" si="10"/>
        <v>MANGELS INDLPN  EG</v>
      </c>
      <c r="R65" s="18">
        <f t="shared" si="11"/>
        <v>42524</v>
      </c>
      <c r="S65" s="3">
        <f t="shared" si="12"/>
        <v>2.98</v>
      </c>
      <c r="T65" s="3">
        <f t="shared" si="13"/>
        <v>2.98</v>
      </c>
      <c r="U65" s="3">
        <f t="shared" si="14"/>
        <v>2.98</v>
      </c>
      <c r="V65" s="3">
        <f t="shared" si="15"/>
        <v>2.9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2537</v>
      </c>
      <c r="D66" s="1" t="s">
        <v>2253</v>
      </c>
      <c r="E66" s="1" t="s">
        <v>2307</v>
      </c>
      <c r="F66" s="1" t="s">
        <v>2253</v>
      </c>
      <c r="G66" s="1" t="s">
        <v>2307</v>
      </c>
      <c r="H66" s="18">
        <v>42527</v>
      </c>
      <c r="J66" s="1">
        <f t="shared" si="6"/>
        <v>4.25</v>
      </c>
      <c r="K66" s="1">
        <f t="shared" si="7"/>
        <v>4.17</v>
      </c>
      <c r="L66" s="1">
        <f t="shared" si="8"/>
        <v>4.25</v>
      </c>
      <c r="M66" s="1">
        <f t="shared" si="9"/>
        <v>4.17</v>
      </c>
      <c r="P66" s="7" t="s">
        <v>290</v>
      </c>
      <c r="Q66" s="5" t="str">
        <f t="shared" si="10"/>
        <v>MMX MINER   ON      NM</v>
      </c>
      <c r="R66" s="18">
        <f t="shared" si="11"/>
        <v>42527</v>
      </c>
      <c r="S66" s="3">
        <f t="shared" si="12"/>
        <v>4.25</v>
      </c>
      <c r="T66" s="3">
        <f t="shared" si="13"/>
        <v>4.17</v>
      </c>
      <c r="U66" s="3">
        <f t="shared" si="14"/>
        <v>4.25</v>
      </c>
      <c r="V66" s="3">
        <f t="shared" si="15"/>
        <v>4.17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2539</v>
      </c>
      <c r="D67" s="1" t="s">
        <v>3377</v>
      </c>
      <c r="E67" s="1" t="s">
        <v>3378</v>
      </c>
      <c r="F67" s="1" t="s">
        <v>3379</v>
      </c>
      <c r="G67" s="1" t="s">
        <v>3380</v>
      </c>
      <c r="H67" s="18">
        <v>42527</v>
      </c>
      <c r="J67" s="1">
        <f t="shared" si="6"/>
        <v>3.6</v>
      </c>
      <c r="K67" s="1">
        <f t="shared" si="7"/>
        <v>3.68</v>
      </c>
      <c r="L67" s="1">
        <f t="shared" si="8"/>
        <v>3.78</v>
      </c>
      <c r="M67" s="1">
        <f t="shared" si="9"/>
        <v>3.15</v>
      </c>
      <c r="P67" s="7" t="s">
        <v>348</v>
      </c>
      <c r="Q67" s="5" t="str">
        <f t="shared" si="10"/>
        <v>MINUPAR     ON</v>
      </c>
      <c r="R67" s="18">
        <f t="shared" si="11"/>
        <v>42527</v>
      </c>
      <c r="S67" s="3">
        <f t="shared" si="12"/>
        <v>3.6</v>
      </c>
      <c r="T67" s="3">
        <f t="shared" si="13"/>
        <v>3.68</v>
      </c>
      <c r="U67" s="3">
        <f t="shared" si="14"/>
        <v>3.78</v>
      </c>
      <c r="V67" s="3">
        <f t="shared" si="15"/>
        <v>3.15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2540</v>
      </c>
      <c r="D68" s="1" t="s">
        <v>2238</v>
      </c>
      <c r="E68" s="1" t="s">
        <v>3381</v>
      </c>
      <c r="F68" s="1" t="s">
        <v>2508</v>
      </c>
      <c r="G68" s="1" t="s">
        <v>2481</v>
      </c>
      <c r="H68" s="18">
        <v>42527</v>
      </c>
      <c r="J68" s="1">
        <f t="shared" si="6"/>
        <v>6.15</v>
      </c>
      <c r="K68" s="1">
        <f t="shared" si="7"/>
        <v>6.12</v>
      </c>
      <c r="L68" s="1">
        <f t="shared" si="8"/>
        <v>6.18</v>
      </c>
      <c r="M68" s="1">
        <f t="shared" si="9"/>
        <v>6.1</v>
      </c>
      <c r="P68" s="7" t="s">
        <v>351</v>
      </c>
      <c r="Q68" s="5" t="str">
        <f t="shared" si="10"/>
        <v>MARFRIG     ON      NM</v>
      </c>
      <c r="R68" s="18">
        <f t="shared" si="11"/>
        <v>42527</v>
      </c>
      <c r="S68" s="3">
        <f t="shared" si="12"/>
        <v>6.15</v>
      </c>
      <c r="T68" s="3">
        <f t="shared" si="13"/>
        <v>6.12</v>
      </c>
      <c r="U68" s="3">
        <f t="shared" si="14"/>
        <v>6.18</v>
      </c>
      <c r="V68" s="3">
        <f t="shared" si="15"/>
        <v>6.1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2541</v>
      </c>
      <c r="D69" s="1" t="s">
        <v>212</v>
      </c>
      <c r="E69" s="1" t="s">
        <v>212</v>
      </c>
      <c r="F69" s="1" t="s">
        <v>212</v>
      </c>
      <c r="G69" s="1" t="s">
        <v>212</v>
      </c>
      <c r="H69" s="18">
        <v>42524</v>
      </c>
      <c r="J69" s="1">
        <f t="shared" si="6"/>
        <v>35</v>
      </c>
      <c r="K69" s="1">
        <f t="shared" si="7"/>
        <v>35</v>
      </c>
      <c r="L69" s="1">
        <f t="shared" si="8"/>
        <v>35</v>
      </c>
      <c r="M69" s="1">
        <f t="shared" si="9"/>
        <v>35</v>
      </c>
      <c r="P69" s="15" t="s">
        <v>296</v>
      </c>
      <c r="Q69" s="5" t="str">
        <f t="shared" si="10"/>
        <v>MELHOR SP   ON</v>
      </c>
      <c r="R69" s="18">
        <f t="shared" si="11"/>
        <v>42524</v>
      </c>
      <c r="S69" s="3">
        <f t="shared" si="12"/>
        <v>35</v>
      </c>
      <c r="T69" s="3">
        <f t="shared" si="13"/>
        <v>35</v>
      </c>
      <c r="U69" s="3">
        <f t="shared" si="14"/>
        <v>35</v>
      </c>
      <c r="V69" s="3">
        <f t="shared" si="15"/>
        <v>35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2542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297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2543</v>
      </c>
      <c r="D71" s="1" t="s">
        <v>2282</v>
      </c>
      <c r="E71" s="1" t="s">
        <v>2544</v>
      </c>
      <c r="F71" s="1" t="s">
        <v>2544</v>
      </c>
      <c r="G71" s="1" t="s">
        <v>2282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303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2545</v>
      </c>
      <c r="D72" s="1" t="s">
        <v>2186</v>
      </c>
      <c r="E72" s="1" t="s">
        <v>2546</v>
      </c>
      <c r="F72" s="1" t="s">
        <v>2546</v>
      </c>
      <c r="G72" s="1" t="s">
        <v>2322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304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322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2547</v>
      </c>
      <c r="D74" s="1" t="s">
        <v>3382</v>
      </c>
      <c r="E74" s="1" t="s">
        <v>3383</v>
      </c>
      <c r="F74" s="1" t="s">
        <v>3384</v>
      </c>
      <c r="G74" s="1" t="s">
        <v>3385</v>
      </c>
      <c r="H74" s="18">
        <v>42527</v>
      </c>
      <c r="J74" s="1">
        <f t="shared" si="22"/>
        <v>24.45</v>
      </c>
      <c r="K74" s="1">
        <f t="shared" si="23"/>
        <v>24.39</v>
      </c>
      <c r="L74" s="1">
        <f t="shared" si="24"/>
        <v>24.66</v>
      </c>
      <c r="M74" s="1">
        <f t="shared" si="25"/>
        <v>24</v>
      </c>
      <c r="P74" s="8" t="s">
        <v>330</v>
      </c>
      <c r="Q74" s="5" t="str">
        <f t="shared" si="16"/>
        <v>NATURA      ON      NM</v>
      </c>
      <c r="R74" s="18">
        <f t="shared" si="17"/>
        <v>42527</v>
      </c>
      <c r="S74" s="3">
        <f t="shared" si="18"/>
        <v>24.45</v>
      </c>
      <c r="T74" s="3">
        <f t="shared" si="19"/>
        <v>24.39</v>
      </c>
      <c r="U74" s="3">
        <f t="shared" si="20"/>
        <v>24.66</v>
      </c>
      <c r="V74" s="3">
        <f t="shared" si="21"/>
        <v>24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2548</v>
      </c>
      <c r="D76" s="1" t="s">
        <v>3368</v>
      </c>
      <c r="E76" s="1" t="s">
        <v>3386</v>
      </c>
      <c r="F76" s="1" t="s">
        <v>3387</v>
      </c>
      <c r="G76" s="1" t="s">
        <v>3388</v>
      </c>
      <c r="H76" s="18">
        <v>42527</v>
      </c>
      <c r="J76" s="1">
        <f t="shared" si="22"/>
        <v>11.1</v>
      </c>
      <c r="K76" s="1">
        <f t="shared" si="23"/>
        <v>11.09</v>
      </c>
      <c r="L76" s="1">
        <f t="shared" si="24"/>
        <v>11.27</v>
      </c>
      <c r="M76" s="1">
        <f t="shared" si="25"/>
        <v>11.06</v>
      </c>
      <c r="P76" s="15" t="s">
        <v>326</v>
      </c>
      <c r="Q76" s="5" t="str">
        <f t="shared" si="16"/>
        <v>ODONTOPREV  ON      NM</v>
      </c>
      <c r="R76" s="18">
        <f t="shared" si="17"/>
        <v>42527</v>
      </c>
      <c r="S76" s="3">
        <f t="shared" si="18"/>
        <v>11.1</v>
      </c>
      <c r="T76" s="3">
        <f t="shared" si="19"/>
        <v>11.09</v>
      </c>
      <c r="U76" s="3">
        <f t="shared" si="20"/>
        <v>11.27</v>
      </c>
      <c r="V76" s="3">
        <f t="shared" si="21"/>
        <v>11.06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2549</v>
      </c>
      <c r="D77" s="1" t="s">
        <v>2550</v>
      </c>
      <c r="E77" s="1" t="s">
        <v>2550</v>
      </c>
      <c r="F77" s="1" t="s">
        <v>2550</v>
      </c>
      <c r="G77" s="1" t="s">
        <v>2550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343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2551</v>
      </c>
      <c r="D78" s="1" t="s">
        <v>3389</v>
      </c>
      <c r="E78" s="1" t="s">
        <v>3390</v>
      </c>
      <c r="F78" s="1" t="s">
        <v>3391</v>
      </c>
      <c r="G78" s="1" t="s">
        <v>3392</v>
      </c>
      <c r="H78" s="18">
        <v>42527</v>
      </c>
      <c r="J78" s="1">
        <f t="shared" si="22"/>
        <v>42.6</v>
      </c>
      <c r="K78" s="1">
        <f t="shared" si="23"/>
        <v>41.93</v>
      </c>
      <c r="L78" s="1">
        <f t="shared" si="24"/>
        <v>42.94</v>
      </c>
      <c r="M78" s="1">
        <f t="shared" si="25"/>
        <v>41.7</v>
      </c>
      <c r="P78" s="5" t="s">
        <v>344</v>
      </c>
      <c r="Q78" s="5" t="str">
        <f t="shared" si="16"/>
        <v>P.ACUCAR-CBDPN      N1</v>
      </c>
      <c r="R78" s="18">
        <f t="shared" si="17"/>
        <v>42527</v>
      </c>
      <c r="S78" s="3">
        <f t="shared" si="18"/>
        <v>42.6</v>
      </c>
      <c r="T78" s="3">
        <f t="shared" si="19"/>
        <v>41.93</v>
      </c>
      <c r="U78" s="3">
        <f t="shared" si="20"/>
        <v>42.94</v>
      </c>
      <c r="V78" s="3">
        <f t="shared" si="21"/>
        <v>41.7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2552</v>
      </c>
      <c r="D79" s="1" t="s">
        <v>279</v>
      </c>
      <c r="E79" s="1" t="s">
        <v>279</v>
      </c>
      <c r="F79" s="1" t="s">
        <v>279</v>
      </c>
      <c r="G79" s="1" t="s">
        <v>279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305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2553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306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2554</v>
      </c>
      <c r="D81" s="1" t="s">
        <v>2254</v>
      </c>
      <c r="E81" s="1" t="s">
        <v>2254</v>
      </c>
      <c r="F81" s="1" t="s">
        <v>3393</v>
      </c>
      <c r="G81" s="1" t="s">
        <v>2423</v>
      </c>
      <c r="H81" s="18">
        <v>42527</v>
      </c>
      <c r="J81" s="1">
        <f t="shared" si="22"/>
        <v>8.3000000000000007</v>
      </c>
      <c r="K81" s="1">
        <f t="shared" si="23"/>
        <v>8.3000000000000007</v>
      </c>
      <c r="L81" s="1">
        <f t="shared" si="24"/>
        <v>8.39</v>
      </c>
      <c r="M81" s="1">
        <f t="shared" si="25"/>
        <v>8.2100000000000009</v>
      </c>
      <c r="P81" s="7" t="s">
        <v>342</v>
      </c>
      <c r="Q81" s="5" t="str">
        <f t="shared" si="16"/>
        <v>PROFARMA    ON      NM</v>
      </c>
      <c r="R81" s="18">
        <f t="shared" si="17"/>
        <v>42527</v>
      </c>
      <c r="S81" s="3">
        <f t="shared" si="18"/>
        <v>8.3000000000000007</v>
      </c>
      <c r="T81" s="3">
        <f t="shared" si="19"/>
        <v>8.3000000000000007</v>
      </c>
      <c r="U81" s="3">
        <f t="shared" si="20"/>
        <v>8.39</v>
      </c>
      <c r="V81" s="3">
        <f t="shared" si="21"/>
        <v>8.2100000000000009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2556</v>
      </c>
      <c r="D82" s="1" t="s">
        <v>3290</v>
      </c>
      <c r="E82" s="1" t="s">
        <v>3290</v>
      </c>
      <c r="F82" s="1" t="s">
        <v>2948</v>
      </c>
      <c r="G82" s="1" t="s">
        <v>3394</v>
      </c>
      <c r="H82" s="18">
        <v>42527</v>
      </c>
      <c r="J82" s="1">
        <f t="shared" si="22"/>
        <v>1.61</v>
      </c>
      <c r="K82" s="1">
        <f t="shared" si="23"/>
        <v>1.61</v>
      </c>
      <c r="L82" s="1">
        <f t="shared" si="24"/>
        <v>1.62</v>
      </c>
      <c r="M82" s="1">
        <f t="shared" si="25"/>
        <v>1.58</v>
      </c>
      <c r="P82" s="7" t="s">
        <v>281</v>
      </c>
      <c r="Q82" s="5" t="str">
        <f t="shared" si="16"/>
        <v>PARANAPANEMAON      NM</v>
      </c>
      <c r="R82" s="18">
        <f t="shared" si="17"/>
        <v>42527</v>
      </c>
      <c r="S82" s="3">
        <f t="shared" si="18"/>
        <v>1.61</v>
      </c>
      <c r="T82" s="3">
        <f t="shared" si="19"/>
        <v>1.61</v>
      </c>
      <c r="U82" s="3">
        <f t="shared" si="20"/>
        <v>1.62</v>
      </c>
      <c r="V82" s="3">
        <f t="shared" si="21"/>
        <v>1.58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2558</v>
      </c>
      <c r="D83" s="1" t="s">
        <v>3395</v>
      </c>
      <c r="E83" s="1" t="s">
        <v>3395</v>
      </c>
      <c r="F83" s="1" t="s">
        <v>3395</v>
      </c>
      <c r="G83" s="1" t="s">
        <v>3395</v>
      </c>
      <c r="H83" s="18">
        <v>42527</v>
      </c>
      <c r="J83" s="1">
        <f t="shared" si="22"/>
        <v>325.99</v>
      </c>
      <c r="K83" s="1">
        <f t="shared" si="23"/>
        <v>325.99</v>
      </c>
      <c r="L83" s="1">
        <f t="shared" si="24"/>
        <v>325.99</v>
      </c>
      <c r="M83" s="1">
        <f t="shared" si="25"/>
        <v>325.99</v>
      </c>
      <c r="P83" s="5" t="s">
        <v>340</v>
      </c>
      <c r="Q83" s="5" t="str">
        <f t="shared" si="16"/>
        <v>DIMED       ON</v>
      </c>
      <c r="R83" s="18">
        <f t="shared" si="17"/>
        <v>42527</v>
      </c>
      <c r="S83" s="3">
        <f t="shared" si="18"/>
        <v>325.99</v>
      </c>
      <c r="T83" s="3">
        <f t="shared" si="19"/>
        <v>325.99</v>
      </c>
      <c r="U83" s="3">
        <f t="shared" si="20"/>
        <v>325.99</v>
      </c>
      <c r="V83" s="3">
        <f t="shared" si="21"/>
        <v>325.99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2559</v>
      </c>
      <c r="D84" s="1" t="s">
        <v>2560</v>
      </c>
      <c r="E84" s="1" t="s">
        <v>2561</v>
      </c>
      <c r="F84" s="1" t="s">
        <v>2561</v>
      </c>
      <c r="G84" s="1" t="s">
        <v>2560</v>
      </c>
      <c r="H84" s="18">
        <v>42521</v>
      </c>
      <c r="J84" s="1">
        <f t="shared" si="22"/>
        <v>171</v>
      </c>
      <c r="K84" s="1">
        <f t="shared" si="23"/>
        <v>176.99</v>
      </c>
      <c r="L84" s="1">
        <f t="shared" si="24"/>
        <v>176.99</v>
      </c>
      <c r="M84" s="1">
        <f t="shared" si="25"/>
        <v>171</v>
      </c>
      <c r="P84" s="7" t="s">
        <v>341</v>
      </c>
      <c r="Q84" s="5" t="str">
        <f t="shared" si="16"/>
        <v>DIMED       PN</v>
      </c>
      <c r="R84" s="18">
        <f t="shared" si="17"/>
        <v>42521</v>
      </c>
      <c r="S84" s="3">
        <f t="shared" si="18"/>
        <v>171</v>
      </c>
      <c r="T84" s="3">
        <f t="shared" si="19"/>
        <v>176.99</v>
      </c>
      <c r="U84" s="3">
        <f t="shared" si="20"/>
        <v>176.99</v>
      </c>
      <c r="V84" s="3">
        <f t="shared" si="21"/>
        <v>171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2562</v>
      </c>
      <c r="D85" s="1" t="s">
        <v>3396</v>
      </c>
      <c r="E85" s="1" t="s">
        <v>3396</v>
      </c>
      <c r="F85" s="1" t="s">
        <v>3396</v>
      </c>
      <c r="G85" s="1" t="s">
        <v>2241</v>
      </c>
      <c r="H85" s="18">
        <v>42527</v>
      </c>
      <c r="J85" s="1">
        <f t="shared" si="22"/>
        <v>1.43</v>
      </c>
      <c r="K85" s="1">
        <f t="shared" si="23"/>
        <v>1.43</v>
      </c>
      <c r="L85" s="1">
        <f t="shared" si="24"/>
        <v>1.43</v>
      </c>
      <c r="M85" s="1">
        <f t="shared" si="25"/>
        <v>1.4</v>
      </c>
      <c r="P85" s="8" t="s">
        <v>260</v>
      </c>
      <c r="Q85" s="5" t="str">
        <f t="shared" si="16"/>
        <v>POSITIVO INFON      NM</v>
      </c>
      <c r="R85" s="18">
        <f t="shared" si="17"/>
        <v>42527</v>
      </c>
      <c r="S85" s="3">
        <f t="shared" si="18"/>
        <v>1.43</v>
      </c>
      <c r="T85" s="3">
        <f t="shared" si="19"/>
        <v>1.43</v>
      </c>
      <c r="U85" s="3">
        <f t="shared" si="20"/>
        <v>1.43</v>
      </c>
      <c r="V85" s="3">
        <f t="shared" si="21"/>
        <v>1.4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2563</v>
      </c>
      <c r="D86" s="1" t="s">
        <v>3397</v>
      </c>
      <c r="E86" s="1" t="s">
        <v>3398</v>
      </c>
      <c r="F86" s="1" t="s">
        <v>3399</v>
      </c>
      <c r="G86" s="1" t="s">
        <v>3400</v>
      </c>
      <c r="H86" s="18">
        <v>42527</v>
      </c>
      <c r="J86" s="1">
        <f t="shared" si="22"/>
        <v>16.71</v>
      </c>
      <c r="K86" s="1">
        <f t="shared" si="23"/>
        <v>16.72</v>
      </c>
      <c r="L86" s="1">
        <f t="shared" si="24"/>
        <v>16.87</v>
      </c>
      <c r="M86" s="1">
        <f t="shared" si="25"/>
        <v>16.260000000000002</v>
      </c>
      <c r="P86" s="8" t="s">
        <v>327</v>
      </c>
      <c r="Q86" s="5" t="str">
        <f t="shared" si="16"/>
        <v>QUALICORP   ON      NM</v>
      </c>
      <c r="R86" s="18">
        <f t="shared" si="17"/>
        <v>42527</v>
      </c>
      <c r="S86" s="3">
        <f t="shared" si="18"/>
        <v>16.71</v>
      </c>
      <c r="T86" s="3">
        <f t="shared" si="19"/>
        <v>16.72</v>
      </c>
      <c r="U86" s="3">
        <f t="shared" si="20"/>
        <v>16.87</v>
      </c>
      <c r="V86" s="3">
        <f t="shared" si="21"/>
        <v>16.260000000000002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2565</v>
      </c>
      <c r="D87" s="1" t="s">
        <v>3401</v>
      </c>
      <c r="E87" s="1" t="s">
        <v>3402</v>
      </c>
      <c r="F87" s="1" t="s">
        <v>3403</v>
      </c>
      <c r="G87" s="1" t="s">
        <v>3401</v>
      </c>
      <c r="H87" s="18">
        <v>42527</v>
      </c>
      <c r="J87" s="1">
        <f t="shared" si="22"/>
        <v>60.65</v>
      </c>
      <c r="K87" s="1">
        <f t="shared" si="23"/>
        <v>61.35</v>
      </c>
      <c r="L87" s="1">
        <f t="shared" si="24"/>
        <v>61.49</v>
      </c>
      <c r="M87" s="1">
        <f t="shared" si="25"/>
        <v>60.65</v>
      </c>
      <c r="P87" s="7" t="s">
        <v>338</v>
      </c>
      <c r="Q87" s="5" t="str">
        <f t="shared" si="16"/>
        <v>RAIADROGASILON      NM</v>
      </c>
      <c r="R87" s="18">
        <f t="shared" si="17"/>
        <v>42527</v>
      </c>
      <c r="S87" s="3">
        <f t="shared" si="18"/>
        <v>60.65</v>
      </c>
      <c r="T87" s="3">
        <f t="shared" si="19"/>
        <v>61.35</v>
      </c>
      <c r="U87" s="3">
        <f t="shared" si="20"/>
        <v>61.49</v>
      </c>
      <c r="V87" s="3">
        <f t="shared" si="21"/>
        <v>60.65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286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2566</v>
      </c>
      <c r="D89" s="1" t="s">
        <v>2306</v>
      </c>
      <c r="E89" s="1" t="s">
        <v>2512</v>
      </c>
      <c r="F89" s="1" t="s">
        <v>3068</v>
      </c>
      <c r="G89" s="1" t="s">
        <v>3095</v>
      </c>
      <c r="H89" s="18">
        <v>42527</v>
      </c>
      <c r="J89" s="1">
        <f t="shared" si="22"/>
        <v>4.08</v>
      </c>
      <c r="K89" s="1">
        <f t="shared" si="23"/>
        <v>4.1100000000000003</v>
      </c>
      <c r="L89" s="1">
        <f t="shared" si="24"/>
        <v>4.12</v>
      </c>
      <c r="M89" s="1">
        <f t="shared" si="25"/>
        <v>4.04</v>
      </c>
      <c r="P89" s="8" t="s">
        <v>262</v>
      </c>
      <c r="Q89" s="5" t="str">
        <f t="shared" si="16"/>
        <v>PET MANGUINHON</v>
      </c>
      <c r="R89" s="18">
        <f t="shared" si="17"/>
        <v>42527</v>
      </c>
      <c r="S89" s="3">
        <f t="shared" si="18"/>
        <v>4.08</v>
      </c>
      <c r="T89" s="3">
        <f t="shared" si="19"/>
        <v>4.1100000000000003</v>
      </c>
      <c r="U89" s="3">
        <f t="shared" si="20"/>
        <v>4.12</v>
      </c>
      <c r="V89" s="3">
        <f t="shared" si="21"/>
        <v>4.04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263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2567</v>
      </c>
      <c r="D91" s="1" t="s">
        <v>3404</v>
      </c>
      <c r="E91" s="1" t="s">
        <v>3405</v>
      </c>
      <c r="F91" s="1" t="s">
        <v>3406</v>
      </c>
      <c r="G91" s="1" t="s">
        <v>3407</v>
      </c>
      <c r="H91" s="18">
        <v>42527</v>
      </c>
      <c r="J91" s="1">
        <f t="shared" si="22"/>
        <v>18.41</v>
      </c>
      <c r="K91" s="1">
        <f t="shared" si="23"/>
        <v>18.12</v>
      </c>
      <c r="L91" s="1">
        <f t="shared" si="24"/>
        <v>18.600000000000001</v>
      </c>
      <c r="M91" s="1">
        <f t="shared" si="25"/>
        <v>18.09</v>
      </c>
      <c r="P91" s="8" t="s">
        <v>247</v>
      </c>
      <c r="Q91" s="5" t="str">
        <f t="shared" si="16"/>
        <v>SANTANDER BRUNT</v>
      </c>
      <c r="R91" s="18">
        <f t="shared" si="17"/>
        <v>42527</v>
      </c>
      <c r="S91" s="3">
        <f t="shared" si="18"/>
        <v>18.41</v>
      </c>
      <c r="T91" s="3">
        <f t="shared" si="19"/>
        <v>18.12</v>
      </c>
      <c r="U91" s="3">
        <f t="shared" si="20"/>
        <v>18.600000000000001</v>
      </c>
      <c r="V91" s="3">
        <f t="shared" si="21"/>
        <v>18.09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2568</v>
      </c>
      <c r="D92" s="1" t="s">
        <v>2597</v>
      </c>
      <c r="E92" s="1" t="s">
        <v>3408</v>
      </c>
      <c r="F92" s="1" t="s">
        <v>2597</v>
      </c>
      <c r="G92" s="1" t="s">
        <v>3408</v>
      </c>
      <c r="H92" s="18">
        <v>42527</v>
      </c>
      <c r="J92" s="1">
        <f t="shared" si="22"/>
        <v>10.19</v>
      </c>
      <c r="K92" s="1">
        <f t="shared" si="23"/>
        <v>10.1</v>
      </c>
      <c r="L92" s="1">
        <f t="shared" si="24"/>
        <v>10.19</v>
      </c>
      <c r="M92" s="1">
        <f t="shared" si="25"/>
        <v>10.1</v>
      </c>
      <c r="P92" s="7" t="s">
        <v>248</v>
      </c>
      <c r="Q92" s="5" t="str">
        <f t="shared" si="16"/>
        <v>SANTANDER BRON</v>
      </c>
      <c r="R92" s="18">
        <f t="shared" si="17"/>
        <v>42527</v>
      </c>
      <c r="S92" s="3">
        <f t="shared" si="18"/>
        <v>10.19</v>
      </c>
      <c r="T92" s="3">
        <f t="shared" si="19"/>
        <v>10.1</v>
      </c>
      <c r="U92" s="3">
        <f t="shared" si="20"/>
        <v>10.19</v>
      </c>
      <c r="V92" s="3">
        <f t="shared" si="21"/>
        <v>10.1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2571</v>
      </c>
      <c r="D93" s="1" t="s">
        <v>3409</v>
      </c>
      <c r="E93" s="1" t="s">
        <v>3410</v>
      </c>
      <c r="F93" s="1" t="s">
        <v>3410</v>
      </c>
      <c r="G93" s="1" t="s">
        <v>3411</v>
      </c>
      <c r="H93" s="18">
        <v>42527</v>
      </c>
      <c r="J93" s="1">
        <f t="shared" si="22"/>
        <v>7.95</v>
      </c>
      <c r="K93" s="1">
        <f t="shared" si="23"/>
        <v>8.14</v>
      </c>
      <c r="L93" s="1">
        <f t="shared" si="24"/>
        <v>8.14</v>
      </c>
      <c r="M93" s="1">
        <f t="shared" si="25"/>
        <v>7.92</v>
      </c>
      <c r="P93" s="7" t="s">
        <v>249</v>
      </c>
      <c r="Q93" s="5" t="str">
        <f t="shared" si="16"/>
        <v>SANTANDER BRPN</v>
      </c>
      <c r="R93" s="18">
        <f t="shared" si="17"/>
        <v>42527</v>
      </c>
      <c r="S93" s="3">
        <f t="shared" si="18"/>
        <v>7.95</v>
      </c>
      <c r="T93" s="3">
        <f t="shared" si="19"/>
        <v>8.14</v>
      </c>
      <c r="U93" s="3">
        <f t="shared" si="20"/>
        <v>8.14</v>
      </c>
      <c r="V93" s="3">
        <f t="shared" si="21"/>
        <v>7.92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2572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250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256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2573</v>
      </c>
      <c r="D96" s="1" t="s">
        <v>528</v>
      </c>
      <c r="E96" s="1" t="s">
        <v>528</v>
      </c>
      <c r="F96" s="1" t="s">
        <v>528</v>
      </c>
      <c r="G96" s="1" t="s">
        <v>528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291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2574</v>
      </c>
      <c r="D97" s="1" t="s">
        <v>2302</v>
      </c>
      <c r="E97" s="1" t="s">
        <v>2279</v>
      </c>
      <c r="F97" s="1" t="s">
        <v>2302</v>
      </c>
      <c r="G97" s="1" t="s">
        <v>2279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292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2575</v>
      </c>
      <c r="D98" s="1" t="s">
        <v>2314</v>
      </c>
      <c r="E98" s="1" t="s">
        <v>2314</v>
      </c>
      <c r="F98" s="1" t="s">
        <v>295</v>
      </c>
      <c r="G98" s="1" t="s">
        <v>295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293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2576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307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2577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308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300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2578</v>
      </c>
      <c r="D102" s="1" t="s">
        <v>2579</v>
      </c>
      <c r="E102" s="1" t="s">
        <v>2579</v>
      </c>
      <c r="F102" s="1" t="s">
        <v>2579</v>
      </c>
      <c r="G102" s="1" t="s">
        <v>2579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254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2580</v>
      </c>
      <c r="D103" s="1" t="s">
        <v>3412</v>
      </c>
      <c r="E103" s="1" t="s">
        <v>3413</v>
      </c>
      <c r="F103" s="1" t="s">
        <v>3412</v>
      </c>
      <c r="G103" s="1" t="s">
        <v>3413</v>
      </c>
      <c r="H103" s="18">
        <v>42527</v>
      </c>
      <c r="J103" s="1">
        <f t="shared" si="22"/>
        <v>9.18</v>
      </c>
      <c r="K103" s="1">
        <f t="shared" si="23"/>
        <v>8.75</v>
      </c>
      <c r="L103" s="1">
        <f t="shared" si="24"/>
        <v>9.18</v>
      </c>
      <c r="M103" s="1">
        <f t="shared" si="25"/>
        <v>8.75</v>
      </c>
      <c r="P103" s="7" t="s">
        <v>255</v>
      </c>
      <c r="Q103" s="5" t="str">
        <f t="shared" ref="Q103:Q112" si="26">IF(A103="","",C103)</f>
        <v>TELEBRAS    PN</v>
      </c>
      <c r="R103" s="18">
        <f t="shared" ref="R103:R112" si="27">IF(A103="","",H103)</f>
        <v>42527</v>
      </c>
      <c r="S103" s="3">
        <f t="shared" ref="S103:S112" si="28">J103</f>
        <v>9.18</v>
      </c>
      <c r="T103" s="3">
        <f t="shared" ref="T103:T112" si="29">K103</f>
        <v>8.75</v>
      </c>
      <c r="U103" s="3">
        <f t="shared" ref="U103:U112" si="30">L103</f>
        <v>9.18</v>
      </c>
      <c r="V103" s="3">
        <f t="shared" ref="V103:V112" si="31">M103</f>
        <v>8.75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2581</v>
      </c>
      <c r="D104" s="1" t="s">
        <v>2582</v>
      </c>
      <c r="E104" s="1" t="s">
        <v>2582</v>
      </c>
      <c r="F104" s="1" t="s">
        <v>2582</v>
      </c>
      <c r="G104" s="1" t="s">
        <v>2583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323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2584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282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2585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283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2586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284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2587</v>
      </c>
      <c r="D108" s="1" t="s">
        <v>3414</v>
      </c>
      <c r="E108" s="1" t="s">
        <v>3415</v>
      </c>
      <c r="F108" s="1" t="s">
        <v>3416</v>
      </c>
      <c r="G108" s="1" t="s">
        <v>3417</v>
      </c>
      <c r="H108" s="18">
        <v>42527</v>
      </c>
      <c r="J108" s="1">
        <f t="shared" si="22"/>
        <v>32.799999999999997</v>
      </c>
      <c r="K108" s="1">
        <f t="shared" si="23"/>
        <v>33.03</v>
      </c>
      <c r="L108" s="1">
        <f t="shared" si="24"/>
        <v>33.49</v>
      </c>
      <c r="M108" s="1">
        <f t="shared" si="25"/>
        <v>32.32</v>
      </c>
      <c r="P108" s="7" t="s">
        <v>257</v>
      </c>
      <c r="Q108" s="5" t="str">
        <f t="shared" si="26"/>
        <v>TOTVS       ON      NM</v>
      </c>
      <c r="R108" s="18">
        <f t="shared" si="27"/>
        <v>42527</v>
      </c>
      <c r="S108" s="3">
        <f t="shared" si="28"/>
        <v>32.799999999999997</v>
      </c>
      <c r="T108" s="3">
        <f t="shared" si="29"/>
        <v>33.03</v>
      </c>
      <c r="U108" s="3">
        <f t="shared" si="30"/>
        <v>33.49</v>
      </c>
      <c r="V108" s="3">
        <f t="shared" si="31"/>
        <v>32.32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2588</v>
      </c>
      <c r="D109" s="1" t="s">
        <v>3418</v>
      </c>
      <c r="E109" s="1" t="s">
        <v>3419</v>
      </c>
      <c r="F109" s="1" t="s">
        <v>2356</v>
      </c>
      <c r="G109" s="1" t="s">
        <v>3418</v>
      </c>
      <c r="H109" s="18">
        <v>42527</v>
      </c>
      <c r="J109" s="1">
        <f t="shared" si="22"/>
        <v>4.9000000000000004</v>
      </c>
      <c r="K109" s="1">
        <f t="shared" si="23"/>
        <v>4.92</v>
      </c>
      <c r="L109" s="1">
        <f t="shared" si="24"/>
        <v>5.03</v>
      </c>
      <c r="M109" s="1">
        <f t="shared" si="25"/>
        <v>4.9000000000000004</v>
      </c>
      <c r="P109" s="7" t="s">
        <v>265</v>
      </c>
      <c r="Q109" s="5" t="str">
        <f t="shared" si="26"/>
        <v>USIMINAS    ON      N1</v>
      </c>
      <c r="R109" s="18">
        <f t="shared" si="27"/>
        <v>42527</v>
      </c>
      <c r="S109" s="3">
        <f t="shared" si="28"/>
        <v>4.9000000000000004</v>
      </c>
      <c r="T109" s="3">
        <f t="shared" si="29"/>
        <v>4.92</v>
      </c>
      <c r="U109" s="3">
        <f t="shared" si="30"/>
        <v>5.03</v>
      </c>
      <c r="V109" s="3">
        <f t="shared" si="31"/>
        <v>4.9000000000000004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2589</v>
      </c>
      <c r="D110" s="1" t="s">
        <v>2228</v>
      </c>
      <c r="E110" s="1" t="s">
        <v>2641</v>
      </c>
      <c r="F110" s="1" t="s">
        <v>2649</v>
      </c>
      <c r="G110" s="1" t="s">
        <v>3420</v>
      </c>
      <c r="H110" s="18">
        <v>42527</v>
      </c>
      <c r="J110" s="1">
        <f t="shared" si="22"/>
        <v>1.86</v>
      </c>
      <c r="K110" s="1">
        <f t="shared" si="23"/>
        <v>1.89</v>
      </c>
      <c r="L110" s="1">
        <f t="shared" si="24"/>
        <v>1.91</v>
      </c>
      <c r="M110" s="1">
        <f t="shared" si="25"/>
        <v>1.84</v>
      </c>
      <c r="P110" s="7" t="s">
        <v>266</v>
      </c>
      <c r="Q110" s="5" t="str">
        <f t="shared" si="26"/>
        <v>USIMINAS    PNA     N1</v>
      </c>
      <c r="R110" s="18">
        <f t="shared" si="27"/>
        <v>42527</v>
      </c>
      <c r="S110" s="3">
        <f t="shared" si="28"/>
        <v>1.86</v>
      </c>
      <c r="T110" s="3">
        <f t="shared" si="29"/>
        <v>1.89</v>
      </c>
      <c r="U110" s="3">
        <f t="shared" si="30"/>
        <v>1.91</v>
      </c>
      <c r="V110" s="3">
        <f t="shared" si="31"/>
        <v>1.84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2590</v>
      </c>
      <c r="D111" s="1" t="s">
        <v>294</v>
      </c>
      <c r="E111" s="1" t="s">
        <v>294</v>
      </c>
      <c r="F111" s="1" t="s">
        <v>294</v>
      </c>
      <c r="G111" s="1" t="s">
        <v>294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267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2591</v>
      </c>
      <c r="D112" s="1" t="s">
        <v>2318</v>
      </c>
      <c r="E112" s="1" t="s">
        <v>2318</v>
      </c>
      <c r="F112" s="1" t="s">
        <v>2318</v>
      </c>
      <c r="G112" s="1" t="s">
        <v>2318</v>
      </c>
      <c r="H112" s="18">
        <v>42524</v>
      </c>
      <c r="J112" s="1">
        <f t="shared" si="22"/>
        <v>21.2</v>
      </c>
      <c r="K112" s="1">
        <f t="shared" si="23"/>
        <v>21.2</v>
      </c>
      <c r="L112" s="1">
        <f t="shared" si="24"/>
        <v>21.2</v>
      </c>
      <c r="M112" s="1">
        <f t="shared" si="25"/>
        <v>21.2</v>
      </c>
      <c r="P112" s="8" t="s">
        <v>144</v>
      </c>
      <c r="Q112" s="5" t="str">
        <f t="shared" si="26"/>
        <v>VIGOR FOOD  ON      NM</v>
      </c>
      <c r="R112" s="18">
        <f t="shared" si="27"/>
        <v>42524</v>
      </c>
      <c r="S112" s="3">
        <f t="shared" si="28"/>
        <v>21.2</v>
      </c>
      <c r="T112" s="3">
        <f t="shared" si="29"/>
        <v>21.2</v>
      </c>
      <c r="U112" s="3">
        <f t="shared" si="30"/>
        <v>21.2</v>
      </c>
      <c r="V112" s="3">
        <f t="shared" si="31"/>
        <v>21.2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P113" s="1" t="s">
        <v>354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2179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2179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2179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2179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2179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2179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2179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2179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2179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2179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2179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2179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2179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2179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2179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2179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2179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2179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2179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2179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2179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2179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2179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2179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2179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2179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2179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511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419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420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421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2592</v>
      </c>
      <c r="D10" s="1" t="s">
        <v>2593</v>
      </c>
      <c r="E10" s="1" t="s">
        <v>2593</v>
      </c>
      <c r="F10" s="1" t="s">
        <v>2593</v>
      </c>
      <c r="G10" s="1" t="s">
        <v>2593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364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2594</v>
      </c>
      <c r="D11" s="1" t="s">
        <v>2593</v>
      </c>
      <c r="E11" s="1" t="s">
        <v>2593</v>
      </c>
      <c r="F11" s="1" t="s">
        <v>2593</v>
      </c>
      <c r="G11" s="1" t="s">
        <v>2593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365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2595</v>
      </c>
      <c r="D12" s="1" t="s">
        <v>2593</v>
      </c>
      <c r="E12" s="1" t="s">
        <v>2593</v>
      </c>
      <c r="F12" s="1" t="s">
        <v>2593</v>
      </c>
      <c r="G12" s="1" t="s">
        <v>2593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366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2596</v>
      </c>
      <c r="D13" s="1" t="s">
        <v>3028</v>
      </c>
      <c r="E13" s="1" t="s">
        <v>3028</v>
      </c>
      <c r="F13" s="1" t="s">
        <v>3028</v>
      </c>
      <c r="G13" s="1" t="s">
        <v>3028</v>
      </c>
      <c r="H13" s="18">
        <v>42527</v>
      </c>
      <c r="J13" s="1">
        <f t="shared" si="6"/>
        <v>10.3</v>
      </c>
      <c r="K13" s="1">
        <f t="shared" si="7"/>
        <v>10.3</v>
      </c>
      <c r="L13" s="1">
        <f t="shared" si="8"/>
        <v>10.3</v>
      </c>
      <c r="M13" s="1">
        <f t="shared" si="9"/>
        <v>10.3</v>
      </c>
      <c r="P13" s="1" t="s">
        <v>409</v>
      </c>
      <c r="Q13" s="5" t="str">
        <f t="shared" si="0"/>
        <v>ALPARGATAS  ON      N1</v>
      </c>
      <c r="R13" s="18">
        <f t="shared" si="1"/>
        <v>42527</v>
      </c>
      <c r="S13" s="3">
        <f t="shared" si="2"/>
        <v>10.3</v>
      </c>
      <c r="T13" s="3">
        <f t="shared" si="3"/>
        <v>10.3</v>
      </c>
      <c r="U13" s="3">
        <f t="shared" si="4"/>
        <v>10.3</v>
      </c>
      <c r="V13" s="3">
        <f t="shared" si="5"/>
        <v>10.3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2598</v>
      </c>
      <c r="D14" s="1" t="s">
        <v>2402</v>
      </c>
      <c r="E14" s="1" t="s">
        <v>2276</v>
      </c>
      <c r="F14" s="1" t="s">
        <v>2193</v>
      </c>
      <c r="G14" s="1" t="s">
        <v>3421</v>
      </c>
      <c r="H14" s="18">
        <v>42527</v>
      </c>
      <c r="J14" s="1">
        <f t="shared" si="6"/>
        <v>9.9499999999999993</v>
      </c>
      <c r="K14" s="1">
        <f t="shared" si="7"/>
        <v>9.9</v>
      </c>
      <c r="L14" s="1">
        <f t="shared" si="8"/>
        <v>10</v>
      </c>
      <c r="M14" s="1">
        <f t="shared" si="9"/>
        <v>9.8800000000000008</v>
      </c>
      <c r="P14" s="7" t="s">
        <v>410</v>
      </c>
      <c r="Q14" s="5" t="str">
        <f t="shared" si="0"/>
        <v>ALPARGATAS  PN      N1</v>
      </c>
      <c r="R14" s="18">
        <f t="shared" si="1"/>
        <v>42527</v>
      </c>
      <c r="S14" s="3">
        <f t="shared" si="2"/>
        <v>9.9499999999999993</v>
      </c>
      <c r="T14" s="3">
        <f t="shared" si="3"/>
        <v>9.9</v>
      </c>
      <c r="U14" s="3">
        <f t="shared" si="4"/>
        <v>10</v>
      </c>
      <c r="V14" s="3">
        <f t="shared" si="5"/>
        <v>9.8800000000000008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2599</v>
      </c>
      <c r="D15" s="1" t="s">
        <v>3360</v>
      </c>
      <c r="E15" s="1" t="s">
        <v>2958</v>
      </c>
      <c r="F15" s="1" t="s">
        <v>3361</v>
      </c>
      <c r="G15" s="1" t="s">
        <v>2958</v>
      </c>
      <c r="H15" s="18">
        <v>42527</v>
      </c>
      <c r="J15" s="1">
        <f t="shared" si="6"/>
        <v>7.53</v>
      </c>
      <c r="K15" s="1">
        <f t="shared" si="7"/>
        <v>7.5</v>
      </c>
      <c r="L15" s="1">
        <f t="shared" si="8"/>
        <v>7.54</v>
      </c>
      <c r="M15" s="1">
        <f t="shared" si="9"/>
        <v>7.5</v>
      </c>
      <c r="P15" s="8" t="s">
        <v>435</v>
      </c>
      <c r="Q15" s="5" t="str">
        <f t="shared" si="0"/>
        <v>LOJAS MARISAON      NM</v>
      </c>
      <c r="R15" s="18">
        <f t="shared" si="1"/>
        <v>42527</v>
      </c>
      <c r="S15" s="3">
        <f t="shared" si="2"/>
        <v>7.53</v>
      </c>
      <c r="T15" s="3">
        <f t="shared" si="3"/>
        <v>7.5</v>
      </c>
      <c r="U15" s="3">
        <f t="shared" si="4"/>
        <v>7.54</v>
      </c>
      <c r="V15" s="3">
        <f t="shared" si="5"/>
        <v>7.5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2600</v>
      </c>
      <c r="D16" s="1" t="s">
        <v>3422</v>
      </c>
      <c r="E16" s="1" t="s">
        <v>3423</v>
      </c>
      <c r="F16" s="1" t="s">
        <v>276</v>
      </c>
      <c r="G16" s="1" t="s">
        <v>3424</v>
      </c>
      <c r="H16" s="18">
        <v>42527</v>
      </c>
      <c r="J16" s="1">
        <f t="shared" si="6"/>
        <v>24.9</v>
      </c>
      <c r="K16" s="1">
        <f t="shared" si="7"/>
        <v>24.73</v>
      </c>
      <c r="L16" s="1">
        <f t="shared" si="8"/>
        <v>25</v>
      </c>
      <c r="M16" s="1">
        <f t="shared" si="9"/>
        <v>24.51</v>
      </c>
      <c r="P16" s="8" t="s">
        <v>427</v>
      </c>
      <c r="Q16" s="5" t="str">
        <f t="shared" si="0"/>
        <v>AREZZO CO   ON      NM</v>
      </c>
      <c r="R16" s="18">
        <f t="shared" si="1"/>
        <v>42527</v>
      </c>
      <c r="S16" s="3">
        <f t="shared" si="2"/>
        <v>24.9</v>
      </c>
      <c r="T16" s="3">
        <f t="shared" si="3"/>
        <v>24.73</v>
      </c>
      <c r="U16" s="3">
        <f t="shared" si="4"/>
        <v>25</v>
      </c>
      <c r="V16" s="3">
        <f t="shared" si="5"/>
        <v>24.51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439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2601</v>
      </c>
      <c r="D18" s="1" t="s">
        <v>3026</v>
      </c>
      <c r="E18" s="1" t="s">
        <v>3425</v>
      </c>
      <c r="F18" s="1" t="s">
        <v>3026</v>
      </c>
      <c r="G18" s="1" t="s">
        <v>3425</v>
      </c>
      <c r="H18" s="18">
        <v>42524</v>
      </c>
      <c r="J18" s="1">
        <f t="shared" si="6"/>
        <v>263</v>
      </c>
      <c r="K18" s="1">
        <f t="shared" si="7"/>
        <v>259</v>
      </c>
      <c r="L18" s="1">
        <f t="shared" si="8"/>
        <v>263</v>
      </c>
      <c r="M18" s="1">
        <f t="shared" si="9"/>
        <v>259</v>
      </c>
      <c r="P18" s="7" t="s">
        <v>368</v>
      </c>
      <c r="Q18" s="5" t="str">
        <f t="shared" si="0"/>
        <v>BIC MONARK  ON</v>
      </c>
      <c r="R18" s="18">
        <f t="shared" si="1"/>
        <v>42524</v>
      </c>
      <c r="S18" s="3">
        <f t="shared" si="2"/>
        <v>263</v>
      </c>
      <c r="T18" s="3">
        <f t="shared" si="3"/>
        <v>259</v>
      </c>
      <c r="U18" s="3">
        <f t="shared" si="4"/>
        <v>263</v>
      </c>
      <c r="V18" s="3">
        <f t="shared" si="5"/>
        <v>259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2602</v>
      </c>
      <c r="D19" s="1" t="s">
        <v>2603</v>
      </c>
      <c r="E19" s="1" t="s">
        <v>2603</v>
      </c>
      <c r="F19" s="1" t="s">
        <v>2603</v>
      </c>
      <c r="G19" s="1" t="s">
        <v>2603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372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2604</v>
      </c>
      <c r="D20" s="1" t="s">
        <v>2605</v>
      </c>
      <c r="E20" s="1" t="s">
        <v>2317</v>
      </c>
      <c r="F20" s="1" t="s">
        <v>2605</v>
      </c>
      <c r="G20" s="1" t="s">
        <v>2317</v>
      </c>
      <c r="H20" s="18">
        <v>42523</v>
      </c>
      <c r="J20" s="1">
        <f t="shared" si="6"/>
        <v>4.59</v>
      </c>
      <c r="K20" s="1">
        <f t="shared" si="7"/>
        <v>4.58</v>
      </c>
      <c r="L20" s="1">
        <f t="shared" si="8"/>
        <v>4.59</v>
      </c>
      <c r="M20" s="1">
        <f t="shared" si="9"/>
        <v>4.58</v>
      </c>
      <c r="P20" s="8" t="s">
        <v>373</v>
      </c>
      <c r="Q20" s="5" t="str">
        <f t="shared" si="0"/>
        <v>BRASMOTOR   PN</v>
      </c>
      <c r="R20" s="18">
        <f t="shared" si="1"/>
        <v>42523</v>
      </c>
      <c r="S20" s="3">
        <f t="shared" si="2"/>
        <v>4.59</v>
      </c>
      <c r="T20" s="3">
        <f t="shared" si="3"/>
        <v>4.58</v>
      </c>
      <c r="U20" s="3">
        <f t="shared" si="4"/>
        <v>4.59</v>
      </c>
      <c r="V20" s="3">
        <f t="shared" si="5"/>
        <v>4.58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2606</v>
      </c>
      <c r="D21" s="1" t="s">
        <v>3426</v>
      </c>
      <c r="E21" s="1" t="s">
        <v>3427</v>
      </c>
      <c r="F21" s="1" t="s">
        <v>3426</v>
      </c>
      <c r="G21" s="1" t="s">
        <v>3427</v>
      </c>
      <c r="H21" s="18">
        <v>42527</v>
      </c>
      <c r="J21" s="1">
        <f t="shared" si="6"/>
        <v>7.99</v>
      </c>
      <c r="K21" s="1">
        <f t="shared" si="7"/>
        <v>7.89</v>
      </c>
      <c r="L21" s="1">
        <f t="shared" si="8"/>
        <v>7.99</v>
      </c>
      <c r="M21" s="1">
        <f t="shared" si="9"/>
        <v>7.89</v>
      </c>
      <c r="P21" s="7" t="s">
        <v>359</v>
      </c>
      <c r="Q21" s="5" t="str">
        <f t="shared" si="0"/>
        <v>BIOSEV      ON      NM</v>
      </c>
      <c r="R21" s="18">
        <f t="shared" si="1"/>
        <v>42527</v>
      </c>
      <c r="S21" s="3">
        <f t="shared" si="2"/>
        <v>7.99</v>
      </c>
      <c r="T21" s="3">
        <f t="shared" si="3"/>
        <v>7.89</v>
      </c>
      <c r="U21" s="3">
        <f t="shared" si="4"/>
        <v>7.99</v>
      </c>
      <c r="V21" s="3">
        <f t="shared" si="5"/>
        <v>7.89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2607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440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2608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441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2609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411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2610</v>
      </c>
      <c r="D25" s="1" t="s">
        <v>3428</v>
      </c>
      <c r="E25" s="1" t="s">
        <v>3429</v>
      </c>
      <c r="F25" s="1" t="s">
        <v>3077</v>
      </c>
      <c r="G25" s="1" t="s">
        <v>3428</v>
      </c>
      <c r="H25" s="18">
        <v>42527</v>
      </c>
      <c r="J25" s="1">
        <f t="shared" si="6"/>
        <v>0.55000000000000004</v>
      </c>
      <c r="K25" s="1">
        <f t="shared" si="7"/>
        <v>0.57999999999999996</v>
      </c>
      <c r="L25" s="1">
        <f t="shared" si="8"/>
        <v>0.6</v>
      </c>
      <c r="M25" s="1">
        <f t="shared" si="9"/>
        <v>0.55000000000000004</v>
      </c>
      <c r="P25" s="5" t="s">
        <v>412</v>
      </c>
      <c r="Q25" s="5" t="str">
        <f t="shared" si="0"/>
        <v>CAMBUCI     PN</v>
      </c>
      <c r="R25" s="18">
        <f t="shared" si="1"/>
        <v>42527</v>
      </c>
      <c r="S25" s="3">
        <f t="shared" si="2"/>
        <v>0.55000000000000004</v>
      </c>
      <c r="T25" s="3">
        <f t="shared" si="3"/>
        <v>0.57999999999999996</v>
      </c>
      <c r="U25" s="3">
        <f t="shared" si="4"/>
        <v>0.6</v>
      </c>
      <c r="V25" s="3">
        <f t="shared" si="5"/>
        <v>0.55000000000000004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2612</v>
      </c>
      <c r="D26" s="1" t="s">
        <v>2200</v>
      </c>
      <c r="E26" s="1" t="s">
        <v>2200</v>
      </c>
      <c r="F26" s="1" t="s">
        <v>2200</v>
      </c>
      <c r="G26" s="1" t="s">
        <v>2200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380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2613</v>
      </c>
      <c r="D27" s="1" t="s">
        <v>2512</v>
      </c>
      <c r="E27" s="1" t="s">
        <v>100</v>
      </c>
      <c r="F27" s="1" t="s">
        <v>2512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381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2614</v>
      </c>
      <c r="D28" s="1" t="s">
        <v>3430</v>
      </c>
      <c r="E28" s="1" t="s">
        <v>3430</v>
      </c>
      <c r="F28" s="1" t="s">
        <v>3430</v>
      </c>
      <c r="G28" s="1" t="s">
        <v>3430</v>
      </c>
      <c r="H28" s="18">
        <v>42524</v>
      </c>
      <c r="J28" s="1">
        <f t="shared" si="6"/>
        <v>14.15</v>
      </c>
      <c r="K28" s="1">
        <f t="shared" si="7"/>
        <v>14.15</v>
      </c>
      <c r="L28" s="1">
        <f t="shared" si="8"/>
        <v>14.15</v>
      </c>
      <c r="M28" s="1">
        <f t="shared" si="9"/>
        <v>14.15</v>
      </c>
      <c r="P28" s="8" t="s">
        <v>428</v>
      </c>
      <c r="Q28" s="5" t="str">
        <f t="shared" si="0"/>
        <v>GRAZZIOTIN  ON</v>
      </c>
      <c r="R28" s="18">
        <f t="shared" si="1"/>
        <v>42524</v>
      </c>
      <c r="S28" s="3">
        <f t="shared" si="2"/>
        <v>14.15</v>
      </c>
      <c r="T28" s="3">
        <f t="shared" si="3"/>
        <v>14.15</v>
      </c>
      <c r="U28" s="3">
        <f t="shared" si="4"/>
        <v>14.15</v>
      </c>
      <c r="V28" s="3">
        <f t="shared" si="5"/>
        <v>14.15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2615</v>
      </c>
      <c r="D29" s="1" t="s">
        <v>3431</v>
      </c>
      <c r="E29" s="1" t="s">
        <v>3051</v>
      </c>
      <c r="F29" s="1" t="s">
        <v>3431</v>
      </c>
      <c r="G29" s="1" t="s">
        <v>3187</v>
      </c>
      <c r="H29" s="18">
        <v>42527</v>
      </c>
      <c r="J29" s="1">
        <f t="shared" si="6"/>
        <v>12.45</v>
      </c>
      <c r="K29" s="1">
        <f t="shared" si="7"/>
        <v>12.41</v>
      </c>
      <c r="L29" s="1">
        <f t="shared" si="8"/>
        <v>12.45</v>
      </c>
      <c r="M29" s="1">
        <f t="shared" si="9"/>
        <v>12.39</v>
      </c>
      <c r="P29" s="7" t="s">
        <v>429</v>
      </c>
      <c r="Q29" s="5" t="str">
        <f t="shared" si="0"/>
        <v>GRAZZIOTIN  PN</v>
      </c>
      <c r="R29" s="18">
        <f t="shared" si="1"/>
        <v>42527</v>
      </c>
      <c r="S29" s="3">
        <f t="shared" si="2"/>
        <v>12.45</v>
      </c>
      <c r="T29" s="3">
        <f t="shared" si="3"/>
        <v>12.41</v>
      </c>
      <c r="U29" s="3">
        <f t="shared" si="4"/>
        <v>12.45</v>
      </c>
      <c r="V29" s="3">
        <f t="shared" si="5"/>
        <v>12.39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2616</v>
      </c>
      <c r="D30" s="1" t="s">
        <v>2486</v>
      </c>
      <c r="E30" s="1" t="s">
        <v>2734</v>
      </c>
      <c r="F30" s="1" t="s">
        <v>2734</v>
      </c>
      <c r="G30" s="1" t="s">
        <v>2486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442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2617</v>
      </c>
      <c r="D31" s="1" t="s">
        <v>2618</v>
      </c>
      <c r="E31" s="19" t="s">
        <v>2210</v>
      </c>
      <c r="F31" s="19" t="s">
        <v>2210</v>
      </c>
      <c r="G31" s="19" t="s">
        <v>2618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399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2619</v>
      </c>
      <c r="D32" s="1" t="s">
        <v>294</v>
      </c>
      <c r="E32" s="1" t="s">
        <v>294</v>
      </c>
      <c r="F32" s="1" t="s">
        <v>294</v>
      </c>
      <c r="G32" s="1" t="s">
        <v>294</v>
      </c>
      <c r="H32" s="18">
        <v>42527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400</v>
      </c>
      <c r="Q32" s="5" t="str">
        <f t="shared" si="0"/>
        <v>KARSTEN     PN</v>
      </c>
      <c r="R32" s="18">
        <f t="shared" si="1"/>
        <v>42527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2621</v>
      </c>
      <c r="D33" s="1" t="s">
        <v>2285</v>
      </c>
      <c r="E33" s="1" t="s">
        <v>2285</v>
      </c>
      <c r="F33" s="1" t="s">
        <v>2285</v>
      </c>
      <c r="G33" s="1" t="s">
        <v>2285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390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2622</v>
      </c>
      <c r="D34" s="1" t="s">
        <v>2418</v>
      </c>
      <c r="E34" s="1" t="s">
        <v>2418</v>
      </c>
      <c r="F34" s="1" t="s">
        <v>2418</v>
      </c>
      <c r="G34" s="1" t="s">
        <v>2418</v>
      </c>
      <c r="H34" s="18">
        <v>42527</v>
      </c>
      <c r="J34" s="1">
        <f t="shared" si="6"/>
        <v>2.85</v>
      </c>
      <c r="K34" s="1">
        <f t="shared" si="7"/>
        <v>2.85</v>
      </c>
      <c r="L34" s="1">
        <f t="shared" si="8"/>
        <v>2.85</v>
      </c>
      <c r="M34" s="1">
        <f t="shared" si="9"/>
        <v>2.85</v>
      </c>
      <c r="P34" s="7" t="s">
        <v>391</v>
      </c>
      <c r="Q34" s="5" t="str">
        <f t="shared" si="0"/>
        <v>COTEMINAS   PN</v>
      </c>
      <c r="R34" s="18">
        <f t="shared" si="1"/>
        <v>42527</v>
      </c>
      <c r="S34" s="3">
        <f t="shared" si="2"/>
        <v>2.85</v>
      </c>
      <c r="T34" s="3">
        <f t="shared" si="3"/>
        <v>2.85</v>
      </c>
      <c r="U34" s="3">
        <f t="shared" si="4"/>
        <v>2.85</v>
      </c>
      <c r="V34" s="3">
        <f t="shared" si="5"/>
        <v>2.85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2623</v>
      </c>
      <c r="D35" s="1" t="s">
        <v>2777</v>
      </c>
      <c r="E35" s="1" t="s">
        <v>2777</v>
      </c>
      <c r="F35" s="1" t="s">
        <v>2777</v>
      </c>
      <c r="G35" s="1" t="s">
        <v>2777</v>
      </c>
      <c r="H35" s="18">
        <v>42527</v>
      </c>
      <c r="J35" s="1">
        <f t="shared" si="6"/>
        <v>1.64</v>
      </c>
      <c r="K35" s="1">
        <f t="shared" si="7"/>
        <v>1.64</v>
      </c>
      <c r="L35" s="1">
        <f t="shared" si="8"/>
        <v>1.64</v>
      </c>
      <c r="M35" s="1">
        <f t="shared" si="9"/>
        <v>1.64</v>
      </c>
      <c r="P35" s="7" t="s">
        <v>392</v>
      </c>
      <c r="Q35" s="5" t="str">
        <f t="shared" si="0"/>
        <v>SANTANENSE  ON</v>
      </c>
      <c r="R35" s="17">
        <f t="shared" si="1"/>
        <v>42527</v>
      </c>
      <c r="S35" s="4">
        <f t="shared" si="2"/>
        <v>1.64</v>
      </c>
      <c r="T35" s="4">
        <f t="shared" si="3"/>
        <v>1.64</v>
      </c>
      <c r="U35" s="4">
        <f t="shared" si="4"/>
        <v>1.64</v>
      </c>
      <c r="V35" s="4">
        <f t="shared" si="5"/>
        <v>1.64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2625</v>
      </c>
      <c r="D36" s="1" t="s">
        <v>2256</v>
      </c>
      <c r="E36" s="1" t="s">
        <v>2256</v>
      </c>
      <c r="F36" s="1" t="s">
        <v>2256</v>
      </c>
      <c r="G36" s="1" t="s">
        <v>2256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393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2626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394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2627</v>
      </c>
      <c r="D38" s="1" t="s">
        <v>3432</v>
      </c>
      <c r="E38" s="1" t="s">
        <v>3049</v>
      </c>
      <c r="F38" s="1" t="s">
        <v>3432</v>
      </c>
      <c r="G38" s="1" t="s">
        <v>3433</v>
      </c>
      <c r="H38" s="18">
        <v>42527</v>
      </c>
      <c r="J38" s="1">
        <f t="shared" si="6"/>
        <v>20.87</v>
      </c>
      <c r="K38" s="1">
        <f t="shared" si="7"/>
        <v>20.260000000000002</v>
      </c>
      <c r="L38" s="1">
        <f t="shared" si="8"/>
        <v>20.87</v>
      </c>
      <c r="M38" s="1">
        <f t="shared" si="9"/>
        <v>20.14</v>
      </c>
      <c r="P38" s="8" t="s">
        <v>363</v>
      </c>
      <c r="Q38" s="5" t="str">
        <f t="shared" si="0"/>
        <v>CVC BRASIL  ON      NM</v>
      </c>
      <c r="R38" s="18">
        <f t="shared" si="1"/>
        <v>42527</v>
      </c>
      <c r="S38" s="3">
        <f t="shared" si="2"/>
        <v>20.87</v>
      </c>
      <c r="T38" s="3">
        <f t="shared" si="3"/>
        <v>20.260000000000002</v>
      </c>
      <c r="U38" s="3">
        <f t="shared" si="4"/>
        <v>20.87</v>
      </c>
      <c r="V38" s="3">
        <f t="shared" si="5"/>
        <v>20.14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2628</v>
      </c>
      <c r="D39" s="1" t="s">
        <v>3434</v>
      </c>
      <c r="E39" s="1" t="s">
        <v>2288</v>
      </c>
      <c r="F39" s="1" t="s">
        <v>2973</v>
      </c>
      <c r="G39" s="1" t="s">
        <v>2597</v>
      </c>
      <c r="H39" s="18">
        <v>42527</v>
      </c>
      <c r="J39" s="1">
        <f t="shared" si="6"/>
        <v>10.35</v>
      </c>
      <c r="K39" s="1">
        <f t="shared" si="7"/>
        <v>10.27</v>
      </c>
      <c r="L39" s="1">
        <f t="shared" si="8"/>
        <v>10.53</v>
      </c>
      <c r="M39" s="1">
        <f t="shared" si="9"/>
        <v>10.19</v>
      </c>
      <c r="P39" s="7" t="s">
        <v>443</v>
      </c>
      <c r="Q39" s="5" t="str">
        <f t="shared" ref="Q39:Q70" si="10">IF(A39="","",C39)</f>
        <v>CYRELA REALTON      NM</v>
      </c>
      <c r="R39" s="18">
        <f t="shared" ref="R39:R70" si="11">IF(A39="","",H39)</f>
        <v>42527</v>
      </c>
      <c r="S39" s="3">
        <f t="shared" ref="S39:S70" si="12">J39</f>
        <v>10.35</v>
      </c>
      <c r="T39" s="3">
        <f t="shared" ref="T39:T70" si="13">K39</f>
        <v>10.27</v>
      </c>
      <c r="U39" s="3">
        <f t="shared" ref="U39:U70" si="14">L39</f>
        <v>10.53</v>
      </c>
      <c r="V39" s="3">
        <f t="shared" ref="V39:V70" si="15">M39</f>
        <v>10.19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2629</v>
      </c>
      <c r="D40" s="1" t="s">
        <v>3435</v>
      </c>
      <c r="E40" s="1" t="s">
        <v>3078</v>
      </c>
      <c r="F40" s="1" t="s">
        <v>3436</v>
      </c>
      <c r="G40" s="1" t="s">
        <v>3437</v>
      </c>
      <c r="H40" s="18">
        <v>42527</v>
      </c>
      <c r="J40" s="1">
        <f t="shared" si="6"/>
        <v>5.39</v>
      </c>
      <c r="K40" s="1">
        <f t="shared" si="7"/>
        <v>5.23</v>
      </c>
      <c r="L40" s="1">
        <f t="shared" si="8"/>
        <v>5.43</v>
      </c>
      <c r="M40" s="1">
        <f t="shared" si="9"/>
        <v>5.22</v>
      </c>
      <c r="P40" s="7" t="s">
        <v>444</v>
      </c>
      <c r="Q40" s="5" t="str">
        <f t="shared" si="10"/>
        <v>DIRECIONAL  ON      NM</v>
      </c>
      <c r="R40" s="18">
        <f t="shared" si="11"/>
        <v>42527</v>
      </c>
      <c r="S40" s="3">
        <f t="shared" si="12"/>
        <v>5.39</v>
      </c>
      <c r="T40" s="3">
        <f t="shared" si="13"/>
        <v>5.23</v>
      </c>
      <c r="U40" s="3">
        <f t="shared" si="14"/>
        <v>5.43</v>
      </c>
      <c r="V40" s="3">
        <f t="shared" si="15"/>
        <v>5.22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2630</v>
      </c>
      <c r="D41" s="1" t="s">
        <v>2299</v>
      </c>
      <c r="E41" s="19" t="s">
        <v>2299</v>
      </c>
      <c r="F41" s="19" t="s">
        <v>2299</v>
      </c>
      <c r="G41" s="19" t="s">
        <v>2299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395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2631</v>
      </c>
      <c r="D42" s="1" t="s">
        <v>2712</v>
      </c>
      <c r="E42" s="1" t="s">
        <v>3438</v>
      </c>
      <c r="F42" s="1" t="s">
        <v>2712</v>
      </c>
      <c r="G42" s="1" t="s">
        <v>3438</v>
      </c>
      <c r="H42" s="18">
        <v>42527</v>
      </c>
      <c r="J42" s="1">
        <f t="shared" si="6"/>
        <v>4.3</v>
      </c>
      <c r="K42" s="1">
        <f t="shared" si="7"/>
        <v>4.1399999999999997</v>
      </c>
      <c r="L42" s="1">
        <f t="shared" si="8"/>
        <v>4.3</v>
      </c>
      <c r="M42" s="1">
        <f t="shared" si="9"/>
        <v>4.1399999999999997</v>
      </c>
      <c r="P42" s="8" t="s">
        <v>396</v>
      </c>
      <c r="Q42" s="5" t="str">
        <f t="shared" si="10"/>
        <v>DOHLER      PN</v>
      </c>
      <c r="R42" s="17">
        <f t="shared" si="11"/>
        <v>42527</v>
      </c>
      <c r="S42" s="4">
        <f t="shared" si="12"/>
        <v>4.3</v>
      </c>
      <c r="T42" s="4">
        <f t="shared" si="13"/>
        <v>4.1399999999999997</v>
      </c>
      <c r="U42" s="4">
        <f t="shared" si="14"/>
        <v>4.3</v>
      </c>
      <c r="V42" s="4">
        <f t="shared" si="15"/>
        <v>4.1399999999999997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2632</v>
      </c>
      <c r="D43" s="1" t="s">
        <v>2292</v>
      </c>
      <c r="E43" s="1" t="s">
        <v>2292</v>
      </c>
      <c r="F43" s="1" t="s">
        <v>2292</v>
      </c>
      <c r="G43" s="1" t="s">
        <v>2292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397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2633</v>
      </c>
      <c r="D44" s="1" t="s">
        <v>2634</v>
      </c>
      <c r="E44" s="1" t="s">
        <v>2634</v>
      </c>
      <c r="F44" s="1" t="s">
        <v>2634</v>
      </c>
      <c r="G44" s="1" t="s">
        <v>2634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398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2635</v>
      </c>
      <c r="D45" s="1" t="s">
        <v>2289</v>
      </c>
      <c r="E45" s="1" t="s">
        <v>2289</v>
      </c>
      <c r="F45" s="1" t="s">
        <v>2289</v>
      </c>
      <c r="G45" s="1" t="s">
        <v>2289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384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2636</v>
      </c>
      <c r="D46" s="1" t="s">
        <v>2328</v>
      </c>
      <c r="E46" s="1" t="s">
        <v>2518</v>
      </c>
      <c r="F46" s="1" t="s">
        <v>2518</v>
      </c>
      <c r="G46" s="1" t="s">
        <v>2328</v>
      </c>
      <c r="H46" s="18">
        <v>42523</v>
      </c>
      <c r="J46" s="1">
        <f t="shared" si="6"/>
        <v>0.48</v>
      </c>
      <c r="K46" s="1">
        <f t="shared" si="7"/>
        <v>0.49</v>
      </c>
      <c r="L46" s="1">
        <f t="shared" si="8"/>
        <v>0.49</v>
      </c>
      <c r="M46" s="1">
        <f t="shared" si="9"/>
        <v>0.48</v>
      </c>
      <c r="P46" s="7" t="s">
        <v>385</v>
      </c>
      <c r="Q46" s="5" t="str">
        <f t="shared" si="10"/>
        <v>ESTRELA     PN</v>
      </c>
      <c r="R46" s="18">
        <f t="shared" si="11"/>
        <v>42523</v>
      </c>
      <c r="S46" s="3">
        <f t="shared" si="12"/>
        <v>0.48</v>
      </c>
      <c r="T46" s="3">
        <f t="shared" si="13"/>
        <v>0.49</v>
      </c>
      <c r="U46" s="3">
        <f t="shared" si="14"/>
        <v>0.49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2637</v>
      </c>
      <c r="D47" s="1" t="s">
        <v>2320</v>
      </c>
      <c r="E47" s="1" t="s">
        <v>3034</v>
      </c>
      <c r="F47" s="1" t="s">
        <v>3439</v>
      </c>
      <c r="G47" s="1" t="s">
        <v>2272</v>
      </c>
      <c r="H47" s="18">
        <v>42527</v>
      </c>
      <c r="J47" s="1">
        <f t="shared" si="6"/>
        <v>4.0999999999999996</v>
      </c>
      <c r="K47" s="1">
        <f t="shared" si="7"/>
        <v>4.09</v>
      </c>
      <c r="L47" s="1">
        <f t="shared" si="8"/>
        <v>4.16</v>
      </c>
      <c r="M47" s="1">
        <f t="shared" si="9"/>
        <v>4.03</v>
      </c>
      <c r="P47" s="8" t="s">
        <v>445</v>
      </c>
      <c r="Q47" s="5" t="str">
        <f t="shared" si="10"/>
        <v>EVEN        ON  ED  NM</v>
      </c>
      <c r="R47" s="18">
        <f t="shared" si="11"/>
        <v>42527</v>
      </c>
      <c r="S47" s="3">
        <f t="shared" si="12"/>
        <v>4.0999999999999996</v>
      </c>
      <c r="T47" s="3">
        <f t="shared" si="13"/>
        <v>4.09</v>
      </c>
      <c r="U47" s="3">
        <f t="shared" si="14"/>
        <v>4.16</v>
      </c>
      <c r="V47" s="3">
        <f t="shared" si="15"/>
        <v>4.03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2639</v>
      </c>
      <c r="D48" s="1" t="s">
        <v>3440</v>
      </c>
      <c r="E48" s="1" t="s">
        <v>3441</v>
      </c>
      <c r="F48" s="1" t="s">
        <v>3442</v>
      </c>
      <c r="G48" s="1" t="s">
        <v>2415</v>
      </c>
      <c r="H48" s="18">
        <v>42527</v>
      </c>
      <c r="J48" s="1">
        <f t="shared" si="6"/>
        <v>15.86</v>
      </c>
      <c r="K48" s="1">
        <f t="shared" si="7"/>
        <v>15.66</v>
      </c>
      <c r="L48" s="1">
        <f t="shared" si="8"/>
        <v>15.95</v>
      </c>
      <c r="M48" s="1">
        <f t="shared" si="9"/>
        <v>15.65</v>
      </c>
      <c r="P48" s="5" t="s">
        <v>446</v>
      </c>
      <c r="Q48" s="5" t="str">
        <f t="shared" si="10"/>
        <v>EZTEC       ON      NM</v>
      </c>
      <c r="R48" s="18">
        <f t="shared" si="11"/>
        <v>42527</v>
      </c>
      <c r="S48" s="3">
        <f t="shared" si="12"/>
        <v>15.86</v>
      </c>
      <c r="T48" s="3">
        <f t="shared" si="13"/>
        <v>15.66</v>
      </c>
      <c r="U48" s="3">
        <f t="shared" si="14"/>
        <v>15.95</v>
      </c>
      <c r="V48" s="3">
        <f t="shared" si="15"/>
        <v>15.65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2640</v>
      </c>
      <c r="D49" s="1" t="s">
        <v>2248</v>
      </c>
      <c r="E49" s="1" t="s">
        <v>3443</v>
      </c>
      <c r="F49" s="1" t="s">
        <v>2248</v>
      </c>
      <c r="G49" s="1" t="s">
        <v>2624</v>
      </c>
      <c r="H49" s="18">
        <v>42527</v>
      </c>
      <c r="J49" s="1">
        <f t="shared" si="6"/>
        <v>1.85</v>
      </c>
      <c r="K49" s="1">
        <f t="shared" si="7"/>
        <v>1.81</v>
      </c>
      <c r="L49" s="1">
        <f t="shared" si="8"/>
        <v>1.85</v>
      </c>
      <c r="M49" s="1">
        <f t="shared" si="9"/>
        <v>1.8</v>
      </c>
      <c r="P49" s="7" t="s">
        <v>447</v>
      </c>
      <c r="Q49" s="5" t="str">
        <f t="shared" si="10"/>
        <v>GAFISA      ON      NM</v>
      </c>
      <c r="R49" s="18">
        <f t="shared" si="11"/>
        <v>42527</v>
      </c>
      <c r="S49" s="3">
        <f t="shared" si="12"/>
        <v>1.85</v>
      </c>
      <c r="T49" s="3">
        <f t="shared" si="13"/>
        <v>1.81</v>
      </c>
      <c r="U49" s="3">
        <f t="shared" si="14"/>
        <v>1.85</v>
      </c>
      <c r="V49" s="3">
        <f t="shared" si="15"/>
        <v>1.8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2642</v>
      </c>
      <c r="D50" s="1" t="s">
        <v>3444</v>
      </c>
      <c r="E50" s="1" t="s">
        <v>3445</v>
      </c>
      <c r="F50" s="1" t="s">
        <v>3446</v>
      </c>
      <c r="G50" s="1" t="s">
        <v>3444</v>
      </c>
      <c r="H50" s="18">
        <v>42527</v>
      </c>
      <c r="J50" s="1">
        <f t="shared" si="6"/>
        <v>50.6</v>
      </c>
      <c r="K50" s="1">
        <f t="shared" si="7"/>
        <v>52.65</v>
      </c>
      <c r="L50" s="1">
        <f t="shared" si="8"/>
        <v>53.99</v>
      </c>
      <c r="M50" s="1">
        <f t="shared" si="9"/>
        <v>50.6</v>
      </c>
      <c r="P50" s="7" t="s">
        <v>430</v>
      </c>
      <c r="Q50" s="5" t="str">
        <f t="shared" si="10"/>
        <v>GUARARAPES  ON</v>
      </c>
      <c r="R50" s="18">
        <f t="shared" si="11"/>
        <v>42527</v>
      </c>
      <c r="S50" s="3">
        <f t="shared" si="12"/>
        <v>50.6</v>
      </c>
      <c r="T50" s="3">
        <f t="shared" si="13"/>
        <v>52.65</v>
      </c>
      <c r="U50" s="3">
        <f t="shared" si="14"/>
        <v>53.99</v>
      </c>
      <c r="V50" s="3">
        <f t="shared" si="15"/>
        <v>50.6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2643</v>
      </c>
      <c r="D51" s="1" t="s">
        <v>3447</v>
      </c>
      <c r="E51" s="1" t="s">
        <v>3448</v>
      </c>
      <c r="F51" s="1" t="s">
        <v>3449</v>
      </c>
      <c r="G51" s="1" t="s">
        <v>3450</v>
      </c>
      <c r="H51" s="18">
        <v>42527</v>
      </c>
      <c r="J51" s="1">
        <f t="shared" si="6"/>
        <v>53.71</v>
      </c>
      <c r="K51" s="1">
        <f t="shared" si="7"/>
        <v>55.85</v>
      </c>
      <c r="L51" s="1">
        <f t="shared" si="8"/>
        <v>57.99</v>
      </c>
      <c r="M51" s="1">
        <f t="shared" si="9"/>
        <v>53.02</v>
      </c>
      <c r="P51" s="7" t="s">
        <v>431</v>
      </c>
      <c r="Q51" s="5" t="str">
        <f t="shared" si="10"/>
        <v>GUARARAPES  PN</v>
      </c>
      <c r="R51" s="17">
        <f t="shared" si="11"/>
        <v>42527</v>
      </c>
      <c r="S51" s="4">
        <f t="shared" si="12"/>
        <v>53.71</v>
      </c>
      <c r="T51" s="4">
        <f t="shared" si="13"/>
        <v>55.85</v>
      </c>
      <c r="U51" s="4">
        <f t="shared" si="14"/>
        <v>57.99</v>
      </c>
      <c r="V51" s="4">
        <f t="shared" si="15"/>
        <v>53.02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2644</v>
      </c>
      <c r="D52" s="1" t="s">
        <v>3451</v>
      </c>
      <c r="E52" s="1" t="s">
        <v>3452</v>
      </c>
      <c r="F52" s="1" t="s">
        <v>3453</v>
      </c>
      <c r="G52" s="1" t="s">
        <v>3065</v>
      </c>
      <c r="H52" s="18">
        <v>42527</v>
      </c>
      <c r="J52" s="1">
        <f t="shared" si="6"/>
        <v>1.48</v>
      </c>
      <c r="K52" s="1">
        <f t="shared" si="7"/>
        <v>1.49</v>
      </c>
      <c r="L52" s="1">
        <f t="shared" si="8"/>
        <v>1.51</v>
      </c>
      <c r="M52" s="1">
        <f t="shared" si="9"/>
        <v>1.46</v>
      </c>
      <c r="P52" s="7" t="s">
        <v>448</v>
      </c>
      <c r="Q52" s="5" t="str">
        <f t="shared" si="10"/>
        <v>HELBOR      ON      NM</v>
      </c>
      <c r="R52" s="18">
        <f t="shared" si="11"/>
        <v>42527</v>
      </c>
      <c r="S52" s="3">
        <f t="shared" si="12"/>
        <v>1.48</v>
      </c>
      <c r="T52" s="3">
        <f t="shared" si="13"/>
        <v>1.49</v>
      </c>
      <c r="U52" s="3">
        <f t="shared" si="14"/>
        <v>1.51</v>
      </c>
      <c r="V52" s="3">
        <f t="shared" si="15"/>
        <v>1.46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2645</v>
      </c>
      <c r="D53" s="1" t="s">
        <v>2301</v>
      </c>
      <c r="E53" s="1" t="s">
        <v>2301</v>
      </c>
      <c r="F53" s="1" t="s">
        <v>2301</v>
      </c>
      <c r="G53" s="1" t="s">
        <v>2301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388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2646</v>
      </c>
      <c r="D54" s="1" t="s">
        <v>2647</v>
      </c>
      <c r="E54" s="19" t="s">
        <v>2647</v>
      </c>
      <c r="F54" s="19" t="s">
        <v>2647</v>
      </c>
      <c r="G54" s="19" t="s">
        <v>2647</v>
      </c>
      <c r="H54" s="18">
        <v>42503</v>
      </c>
      <c r="J54" s="1">
        <f t="shared" si="6"/>
        <v>5.99</v>
      </c>
      <c r="K54" s="1">
        <f t="shared" si="7"/>
        <v>5.99</v>
      </c>
      <c r="L54" s="1">
        <f t="shared" si="8"/>
        <v>5.99</v>
      </c>
      <c r="M54" s="1">
        <f t="shared" si="9"/>
        <v>5.99</v>
      </c>
      <c r="P54" s="7" t="s">
        <v>389</v>
      </c>
      <c r="Q54" s="5" t="str">
        <f t="shared" si="10"/>
        <v>HERCULES    PN</v>
      </c>
      <c r="R54" s="18">
        <f t="shared" si="11"/>
        <v>42503</v>
      </c>
      <c r="S54" s="3">
        <f t="shared" si="12"/>
        <v>5.99</v>
      </c>
      <c r="T54" s="3">
        <f t="shared" si="13"/>
        <v>5.99</v>
      </c>
      <c r="U54" s="3">
        <f t="shared" si="14"/>
        <v>5.99</v>
      </c>
      <c r="V54" s="3">
        <f t="shared" si="15"/>
        <v>5.99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3454</v>
      </c>
      <c r="D55" s="1" t="s">
        <v>3455</v>
      </c>
      <c r="E55" s="1" t="s">
        <v>3456</v>
      </c>
      <c r="F55" s="1" t="s">
        <v>3457</v>
      </c>
      <c r="G55" s="1" t="s">
        <v>3098</v>
      </c>
      <c r="H55" s="18">
        <v>42527</v>
      </c>
      <c r="J55" s="1">
        <f t="shared" si="6"/>
        <v>13.3</v>
      </c>
      <c r="K55" s="1">
        <f t="shared" si="7"/>
        <v>13.26</v>
      </c>
      <c r="L55" s="1">
        <f t="shared" si="8"/>
        <v>13.46</v>
      </c>
      <c r="M55" s="1">
        <f t="shared" si="9"/>
        <v>13.21</v>
      </c>
      <c r="P55" s="7" t="s">
        <v>379</v>
      </c>
      <c r="Q55" s="5" t="str">
        <f t="shared" si="10"/>
        <v>CIA HERING  ON  EJ  NM</v>
      </c>
      <c r="R55" s="18">
        <f t="shared" si="11"/>
        <v>42527</v>
      </c>
      <c r="S55" s="3">
        <f t="shared" si="12"/>
        <v>13.3</v>
      </c>
      <c r="T55" s="3">
        <f t="shared" si="13"/>
        <v>13.26</v>
      </c>
      <c r="U55" s="3">
        <f t="shared" si="14"/>
        <v>13.46</v>
      </c>
      <c r="V55" s="3">
        <f t="shared" si="15"/>
        <v>13.21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2648</v>
      </c>
      <c r="D56" s="1" t="s">
        <v>2309</v>
      </c>
      <c r="E56" s="1" t="s">
        <v>2289</v>
      </c>
      <c r="F56" s="1" t="s">
        <v>2620</v>
      </c>
      <c r="G56" s="1" t="s">
        <v>2289</v>
      </c>
      <c r="H56" s="18">
        <v>42527</v>
      </c>
      <c r="J56" s="1">
        <f t="shared" si="6"/>
        <v>2.04</v>
      </c>
      <c r="K56" s="1">
        <f t="shared" si="7"/>
        <v>2.0099999999999998</v>
      </c>
      <c r="L56" s="1">
        <f t="shared" si="8"/>
        <v>2.0499999999999998</v>
      </c>
      <c r="M56" s="1">
        <f t="shared" si="9"/>
        <v>2.0099999999999998</v>
      </c>
      <c r="P56" s="7" t="s">
        <v>378</v>
      </c>
      <c r="Q56" s="5" t="str">
        <f t="shared" si="10"/>
        <v>IGB S/A     ON</v>
      </c>
      <c r="R56" s="18">
        <f t="shared" si="11"/>
        <v>42527</v>
      </c>
      <c r="S56" s="3">
        <f t="shared" si="12"/>
        <v>2.04</v>
      </c>
      <c r="T56" s="3">
        <f t="shared" si="13"/>
        <v>2.0099999999999998</v>
      </c>
      <c r="U56" s="3">
        <f t="shared" si="14"/>
        <v>2.0499999999999998</v>
      </c>
      <c r="V56" s="3">
        <f t="shared" si="15"/>
        <v>2.0099999999999998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355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356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357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424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2650</v>
      </c>
      <c r="D61" s="1" t="s">
        <v>2295</v>
      </c>
      <c r="E61" s="1" t="s">
        <v>2651</v>
      </c>
      <c r="F61" s="1" t="s">
        <v>2651</v>
      </c>
      <c r="G61" s="1" t="s">
        <v>2295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450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2652</v>
      </c>
      <c r="D62" s="1" t="s">
        <v>3155</v>
      </c>
      <c r="E62" s="1" t="s">
        <v>2525</v>
      </c>
      <c r="F62" s="1" t="s">
        <v>3155</v>
      </c>
      <c r="G62" s="1" t="s">
        <v>2178</v>
      </c>
      <c r="H62" s="18">
        <v>42527</v>
      </c>
      <c r="J62" s="1">
        <f t="shared" si="6"/>
        <v>1.1299999999999999</v>
      </c>
      <c r="K62" s="1">
        <f t="shared" si="7"/>
        <v>1.1100000000000001</v>
      </c>
      <c r="L62" s="1">
        <f t="shared" si="8"/>
        <v>1.1299999999999999</v>
      </c>
      <c r="M62" s="1">
        <f t="shared" si="9"/>
        <v>1.1000000000000001</v>
      </c>
      <c r="P62" s="5" t="s">
        <v>449</v>
      </c>
      <c r="Q62" s="5" t="str">
        <f t="shared" si="10"/>
        <v>JHSF PART   ON      NM</v>
      </c>
      <c r="R62" s="18">
        <f t="shared" si="11"/>
        <v>42527</v>
      </c>
      <c r="S62" s="3">
        <f t="shared" si="12"/>
        <v>1.1299999999999999</v>
      </c>
      <c r="T62" s="3">
        <f t="shared" si="13"/>
        <v>1.1100000000000001</v>
      </c>
      <c r="U62" s="3">
        <f t="shared" si="14"/>
        <v>1.1299999999999999</v>
      </c>
      <c r="V62" s="3">
        <f t="shared" si="15"/>
        <v>1.1000000000000001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2653</v>
      </c>
      <c r="D63" s="1" t="s">
        <v>2331</v>
      </c>
      <c r="E63" s="1" t="s">
        <v>2331</v>
      </c>
      <c r="F63" s="1" t="s">
        <v>2331</v>
      </c>
      <c r="G63" s="1" t="s">
        <v>2331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2654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2655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432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2656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433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2657</v>
      </c>
      <c r="D67" s="1" t="s">
        <v>3458</v>
      </c>
      <c r="E67" s="1" t="s">
        <v>3459</v>
      </c>
      <c r="F67" s="1" t="s">
        <v>3458</v>
      </c>
      <c r="G67" s="1" t="s">
        <v>3439</v>
      </c>
      <c r="H67" s="18">
        <v>42527</v>
      </c>
      <c r="J67" s="1">
        <f t="shared" si="6"/>
        <v>4.6100000000000003</v>
      </c>
      <c r="K67" s="1">
        <f t="shared" si="7"/>
        <v>4.18</v>
      </c>
      <c r="L67" s="1">
        <f t="shared" si="8"/>
        <v>4.6100000000000003</v>
      </c>
      <c r="M67" s="1">
        <f t="shared" si="9"/>
        <v>4.16</v>
      </c>
      <c r="P67" s="8" t="s">
        <v>426</v>
      </c>
      <c r="Q67" s="5" t="str">
        <f t="shared" si="10"/>
        <v>LE LIS BLANCON      NM</v>
      </c>
      <c r="R67" s="18">
        <f t="shared" si="11"/>
        <v>42527</v>
      </c>
      <c r="S67" s="3">
        <f t="shared" si="12"/>
        <v>4.6100000000000003</v>
      </c>
      <c r="T67" s="3">
        <f t="shared" si="13"/>
        <v>4.18</v>
      </c>
      <c r="U67" s="3">
        <f t="shared" si="14"/>
        <v>4.6100000000000003</v>
      </c>
      <c r="V67" s="3">
        <f t="shared" si="15"/>
        <v>4.16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2658</v>
      </c>
      <c r="D68" s="1" t="s">
        <v>3460</v>
      </c>
      <c r="E68" s="1" t="s">
        <v>3461</v>
      </c>
      <c r="F68" s="1" t="s">
        <v>3462</v>
      </c>
      <c r="G68" s="1" t="s">
        <v>3463</v>
      </c>
      <c r="H68" s="18">
        <v>42527</v>
      </c>
      <c r="J68" s="1">
        <f t="shared" si="6"/>
        <v>22.15</v>
      </c>
      <c r="K68" s="1">
        <f t="shared" si="7"/>
        <v>22.09</v>
      </c>
      <c r="L68" s="1">
        <f t="shared" si="8"/>
        <v>22.56</v>
      </c>
      <c r="M68" s="1">
        <f t="shared" si="9"/>
        <v>21.81</v>
      </c>
      <c r="P68" s="8" t="s">
        <v>434</v>
      </c>
      <c r="Q68" s="5" t="str">
        <f t="shared" si="10"/>
        <v>LOJAS RENNERON      NM</v>
      </c>
      <c r="R68" s="18">
        <f t="shared" si="11"/>
        <v>42527</v>
      </c>
      <c r="S68" s="3">
        <f t="shared" si="12"/>
        <v>22.15</v>
      </c>
      <c r="T68" s="3">
        <f t="shared" si="13"/>
        <v>22.09</v>
      </c>
      <c r="U68" s="3">
        <f t="shared" si="14"/>
        <v>22.56</v>
      </c>
      <c r="V68" s="3">
        <f t="shared" si="15"/>
        <v>21.81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2659</v>
      </c>
      <c r="D69" s="1" t="s">
        <v>3464</v>
      </c>
      <c r="E69" s="1" t="s">
        <v>3465</v>
      </c>
      <c r="F69" s="1" t="s">
        <v>3466</v>
      </c>
      <c r="G69" s="1" t="s">
        <v>3467</v>
      </c>
      <c r="H69" s="18">
        <v>42527</v>
      </c>
      <c r="J69" s="1">
        <f t="shared" si="6"/>
        <v>34.979999999999997</v>
      </c>
      <c r="K69" s="1">
        <f t="shared" si="7"/>
        <v>36.64</v>
      </c>
      <c r="L69" s="1">
        <f t="shared" si="8"/>
        <v>36.69</v>
      </c>
      <c r="M69" s="1">
        <f t="shared" si="9"/>
        <v>34.64</v>
      </c>
      <c r="P69" s="8" t="s">
        <v>374</v>
      </c>
      <c r="Q69" s="5" t="str">
        <f t="shared" si="10"/>
        <v>MAGAZ LUIZA ON      NM</v>
      </c>
      <c r="R69" s="18">
        <f t="shared" si="11"/>
        <v>42527</v>
      </c>
      <c r="S69" s="3">
        <f t="shared" si="12"/>
        <v>34.979999999999997</v>
      </c>
      <c r="T69" s="3">
        <f t="shared" si="13"/>
        <v>36.64</v>
      </c>
      <c r="U69" s="3">
        <f t="shared" si="14"/>
        <v>36.69</v>
      </c>
      <c r="V69" s="3">
        <f t="shared" si="15"/>
        <v>34.64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2660</v>
      </c>
      <c r="D70" s="1" t="s">
        <v>3048</v>
      </c>
      <c r="E70" s="1" t="s">
        <v>3468</v>
      </c>
      <c r="F70" s="1" t="s">
        <v>3468</v>
      </c>
      <c r="G70" s="1" t="s">
        <v>3048</v>
      </c>
      <c r="H70" s="18">
        <v>42524</v>
      </c>
      <c r="J70" s="1">
        <f t="shared" si="6"/>
        <v>7.63</v>
      </c>
      <c r="K70" s="1">
        <f t="shared" si="7"/>
        <v>8.17</v>
      </c>
      <c r="L70" s="1">
        <f t="shared" si="8"/>
        <v>8.17</v>
      </c>
      <c r="M70" s="1">
        <f t="shared" si="9"/>
        <v>7.63</v>
      </c>
      <c r="P70" s="7" t="s">
        <v>415</v>
      </c>
      <c r="Q70" s="5" t="str">
        <f t="shared" si="10"/>
        <v>MUNDIAL     ON</v>
      </c>
      <c r="R70" s="18">
        <f t="shared" si="11"/>
        <v>42524</v>
      </c>
      <c r="S70" s="3">
        <f t="shared" si="12"/>
        <v>7.63</v>
      </c>
      <c r="T70" s="3">
        <f t="shared" si="13"/>
        <v>8.17</v>
      </c>
      <c r="U70" s="3">
        <f t="shared" si="14"/>
        <v>8.17</v>
      </c>
      <c r="V70" s="3">
        <f t="shared" si="15"/>
        <v>7.63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3469</v>
      </c>
      <c r="D71" s="1" t="s">
        <v>2260</v>
      </c>
      <c r="E71" s="1" t="s">
        <v>3470</v>
      </c>
      <c r="F71" s="1" t="s">
        <v>2260</v>
      </c>
      <c r="G71" s="1" t="s">
        <v>3471</v>
      </c>
      <c r="H71" s="18">
        <v>42527</v>
      </c>
      <c r="J71" s="1">
        <f t="shared" si="6"/>
        <v>10.63</v>
      </c>
      <c r="K71" s="1">
        <f t="shared" si="7"/>
        <v>10.4</v>
      </c>
      <c r="L71" s="1">
        <f t="shared" si="8"/>
        <v>10.63</v>
      </c>
      <c r="M71" s="1">
        <f t="shared" si="9"/>
        <v>10.38</v>
      </c>
      <c r="P71" s="8" t="s">
        <v>451</v>
      </c>
      <c r="Q71" s="5" t="str">
        <f t="shared" ref="Q71:Q102" si="16">IF(A71="","",C71)</f>
        <v>MRV         ON      NM</v>
      </c>
      <c r="R71" s="18">
        <f t="shared" ref="R71:R102" si="17">IF(A71="","",H71)</f>
        <v>42527</v>
      </c>
      <c r="S71" s="3">
        <f t="shared" ref="S71:S102" si="18">J71</f>
        <v>10.63</v>
      </c>
      <c r="T71" s="3">
        <f t="shared" ref="T71:T102" si="19">K71</f>
        <v>10.4</v>
      </c>
      <c r="U71" s="3">
        <f t="shared" ref="U71:U102" si="20">L71</f>
        <v>10.63</v>
      </c>
      <c r="V71" s="3">
        <f t="shared" ref="V71:V102" si="21">M71</f>
        <v>10.38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2661</v>
      </c>
      <c r="D72" s="1" t="s">
        <v>2279</v>
      </c>
      <c r="E72" s="1" t="s">
        <v>2279</v>
      </c>
      <c r="F72" s="1" t="s">
        <v>2279</v>
      </c>
      <c r="G72" s="1" t="s">
        <v>2279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386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2662</v>
      </c>
      <c r="D73" s="1" t="s">
        <v>2663</v>
      </c>
      <c r="E73" s="1" t="s">
        <v>2663</v>
      </c>
      <c r="F73" s="1" t="s">
        <v>2663</v>
      </c>
      <c r="G73" s="1" t="s">
        <v>2663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387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417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418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2664</v>
      </c>
      <c r="D76" s="1" t="s">
        <v>2285</v>
      </c>
      <c r="E76" s="1" t="s">
        <v>3089</v>
      </c>
      <c r="F76" s="1" t="s">
        <v>3472</v>
      </c>
      <c r="G76" s="1" t="s">
        <v>2358</v>
      </c>
      <c r="H76" s="18">
        <v>42527</v>
      </c>
      <c r="J76" s="1">
        <f t="shared" si="22"/>
        <v>2.7</v>
      </c>
      <c r="K76" s="1">
        <f t="shared" si="23"/>
        <v>2.69</v>
      </c>
      <c r="L76" s="1">
        <f t="shared" si="24"/>
        <v>2.73</v>
      </c>
      <c r="M76" s="1">
        <f t="shared" si="25"/>
        <v>2.58</v>
      </c>
      <c r="P76" s="8" t="s">
        <v>452</v>
      </c>
      <c r="Q76" s="5" t="str">
        <f t="shared" si="16"/>
        <v>PDG REALT   ON      NM</v>
      </c>
      <c r="R76" s="18">
        <f t="shared" si="17"/>
        <v>42527</v>
      </c>
      <c r="S76" s="3">
        <f t="shared" si="18"/>
        <v>2.7</v>
      </c>
      <c r="T76" s="3">
        <f t="shared" si="19"/>
        <v>2.69</v>
      </c>
      <c r="U76" s="3">
        <f t="shared" si="20"/>
        <v>2.73</v>
      </c>
      <c r="V76" s="3">
        <f t="shared" si="21"/>
        <v>2.58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2666</v>
      </c>
      <c r="D77" s="1" t="s">
        <v>2667</v>
      </c>
      <c r="E77" s="1" t="s">
        <v>2667</v>
      </c>
      <c r="F77" s="1" t="s">
        <v>2667</v>
      </c>
      <c r="G77" s="1" t="s">
        <v>2667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401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2668</v>
      </c>
      <c r="D78" s="1" t="s">
        <v>2624</v>
      </c>
      <c r="E78" s="1" t="s">
        <v>2624</v>
      </c>
      <c r="F78" s="1" t="s">
        <v>2624</v>
      </c>
      <c r="G78" s="1" t="s">
        <v>2624</v>
      </c>
      <c r="H78" s="18">
        <v>42527</v>
      </c>
      <c r="J78" s="1">
        <f t="shared" si="22"/>
        <v>1.8</v>
      </c>
      <c r="K78" s="1">
        <f t="shared" si="23"/>
        <v>1.8</v>
      </c>
      <c r="L78" s="1">
        <f t="shared" si="24"/>
        <v>1.8</v>
      </c>
      <c r="M78" s="1">
        <f t="shared" si="25"/>
        <v>1.8</v>
      </c>
      <c r="P78" s="8" t="s">
        <v>402</v>
      </c>
      <c r="Q78" s="5" t="str">
        <f t="shared" si="16"/>
        <v>PETTENATI   PN</v>
      </c>
      <c r="R78" s="18">
        <f t="shared" si="17"/>
        <v>42527</v>
      </c>
      <c r="S78" s="3">
        <f t="shared" si="18"/>
        <v>1.8</v>
      </c>
      <c r="T78" s="3">
        <f t="shared" si="19"/>
        <v>1.8</v>
      </c>
      <c r="U78" s="3">
        <f t="shared" si="20"/>
        <v>1.8</v>
      </c>
      <c r="V78" s="3">
        <f t="shared" si="21"/>
        <v>1.8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2669</v>
      </c>
      <c r="D79" s="1" t="s">
        <v>3473</v>
      </c>
      <c r="E79" s="1" t="s">
        <v>3473</v>
      </c>
      <c r="F79" s="1" t="s">
        <v>3473</v>
      </c>
      <c r="G79" s="1" t="s">
        <v>3473</v>
      </c>
      <c r="H79" s="18">
        <v>42527</v>
      </c>
      <c r="J79" s="1">
        <f t="shared" si="22"/>
        <v>6.43</v>
      </c>
      <c r="K79" s="1">
        <f t="shared" si="23"/>
        <v>6.43</v>
      </c>
      <c r="L79" s="1">
        <f t="shared" si="24"/>
        <v>6.43</v>
      </c>
      <c r="M79" s="1">
        <f t="shared" si="25"/>
        <v>6.43</v>
      </c>
      <c r="P79" s="8" t="s">
        <v>453</v>
      </c>
      <c r="Q79" s="5" t="str">
        <f t="shared" si="16"/>
        <v>RODOBENSIMOBON      NM</v>
      </c>
      <c r="R79" s="18">
        <f t="shared" si="17"/>
        <v>42527</v>
      </c>
      <c r="S79" s="3">
        <f t="shared" si="18"/>
        <v>6.43</v>
      </c>
      <c r="T79" s="3">
        <f t="shared" si="19"/>
        <v>6.43</v>
      </c>
      <c r="U79" s="3">
        <f t="shared" si="20"/>
        <v>6.43</v>
      </c>
      <c r="V79" s="3">
        <f t="shared" si="21"/>
        <v>6.43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2670</v>
      </c>
      <c r="D80" s="1" t="s">
        <v>3474</v>
      </c>
      <c r="E80" s="1" t="s">
        <v>3475</v>
      </c>
      <c r="F80" s="1" t="s">
        <v>3476</v>
      </c>
      <c r="G80" s="1" t="s">
        <v>3477</v>
      </c>
      <c r="H80" s="18">
        <v>42527</v>
      </c>
      <c r="J80" s="1">
        <f t="shared" si="22"/>
        <v>34.04</v>
      </c>
      <c r="K80" s="1">
        <f t="shared" si="23"/>
        <v>33.11</v>
      </c>
      <c r="L80" s="1">
        <f t="shared" si="24"/>
        <v>34.340000000000003</v>
      </c>
      <c r="M80" s="1">
        <f t="shared" si="25"/>
        <v>33.1</v>
      </c>
      <c r="P80" s="8" t="s">
        <v>425</v>
      </c>
      <c r="Q80" s="5" t="str">
        <f t="shared" si="16"/>
        <v>LOCALIZA    ON      NM</v>
      </c>
      <c r="R80" s="18">
        <f t="shared" si="17"/>
        <v>42527</v>
      </c>
      <c r="S80" s="3">
        <f t="shared" si="18"/>
        <v>34.04</v>
      </c>
      <c r="T80" s="3">
        <f t="shared" si="19"/>
        <v>33.11</v>
      </c>
      <c r="U80" s="3">
        <f t="shared" si="20"/>
        <v>34.340000000000003</v>
      </c>
      <c r="V80" s="3">
        <f t="shared" si="21"/>
        <v>33.1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2671</v>
      </c>
      <c r="D81" s="1" t="s">
        <v>2672</v>
      </c>
      <c r="E81" s="1" t="s">
        <v>2250</v>
      </c>
      <c r="F81" s="1" t="s">
        <v>2250</v>
      </c>
      <c r="G81" s="1" t="s">
        <v>2672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361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2673</v>
      </c>
      <c r="D82" s="1" t="s">
        <v>3379</v>
      </c>
      <c r="E82" s="1" t="s">
        <v>3478</v>
      </c>
      <c r="F82" s="1" t="s">
        <v>2978</v>
      </c>
      <c r="G82" s="1" t="s">
        <v>2293</v>
      </c>
      <c r="H82" s="18">
        <v>42527</v>
      </c>
      <c r="J82" s="1">
        <f t="shared" si="22"/>
        <v>3.78</v>
      </c>
      <c r="K82" s="1">
        <f t="shared" si="23"/>
        <v>3.64</v>
      </c>
      <c r="L82" s="1">
        <f t="shared" si="24"/>
        <v>3.84</v>
      </c>
      <c r="M82" s="1">
        <f t="shared" si="25"/>
        <v>3.55</v>
      </c>
      <c r="P82" s="7" t="s">
        <v>454</v>
      </c>
      <c r="Q82" s="5" t="str">
        <f t="shared" si="16"/>
        <v>ROSSI RESID ON      NM</v>
      </c>
      <c r="R82" s="18">
        <f t="shared" si="17"/>
        <v>42527</v>
      </c>
      <c r="S82" s="3">
        <f t="shared" si="18"/>
        <v>3.78</v>
      </c>
      <c r="T82" s="3">
        <f t="shared" si="19"/>
        <v>3.64</v>
      </c>
      <c r="U82" s="3">
        <f t="shared" si="20"/>
        <v>3.84</v>
      </c>
      <c r="V82" s="3">
        <f t="shared" si="21"/>
        <v>3.55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455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456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2674</v>
      </c>
      <c r="D85" s="1" t="s">
        <v>3479</v>
      </c>
      <c r="E85" s="1" t="s">
        <v>3480</v>
      </c>
      <c r="F85" s="1" t="s">
        <v>2281</v>
      </c>
      <c r="G85" s="1" t="s">
        <v>3377</v>
      </c>
      <c r="H85" s="18">
        <v>42527</v>
      </c>
      <c r="J85" s="1">
        <f t="shared" si="22"/>
        <v>3.62</v>
      </c>
      <c r="K85" s="1">
        <f t="shared" si="23"/>
        <v>3.65</v>
      </c>
      <c r="L85" s="1">
        <f t="shared" si="24"/>
        <v>3.7</v>
      </c>
      <c r="M85" s="1">
        <f t="shared" si="25"/>
        <v>3.6</v>
      </c>
      <c r="P85" s="7" t="s">
        <v>404</v>
      </c>
      <c r="Q85" s="5" t="str">
        <f t="shared" si="16"/>
        <v>SPRINGS     ON      NM</v>
      </c>
      <c r="R85" s="18">
        <f t="shared" si="17"/>
        <v>42527</v>
      </c>
      <c r="S85" s="3">
        <f t="shared" si="18"/>
        <v>3.62</v>
      </c>
      <c r="T85" s="3">
        <f t="shared" si="19"/>
        <v>3.65</v>
      </c>
      <c r="U85" s="3">
        <f t="shared" si="20"/>
        <v>3.7</v>
      </c>
      <c r="V85" s="3">
        <f t="shared" si="21"/>
        <v>3.6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2675</v>
      </c>
      <c r="D86" s="1" t="s">
        <v>3481</v>
      </c>
      <c r="E86" s="1" t="s">
        <v>2257</v>
      </c>
      <c r="F86" s="1" t="s">
        <v>3482</v>
      </c>
      <c r="G86" s="1" t="s">
        <v>2257</v>
      </c>
      <c r="H86" s="18">
        <v>42527</v>
      </c>
      <c r="J86" s="1">
        <f t="shared" si="22"/>
        <v>7.11</v>
      </c>
      <c r="K86" s="1">
        <f t="shared" si="23"/>
        <v>7.01</v>
      </c>
      <c r="L86" s="1">
        <f t="shared" si="24"/>
        <v>7.13</v>
      </c>
      <c r="M86" s="1">
        <f t="shared" si="25"/>
        <v>7.01</v>
      </c>
      <c r="P86" s="7" t="s">
        <v>367</v>
      </c>
      <c r="Q86" s="5" t="str">
        <f t="shared" si="16"/>
        <v>TIME FOR FUNON      NM</v>
      </c>
      <c r="R86" s="18">
        <f t="shared" si="17"/>
        <v>42527</v>
      </c>
      <c r="S86" s="3">
        <f t="shared" si="18"/>
        <v>7.11</v>
      </c>
      <c r="T86" s="3">
        <f t="shared" si="19"/>
        <v>7.01</v>
      </c>
      <c r="U86" s="3">
        <f t="shared" si="20"/>
        <v>7.13</v>
      </c>
      <c r="V86" s="3">
        <f t="shared" si="21"/>
        <v>7.01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2676</v>
      </c>
      <c r="D87" s="1" t="s">
        <v>3483</v>
      </c>
      <c r="E87" s="1" t="s">
        <v>3484</v>
      </c>
      <c r="F87" s="1" t="s">
        <v>3485</v>
      </c>
      <c r="G87" s="1" t="s">
        <v>3484</v>
      </c>
      <c r="H87" s="18">
        <v>42527</v>
      </c>
      <c r="J87" s="1">
        <f t="shared" si="22"/>
        <v>14.87</v>
      </c>
      <c r="K87" s="1">
        <f t="shared" si="23"/>
        <v>14.68</v>
      </c>
      <c r="L87" s="1">
        <f t="shared" si="24"/>
        <v>14.88</v>
      </c>
      <c r="M87" s="1">
        <f t="shared" si="25"/>
        <v>14.68</v>
      </c>
      <c r="P87" s="7" t="s">
        <v>362</v>
      </c>
      <c r="Q87" s="5" t="str">
        <f t="shared" si="16"/>
        <v>SLC AGRICOLAON      NM</v>
      </c>
      <c r="R87" s="18">
        <f t="shared" si="17"/>
        <v>42527</v>
      </c>
      <c r="S87" s="3">
        <f t="shared" si="18"/>
        <v>14.87</v>
      </c>
      <c r="T87" s="3">
        <f t="shared" si="19"/>
        <v>14.68</v>
      </c>
      <c r="U87" s="3">
        <f t="shared" si="20"/>
        <v>14.88</v>
      </c>
      <c r="V87" s="3">
        <f t="shared" si="21"/>
        <v>14.68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2677</v>
      </c>
      <c r="D88" s="1" t="s">
        <v>2311</v>
      </c>
      <c r="E88" s="1" t="s">
        <v>2311</v>
      </c>
      <c r="F88" s="1" t="s">
        <v>2311</v>
      </c>
      <c r="G88" s="1" t="s">
        <v>2311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422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2678</v>
      </c>
      <c r="D89" s="1" t="s">
        <v>2250</v>
      </c>
      <c r="E89" s="1" t="s">
        <v>3486</v>
      </c>
      <c r="F89" s="1" t="s">
        <v>3487</v>
      </c>
      <c r="G89" s="1" t="s">
        <v>3488</v>
      </c>
      <c r="H89" s="18">
        <v>42527</v>
      </c>
      <c r="J89" s="1">
        <f t="shared" si="22"/>
        <v>3.5</v>
      </c>
      <c r="K89" s="1">
        <f t="shared" si="23"/>
        <v>3.48</v>
      </c>
      <c r="L89" s="1">
        <f t="shared" si="24"/>
        <v>3.54</v>
      </c>
      <c r="M89" s="1">
        <f t="shared" si="25"/>
        <v>3.43</v>
      </c>
      <c r="P89" s="7" t="s">
        <v>423</v>
      </c>
      <c r="Q89" s="5" t="str">
        <f t="shared" si="16"/>
        <v>SARAIVA LIVRPN      N2</v>
      </c>
      <c r="R89" s="18">
        <f t="shared" si="17"/>
        <v>42527</v>
      </c>
      <c r="S89" s="3">
        <f t="shared" si="18"/>
        <v>3.5</v>
      </c>
      <c r="T89" s="3">
        <f t="shared" si="19"/>
        <v>3.48</v>
      </c>
      <c r="U89" s="3">
        <f t="shared" si="20"/>
        <v>3.54</v>
      </c>
      <c r="V89" s="3">
        <f t="shared" si="21"/>
        <v>3.43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2679</v>
      </c>
      <c r="D90" s="1" t="s">
        <v>3133</v>
      </c>
      <c r="E90" s="1" t="s">
        <v>3308</v>
      </c>
      <c r="F90" s="1" t="s">
        <v>3309</v>
      </c>
      <c r="G90" s="1" t="s">
        <v>3134</v>
      </c>
      <c r="H90" s="18">
        <v>42527</v>
      </c>
      <c r="J90" s="1">
        <f t="shared" si="22"/>
        <v>52.28</v>
      </c>
      <c r="K90" s="1">
        <f t="shared" si="23"/>
        <v>52.62</v>
      </c>
      <c r="L90" s="1">
        <f t="shared" si="24"/>
        <v>52.94</v>
      </c>
      <c r="M90" s="1">
        <f t="shared" si="25"/>
        <v>52.19</v>
      </c>
      <c r="P90" s="7" t="s">
        <v>139</v>
      </c>
      <c r="Q90" s="5" t="str">
        <f t="shared" si="16"/>
        <v>SAO MARTINHOON      NM</v>
      </c>
      <c r="R90" s="17">
        <f t="shared" si="17"/>
        <v>42527</v>
      </c>
      <c r="S90" s="4">
        <f t="shared" si="18"/>
        <v>52.28</v>
      </c>
      <c r="T90" s="4">
        <f t="shared" si="19"/>
        <v>52.62</v>
      </c>
      <c r="U90" s="4">
        <f t="shared" si="20"/>
        <v>52.94</v>
      </c>
      <c r="V90" s="4">
        <f t="shared" si="21"/>
        <v>52.19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3489</v>
      </c>
      <c r="D91" s="1" t="s">
        <v>2230</v>
      </c>
      <c r="E91" s="1" t="s">
        <v>2230</v>
      </c>
      <c r="F91" s="1" t="s">
        <v>2230</v>
      </c>
      <c r="G91" s="1" t="s">
        <v>2230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436</v>
      </c>
      <c r="Q91" s="5" t="str">
        <f t="shared" si="16"/>
        <v>SPRINGER    ON  EG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3490</v>
      </c>
      <c r="D92" s="1" t="s">
        <v>2182</v>
      </c>
      <c r="E92" s="1" t="s">
        <v>2316</v>
      </c>
      <c r="F92" s="1" t="s">
        <v>2316</v>
      </c>
      <c r="G92" s="1" t="s">
        <v>2182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437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3491</v>
      </c>
      <c r="D93" s="1" t="s">
        <v>2267</v>
      </c>
      <c r="E93" s="1" t="s">
        <v>2332</v>
      </c>
      <c r="F93" s="1" t="s">
        <v>2332</v>
      </c>
      <c r="G93" s="1" t="s">
        <v>2267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438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2680</v>
      </c>
      <c r="D94" s="1" t="s">
        <v>2249</v>
      </c>
      <c r="E94" s="1" t="s">
        <v>2739</v>
      </c>
      <c r="F94" s="1" t="s">
        <v>2249</v>
      </c>
      <c r="G94" s="1" t="s">
        <v>2739</v>
      </c>
      <c r="H94" s="18">
        <v>42527</v>
      </c>
      <c r="J94" s="1">
        <f t="shared" si="22"/>
        <v>2.35</v>
      </c>
      <c r="K94" s="1">
        <f t="shared" si="23"/>
        <v>2.2200000000000002</v>
      </c>
      <c r="L94" s="1">
        <f t="shared" si="24"/>
        <v>2.35</v>
      </c>
      <c r="M94" s="1">
        <f t="shared" si="25"/>
        <v>2.2200000000000002</v>
      </c>
      <c r="P94" s="7" t="s">
        <v>457</v>
      </c>
      <c r="Q94" s="5" t="str">
        <f t="shared" si="16"/>
        <v>TECNISA     ON      NM</v>
      </c>
      <c r="R94" s="18">
        <f t="shared" si="17"/>
        <v>42527</v>
      </c>
      <c r="S94" s="3">
        <f t="shared" si="18"/>
        <v>2.35</v>
      </c>
      <c r="T94" s="3">
        <f t="shared" si="19"/>
        <v>2.2200000000000002</v>
      </c>
      <c r="U94" s="3">
        <f t="shared" si="20"/>
        <v>2.35</v>
      </c>
      <c r="V94" s="3">
        <f t="shared" si="21"/>
        <v>2.2200000000000002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2682</v>
      </c>
      <c r="D95" s="1" t="s">
        <v>3418</v>
      </c>
      <c r="E95" s="1" t="s">
        <v>3080</v>
      </c>
      <c r="F95" s="1" t="s">
        <v>3418</v>
      </c>
      <c r="G95" s="1" t="s">
        <v>2683</v>
      </c>
      <c r="H95" s="18">
        <v>42527</v>
      </c>
      <c r="J95" s="1">
        <f t="shared" si="22"/>
        <v>4.9000000000000004</v>
      </c>
      <c r="K95" s="1">
        <f t="shared" si="23"/>
        <v>4.88</v>
      </c>
      <c r="L95" s="1">
        <f t="shared" si="24"/>
        <v>4.9000000000000004</v>
      </c>
      <c r="M95" s="1">
        <f t="shared" si="25"/>
        <v>4.8600000000000003</v>
      </c>
      <c r="P95" s="7" t="s">
        <v>416</v>
      </c>
      <c r="Q95" s="5" t="str">
        <f t="shared" si="16"/>
        <v>TECHNOS     ON      NM</v>
      </c>
      <c r="R95" s="18">
        <f t="shared" si="17"/>
        <v>42527</v>
      </c>
      <c r="S95" s="3">
        <f t="shared" si="18"/>
        <v>4.9000000000000004</v>
      </c>
      <c r="T95" s="3">
        <f t="shared" si="19"/>
        <v>4.88</v>
      </c>
      <c r="U95" s="3">
        <f t="shared" si="20"/>
        <v>4.9000000000000004</v>
      </c>
      <c r="V95" s="3">
        <f t="shared" si="21"/>
        <v>4.8600000000000003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2684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405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2685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406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2686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407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2687</v>
      </c>
      <c r="D99" s="1" t="s">
        <v>2322</v>
      </c>
      <c r="E99" s="1" t="s">
        <v>2322</v>
      </c>
      <c r="F99" s="1" t="s">
        <v>2322</v>
      </c>
      <c r="G99" s="1" t="s">
        <v>2322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408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2688</v>
      </c>
      <c r="D100" s="1" t="s">
        <v>2649</v>
      </c>
      <c r="E100" s="1" t="s">
        <v>2649</v>
      </c>
      <c r="F100" s="1" t="s">
        <v>2649</v>
      </c>
      <c r="G100" s="1" t="s">
        <v>2649</v>
      </c>
      <c r="H100" s="18">
        <v>42523</v>
      </c>
      <c r="J100" s="1">
        <f t="shared" si="22"/>
        <v>1.91</v>
      </c>
      <c r="K100" s="1">
        <f t="shared" si="23"/>
        <v>1.91</v>
      </c>
      <c r="L100" s="1">
        <f t="shared" si="24"/>
        <v>1.91</v>
      </c>
      <c r="M100" s="1">
        <f t="shared" si="25"/>
        <v>1.91</v>
      </c>
      <c r="P100" s="7" t="s">
        <v>382</v>
      </c>
      <c r="Q100" s="5" t="str">
        <f t="shared" si="16"/>
        <v>TECTOY      ON</v>
      </c>
      <c r="R100" s="18">
        <f t="shared" si="17"/>
        <v>42523</v>
      </c>
      <c r="S100" s="3">
        <f t="shared" si="18"/>
        <v>1.91</v>
      </c>
      <c r="T100" s="3">
        <f t="shared" si="19"/>
        <v>1.91</v>
      </c>
      <c r="U100" s="3">
        <f t="shared" si="20"/>
        <v>1.91</v>
      </c>
      <c r="V100" s="3">
        <f t="shared" si="21"/>
        <v>1.91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2689</v>
      </c>
      <c r="D101" s="1" t="s">
        <v>2243</v>
      </c>
      <c r="E101" s="1" t="s">
        <v>2690</v>
      </c>
      <c r="F101" s="1" t="s">
        <v>2690</v>
      </c>
      <c r="G101" s="1" t="s">
        <v>2243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383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2691</v>
      </c>
      <c r="D102" s="1" t="s">
        <v>2226</v>
      </c>
      <c r="E102" s="1" t="s">
        <v>2226</v>
      </c>
      <c r="F102" s="1" t="s">
        <v>3492</v>
      </c>
      <c r="G102" s="1" t="s">
        <v>2226</v>
      </c>
      <c r="H102" s="18">
        <v>42527</v>
      </c>
      <c r="J102" s="1">
        <f t="shared" si="22"/>
        <v>2.8</v>
      </c>
      <c r="K102" s="1">
        <f t="shared" si="23"/>
        <v>2.8</v>
      </c>
      <c r="L102" s="1">
        <f t="shared" si="24"/>
        <v>2.81</v>
      </c>
      <c r="M102" s="1">
        <f t="shared" si="25"/>
        <v>2.8</v>
      </c>
      <c r="P102" s="8" t="s">
        <v>458</v>
      </c>
      <c r="Q102" s="5" t="str">
        <f t="shared" si="16"/>
        <v>TRISUL      ON      NM</v>
      </c>
      <c r="R102" s="18">
        <f t="shared" si="17"/>
        <v>42527</v>
      </c>
      <c r="S102" s="3">
        <f t="shared" si="18"/>
        <v>2.8</v>
      </c>
      <c r="T102" s="3">
        <f t="shared" si="19"/>
        <v>2.8</v>
      </c>
      <c r="U102" s="3">
        <f t="shared" si="20"/>
        <v>2.81</v>
      </c>
      <c r="V102" s="3">
        <f t="shared" si="21"/>
        <v>2.8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2692</v>
      </c>
      <c r="D103" s="1" t="s">
        <v>2739</v>
      </c>
      <c r="E103" s="1" t="s">
        <v>3493</v>
      </c>
      <c r="F103" s="1" t="s">
        <v>3493</v>
      </c>
      <c r="G103" s="1" t="s">
        <v>2258</v>
      </c>
      <c r="H103" s="18">
        <v>42527</v>
      </c>
      <c r="J103" s="1">
        <f t="shared" si="22"/>
        <v>2.2200000000000002</v>
      </c>
      <c r="K103" s="1">
        <f t="shared" si="23"/>
        <v>2.31</v>
      </c>
      <c r="L103" s="1">
        <f t="shared" si="24"/>
        <v>2.31</v>
      </c>
      <c r="M103" s="1">
        <f t="shared" si="25"/>
        <v>2.2000000000000002</v>
      </c>
      <c r="P103" s="7" t="s">
        <v>369</v>
      </c>
      <c r="Q103" s="5" t="str">
        <f t="shared" ref="Q103:Q112" si="26">IF(A103="","",C103)</f>
        <v>UNICASA     ON      NM</v>
      </c>
      <c r="R103" s="18">
        <f t="shared" ref="R103:R112" si="27">IF(A103="","",H103)</f>
        <v>42527</v>
      </c>
      <c r="S103" s="3">
        <f t="shared" ref="S103:S112" si="28">J103</f>
        <v>2.2200000000000002</v>
      </c>
      <c r="T103" s="3">
        <f t="shared" ref="T103:T112" si="29">K103</f>
        <v>2.31</v>
      </c>
      <c r="U103" s="3">
        <f t="shared" ref="U103:U112" si="30">L103</f>
        <v>2.31</v>
      </c>
      <c r="V103" s="3">
        <f t="shared" ref="V103:V112" si="31">M103</f>
        <v>2.2000000000000002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2693</v>
      </c>
      <c r="D104" s="1" t="s">
        <v>2891</v>
      </c>
      <c r="E104" s="1" t="s">
        <v>3494</v>
      </c>
      <c r="F104" s="1" t="s">
        <v>3495</v>
      </c>
      <c r="G104" s="1" t="s">
        <v>3494</v>
      </c>
      <c r="H104" s="18">
        <v>42527</v>
      </c>
      <c r="J104" s="1">
        <f t="shared" si="22"/>
        <v>12.5</v>
      </c>
      <c r="K104" s="1">
        <f t="shared" si="23"/>
        <v>11.9</v>
      </c>
      <c r="L104" s="1">
        <f t="shared" si="24"/>
        <v>12.56</v>
      </c>
      <c r="M104" s="1">
        <f t="shared" si="25"/>
        <v>11.9</v>
      </c>
      <c r="P104" s="8" t="s">
        <v>360</v>
      </c>
      <c r="Q104" s="5" t="str">
        <f t="shared" si="26"/>
        <v>V-AGRO      ON      NM</v>
      </c>
      <c r="R104" s="18">
        <f t="shared" si="27"/>
        <v>42527</v>
      </c>
      <c r="S104" s="3">
        <f t="shared" si="28"/>
        <v>12.5</v>
      </c>
      <c r="T104" s="3">
        <f t="shared" si="29"/>
        <v>11.9</v>
      </c>
      <c r="U104" s="3">
        <f t="shared" si="30"/>
        <v>12.56</v>
      </c>
      <c r="V104" s="3">
        <f t="shared" si="31"/>
        <v>11.9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2695</v>
      </c>
      <c r="D105" s="1" t="s">
        <v>294</v>
      </c>
      <c r="E105" s="1" t="s">
        <v>2446</v>
      </c>
      <c r="F105" s="1" t="s">
        <v>2258</v>
      </c>
      <c r="G105" s="1" t="s">
        <v>294</v>
      </c>
      <c r="H105" s="18">
        <v>42527</v>
      </c>
      <c r="J105" s="1">
        <f t="shared" si="22"/>
        <v>2</v>
      </c>
      <c r="K105" s="1">
        <f t="shared" si="23"/>
        <v>2.14</v>
      </c>
      <c r="L105" s="1">
        <f t="shared" si="24"/>
        <v>2.2000000000000002</v>
      </c>
      <c r="M105" s="1">
        <f t="shared" si="25"/>
        <v>2</v>
      </c>
      <c r="P105" s="7" t="s">
        <v>459</v>
      </c>
      <c r="Q105" s="5" t="str">
        <f t="shared" si="26"/>
        <v>VIVER       ON      NM</v>
      </c>
      <c r="R105" s="18">
        <f t="shared" si="27"/>
        <v>42527</v>
      </c>
      <c r="S105" s="3">
        <f t="shared" si="28"/>
        <v>2</v>
      </c>
      <c r="T105" s="3">
        <f t="shared" si="29"/>
        <v>2.14</v>
      </c>
      <c r="U105" s="3">
        <f t="shared" si="30"/>
        <v>2.2000000000000002</v>
      </c>
      <c r="V105" s="3">
        <f t="shared" si="31"/>
        <v>2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2696</v>
      </c>
      <c r="D106" s="1" t="s">
        <v>3264</v>
      </c>
      <c r="E106" s="1" t="s">
        <v>3496</v>
      </c>
      <c r="F106" s="1" t="s">
        <v>2990</v>
      </c>
      <c r="G106" s="1" t="s">
        <v>3497</v>
      </c>
      <c r="H106" s="18">
        <v>42527</v>
      </c>
      <c r="J106" s="1">
        <f t="shared" si="22"/>
        <v>6.35</v>
      </c>
      <c r="K106" s="1">
        <f t="shared" si="23"/>
        <v>6.39</v>
      </c>
      <c r="L106" s="1">
        <f t="shared" si="24"/>
        <v>6.5</v>
      </c>
      <c r="M106" s="1">
        <f t="shared" si="25"/>
        <v>6.33</v>
      </c>
      <c r="P106" s="8" t="s">
        <v>375</v>
      </c>
      <c r="Q106" s="5" t="str">
        <f t="shared" si="26"/>
        <v>VIAVAREJO   UNT     N2</v>
      </c>
      <c r="R106" s="18">
        <f t="shared" si="27"/>
        <v>42527</v>
      </c>
      <c r="S106" s="3">
        <f t="shared" si="28"/>
        <v>6.35</v>
      </c>
      <c r="T106" s="3">
        <f t="shared" si="29"/>
        <v>6.39</v>
      </c>
      <c r="U106" s="3">
        <f t="shared" si="30"/>
        <v>6.5</v>
      </c>
      <c r="V106" s="3">
        <f t="shared" si="31"/>
        <v>6.33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2697</v>
      </c>
      <c r="D107" s="1" t="s">
        <v>2278</v>
      </c>
      <c r="E107" s="1" t="s">
        <v>2278</v>
      </c>
      <c r="F107" s="1" t="s">
        <v>2278</v>
      </c>
      <c r="G107" s="1" t="s">
        <v>2278</v>
      </c>
      <c r="H107" s="18">
        <v>42523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376</v>
      </c>
      <c r="Q107" s="5" t="str">
        <f t="shared" si="26"/>
        <v>VIAVAREJO   ON      N2</v>
      </c>
      <c r="R107" s="18">
        <f t="shared" si="27"/>
        <v>42523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2698</v>
      </c>
      <c r="D108" s="1" t="s">
        <v>2641</v>
      </c>
      <c r="E108" s="1" t="s">
        <v>2649</v>
      </c>
      <c r="F108" s="1" t="s">
        <v>2649</v>
      </c>
      <c r="G108" s="1" t="s">
        <v>2641</v>
      </c>
      <c r="H108" s="18">
        <v>42523</v>
      </c>
      <c r="J108" s="1">
        <f t="shared" si="22"/>
        <v>1.89</v>
      </c>
      <c r="K108" s="1">
        <f t="shared" si="23"/>
        <v>1.91</v>
      </c>
      <c r="L108" s="1">
        <f t="shared" si="24"/>
        <v>1.91</v>
      </c>
      <c r="M108" s="1">
        <f t="shared" si="25"/>
        <v>1.89</v>
      </c>
      <c r="P108" s="7" t="s">
        <v>377</v>
      </c>
      <c r="Q108" s="5" t="str">
        <f t="shared" si="26"/>
        <v>VIAVAREJO   PN      N2</v>
      </c>
      <c r="R108" s="18">
        <f t="shared" si="27"/>
        <v>42523</v>
      </c>
      <c r="S108" s="3">
        <f t="shared" si="28"/>
        <v>1.89</v>
      </c>
      <c r="T108" s="3">
        <f t="shared" si="29"/>
        <v>1.91</v>
      </c>
      <c r="U108" s="3">
        <f t="shared" si="30"/>
        <v>1.91</v>
      </c>
      <c r="V108" s="3">
        <f t="shared" si="31"/>
        <v>1.89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2699</v>
      </c>
      <c r="D109" s="1" t="s">
        <v>2651</v>
      </c>
      <c r="E109" s="1" t="s">
        <v>2651</v>
      </c>
      <c r="F109" s="1" t="s">
        <v>2651</v>
      </c>
      <c r="G109" s="1" t="s">
        <v>2651</v>
      </c>
      <c r="H109" s="18">
        <v>42527</v>
      </c>
      <c r="J109" s="1">
        <f t="shared" si="22"/>
        <v>2.4</v>
      </c>
      <c r="K109" s="1">
        <f t="shared" si="23"/>
        <v>2.4</v>
      </c>
      <c r="L109" s="1">
        <f t="shared" si="24"/>
        <v>2.4</v>
      </c>
      <c r="M109" s="1">
        <f t="shared" si="25"/>
        <v>2.4</v>
      </c>
      <c r="P109" s="8" t="s">
        <v>370</v>
      </c>
      <c r="Q109" s="5" t="str">
        <f t="shared" si="26"/>
        <v>WHIRLPOOL   ON</v>
      </c>
      <c r="R109" s="18">
        <f t="shared" si="27"/>
        <v>42527</v>
      </c>
      <c r="S109" s="3">
        <f t="shared" si="28"/>
        <v>2.4</v>
      </c>
      <c r="T109" s="3">
        <f t="shared" si="29"/>
        <v>2.4</v>
      </c>
      <c r="U109" s="3">
        <f t="shared" si="30"/>
        <v>2.4</v>
      </c>
      <c r="V109" s="3">
        <f t="shared" si="31"/>
        <v>2.4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2700</v>
      </c>
      <c r="D110" s="1" t="s">
        <v>3082</v>
      </c>
      <c r="E110" s="1" t="s">
        <v>2701</v>
      </c>
      <c r="F110" s="1" t="s">
        <v>2701</v>
      </c>
      <c r="G110" s="1" t="s">
        <v>3082</v>
      </c>
      <c r="H110" s="18">
        <v>42524</v>
      </c>
      <c r="J110" s="1">
        <f t="shared" si="22"/>
        <v>2.41</v>
      </c>
      <c r="K110" s="1">
        <f t="shared" si="23"/>
        <v>2.42</v>
      </c>
      <c r="L110" s="1">
        <f t="shared" si="24"/>
        <v>2.42</v>
      </c>
      <c r="M110" s="1">
        <f t="shared" si="25"/>
        <v>2.41</v>
      </c>
      <c r="P110" s="5" t="s">
        <v>371</v>
      </c>
      <c r="Q110" s="5" t="str">
        <f t="shared" si="26"/>
        <v>WHIRLPOOL   PN</v>
      </c>
      <c r="R110" s="18">
        <f t="shared" si="27"/>
        <v>42524</v>
      </c>
      <c r="S110" s="3">
        <f t="shared" si="28"/>
        <v>2.41</v>
      </c>
      <c r="T110" s="3">
        <f t="shared" si="29"/>
        <v>2.42</v>
      </c>
      <c r="U110" s="3">
        <f t="shared" si="30"/>
        <v>2.42</v>
      </c>
      <c r="V110" s="3">
        <f t="shared" si="31"/>
        <v>2.41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2702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403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2179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2179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2179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2179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2179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2179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2179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2179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2179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2179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2179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2179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2179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2179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2179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2179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2179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2179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2179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2179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2179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2179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2179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2179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2179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2179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2179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3031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553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501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2703</v>
      </c>
      <c r="D9" s="1" t="s">
        <v>2570</v>
      </c>
      <c r="E9" s="1" t="s">
        <v>2570</v>
      </c>
      <c r="F9" s="1" t="s">
        <v>3408</v>
      </c>
      <c r="G9" s="1" t="s">
        <v>2570</v>
      </c>
      <c r="H9" s="18">
        <v>42524</v>
      </c>
      <c r="J9" s="1">
        <f t="shared" si="6"/>
        <v>10.01</v>
      </c>
      <c r="K9" s="1">
        <f t="shared" si="7"/>
        <v>10.01</v>
      </c>
      <c r="L9" s="1">
        <f t="shared" si="8"/>
        <v>10.1</v>
      </c>
      <c r="M9" s="1">
        <f t="shared" si="9"/>
        <v>10.01</v>
      </c>
      <c r="P9" s="7" t="s">
        <v>489</v>
      </c>
      <c r="Q9" s="5" t="str">
        <f t="shared" si="0"/>
        <v>ARTERIS     ON</v>
      </c>
      <c r="R9" s="18">
        <f t="shared" si="1"/>
        <v>42524</v>
      </c>
      <c r="S9" s="3">
        <f t="shared" si="2"/>
        <v>10.01</v>
      </c>
      <c r="T9" s="3">
        <f t="shared" si="3"/>
        <v>10.01</v>
      </c>
      <c r="U9" s="3">
        <f t="shared" si="4"/>
        <v>10.1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535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2704</v>
      </c>
      <c r="D11" s="1" t="s">
        <v>2624</v>
      </c>
      <c r="E11" s="1" t="s">
        <v>2624</v>
      </c>
      <c r="F11" s="1" t="s">
        <v>2624</v>
      </c>
      <c r="G11" s="1" t="s">
        <v>2624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460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2705</v>
      </c>
      <c r="D12" s="1" t="s">
        <v>3498</v>
      </c>
      <c r="E12" s="1" t="s">
        <v>3498</v>
      </c>
      <c r="F12" s="1" t="s">
        <v>3498</v>
      </c>
      <c r="G12" s="1" t="s">
        <v>3498</v>
      </c>
      <c r="H12" s="18">
        <v>42527</v>
      </c>
      <c r="J12" s="1">
        <f t="shared" si="6"/>
        <v>1.0900000000000001</v>
      </c>
      <c r="K12" s="1">
        <f t="shared" si="7"/>
        <v>1.0900000000000001</v>
      </c>
      <c r="L12" s="1">
        <f t="shared" si="8"/>
        <v>1.0900000000000001</v>
      </c>
      <c r="M12" s="1">
        <f t="shared" si="9"/>
        <v>1.0900000000000001</v>
      </c>
      <c r="P12" s="8" t="s">
        <v>461</v>
      </c>
      <c r="Q12" s="5" t="str">
        <f t="shared" si="0"/>
        <v>AZEVEDO     PN</v>
      </c>
      <c r="R12" s="18">
        <f t="shared" si="1"/>
        <v>42527</v>
      </c>
      <c r="S12" s="3">
        <f t="shared" si="2"/>
        <v>1.0900000000000001</v>
      </c>
      <c r="T12" s="3">
        <f t="shared" si="3"/>
        <v>1.0900000000000001</v>
      </c>
      <c r="U12" s="3">
        <f t="shared" si="4"/>
        <v>1.0900000000000001</v>
      </c>
      <c r="V12" s="3">
        <f t="shared" si="5"/>
        <v>1.0900000000000001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2706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519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2707</v>
      </c>
      <c r="D14" s="1" t="s">
        <v>2181</v>
      </c>
      <c r="E14" s="1" t="s">
        <v>2181</v>
      </c>
      <c r="F14" s="1" t="s">
        <v>2181</v>
      </c>
      <c r="G14" s="1" t="s">
        <v>2181</v>
      </c>
      <c r="H14" s="18">
        <v>42521</v>
      </c>
      <c r="J14" s="1">
        <f t="shared" si="6"/>
        <v>9</v>
      </c>
      <c r="K14" s="1">
        <f t="shared" si="7"/>
        <v>9</v>
      </c>
      <c r="L14" s="1">
        <f t="shared" si="8"/>
        <v>9</v>
      </c>
      <c r="M14" s="1">
        <f t="shared" si="9"/>
        <v>9</v>
      </c>
      <c r="P14" s="5" t="s">
        <v>520</v>
      </c>
      <c r="Q14" s="5" t="str">
        <f t="shared" si="0"/>
        <v>BAUMER      PN</v>
      </c>
      <c r="R14" s="18">
        <f t="shared" si="1"/>
        <v>42521</v>
      </c>
      <c r="S14" s="3">
        <f t="shared" si="2"/>
        <v>9</v>
      </c>
      <c r="T14" s="3">
        <f t="shared" si="3"/>
        <v>9</v>
      </c>
      <c r="U14" s="3">
        <f t="shared" si="4"/>
        <v>9</v>
      </c>
      <c r="V14" s="3">
        <f t="shared" si="5"/>
        <v>9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2708</v>
      </c>
      <c r="D15" s="1" t="s">
        <v>2736</v>
      </c>
      <c r="E15" s="1" t="s">
        <v>2776</v>
      </c>
      <c r="F15" s="1" t="s">
        <v>3290</v>
      </c>
      <c r="G15" s="1" t="s">
        <v>2557</v>
      </c>
      <c r="H15" s="18">
        <v>42527</v>
      </c>
      <c r="J15" s="1">
        <f t="shared" si="6"/>
        <v>1.56</v>
      </c>
      <c r="K15" s="1">
        <f t="shared" si="7"/>
        <v>1.6</v>
      </c>
      <c r="L15" s="1">
        <f t="shared" si="8"/>
        <v>1.61</v>
      </c>
      <c r="M15" s="1">
        <f t="shared" si="9"/>
        <v>1.55</v>
      </c>
      <c r="P15" s="7" t="s">
        <v>474</v>
      </c>
      <c r="Q15" s="5" t="str">
        <f t="shared" si="0"/>
        <v>BR BROKERS  ON      NM</v>
      </c>
      <c r="R15" s="18">
        <f t="shared" si="1"/>
        <v>42527</v>
      </c>
      <c r="S15" s="3">
        <f t="shared" si="2"/>
        <v>1.56</v>
      </c>
      <c r="T15" s="3">
        <f t="shared" si="3"/>
        <v>1.6</v>
      </c>
      <c r="U15" s="3">
        <f t="shared" si="4"/>
        <v>1.61</v>
      </c>
      <c r="V15" s="3">
        <f t="shared" si="5"/>
        <v>1.55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2709</v>
      </c>
      <c r="D16" s="1" t="s">
        <v>528</v>
      </c>
      <c r="E16" s="1" t="s">
        <v>528</v>
      </c>
      <c r="F16" s="1" t="s">
        <v>528</v>
      </c>
      <c r="G16" s="1" t="s">
        <v>528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521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2710</v>
      </c>
      <c r="D17" s="1" t="s">
        <v>2292</v>
      </c>
      <c r="E17" s="1" t="s">
        <v>2292</v>
      </c>
      <c r="F17" s="1" t="s">
        <v>2292</v>
      </c>
      <c r="G17" s="1" t="s">
        <v>2292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522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2711</v>
      </c>
      <c r="D18" s="1" t="s">
        <v>3083</v>
      </c>
      <c r="E18" s="1" t="s">
        <v>3046</v>
      </c>
      <c r="F18" s="1" t="s">
        <v>3499</v>
      </c>
      <c r="G18" s="1" t="s">
        <v>2317</v>
      </c>
      <c r="H18" s="18">
        <v>42527</v>
      </c>
      <c r="J18" s="1">
        <f t="shared" si="6"/>
        <v>4.68</v>
      </c>
      <c r="K18" s="1">
        <f t="shared" si="7"/>
        <v>4.6500000000000004</v>
      </c>
      <c r="L18" s="1">
        <f t="shared" si="8"/>
        <v>4.78</v>
      </c>
      <c r="M18" s="1">
        <f t="shared" si="9"/>
        <v>4.58</v>
      </c>
      <c r="P18" s="7" t="s">
        <v>484</v>
      </c>
      <c r="Q18" s="5" t="str">
        <f t="shared" si="0"/>
        <v>CSU CARDSYSTON      NM</v>
      </c>
      <c r="R18" s="18">
        <f t="shared" si="1"/>
        <v>42527</v>
      </c>
      <c r="S18" s="3">
        <f t="shared" si="2"/>
        <v>4.68</v>
      </c>
      <c r="T18" s="3">
        <f t="shared" si="3"/>
        <v>4.6500000000000004</v>
      </c>
      <c r="U18" s="3">
        <f t="shared" si="4"/>
        <v>4.78</v>
      </c>
      <c r="V18" s="3">
        <f t="shared" si="5"/>
        <v>4.58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2713</v>
      </c>
      <c r="D19" s="1" t="s">
        <v>2209</v>
      </c>
      <c r="E19" s="1" t="s">
        <v>2209</v>
      </c>
      <c r="F19" s="1" t="s">
        <v>2209</v>
      </c>
      <c r="G19" s="1" t="s">
        <v>2209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533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2714</v>
      </c>
      <c r="D20" s="1" t="s">
        <v>2229</v>
      </c>
      <c r="E20" s="1" t="s">
        <v>2229</v>
      </c>
      <c r="F20" s="1" t="s">
        <v>2229</v>
      </c>
      <c r="G20" s="1" t="s">
        <v>2325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534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2715</v>
      </c>
      <c r="D21" s="1" t="s">
        <v>2325</v>
      </c>
      <c r="E21" s="1" t="s">
        <v>2325</v>
      </c>
      <c r="F21" s="1" t="s">
        <v>2325</v>
      </c>
      <c r="G21" s="1" t="s">
        <v>2325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476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2716</v>
      </c>
      <c r="D22" s="1" t="s">
        <v>2325</v>
      </c>
      <c r="E22" s="1" t="s">
        <v>2325</v>
      </c>
      <c r="F22" s="1" t="s">
        <v>2325</v>
      </c>
      <c r="G22" s="1" t="s">
        <v>2325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477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2717</v>
      </c>
      <c r="D23" s="1" t="s">
        <v>3500</v>
      </c>
      <c r="E23" s="1" t="s">
        <v>3501</v>
      </c>
      <c r="F23" s="1" t="s">
        <v>3502</v>
      </c>
      <c r="G23" s="1" t="s">
        <v>3370</v>
      </c>
      <c r="H23" s="18">
        <v>42527</v>
      </c>
      <c r="J23" s="1">
        <f t="shared" si="6"/>
        <v>15.77</v>
      </c>
      <c r="K23" s="1">
        <f t="shared" si="7"/>
        <v>15.92</v>
      </c>
      <c r="L23" s="1">
        <f t="shared" si="8"/>
        <v>16.059999999999999</v>
      </c>
      <c r="M23" s="1">
        <f t="shared" si="9"/>
        <v>15.72</v>
      </c>
      <c r="P23" s="8" t="s">
        <v>490</v>
      </c>
      <c r="Q23" s="5" t="str">
        <f t="shared" si="0"/>
        <v>CCR SA      ON      NM</v>
      </c>
      <c r="R23" s="18">
        <f t="shared" si="1"/>
        <v>42527</v>
      </c>
      <c r="S23" s="3">
        <f t="shared" si="2"/>
        <v>15.77</v>
      </c>
      <c r="T23" s="3">
        <f t="shared" si="3"/>
        <v>15.92</v>
      </c>
      <c r="U23" s="3">
        <f t="shared" si="4"/>
        <v>16.059999999999999</v>
      </c>
      <c r="V23" s="3">
        <f t="shared" si="5"/>
        <v>15.72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2718</v>
      </c>
      <c r="D24" s="1" t="s">
        <v>2303</v>
      </c>
      <c r="E24" s="1" t="s">
        <v>2304</v>
      </c>
      <c r="F24" s="1" t="s">
        <v>2304</v>
      </c>
      <c r="G24" s="1" t="s">
        <v>2300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481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2719</v>
      </c>
      <c r="D25" s="1" t="s">
        <v>3084</v>
      </c>
      <c r="E25" s="1" t="s">
        <v>3059</v>
      </c>
      <c r="F25" s="1" t="s">
        <v>2479</v>
      </c>
      <c r="G25" s="1" t="s">
        <v>2925</v>
      </c>
      <c r="H25" s="18">
        <v>42527</v>
      </c>
      <c r="J25" s="1">
        <f t="shared" si="6"/>
        <v>10.7</v>
      </c>
      <c r="K25" s="1">
        <f t="shared" si="7"/>
        <v>10.67</v>
      </c>
      <c r="L25" s="1">
        <f t="shared" si="8"/>
        <v>10.83</v>
      </c>
      <c r="M25" s="1">
        <f t="shared" si="9"/>
        <v>10.5</v>
      </c>
      <c r="P25" s="7" t="s">
        <v>482</v>
      </c>
      <c r="Q25" s="5" t="str">
        <f t="shared" si="0"/>
        <v>CONTAX      ON      N2</v>
      </c>
      <c r="R25" s="18">
        <f t="shared" si="1"/>
        <v>42527</v>
      </c>
      <c r="S25" s="3">
        <f t="shared" si="2"/>
        <v>10.7</v>
      </c>
      <c r="T25" s="3">
        <f t="shared" si="3"/>
        <v>10.67</v>
      </c>
      <c r="U25" s="3">
        <f t="shared" si="4"/>
        <v>10.83</v>
      </c>
      <c r="V25" s="3">
        <f t="shared" si="5"/>
        <v>10.5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2720</v>
      </c>
      <c r="D26" s="1" t="s">
        <v>2721</v>
      </c>
      <c r="E26" s="1" t="s">
        <v>2721</v>
      </c>
      <c r="F26" s="1" t="s">
        <v>2722</v>
      </c>
      <c r="G26" s="1" t="s">
        <v>2329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483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2723</v>
      </c>
      <c r="D27" s="1" t="s">
        <v>2195</v>
      </c>
      <c r="E27" s="1" t="s">
        <v>2195</v>
      </c>
      <c r="F27" s="1" t="s">
        <v>2195</v>
      </c>
      <c r="G27" s="1" t="s">
        <v>2195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536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2724</v>
      </c>
      <c r="D28" s="1" t="s">
        <v>2208</v>
      </c>
      <c r="E28" s="1" t="s">
        <v>2208</v>
      </c>
      <c r="F28" s="1" t="s">
        <v>2208</v>
      </c>
      <c r="G28" s="1" t="s">
        <v>2208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537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2725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485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2726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486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2727</v>
      </c>
      <c r="D31" s="1" t="s">
        <v>2207</v>
      </c>
      <c r="E31" s="1" t="s">
        <v>2207</v>
      </c>
      <c r="F31" s="1" t="s">
        <v>2207</v>
      </c>
      <c r="G31" s="1" t="s">
        <v>2207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515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2728</v>
      </c>
      <c r="D32" s="1" t="s">
        <v>2729</v>
      </c>
      <c r="E32" s="1" t="s">
        <v>2730</v>
      </c>
      <c r="F32" s="1" t="s">
        <v>2730</v>
      </c>
      <c r="G32" s="1" t="s">
        <v>2729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516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2731</v>
      </c>
      <c r="D33" s="1" t="s">
        <v>3503</v>
      </c>
      <c r="E33" s="1" t="s">
        <v>2920</v>
      </c>
      <c r="F33" s="1" t="s">
        <v>3468</v>
      </c>
      <c r="G33" s="1" t="s">
        <v>3052</v>
      </c>
      <c r="H33" s="18">
        <v>42527</v>
      </c>
      <c r="J33" s="1">
        <f t="shared" si="6"/>
        <v>8.16</v>
      </c>
      <c r="K33" s="1">
        <f t="shared" si="7"/>
        <v>8.07</v>
      </c>
      <c r="L33" s="1">
        <f t="shared" si="8"/>
        <v>8.17</v>
      </c>
      <c r="M33" s="1">
        <f t="shared" si="9"/>
        <v>8.0299999999999994</v>
      </c>
      <c r="P33" s="8" t="s">
        <v>491</v>
      </c>
      <c r="Q33" s="5" t="str">
        <f t="shared" si="0"/>
        <v>ECORODOVIAS ON      NM</v>
      </c>
      <c r="R33" s="18">
        <f t="shared" si="1"/>
        <v>42527</v>
      </c>
      <c r="S33" s="3">
        <f t="shared" si="2"/>
        <v>8.16</v>
      </c>
      <c r="T33" s="3">
        <f t="shared" si="3"/>
        <v>8.07</v>
      </c>
      <c r="U33" s="3">
        <f t="shared" si="4"/>
        <v>8.17</v>
      </c>
      <c r="V33" s="3">
        <f t="shared" si="5"/>
        <v>8.0299999999999994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2732</v>
      </c>
      <c r="D34" s="1" t="s">
        <v>3198</v>
      </c>
      <c r="E34" s="1" t="s">
        <v>3504</v>
      </c>
      <c r="F34" s="1" t="s">
        <v>3198</v>
      </c>
      <c r="G34" s="1" t="s">
        <v>3505</v>
      </c>
      <c r="H34" s="18">
        <v>42527</v>
      </c>
      <c r="J34" s="1">
        <f t="shared" si="6"/>
        <v>18.89</v>
      </c>
      <c r="K34" s="1">
        <f t="shared" si="7"/>
        <v>18.78</v>
      </c>
      <c r="L34" s="1">
        <f t="shared" si="8"/>
        <v>18.89</v>
      </c>
      <c r="M34" s="1">
        <f t="shared" si="9"/>
        <v>18.54</v>
      </c>
      <c r="P34" s="8" t="s">
        <v>532</v>
      </c>
      <c r="Q34" s="5" t="str">
        <f t="shared" si="0"/>
        <v>EMBRAER     ON      NM</v>
      </c>
      <c r="R34" s="18">
        <f t="shared" si="1"/>
        <v>42527</v>
      </c>
      <c r="S34" s="3">
        <f t="shared" si="2"/>
        <v>18.89</v>
      </c>
      <c r="T34" s="3">
        <f t="shared" si="3"/>
        <v>18.78</v>
      </c>
      <c r="U34" s="3">
        <f t="shared" si="4"/>
        <v>18.89</v>
      </c>
      <c r="V34" s="3">
        <f t="shared" si="5"/>
        <v>18.54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2733</v>
      </c>
      <c r="D35" s="1" t="s">
        <v>2734</v>
      </c>
      <c r="E35" s="1" t="s">
        <v>2734</v>
      </c>
      <c r="F35" s="1" t="s">
        <v>2734</v>
      </c>
      <c r="G35" s="1" t="s">
        <v>2734</v>
      </c>
      <c r="H35" s="18">
        <v>42521</v>
      </c>
      <c r="J35" s="1">
        <f t="shared" si="6"/>
        <v>1.59</v>
      </c>
      <c r="K35" s="1">
        <f t="shared" si="7"/>
        <v>1.59</v>
      </c>
      <c r="L35" s="1">
        <f t="shared" si="8"/>
        <v>1.59</v>
      </c>
      <c r="M35" s="1">
        <f t="shared" si="9"/>
        <v>1.59</v>
      </c>
      <c r="P35" s="7" t="s">
        <v>513</v>
      </c>
      <c r="Q35" s="5" t="str">
        <f t="shared" si="0"/>
        <v>FORJA TAURUSON      N2</v>
      </c>
      <c r="R35" s="17">
        <f t="shared" si="1"/>
        <v>42521</v>
      </c>
      <c r="S35" s="4">
        <f t="shared" si="2"/>
        <v>1.59</v>
      </c>
      <c r="T35" s="4">
        <f t="shared" si="3"/>
        <v>1.59</v>
      </c>
      <c r="U35" s="4">
        <f t="shared" si="4"/>
        <v>1.59</v>
      </c>
      <c r="V35" s="4">
        <f t="shared" si="5"/>
        <v>1.59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2735</v>
      </c>
      <c r="D36" s="1" t="s">
        <v>2557</v>
      </c>
      <c r="E36" s="1" t="s">
        <v>2736</v>
      </c>
      <c r="F36" s="1" t="s">
        <v>2736</v>
      </c>
      <c r="G36" s="1" t="s">
        <v>2486</v>
      </c>
      <c r="H36" s="18">
        <v>42527</v>
      </c>
      <c r="J36" s="1">
        <f t="shared" si="6"/>
        <v>1.55</v>
      </c>
      <c r="K36" s="1">
        <f t="shared" si="7"/>
        <v>1.56</v>
      </c>
      <c r="L36" s="1">
        <f t="shared" si="8"/>
        <v>1.56</v>
      </c>
      <c r="M36" s="1">
        <f t="shared" si="9"/>
        <v>1.52</v>
      </c>
      <c r="P36" s="7" t="s">
        <v>514</v>
      </c>
      <c r="Q36" s="5" t="str">
        <f t="shared" si="0"/>
        <v>FORJA TAURUSPN      N2</v>
      </c>
      <c r="R36" s="18">
        <f t="shared" si="1"/>
        <v>42527</v>
      </c>
      <c r="S36" s="3">
        <f t="shared" si="2"/>
        <v>1.55</v>
      </c>
      <c r="T36" s="3">
        <f t="shared" si="3"/>
        <v>1.56</v>
      </c>
      <c r="U36" s="3">
        <f t="shared" si="4"/>
        <v>1.56</v>
      </c>
      <c r="V36" s="3">
        <f t="shared" si="5"/>
        <v>1.52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2737</v>
      </c>
      <c r="D37" s="1" t="s">
        <v>2250</v>
      </c>
      <c r="E37" s="1" t="s">
        <v>3377</v>
      </c>
      <c r="F37" s="1" t="s">
        <v>3377</v>
      </c>
      <c r="G37" s="1" t="s">
        <v>3506</v>
      </c>
      <c r="H37" s="18">
        <v>42527</v>
      </c>
      <c r="J37" s="1">
        <f t="shared" si="6"/>
        <v>3.5</v>
      </c>
      <c r="K37" s="1">
        <f t="shared" si="7"/>
        <v>3.6</v>
      </c>
      <c r="L37" s="1">
        <f t="shared" si="8"/>
        <v>3.6</v>
      </c>
      <c r="M37" s="1">
        <f t="shared" si="9"/>
        <v>3.45</v>
      </c>
      <c r="P37" s="7" t="s">
        <v>538</v>
      </c>
      <c r="Q37" s="5" t="str">
        <f t="shared" si="0"/>
        <v>FRAS-LE     ON      N1</v>
      </c>
      <c r="R37" s="18">
        <f t="shared" si="1"/>
        <v>42527</v>
      </c>
      <c r="S37" s="3">
        <f t="shared" si="2"/>
        <v>3.5</v>
      </c>
      <c r="T37" s="3">
        <f t="shared" si="3"/>
        <v>3.6</v>
      </c>
      <c r="U37" s="3">
        <f t="shared" si="4"/>
        <v>3.6</v>
      </c>
      <c r="V37" s="3">
        <f t="shared" si="5"/>
        <v>3.45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2738</v>
      </c>
      <c r="D38" s="1" t="s">
        <v>2739</v>
      </c>
      <c r="E38" s="1" t="s">
        <v>3090</v>
      </c>
      <c r="F38" s="1" t="s">
        <v>2739</v>
      </c>
      <c r="G38" s="1" t="s">
        <v>3090</v>
      </c>
      <c r="H38" s="18">
        <v>42524</v>
      </c>
      <c r="J38" s="1">
        <f t="shared" si="6"/>
        <v>2.2200000000000002</v>
      </c>
      <c r="K38" s="1">
        <f t="shared" si="7"/>
        <v>2.16</v>
      </c>
      <c r="L38" s="1">
        <f t="shared" si="8"/>
        <v>2.2200000000000002</v>
      </c>
      <c r="M38" s="1">
        <f t="shared" si="9"/>
        <v>2.16</v>
      </c>
      <c r="P38" s="7" t="s">
        <v>512</v>
      </c>
      <c r="Q38" s="5" t="str">
        <f t="shared" si="0"/>
        <v>METALFRIO   ON      NM</v>
      </c>
      <c r="R38" s="18">
        <f t="shared" si="1"/>
        <v>42524</v>
      </c>
      <c r="S38" s="3">
        <f t="shared" si="2"/>
        <v>2.2200000000000002</v>
      </c>
      <c r="T38" s="3">
        <f t="shared" si="3"/>
        <v>2.16</v>
      </c>
      <c r="U38" s="3">
        <f t="shared" si="4"/>
        <v>2.2200000000000002</v>
      </c>
      <c r="V38" s="3">
        <f t="shared" si="5"/>
        <v>2.16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499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2740</v>
      </c>
      <c r="D40" s="1" t="s">
        <v>3091</v>
      </c>
      <c r="E40" s="1" t="s">
        <v>3030</v>
      </c>
      <c r="F40" s="1" t="s">
        <v>2651</v>
      </c>
      <c r="G40" s="1" t="s">
        <v>3091</v>
      </c>
      <c r="H40" s="18">
        <v>42527</v>
      </c>
      <c r="J40" s="1">
        <f t="shared" si="6"/>
        <v>2.33</v>
      </c>
      <c r="K40" s="1">
        <f t="shared" si="7"/>
        <v>2.36</v>
      </c>
      <c r="L40" s="1">
        <f t="shared" si="8"/>
        <v>2.4</v>
      </c>
      <c r="M40" s="1">
        <f t="shared" si="9"/>
        <v>2.33</v>
      </c>
      <c r="P40" s="5" t="s">
        <v>500</v>
      </c>
      <c r="Q40" s="5" t="str">
        <f t="shared" si="10"/>
        <v>GOL         PN      N2</v>
      </c>
      <c r="R40" s="18">
        <f t="shared" si="11"/>
        <v>42527</v>
      </c>
      <c r="S40" s="3">
        <f t="shared" si="12"/>
        <v>2.33</v>
      </c>
      <c r="T40" s="3">
        <f t="shared" si="13"/>
        <v>2.36</v>
      </c>
      <c r="U40" s="3">
        <f t="shared" si="14"/>
        <v>2.4</v>
      </c>
      <c r="V40" s="3">
        <f t="shared" si="15"/>
        <v>2.33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2741</v>
      </c>
      <c r="D41" s="1" t="s">
        <v>2268</v>
      </c>
      <c r="E41" s="1" t="s">
        <v>2268</v>
      </c>
      <c r="F41" s="1" t="s">
        <v>2268</v>
      </c>
      <c r="G41" s="1" t="s">
        <v>2268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478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2742</v>
      </c>
      <c r="D42" s="1" t="s">
        <v>3507</v>
      </c>
      <c r="E42" s="1" t="s">
        <v>3507</v>
      </c>
      <c r="F42" s="1" t="s">
        <v>3507</v>
      </c>
      <c r="G42" s="1" t="s">
        <v>3507</v>
      </c>
      <c r="H42" s="18">
        <v>42527</v>
      </c>
      <c r="J42" s="1">
        <f t="shared" si="6"/>
        <v>2.0699999999999998</v>
      </c>
      <c r="K42" s="1">
        <f t="shared" si="7"/>
        <v>2.0699999999999998</v>
      </c>
      <c r="L42" s="1">
        <f t="shared" si="8"/>
        <v>2.0699999999999998</v>
      </c>
      <c r="M42" s="1">
        <f t="shared" si="9"/>
        <v>2.0699999999999998</v>
      </c>
      <c r="P42" s="8" t="s">
        <v>479</v>
      </c>
      <c r="Q42" s="5" t="str">
        <f t="shared" si="10"/>
        <v>HAGA S/A    PN</v>
      </c>
      <c r="R42" s="18">
        <f t="shared" si="11"/>
        <v>42527</v>
      </c>
      <c r="S42" s="3">
        <f t="shared" si="12"/>
        <v>2.0699999999999998</v>
      </c>
      <c r="T42" s="3">
        <f t="shared" si="13"/>
        <v>2.0699999999999998</v>
      </c>
      <c r="U42" s="3">
        <f t="shared" si="14"/>
        <v>2.0699999999999998</v>
      </c>
      <c r="V42" s="3">
        <f t="shared" si="15"/>
        <v>2.0699999999999998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2743</v>
      </c>
      <c r="D43" s="1" t="s">
        <v>3508</v>
      </c>
      <c r="E43" s="1" t="s">
        <v>2712</v>
      </c>
      <c r="F43" s="1" t="s">
        <v>3508</v>
      </c>
      <c r="G43" s="1" t="s">
        <v>2712</v>
      </c>
      <c r="H43" s="18">
        <v>42527</v>
      </c>
      <c r="J43" s="1">
        <f t="shared" si="6"/>
        <v>4.49</v>
      </c>
      <c r="K43" s="1">
        <f t="shared" si="7"/>
        <v>4.3</v>
      </c>
      <c r="L43" s="1">
        <f t="shared" si="8"/>
        <v>4.49</v>
      </c>
      <c r="M43" s="1">
        <f t="shared" si="9"/>
        <v>4.3</v>
      </c>
      <c r="P43" s="7" t="s">
        <v>493</v>
      </c>
      <c r="Q43" s="5" t="str">
        <f t="shared" si="10"/>
        <v>DOC IMBITUBAON  EG</v>
      </c>
      <c r="R43" s="18">
        <f t="shared" si="11"/>
        <v>42527</v>
      </c>
      <c r="S43" s="3">
        <f t="shared" si="12"/>
        <v>4.49</v>
      </c>
      <c r="T43" s="3">
        <f t="shared" si="13"/>
        <v>4.3</v>
      </c>
      <c r="U43" s="3">
        <f t="shared" si="14"/>
        <v>4.49</v>
      </c>
      <c r="V43" s="3">
        <f t="shared" si="15"/>
        <v>4.3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2744</v>
      </c>
      <c r="D44" s="1" t="s">
        <v>2745</v>
      </c>
      <c r="E44" s="1" t="s">
        <v>2745</v>
      </c>
      <c r="F44" s="1" t="s">
        <v>2745</v>
      </c>
      <c r="G44" s="1" t="s">
        <v>2745</v>
      </c>
      <c r="H44" s="18">
        <v>42523</v>
      </c>
      <c r="J44" s="1">
        <f t="shared" si="6"/>
        <v>3.69</v>
      </c>
      <c r="K44" s="1">
        <f t="shared" si="7"/>
        <v>3.69</v>
      </c>
      <c r="L44" s="1">
        <f t="shared" si="8"/>
        <v>3.69</v>
      </c>
      <c r="M44" s="1">
        <f t="shared" si="9"/>
        <v>3.69</v>
      </c>
      <c r="P44" s="7" t="s">
        <v>494</v>
      </c>
      <c r="Q44" s="5" t="str">
        <f t="shared" si="10"/>
        <v>DOC IMBITUBAPN  EG</v>
      </c>
      <c r="R44" s="18">
        <f t="shared" si="11"/>
        <v>42523</v>
      </c>
      <c r="S44" s="3">
        <f t="shared" si="12"/>
        <v>3.69</v>
      </c>
      <c r="T44" s="3">
        <f t="shared" si="13"/>
        <v>3.69</v>
      </c>
      <c r="U44" s="3">
        <f t="shared" si="14"/>
        <v>3.69</v>
      </c>
      <c r="V44" s="3">
        <f t="shared" si="15"/>
        <v>3.69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2746</v>
      </c>
      <c r="D45" s="1" t="s">
        <v>2489</v>
      </c>
      <c r="E45" s="1" t="s">
        <v>2489</v>
      </c>
      <c r="F45" s="1" t="s">
        <v>2489</v>
      </c>
      <c r="G45" s="1" t="s">
        <v>2489</v>
      </c>
      <c r="H45" s="18">
        <v>42524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524</v>
      </c>
      <c r="Q45" s="5" t="str">
        <f t="shared" si="10"/>
        <v>INEPAR      ON      N1</v>
      </c>
      <c r="R45" s="18">
        <f t="shared" si="11"/>
        <v>42524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2747</v>
      </c>
      <c r="D46" s="1" t="s">
        <v>2326</v>
      </c>
      <c r="E46" s="1" t="s">
        <v>3053</v>
      </c>
      <c r="F46" s="1" t="s">
        <v>3053</v>
      </c>
      <c r="G46" s="1" t="s">
        <v>295</v>
      </c>
      <c r="H46" s="18">
        <v>42527</v>
      </c>
      <c r="J46" s="1">
        <f t="shared" si="6"/>
        <v>3.01</v>
      </c>
      <c r="K46" s="1">
        <f t="shared" si="7"/>
        <v>3.17</v>
      </c>
      <c r="L46" s="1">
        <f t="shared" si="8"/>
        <v>3.17</v>
      </c>
      <c r="M46" s="1">
        <f t="shared" si="9"/>
        <v>3</v>
      </c>
      <c r="P46" s="7" t="s">
        <v>525</v>
      </c>
      <c r="Q46" s="5" t="str">
        <f t="shared" si="10"/>
        <v>INEPAR      PN      N1</v>
      </c>
      <c r="R46" s="17">
        <f t="shared" si="11"/>
        <v>42527</v>
      </c>
      <c r="S46" s="4">
        <f t="shared" si="12"/>
        <v>3.01</v>
      </c>
      <c r="T46" s="4">
        <f t="shared" si="13"/>
        <v>3.17</v>
      </c>
      <c r="U46" s="4">
        <f t="shared" si="14"/>
        <v>3.17</v>
      </c>
      <c r="V46" s="4">
        <f t="shared" si="15"/>
        <v>3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2748</v>
      </c>
      <c r="D47" s="1" t="s">
        <v>2569</v>
      </c>
      <c r="E47" s="1" t="s">
        <v>3509</v>
      </c>
      <c r="F47" s="1" t="s">
        <v>2276</v>
      </c>
      <c r="G47" s="1" t="s">
        <v>2569</v>
      </c>
      <c r="H47" s="18">
        <v>42527</v>
      </c>
      <c r="J47" s="1">
        <f t="shared" si="6"/>
        <v>9.81</v>
      </c>
      <c r="K47" s="1">
        <f t="shared" si="7"/>
        <v>9.84</v>
      </c>
      <c r="L47" s="1">
        <f t="shared" si="8"/>
        <v>9.9</v>
      </c>
      <c r="M47" s="1">
        <f t="shared" si="9"/>
        <v>9.81</v>
      </c>
      <c r="P47" s="7" t="s">
        <v>507</v>
      </c>
      <c r="Q47" s="5" t="str">
        <f t="shared" si="10"/>
        <v>JSL         ON      NM</v>
      </c>
      <c r="R47" s="18">
        <f t="shared" si="11"/>
        <v>42527</v>
      </c>
      <c r="S47" s="3">
        <f t="shared" si="12"/>
        <v>9.81</v>
      </c>
      <c r="T47" s="3">
        <f t="shared" si="13"/>
        <v>9.84</v>
      </c>
      <c r="U47" s="3">
        <f t="shared" si="14"/>
        <v>9.9</v>
      </c>
      <c r="V47" s="3">
        <f t="shared" si="15"/>
        <v>9.81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2749</v>
      </c>
      <c r="D48" s="1" t="s">
        <v>3510</v>
      </c>
      <c r="E48" s="1" t="s">
        <v>3511</v>
      </c>
      <c r="F48" s="1" t="s">
        <v>3073</v>
      </c>
      <c r="G48" s="1" t="s">
        <v>3512</v>
      </c>
      <c r="H48" s="18">
        <v>42527</v>
      </c>
      <c r="J48" s="1">
        <f t="shared" si="6"/>
        <v>16.510000000000002</v>
      </c>
      <c r="K48" s="1">
        <f t="shared" si="7"/>
        <v>16.45</v>
      </c>
      <c r="L48" s="1">
        <f t="shared" si="8"/>
        <v>16.57</v>
      </c>
      <c r="M48" s="1">
        <f t="shared" si="9"/>
        <v>16.350000000000001</v>
      </c>
      <c r="P48" s="8" t="s">
        <v>526</v>
      </c>
      <c r="Q48" s="5" t="str">
        <f t="shared" si="10"/>
        <v>KEPLER WEBERON</v>
      </c>
      <c r="R48" s="18">
        <f t="shared" si="11"/>
        <v>42527</v>
      </c>
      <c r="S48" s="3">
        <f t="shared" si="12"/>
        <v>16.510000000000002</v>
      </c>
      <c r="T48" s="3">
        <f t="shared" si="13"/>
        <v>16.45</v>
      </c>
      <c r="U48" s="3">
        <f t="shared" si="14"/>
        <v>16.57</v>
      </c>
      <c r="V48" s="3">
        <f t="shared" si="15"/>
        <v>16.350000000000001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2751</v>
      </c>
      <c r="D49" s="1" t="s">
        <v>3513</v>
      </c>
      <c r="E49" s="1" t="s">
        <v>3514</v>
      </c>
      <c r="F49" s="1" t="s">
        <v>3515</v>
      </c>
      <c r="G49" s="1" t="s">
        <v>3516</v>
      </c>
      <c r="H49" s="18">
        <v>42527</v>
      </c>
      <c r="J49" s="1">
        <f t="shared" si="6"/>
        <v>24.4</v>
      </c>
      <c r="K49" s="1">
        <f t="shared" si="7"/>
        <v>24.47</v>
      </c>
      <c r="L49" s="1">
        <f t="shared" si="8"/>
        <v>24.6</v>
      </c>
      <c r="M49" s="1">
        <f t="shared" si="9"/>
        <v>24.27</v>
      </c>
      <c r="P49" s="15" t="s">
        <v>539</v>
      </c>
      <c r="Q49" s="5" t="str">
        <f t="shared" si="10"/>
        <v>METAL LEVE  ON      NM</v>
      </c>
      <c r="R49" s="18">
        <f t="shared" si="11"/>
        <v>42527</v>
      </c>
      <c r="S49" s="3">
        <f t="shared" si="12"/>
        <v>24.4</v>
      </c>
      <c r="T49" s="3">
        <f t="shared" si="13"/>
        <v>24.47</v>
      </c>
      <c r="U49" s="3">
        <f t="shared" si="14"/>
        <v>24.6</v>
      </c>
      <c r="V49" s="3">
        <f t="shared" si="15"/>
        <v>24.27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2752</v>
      </c>
      <c r="D50" s="1" t="s">
        <v>2291</v>
      </c>
      <c r="E50" s="1" t="s">
        <v>2291</v>
      </c>
      <c r="F50" s="1" t="s">
        <v>2291</v>
      </c>
      <c r="G50" s="1" t="s">
        <v>2291</v>
      </c>
      <c r="H50" s="18">
        <v>42524</v>
      </c>
      <c r="J50" s="1">
        <f t="shared" si="6"/>
        <v>1.5</v>
      </c>
      <c r="K50" s="1">
        <f t="shared" si="7"/>
        <v>1.5</v>
      </c>
      <c r="L50" s="1">
        <f t="shared" si="8"/>
        <v>1.5</v>
      </c>
      <c r="M50" s="1">
        <f t="shared" si="9"/>
        <v>1.5</v>
      </c>
      <c r="P50" s="7" t="s">
        <v>462</v>
      </c>
      <c r="Q50" s="5" t="str">
        <f t="shared" si="10"/>
        <v>LIX DA CUNHAON</v>
      </c>
      <c r="R50" s="17">
        <f t="shared" si="11"/>
        <v>42524</v>
      </c>
      <c r="S50" s="4">
        <f t="shared" si="12"/>
        <v>1.5</v>
      </c>
      <c r="T50" s="4">
        <f t="shared" si="13"/>
        <v>1.5</v>
      </c>
      <c r="U50" s="4">
        <f t="shared" si="14"/>
        <v>1.5</v>
      </c>
      <c r="V50" s="4">
        <f t="shared" si="15"/>
        <v>1.5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2753</v>
      </c>
      <c r="D51" s="1" t="s">
        <v>2319</v>
      </c>
      <c r="E51" s="1" t="s">
        <v>294</v>
      </c>
      <c r="F51" s="1" t="s">
        <v>294</v>
      </c>
      <c r="G51" s="1" t="s">
        <v>2319</v>
      </c>
      <c r="H51" s="18">
        <v>42527</v>
      </c>
      <c r="J51" s="1">
        <f t="shared" si="6"/>
        <v>1.99</v>
      </c>
      <c r="K51" s="1">
        <f t="shared" si="7"/>
        <v>2</v>
      </c>
      <c r="L51" s="1">
        <f t="shared" si="8"/>
        <v>2</v>
      </c>
      <c r="M51" s="1">
        <f t="shared" si="9"/>
        <v>1.99</v>
      </c>
      <c r="P51" s="7" t="s">
        <v>463</v>
      </c>
      <c r="Q51" s="5" t="str">
        <f t="shared" si="10"/>
        <v>LIX DA CUNHAPN</v>
      </c>
      <c r="R51" s="18">
        <f t="shared" si="11"/>
        <v>42527</v>
      </c>
      <c r="S51" s="3">
        <f t="shared" si="12"/>
        <v>1.99</v>
      </c>
      <c r="T51" s="3">
        <f t="shared" si="13"/>
        <v>2</v>
      </c>
      <c r="U51" s="3">
        <f t="shared" si="14"/>
        <v>2</v>
      </c>
      <c r="V51" s="3">
        <f t="shared" si="15"/>
        <v>1.99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495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3517</v>
      </c>
      <c r="D53" s="1" t="s">
        <v>3087</v>
      </c>
      <c r="E53" s="1" t="s">
        <v>3046</v>
      </c>
      <c r="F53" s="1" t="s">
        <v>3123</v>
      </c>
      <c r="G53" s="1" t="s">
        <v>3518</v>
      </c>
      <c r="H53" s="18">
        <v>42527</v>
      </c>
      <c r="J53" s="1">
        <f t="shared" si="6"/>
        <v>4.46</v>
      </c>
      <c r="K53" s="1">
        <f t="shared" si="7"/>
        <v>4.6500000000000004</v>
      </c>
      <c r="L53" s="1">
        <f t="shared" si="8"/>
        <v>4.7</v>
      </c>
      <c r="M53" s="1">
        <f t="shared" si="9"/>
        <v>4.45</v>
      </c>
      <c r="P53" s="7" t="s">
        <v>504</v>
      </c>
      <c r="Q53" s="5" t="str">
        <f t="shared" si="10"/>
        <v>LOG-IN      ON  EG  NM</v>
      </c>
      <c r="R53" s="18">
        <f t="shared" si="11"/>
        <v>42527</v>
      </c>
      <c r="S53" s="3">
        <f t="shared" si="12"/>
        <v>4.46</v>
      </c>
      <c r="T53" s="3">
        <f t="shared" si="13"/>
        <v>4.6500000000000004</v>
      </c>
      <c r="U53" s="3">
        <f t="shared" si="14"/>
        <v>4.7</v>
      </c>
      <c r="V53" s="3">
        <f t="shared" si="15"/>
        <v>4.45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2754</v>
      </c>
      <c r="D54" s="1" t="s">
        <v>295</v>
      </c>
      <c r="E54" s="19" t="s">
        <v>295</v>
      </c>
      <c r="F54" s="19" t="s">
        <v>3088</v>
      </c>
      <c r="G54" s="19" t="s">
        <v>3519</v>
      </c>
      <c r="H54" s="18">
        <v>42527</v>
      </c>
      <c r="J54" s="1">
        <f t="shared" si="6"/>
        <v>3</v>
      </c>
      <c r="K54" s="1">
        <f t="shared" si="7"/>
        <v>3</v>
      </c>
      <c r="L54" s="1">
        <f t="shared" si="8"/>
        <v>3.03</v>
      </c>
      <c r="M54" s="1">
        <f t="shared" si="9"/>
        <v>2.99</v>
      </c>
      <c r="P54" s="7" t="s">
        <v>475</v>
      </c>
      <c r="Q54" s="5" t="str">
        <f t="shared" si="10"/>
        <v>LOPES BRASILON      NM</v>
      </c>
      <c r="R54" s="18">
        <f t="shared" si="11"/>
        <v>42527</v>
      </c>
      <c r="S54" s="3">
        <f t="shared" si="12"/>
        <v>3</v>
      </c>
      <c r="T54" s="3">
        <f t="shared" si="13"/>
        <v>3</v>
      </c>
      <c r="U54" s="3">
        <f t="shared" si="14"/>
        <v>3.03</v>
      </c>
      <c r="V54" s="3">
        <f t="shared" si="15"/>
        <v>2.99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2755</v>
      </c>
      <c r="D55" s="1" t="s">
        <v>2193</v>
      </c>
      <c r="E55" s="1" t="s">
        <v>2193</v>
      </c>
      <c r="F55" s="1" t="s">
        <v>2193</v>
      </c>
      <c r="G55" s="1" t="s">
        <v>2193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505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2756</v>
      </c>
      <c r="D56" s="1" t="s">
        <v>2316</v>
      </c>
      <c r="E56" s="1" t="s">
        <v>2316</v>
      </c>
      <c r="F56" s="1" t="s">
        <v>2316</v>
      </c>
      <c r="G56" s="1" t="s">
        <v>2316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506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2757</v>
      </c>
      <c r="D57" s="1" t="s">
        <v>3520</v>
      </c>
      <c r="E57" s="1" t="s">
        <v>3521</v>
      </c>
      <c r="F57" s="1" t="s">
        <v>3522</v>
      </c>
      <c r="G57" s="1" t="s">
        <v>3520</v>
      </c>
      <c r="H57" s="18">
        <v>42527</v>
      </c>
      <c r="J57" s="1">
        <f t="shared" si="6"/>
        <v>92</v>
      </c>
      <c r="K57" s="1">
        <f t="shared" si="7"/>
        <v>93.25</v>
      </c>
      <c r="L57" s="1">
        <f t="shared" si="8"/>
        <v>93.79</v>
      </c>
      <c r="M57" s="1">
        <f t="shared" si="9"/>
        <v>92</v>
      </c>
      <c r="P57" s="5" t="s">
        <v>358</v>
      </c>
      <c r="Q57" s="5" t="str">
        <f t="shared" si="10"/>
        <v>M.DIASBRANCOON      NM</v>
      </c>
      <c r="R57" s="18">
        <f t="shared" si="11"/>
        <v>42527</v>
      </c>
      <c r="S57" s="3">
        <f t="shared" si="12"/>
        <v>92</v>
      </c>
      <c r="T57" s="3">
        <f t="shared" si="13"/>
        <v>93.25</v>
      </c>
      <c r="U57" s="3">
        <f t="shared" si="14"/>
        <v>93.79</v>
      </c>
      <c r="V57" s="3">
        <f t="shared" si="15"/>
        <v>92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2758</v>
      </c>
      <c r="D58" s="1" t="s">
        <v>2180</v>
      </c>
      <c r="E58" s="1" t="s">
        <v>2180</v>
      </c>
      <c r="F58" s="1" t="s">
        <v>2180</v>
      </c>
      <c r="G58" s="1" t="s">
        <v>2180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466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2759</v>
      </c>
      <c r="D59" s="1" t="s">
        <v>2647</v>
      </c>
      <c r="E59" s="19" t="s">
        <v>2647</v>
      </c>
      <c r="F59" s="19" t="s">
        <v>2647</v>
      </c>
      <c r="G59" s="19" t="s">
        <v>2647</v>
      </c>
      <c r="H59" s="18">
        <v>42507</v>
      </c>
      <c r="J59" s="1">
        <f t="shared" si="6"/>
        <v>5.99</v>
      </c>
      <c r="K59" s="1">
        <f t="shared" si="7"/>
        <v>5.99</v>
      </c>
      <c r="L59" s="1">
        <f t="shared" si="8"/>
        <v>5.99</v>
      </c>
      <c r="M59" s="1">
        <f t="shared" si="9"/>
        <v>5.99</v>
      </c>
      <c r="P59" s="8" t="s">
        <v>467</v>
      </c>
      <c r="Q59" s="5" t="str">
        <f t="shared" si="10"/>
        <v>MENDES JR   PNA</v>
      </c>
      <c r="R59" s="17">
        <f t="shared" si="11"/>
        <v>42507</v>
      </c>
      <c r="S59" s="4">
        <f t="shared" si="12"/>
        <v>5.99</v>
      </c>
      <c r="T59" s="4">
        <f t="shared" si="13"/>
        <v>5.99</v>
      </c>
      <c r="U59" s="3">
        <f t="shared" si="14"/>
        <v>5.99</v>
      </c>
      <c r="V59" s="3">
        <f t="shared" si="15"/>
        <v>5.99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2760</v>
      </c>
      <c r="D60" s="1" t="s">
        <v>2250</v>
      </c>
      <c r="E60" s="19" t="s">
        <v>2250</v>
      </c>
      <c r="F60" s="19" t="s">
        <v>2250</v>
      </c>
      <c r="G60" s="19" t="s">
        <v>2250</v>
      </c>
      <c r="H60" s="18">
        <v>42489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468</v>
      </c>
      <c r="Q60" s="5" t="str">
        <f t="shared" si="10"/>
        <v>MENDES JR   PNB</v>
      </c>
      <c r="R60" s="18">
        <f t="shared" si="11"/>
        <v>42489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2761</v>
      </c>
      <c r="D61" s="1" t="s">
        <v>3523</v>
      </c>
      <c r="E61" s="1" t="s">
        <v>3340</v>
      </c>
      <c r="F61" s="1" t="s">
        <v>3523</v>
      </c>
      <c r="G61" s="1" t="s">
        <v>3524</v>
      </c>
      <c r="H61" s="18">
        <v>42527</v>
      </c>
      <c r="J61" s="1">
        <f t="shared" si="6"/>
        <v>4.57</v>
      </c>
      <c r="K61" s="1">
        <f t="shared" si="7"/>
        <v>4.34</v>
      </c>
      <c r="L61" s="1">
        <f t="shared" si="8"/>
        <v>4.57</v>
      </c>
      <c r="M61" s="1">
        <f t="shared" si="9"/>
        <v>4.33</v>
      </c>
      <c r="P61" s="7" t="s">
        <v>487</v>
      </c>
      <c r="Q61" s="5" t="str">
        <f t="shared" si="10"/>
        <v>MILLS       ON      NM</v>
      </c>
      <c r="R61" s="18">
        <f t="shared" si="11"/>
        <v>42527</v>
      </c>
      <c r="S61" s="3">
        <f t="shared" si="12"/>
        <v>4.57</v>
      </c>
      <c r="T61" s="3">
        <f t="shared" si="13"/>
        <v>4.34</v>
      </c>
      <c r="U61" s="3">
        <f t="shared" si="14"/>
        <v>4.57</v>
      </c>
      <c r="V61" s="3">
        <f t="shared" si="15"/>
        <v>4.33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2762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517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2763</v>
      </c>
      <c r="D63" s="1" t="s">
        <v>2764</v>
      </c>
      <c r="E63" s="1" t="s">
        <v>2280</v>
      </c>
      <c r="F63" s="1" t="s">
        <v>2280</v>
      </c>
      <c r="G63" s="1" t="s">
        <v>2764</v>
      </c>
      <c r="H63" s="18">
        <v>42523</v>
      </c>
      <c r="J63" s="1">
        <f t="shared" si="6"/>
        <v>9.23</v>
      </c>
      <c r="K63" s="1">
        <f t="shared" si="7"/>
        <v>10.17</v>
      </c>
      <c r="L63" s="1">
        <f t="shared" si="8"/>
        <v>10.17</v>
      </c>
      <c r="M63" s="1">
        <f t="shared" si="9"/>
        <v>9.23</v>
      </c>
      <c r="P63" s="7" t="s">
        <v>518</v>
      </c>
      <c r="Q63" s="5" t="str">
        <f t="shared" si="10"/>
        <v>METISA      PN</v>
      </c>
      <c r="R63" s="18">
        <f t="shared" si="11"/>
        <v>42523</v>
      </c>
      <c r="S63" s="3">
        <f t="shared" si="12"/>
        <v>9.23</v>
      </c>
      <c r="T63" s="3">
        <f t="shared" si="13"/>
        <v>10.17</v>
      </c>
      <c r="U63" s="3">
        <f t="shared" si="14"/>
        <v>10.17</v>
      </c>
      <c r="V63" s="3">
        <f t="shared" si="15"/>
        <v>9.23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2765</v>
      </c>
      <c r="D64" s="1" t="s">
        <v>2231</v>
      </c>
      <c r="E64" s="1" t="s">
        <v>2231</v>
      </c>
      <c r="F64" s="1" t="s">
        <v>2231</v>
      </c>
      <c r="G64" s="1" t="s">
        <v>2231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550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2766</v>
      </c>
      <c r="D65" s="1" t="s">
        <v>3525</v>
      </c>
      <c r="E65" s="1" t="s">
        <v>3525</v>
      </c>
      <c r="F65" s="1" t="s">
        <v>3525</v>
      </c>
      <c r="G65" s="1" t="s">
        <v>3525</v>
      </c>
      <c r="H65" s="18">
        <v>42527</v>
      </c>
      <c r="J65" s="1">
        <f t="shared" si="6"/>
        <v>1.7</v>
      </c>
      <c r="K65" s="1">
        <f t="shared" si="7"/>
        <v>1.7</v>
      </c>
      <c r="L65" s="1">
        <f t="shared" si="8"/>
        <v>1.7</v>
      </c>
      <c r="M65" s="1">
        <f t="shared" si="9"/>
        <v>1.7</v>
      </c>
      <c r="P65" s="7" t="s">
        <v>551</v>
      </c>
      <c r="Q65" s="5" t="str">
        <f t="shared" si="10"/>
        <v>WETZEL S/A  PN</v>
      </c>
      <c r="R65" s="18">
        <f t="shared" si="11"/>
        <v>42527</v>
      </c>
      <c r="S65" s="3">
        <f t="shared" si="12"/>
        <v>1.7</v>
      </c>
      <c r="T65" s="3">
        <f t="shared" si="13"/>
        <v>1.7</v>
      </c>
      <c r="U65" s="3">
        <f t="shared" si="14"/>
        <v>1.7</v>
      </c>
      <c r="V65" s="3">
        <f t="shared" si="15"/>
        <v>1.7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2767</v>
      </c>
      <c r="D66" s="1" t="s">
        <v>3032</v>
      </c>
      <c r="E66" s="1" t="s">
        <v>3526</v>
      </c>
      <c r="F66" s="1" t="s">
        <v>2415</v>
      </c>
      <c r="G66" s="1" t="s">
        <v>3527</v>
      </c>
      <c r="H66" s="18">
        <v>42527</v>
      </c>
      <c r="J66" s="1">
        <f t="shared" si="6"/>
        <v>15.48</v>
      </c>
      <c r="K66" s="1">
        <f t="shared" si="7"/>
        <v>15.31</v>
      </c>
      <c r="L66" s="1">
        <f t="shared" si="8"/>
        <v>15.65</v>
      </c>
      <c r="M66" s="1">
        <f t="shared" si="9"/>
        <v>15.28</v>
      </c>
      <c r="P66" s="7" t="s">
        <v>552</v>
      </c>
      <c r="Q66" s="5" t="str">
        <f t="shared" si="10"/>
        <v>IOCHP-MAXIONON      NM</v>
      </c>
      <c r="R66" s="17">
        <f t="shared" si="11"/>
        <v>42527</v>
      </c>
      <c r="S66" s="4">
        <f t="shared" si="12"/>
        <v>15.48</v>
      </c>
      <c r="T66" s="4">
        <f t="shared" si="13"/>
        <v>15.31</v>
      </c>
      <c r="U66" s="4">
        <f t="shared" si="14"/>
        <v>15.65</v>
      </c>
      <c r="V66" s="4">
        <f t="shared" si="15"/>
        <v>15.28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2768</v>
      </c>
      <c r="D67" s="1" t="s">
        <v>2225</v>
      </c>
      <c r="E67" s="1" t="s">
        <v>2225</v>
      </c>
      <c r="F67" s="1" t="s">
        <v>2225</v>
      </c>
      <c r="G67" s="1" t="s">
        <v>2225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527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2769</v>
      </c>
      <c r="D68" s="1" t="s">
        <v>3528</v>
      </c>
      <c r="E68" s="1" t="s">
        <v>3528</v>
      </c>
      <c r="F68" s="1" t="s">
        <v>3528</v>
      </c>
      <c r="G68" s="1" t="s">
        <v>3528</v>
      </c>
      <c r="H68" s="18">
        <v>42527</v>
      </c>
      <c r="J68" s="1">
        <f t="shared" si="6"/>
        <v>3.77</v>
      </c>
      <c r="K68" s="1">
        <f t="shared" si="7"/>
        <v>3.77</v>
      </c>
      <c r="L68" s="1">
        <f t="shared" si="8"/>
        <v>3.77</v>
      </c>
      <c r="M68" s="1">
        <f t="shared" si="9"/>
        <v>3.77</v>
      </c>
      <c r="P68" s="8" t="s">
        <v>544</v>
      </c>
      <c r="Q68" s="5" t="str">
        <f t="shared" si="10"/>
        <v>PLASCAR PARTON</v>
      </c>
      <c r="R68" s="18">
        <f t="shared" si="11"/>
        <v>42527</v>
      </c>
      <c r="S68" s="3">
        <f t="shared" si="12"/>
        <v>3.77</v>
      </c>
      <c r="T68" s="3">
        <f t="shared" si="13"/>
        <v>3.77</v>
      </c>
      <c r="U68" s="3">
        <f t="shared" si="14"/>
        <v>3.77</v>
      </c>
      <c r="V68" s="3">
        <f t="shared" si="15"/>
        <v>3.77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2770</v>
      </c>
      <c r="D69" s="1" t="s">
        <v>2319</v>
      </c>
      <c r="E69" s="1" t="s">
        <v>2256</v>
      </c>
      <c r="F69" s="1" t="s">
        <v>2309</v>
      </c>
      <c r="G69" s="1" t="s">
        <v>2256</v>
      </c>
      <c r="H69" s="18">
        <v>42527</v>
      </c>
      <c r="J69" s="1">
        <f t="shared" si="6"/>
        <v>1.99</v>
      </c>
      <c r="K69" s="1">
        <f t="shared" si="7"/>
        <v>1.9</v>
      </c>
      <c r="L69" s="1">
        <f t="shared" si="8"/>
        <v>2.04</v>
      </c>
      <c r="M69" s="1">
        <f t="shared" si="9"/>
        <v>1.9</v>
      </c>
      <c r="P69" s="8" t="s">
        <v>540</v>
      </c>
      <c r="Q69" s="5" t="str">
        <f t="shared" si="10"/>
        <v>MARCOPOLO   ON      N2</v>
      </c>
      <c r="R69" s="18">
        <f t="shared" si="11"/>
        <v>42527</v>
      </c>
      <c r="S69" s="3">
        <f t="shared" si="12"/>
        <v>1.99</v>
      </c>
      <c r="T69" s="3">
        <f t="shared" si="13"/>
        <v>1.9</v>
      </c>
      <c r="U69" s="3">
        <f t="shared" si="14"/>
        <v>2.04</v>
      </c>
      <c r="V69" s="3">
        <f t="shared" si="15"/>
        <v>1.9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2771</v>
      </c>
      <c r="D70" s="1" t="s">
        <v>3529</v>
      </c>
      <c r="E70" s="1" t="s">
        <v>2358</v>
      </c>
      <c r="F70" s="1" t="s">
        <v>2284</v>
      </c>
      <c r="G70" s="1" t="s">
        <v>3530</v>
      </c>
      <c r="H70" s="18">
        <v>42527</v>
      </c>
      <c r="J70" s="1">
        <f t="shared" si="6"/>
        <v>2.68</v>
      </c>
      <c r="K70" s="1">
        <f t="shared" si="7"/>
        <v>2.58</v>
      </c>
      <c r="L70" s="1">
        <f t="shared" si="8"/>
        <v>2.75</v>
      </c>
      <c r="M70" s="1">
        <f t="shared" si="9"/>
        <v>2.5099999999999998</v>
      </c>
      <c r="P70" s="7" t="s">
        <v>541</v>
      </c>
      <c r="Q70" s="5" t="str">
        <f t="shared" si="10"/>
        <v>MARCOPOLO   PN      N2</v>
      </c>
      <c r="R70" s="18">
        <f t="shared" si="11"/>
        <v>42527</v>
      </c>
      <c r="S70" s="3">
        <f t="shared" si="12"/>
        <v>2.68</v>
      </c>
      <c r="T70" s="3">
        <f t="shared" si="13"/>
        <v>2.58</v>
      </c>
      <c r="U70" s="3">
        <f t="shared" si="14"/>
        <v>2.75</v>
      </c>
      <c r="V70" s="3">
        <f t="shared" si="15"/>
        <v>2.5099999999999998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2772</v>
      </c>
      <c r="D71" s="1" t="s">
        <v>2739</v>
      </c>
      <c r="E71" s="1" t="s">
        <v>3090</v>
      </c>
      <c r="F71" s="1" t="s">
        <v>3178</v>
      </c>
      <c r="G71" s="1" t="s">
        <v>2237</v>
      </c>
      <c r="H71" s="18">
        <v>42527</v>
      </c>
      <c r="J71" s="1">
        <f t="shared" si="6"/>
        <v>2.2200000000000002</v>
      </c>
      <c r="K71" s="1">
        <f t="shared" si="7"/>
        <v>2.16</v>
      </c>
      <c r="L71" s="1">
        <f t="shared" si="8"/>
        <v>2.23</v>
      </c>
      <c r="M71" s="1">
        <f t="shared" si="9"/>
        <v>2.15</v>
      </c>
      <c r="P71" s="8" t="s">
        <v>480</v>
      </c>
      <c r="Q71" s="5" t="str">
        <f t="shared" ref="Q71:Q102" si="16">IF(A71="","",C71)</f>
        <v>PORTOBELLO  ON      NM</v>
      </c>
      <c r="R71" s="18">
        <f t="shared" ref="R71:R102" si="17">IF(A71="","",H71)</f>
        <v>42527</v>
      </c>
      <c r="S71" s="3">
        <f t="shared" ref="S71:S102" si="18">J71</f>
        <v>2.2200000000000002</v>
      </c>
      <c r="T71" s="3">
        <f t="shared" ref="T71:T102" si="19">K71</f>
        <v>2.16</v>
      </c>
      <c r="U71" s="3">
        <f t="shared" ref="U71:U102" si="20">L71</f>
        <v>2.23</v>
      </c>
      <c r="V71" s="3">
        <f t="shared" ref="V71:V102" si="21">M71</f>
        <v>2.15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2773</v>
      </c>
      <c r="D72" s="1" t="s">
        <v>2327</v>
      </c>
      <c r="E72" s="1" t="s">
        <v>3091</v>
      </c>
      <c r="F72" s="1" t="s">
        <v>3091</v>
      </c>
      <c r="G72" s="1" t="s">
        <v>3033</v>
      </c>
      <c r="H72" s="18">
        <v>42524</v>
      </c>
      <c r="J72" s="1">
        <f t="shared" ref="J72:J135" si="22">IF($A72="",0,IF(D72&lt;&gt;"N/A",VALUE(CONCATENATE(LEFT(D72,LEN(D72)-3),",",RIGHT(D72,2))),0))</f>
        <v>2.29</v>
      </c>
      <c r="K72" s="1">
        <f t="shared" ref="K72:K135" si="23">IF($A72="",0,IF(E72&lt;&gt;"N/A",VALUE(CONCATENATE(LEFT(E72,LEN(E72)-3),",",RIGHT(E72,2))),0))</f>
        <v>2.33</v>
      </c>
      <c r="L72" s="1">
        <f t="shared" ref="L72:L135" si="24">IF($A72="",0,IF(F72&lt;&gt;"N/A",VALUE(CONCATENATE(LEFT(F72,LEN(F72)-3),",",RIGHT(F72,2))),0))</f>
        <v>2.33</v>
      </c>
      <c r="M72" s="1">
        <f t="shared" ref="M72:M135" si="25">IF($A72="",0,IF(G72&lt;&gt;"N/A",VALUE(CONCATENATE(LEFT(G72,LEN(G72)-3),",",RIGHT(G72,2))),0))</f>
        <v>2.2400000000000002</v>
      </c>
      <c r="P72" s="5" t="s">
        <v>545</v>
      </c>
      <c r="Q72" s="5" t="str">
        <f t="shared" si="16"/>
        <v>RANDON PART ON      N1</v>
      </c>
      <c r="R72" s="18">
        <f t="shared" si="17"/>
        <v>42524</v>
      </c>
      <c r="S72" s="3">
        <f t="shared" si="18"/>
        <v>2.29</v>
      </c>
      <c r="T72" s="3">
        <f t="shared" si="19"/>
        <v>2.33</v>
      </c>
      <c r="U72" s="3">
        <f t="shared" si="20"/>
        <v>2.33</v>
      </c>
      <c r="V72" s="3">
        <f t="shared" si="21"/>
        <v>2.2400000000000002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2774</v>
      </c>
      <c r="D73" s="1" t="s">
        <v>3531</v>
      </c>
      <c r="E73" s="1" t="s">
        <v>2315</v>
      </c>
      <c r="F73" s="1" t="s">
        <v>123</v>
      </c>
      <c r="G73" s="1" t="s">
        <v>3069</v>
      </c>
      <c r="H73" s="18">
        <v>42527</v>
      </c>
      <c r="J73" s="1">
        <f t="shared" si="22"/>
        <v>3.21</v>
      </c>
      <c r="K73" s="1">
        <f t="shared" si="23"/>
        <v>3.1</v>
      </c>
      <c r="L73" s="1">
        <f t="shared" si="24"/>
        <v>3.27</v>
      </c>
      <c r="M73" s="1">
        <f t="shared" si="25"/>
        <v>3.09</v>
      </c>
      <c r="P73" s="5" t="s">
        <v>546</v>
      </c>
      <c r="Q73" s="5" t="str">
        <f t="shared" si="16"/>
        <v>RANDON PART PN      N1</v>
      </c>
      <c r="R73" s="18">
        <f t="shared" si="17"/>
        <v>42527</v>
      </c>
      <c r="S73" s="3">
        <f t="shared" si="18"/>
        <v>3.21</v>
      </c>
      <c r="T73" s="3">
        <f t="shared" si="19"/>
        <v>3.1</v>
      </c>
      <c r="U73" s="3">
        <f t="shared" si="20"/>
        <v>3.27</v>
      </c>
      <c r="V73" s="3">
        <f t="shared" si="21"/>
        <v>3.09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2775</v>
      </c>
      <c r="D74" s="1" t="s">
        <v>2964</v>
      </c>
      <c r="E74" s="1" t="s">
        <v>3532</v>
      </c>
      <c r="F74" s="1" t="s">
        <v>3532</v>
      </c>
      <c r="G74" s="1" t="s">
        <v>2964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547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2778</v>
      </c>
      <c r="D75" s="1" t="s">
        <v>2779</v>
      </c>
      <c r="E75" s="1" t="s">
        <v>2557</v>
      </c>
      <c r="F75" s="1" t="s">
        <v>2557</v>
      </c>
      <c r="G75" s="1" t="s">
        <v>2779</v>
      </c>
      <c r="H75" s="18">
        <v>42524</v>
      </c>
      <c r="J75" s="1">
        <f t="shared" si="22"/>
        <v>1.54</v>
      </c>
      <c r="K75" s="1">
        <f t="shared" si="23"/>
        <v>1.55</v>
      </c>
      <c r="L75" s="1">
        <f t="shared" si="24"/>
        <v>1.55</v>
      </c>
      <c r="M75" s="1">
        <f t="shared" si="25"/>
        <v>1.54</v>
      </c>
      <c r="P75" s="5" t="s">
        <v>548</v>
      </c>
      <c r="Q75" s="5" t="str">
        <f t="shared" si="16"/>
        <v>RECRUSUL    PN  ES</v>
      </c>
      <c r="R75" s="18">
        <f t="shared" si="17"/>
        <v>42524</v>
      </c>
      <c r="S75" s="3">
        <f t="shared" si="18"/>
        <v>1.54</v>
      </c>
      <c r="T75" s="3">
        <f t="shared" si="19"/>
        <v>1.55</v>
      </c>
      <c r="U75" s="3">
        <f t="shared" si="20"/>
        <v>1.55</v>
      </c>
      <c r="V75" s="3">
        <f t="shared" si="21"/>
        <v>1.54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2780</v>
      </c>
      <c r="D76" s="1" t="s">
        <v>2308</v>
      </c>
      <c r="E76" s="1" t="s">
        <v>2256</v>
      </c>
      <c r="F76" s="1" t="s">
        <v>2308</v>
      </c>
      <c r="G76" s="1" t="s">
        <v>2641</v>
      </c>
      <c r="H76" s="18">
        <v>42527</v>
      </c>
      <c r="J76" s="1">
        <f t="shared" si="22"/>
        <v>1.97</v>
      </c>
      <c r="K76" s="1">
        <f t="shared" si="23"/>
        <v>1.9</v>
      </c>
      <c r="L76" s="1">
        <f t="shared" si="24"/>
        <v>1.97</v>
      </c>
      <c r="M76" s="1">
        <f t="shared" si="25"/>
        <v>1.89</v>
      </c>
      <c r="P76" s="7" t="s">
        <v>523</v>
      </c>
      <c r="Q76" s="5" t="str">
        <f t="shared" si="16"/>
        <v>INDS ROMI   ON      NM</v>
      </c>
      <c r="R76" s="18">
        <f t="shared" si="17"/>
        <v>42527</v>
      </c>
      <c r="S76" s="3">
        <f t="shared" si="18"/>
        <v>1.97</v>
      </c>
      <c r="T76" s="3">
        <f t="shared" si="19"/>
        <v>1.9</v>
      </c>
      <c r="U76" s="3">
        <f t="shared" si="20"/>
        <v>1.97</v>
      </c>
      <c r="V76" s="3">
        <f t="shared" si="21"/>
        <v>1.89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2781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542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2782</v>
      </c>
      <c r="D78" s="1" t="s">
        <v>2783</v>
      </c>
      <c r="E78" s="1" t="s">
        <v>2783</v>
      </c>
      <c r="F78" s="1" t="s">
        <v>2783</v>
      </c>
      <c r="G78" s="1" t="s">
        <v>2783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543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2784</v>
      </c>
      <c r="D79" s="1" t="s">
        <v>2785</v>
      </c>
      <c r="E79" s="1" t="s">
        <v>2785</v>
      </c>
      <c r="F79" s="1" t="s">
        <v>2785</v>
      </c>
      <c r="G79" s="1" t="s">
        <v>2785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509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2786</v>
      </c>
      <c r="D80" s="1" t="s">
        <v>2295</v>
      </c>
      <c r="E80" s="1" t="s">
        <v>3533</v>
      </c>
      <c r="F80" s="1" t="s">
        <v>2295</v>
      </c>
      <c r="G80" s="1" t="s">
        <v>3533</v>
      </c>
      <c r="H80" s="18">
        <v>42527</v>
      </c>
      <c r="J80" s="1">
        <f t="shared" si="22"/>
        <v>2.2999999999999998</v>
      </c>
      <c r="K80" s="1">
        <f t="shared" si="23"/>
        <v>2.2799999999999998</v>
      </c>
      <c r="L80" s="1">
        <f t="shared" si="24"/>
        <v>2.2999999999999998</v>
      </c>
      <c r="M80" s="1">
        <f t="shared" si="25"/>
        <v>2.2799999999999998</v>
      </c>
      <c r="P80" s="7" t="s">
        <v>510</v>
      </c>
      <c r="Q80" s="5" t="str">
        <f t="shared" si="16"/>
        <v>WLM IND COM PN</v>
      </c>
      <c r="R80" s="18">
        <f t="shared" si="17"/>
        <v>42527</v>
      </c>
      <c r="S80" s="3">
        <f t="shared" si="18"/>
        <v>2.2999999999999998</v>
      </c>
      <c r="T80" s="3">
        <f t="shared" si="19"/>
        <v>2.2799999999999998</v>
      </c>
      <c r="U80" s="3">
        <f t="shared" si="20"/>
        <v>2.2999999999999998</v>
      </c>
      <c r="V80" s="3">
        <f t="shared" si="21"/>
        <v>2.2799999999999998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2787</v>
      </c>
      <c r="D81" s="1" t="s">
        <v>2239</v>
      </c>
      <c r="E81" s="1" t="s">
        <v>2239</v>
      </c>
      <c r="F81" s="1" t="s">
        <v>2239</v>
      </c>
      <c r="G81" s="1" t="s">
        <v>2239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529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2788</v>
      </c>
      <c r="D82" s="1" t="s">
        <v>2251</v>
      </c>
      <c r="E82" s="1" t="s">
        <v>2320</v>
      </c>
      <c r="F82" s="1" t="s">
        <v>2251</v>
      </c>
      <c r="G82" s="1" t="s">
        <v>2306</v>
      </c>
      <c r="H82" s="18">
        <v>42527</v>
      </c>
      <c r="J82" s="1">
        <f t="shared" si="22"/>
        <v>4.2</v>
      </c>
      <c r="K82" s="1">
        <f t="shared" si="23"/>
        <v>4.0999999999999996</v>
      </c>
      <c r="L82" s="1">
        <f t="shared" si="24"/>
        <v>4.2</v>
      </c>
      <c r="M82" s="1">
        <f t="shared" si="25"/>
        <v>4.08</v>
      </c>
      <c r="P82" s="7" t="s">
        <v>530</v>
      </c>
      <c r="Q82" s="5" t="str">
        <f t="shared" si="16"/>
        <v>SCHULZ      PN</v>
      </c>
      <c r="R82" s="18">
        <f t="shared" si="17"/>
        <v>42527</v>
      </c>
      <c r="S82" s="3">
        <f t="shared" si="18"/>
        <v>4.2</v>
      </c>
      <c r="T82" s="3">
        <f t="shared" si="19"/>
        <v>4.0999999999999996</v>
      </c>
      <c r="U82" s="3">
        <f t="shared" si="20"/>
        <v>4.2</v>
      </c>
      <c r="V82" s="3">
        <f t="shared" si="21"/>
        <v>4.08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2789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469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2790</v>
      </c>
      <c r="D84" s="1" t="s">
        <v>3092</v>
      </c>
      <c r="E84" s="1" t="s">
        <v>2207</v>
      </c>
      <c r="F84" s="1" t="s">
        <v>3092</v>
      </c>
      <c r="G84" s="1" t="s">
        <v>2207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470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2791</v>
      </c>
      <c r="D85" s="1" t="s">
        <v>3534</v>
      </c>
      <c r="E85" s="1" t="s">
        <v>3534</v>
      </c>
      <c r="F85" s="1" t="s">
        <v>3534</v>
      </c>
      <c r="G85" s="1" t="s">
        <v>3534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471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2792</v>
      </c>
      <c r="D86" s="1" t="s">
        <v>2729</v>
      </c>
      <c r="E86" s="1" t="s">
        <v>2891</v>
      </c>
      <c r="F86" s="1" t="s">
        <v>2729</v>
      </c>
      <c r="G86" s="1" t="s">
        <v>2263</v>
      </c>
      <c r="H86" s="18">
        <v>42527</v>
      </c>
      <c r="J86" s="1">
        <f t="shared" si="22"/>
        <v>12.7</v>
      </c>
      <c r="K86" s="1">
        <f t="shared" si="23"/>
        <v>12.5</v>
      </c>
      <c r="L86" s="1">
        <f t="shared" si="24"/>
        <v>12.7</v>
      </c>
      <c r="M86" s="1">
        <f t="shared" si="25"/>
        <v>12.49</v>
      </c>
      <c r="P86" s="7" t="s">
        <v>496</v>
      </c>
      <c r="Q86" s="5" t="str">
        <f t="shared" si="16"/>
        <v>SANTOS BRP  UNT     N2</v>
      </c>
      <c r="R86" s="18">
        <f t="shared" si="17"/>
        <v>42527</v>
      </c>
      <c r="S86" s="3">
        <f t="shared" si="18"/>
        <v>12.7</v>
      </c>
      <c r="T86" s="3">
        <f t="shared" si="19"/>
        <v>12.5</v>
      </c>
      <c r="U86" s="3">
        <f t="shared" si="20"/>
        <v>12.7</v>
      </c>
      <c r="V86" s="3">
        <f t="shared" si="21"/>
        <v>12.49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2793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497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2794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498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2795</v>
      </c>
      <c r="D89" s="1" t="s">
        <v>2611</v>
      </c>
      <c r="E89" s="1" t="s">
        <v>2611</v>
      </c>
      <c r="F89" s="1" t="s">
        <v>2611</v>
      </c>
      <c r="G89" s="1" t="s">
        <v>2611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464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2796</v>
      </c>
      <c r="D90" s="1" t="s">
        <v>2255</v>
      </c>
      <c r="E90" s="1" t="s">
        <v>2270</v>
      </c>
      <c r="F90" s="1" t="s">
        <v>2255</v>
      </c>
      <c r="G90" s="1" t="s">
        <v>2270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465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2797</v>
      </c>
      <c r="D91" s="1" t="s">
        <v>2967</v>
      </c>
      <c r="E91" s="1" t="s">
        <v>2965</v>
      </c>
      <c r="F91" s="1" t="s">
        <v>2965</v>
      </c>
      <c r="G91" s="1" t="s">
        <v>2967</v>
      </c>
      <c r="H91" s="18">
        <v>42524</v>
      </c>
      <c r="J91" s="1">
        <f t="shared" si="22"/>
        <v>1.23</v>
      </c>
      <c r="K91" s="1">
        <f t="shared" si="23"/>
        <v>1.35</v>
      </c>
      <c r="L91" s="1">
        <f t="shared" si="24"/>
        <v>1.35</v>
      </c>
      <c r="M91" s="1">
        <f t="shared" si="25"/>
        <v>1.23</v>
      </c>
      <c r="P91" s="5" t="s">
        <v>472</v>
      </c>
      <c r="Q91" s="5" t="str">
        <f t="shared" si="16"/>
        <v>TECNOSOLO   ON</v>
      </c>
      <c r="R91" s="18">
        <f t="shared" si="17"/>
        <v>42524</v>
      </c>
      <c r="S91" s="3">
        <f t="shared" si="18"/>
        <v>1.23</v>
      </c>
      <c r="T91" s="3">
        <f t="shared" si="19"/>
        <v>1.35</v>
      </c>
      <c r="U91" s="3">
        <f t="shared" si="20"/>
        <v>1.35</v>
      </c>
      <c r="V91" s="3">
        <f t="shared" si="21"/>
        <v>1.23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2798</v>
      </c>
      <c r="D92" s="1" t="s">
        <v>3535</v>
      </c>
      <c r="E92" s="1" t="s">
        <v>3535</v>
      </c>
      <c r="F92" s="1" t="s">
        <v>3535</v>
      </c>
      <c r="G92" s="1" t="s">
        <v>3535</v>
      </c>
      <c r="H92" s="18">
        <v>42527</v>
      </c>
      <c r="J92" s="1">
        <f t="shared" si="22"/>
        <v>1.34</v>
      </c>
      <c r="K92" s="1">
        <f t="shared" si="23"/>
        <v>1.34</v>
      </c>
      <c r="L92" s="1">
        <f t="shared" si="24"/>
        <v>1.34</v>
      </c>
      <c r="M92" s="1">
        <f t="shared" si="25"/>
        <v>1.34</v>
      </c>
      <c r="P92" s="5" t="s">
        <v>473</v>
      </c>
      <c r="Q92" s="5" t="str">
        <f t="shared" si="16"/>
        <v>TECNOSOLO   PN</v>
      </c>
      <c r="R92" s="18">
        <f t="shared" si="17"/>
        <v>42527</v>
      </c>
      <c r="S92" s="3">
        <f t="shared" si="18"/>
        <v>1.34</v>
      </c>
      <c r="T92" s="3">
        <f t="shared" si="19"/>
        <v>1.34</v>
      </c>
      <c r="U92" s="3">
        <f t="shared" si="20"/>
        <v>1.34</v>
      </c>
      <c r="V92" s="3">
        <f t="shared" si="21"/>
        <v>1.34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2799</v>
      </c>
      <c r="D93" s="1" t="s">
        <v>320</v>
      </c>
      <c r="E93" s="1" t="s">
        <v>3536</v>
      </c>
      <c r="F93" s="1" t="s">
        <v>2287</v>
      </c>
      <c r="G93" s="1" t="s">
        <v>3025</v>
      </c>
      <c r="H93" s="18">
        <v>42527</v>
      </c>
      <c r="J93" s="1">
        <f t="shared" si="22"/>
        <v>5</v>
      </c>
      <c r="K93" s="1">
        <f t="shared" si="23"/>
        <v>4.97</v>
      </c>
      <c r="L93" s="1">
        <f t="shared" si="24"/>
        <v>5.0999999999999996</v>
      </c>
      <c r="M93" s="1">
        <f t="shared" si="25"/>
        <v>4.95</v>
      </c>
      <c r="P93" s="15" t="s">
        <v>508</v>
      </c>
      <c r="Q93" s="5" t="str">
        <f t="shared" si="16"/>
        <v>TEGMA       ON      NM</v>
      </c>
      <c r="R93" s="18">
        <f t="shared" si="17"/>
        <v>42527</v>
      </c>
      <c r="S93" s="3">
        <f t="shared" si="18"/>
        <v>5</v>
      </c>
      <c r="T93" s="3">
        <f t="shared" si="19"/>
        <v>4.97</v>
      </c>
      <c r="U93" s="3">
        <f t="shared" si="20"/>
        <v>5.0999999999999996</v>
      </c>
      <c r="V93" s="3">
        <f t="shared" si="21"/>
        <v>4.95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2800</v>
      </c>
      <c r="D94" s="1" t="s">
        <v>100</v>
      </c>
      <c r="E94" s="1" t="s">
        <v>3537</v>
      </c>
      <c r="F94" s="1" t="s">
        <v>100</v>
      </c>
      <c r="G94" s="1" t="s">
        <v>3538</v>
      </c>
      <c r="H94" s="18">
        <v>42527</v>
      </c>
      <c r="J94" s="1">
        <f t="shared" si="22"/>
        <v>4</v>
      </c>
      <c r="K94" s="1">
        <f t="shared" si="23"/>
        <v>3.95</v>
      </c>
      <c r="L94" s="1">
        <f t="shared" si="24"/>
        <v>4</v>
      </c>
      <c r="M94" s="1">
        <f t="shared" si="25"/>
        <v>3.92</v>
      </c>
      <c r="P94" s="7" t="s">
        <v>492</v>
      </c>
      <c r="Q94" s="5" t="str">
        <f t="shared" si="16"/>
        <v>TRIUNFO PARTON      NM</v>
      </c>
      <c r="R94" s="18">
        <f t="shared" si="17"/>
        <v>42527</v>
      </c>
      <c r="S94" s="3">
        <f t="shared" si="18"/>
        <v>4</v>
      </c>
      <c r="T94" s="3">
        <f t="shared" si="19"/>
        <v>3.95</v>
      </c>
      <c r="U94" s="3">
        <f t="shared" si="20"/>
        <v>4</v>
      </c>
      <c r="V94" s="3">
        <f t="shared" si="21"/>
        <v>3.92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2801</v>
      </c>
      <c r="D95" s="1" t="s">
        <v>3539</v>
      </c>
      <c r="E95" s="1" t="s">
        <v>3144</v>
      </c>
      <c r="F95" s="1" t="s">
        <v>2275</v>
      </c>
      <c r="G95" s="1" t="s">
        <v>2579</v>
      </c>
      <c r="H95" s="18">
        <v>42527</v>
      </c>
      <c r="J95" s="1">
        <f t="shared" si="22"/>
        <v>12.95</v>
      </c>
      <c r="K95" s="1">
        <f t="shared" si="23"/>
        <v>12.89</v>
      </c>
      <c r="L95" s="1">
        <f t="shared" si="24"/>
        <v>12.98</v>
      </c>
      <c r="M95" s="1">
        <f t="shared" si="25"/>
        <v>12.8</v>
      </c>
      <c r="P95" s="9" t="s">
        <v>549</v>
      </c>
      <c r="Q95" s="5" t="str">
        <f t="shared" si="16"/>
        <v>TUPY        ON      NM</v>
      </c>
      <c r="R95" s="18">
        <f t="shared" si="17"/>
        <v>42527</v>
      </c>
      <c r="S95" s="3">
        <f t="shared" si="18"/>
        <v>12.95</v>
      </c>
      <c r="T95" s="3">
        <f t="shared" si="19"/>
        <v>12.89</v>
      </c>
      <c r="U95" s="3">
        <f t="shared" si="20"/>
        <v>12.98</v>
      </c>
      <c r="V95" s="3">
        <f t="shared" si="21"/>
        <v>12.8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2802</v>
      </c>
      <c r="D96" s="1" t="s">
        <v>2261</v>
      </c>
      <c r="E96" s="1" t="s">
        <v>3540</v>
      </c>
      <c r="F96" s="1" t="s">
        <v>3541</v>
      </c>
      <c r="G96" s="1" t="s">
        <v>3542</v>
      </c>
      <c r="H96" s="18">
        <v>42527</v>
      </c>
      <c r="J96" s="1">
        <f t="shared" si="22"/>
        <v>29</v>
      </c>
      <c r="K96" s="1">
        <f t="shared" si="23"/>
        <v>28.52</v>
      </c>
      <c r="L96" s="1">
        <f t="shared" si="24"/>
        <v>29.26</v>
      </c>
      <c r="M96" s="1">
        <f t="shared" si="25"/>
        <v>28.45</v>
      </c>
      <c r="P96" s="7" t="s">
        <v>488</v>
      </c>
      <c r="Q96" s="5" t="str">
        <f t="shared" si="16"/>
        <v>VALID       ON      NM</v>
      </c>
      <c r="R96" s="18">
        <f t="shared" si="17"/>
        <v>42527</v>
      </c>
      <c r="S96" s="3">
        <f t="shared" si="18"/>
        <v>29</v>
      </c>
      <c r="T96" s="3">
        <f t="shared" si="19"/>
        <v>28.52</v>
      </c>
      <c r="U96" s="3">
        <f t="shared" si="20"/>
        <v>29.26</v>
      </c>
      <c r="V96" s="3">
        <f t="shared" si="21"/>
        <v>28.45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2803</v>
      </c>
      <c r="D97" s="1" t="s">
        <v>295</v>
      </c>
      <c r="E97" s="1" t="s">
        <v>295</v>
      </c>
      <c r="F97" s="1" t="s">
        <v>295</v>
      </c>
      <c r="G97" s="1" t="s">
        <v>295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502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2804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503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2805</v>
      </c>
      <c r="D99" s="1" t="s">
        <v>3543</v>
      </c>
      <c r="E99" s="1" t="s">
        <v>2330</v>
      </c>
      <c r="F99" s="1" t="s">
        <v>3544</v>
      </c>
      <c r="G99" s="1" t="s">
        <v>3545</v>
      </c>
      <c r="H99" s="18">
        <v>42527</v>
      </c>
      <c r="J99" s="1">
        <f t="shared" si="22"/>
        <v>14.91</v>
      </c>
      <c r="K99" s="1">
        <f t="shared" si="23"/>
        <v>14.8</v>
      </c>
      <c r="L99" s="1">
        <f t="shared" si="24"/>
        <v>15.03</v>
      </c>
      <c r="M99" s="1">
        <f t="shared" si="25"/>
        <v>14.69</v>
      </c>
      <c r="P99" s="7" t="s">
        <v>531</v>
      </c>
      <c r="Q99" s="5" t="str">
        <f t="shared" si="16"/>
        <v>WEG         ON      NM</v>
      </c>
      <c r="R99" s="18">
        <f t="shared" si="17"/>
        <v>42527</v>
      </c>
      <c r="S99" s="3">
        <f t="shared" si="18"/>
        <v>14.91</v>
      </c>
      <c r="T99" s="3">
        <f t="shared" si="19"/>
        <v>14.8</v>
      </c>
      <c r="U99" s="3">
        <f t="shared" si="20"/>
        <v>15.03</v>
      </c>
      <c r="V99" s="3">
        <f t="shared" si="21"/>
        <v>14.69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2806</v>
      </c>
      <c r="D100" s="1" t="s">
        <v>3546</v>
      </c>
      <c r="E100" s="1" t="s">
        <v>2750</v>
      </c>
      <c r="F100" s="1" t="s">
        <v>3547</v>
      </c>
      <c r="G100" s="1" t="s">
        <v>3548</v>
      </c>
      <c r="H100" s="18">
        <v>42527</v>
      </c>
      <c r="J100" s="1">
        <f t="shared" si="22"/>
        <v>16.61</v>
      </c>
      <c r="K100" s="1">
        <f t="shared" si="23"/>
        <v>16.47</v>
      </c>
      <c r="L100" s="1">
        <f t="shared" si="24"/>
        <v>16.88</v>
      </c>
      <c r="M100" s="1">
        <f t="shared" si="25"/>
        <v>16.25</v>
      </c>
      <c r="P100" s="7" t="s">
        <v>289</v>
      </c>
      <c r="Q100" s="5" t="str">
        <f t="shared" si="16"/>
        <v>VALE        ON      N1</v>
      </c>
      <c r="R100" s="18">
        <f t="shared" si="17"/>
        <v>42527</v>
      </c>
      <c r="S100" s="3">
        <f t="shared" si="18"/>
        <v>16.61</v>
      </c>
      <c r="T100" s="3">
        <f t="shared" si="19"/>
        <v>16.47</v>
      </c>
      <c r="U100" s="3">
        <f t="shared" si="20"/>
        <v>16.88</v>
      </c>
      <c r="V100" s="3">
        <f t="shared" si="21"/>
        <v>16.25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244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245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2807</v>
      </c>
      <c r="D103" s="1" t="s">
        <v>3549</v>
      </c>
      <c r="E103" s="1" t="s">
        <v>2331</v>
      </c>
      <c r="F103" s="1" t="s">
        <v>3549</v>
      </c>
      <c r="G103" s="1" t="s">
        <v>2564</v>
      </c>
      <c r="H103" s="18">
        <v>42527</v>
      </c>
      <c r="J103" s="1">
        <f t="shared" si="22"/>
        <v>16.2</v>
      </c>
      <c r="K103" s="1">
        <f t="shared" si="23"/>
        <v>16</v>
      </c>
      <c r="L103" s="1">
        <f t="shared" si="24"/>
        <v>16.2</v>
      </c>
      <c r="M103" s="1">
        <f t="shared" si="25"/>
        <v>15.97</v>
      </c>
      <c r="P103" s="8" t="s">
        <v>413</v>
      </c>
      <c r="Q103" s="5" t="str">
        <f t="shared" ref="Q103:Q112" si="26">IF(A103="","",C103)</f>
        <v>GRENDENE    ON      NM</v>
      </c>
      <c r="R103" s="18">
        <f t="shared" ref="R103:R112" si="27">IF(A103="","",H103)</f>
        <v>42527</v>
      </c>
      <c r="S103" s="3">
        <f t="shared" ref="S103:S112" si="28">J103</f>
        <v>16.2</v>
      </c>
      <c r="T103" s="3">
        <f t="shared" ref="T103:T112" si="29">K103</f>
        <v>16</v>
      </c>
      <c r="U103" s="3">
        <f t="shared" ref="U103:U112" si="30">L103</f>
        <v>16.2</v>
      </c>
      <c r="V103" s="3">
        <f t="shared" ref="V103:V112" si="31">M103</f>
        <v>15.97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2808</v>
      </c>
      <c r="D104" s="1" t="s">
        <v>3065</v>
      </c>
      <c r="E104" s="1" t="s">
        <v>3065</v>
      </c>
      <c r="F104" s="1" t="s">
        <v>3065</v>
      </c>
      <c r="G104" s="1" t="s">
        <v>3065</v>
      </c>
      <c r="H104" s="18">
        <v>42527</v>
      </c>
      <c r="J104" s="1">
        <f t="shared" si="22"/>
        <v>1.46</v>
      </c>
      <c r="K104" s="1">
        <f t="shared" si="23"/>
        <v>1.46</v>
      </c>
      <c r="L104" s="1">
        <f t="shared" si="24"/>
        <v>1.46</v>
      </c>
      <c r="M104" s="1">
        <f t="shared" si="25"/>
        <v>1.46</v>
      </c>
      <c r="P104" s="8" t="s">
        <v>414</v>
      </c>
      <c r="Q104" s="5" t="str">
        <f t="shared" si="26"/>
        <v>VULCABRAS   ON</v>
      </c>
      <c r="R104" s="18">
        <f t="shared" si="27"/>
        <v>42527</v>
      </c>
      <c r="S104" s="3">
        <f t="shared" si="28"/>
        <v>1.46</v>
      </c>
      <c r="T104" s="3">
        <f t="shared" si="29"/>
        <v>1.46</v>
      </c>
      <c r="U104" s="3">
        <f t="shared" si="30"/>
        <v>1.46</v>
      </c>
      <c r="V104" s="3">
        <f t="shared" si="31"/>
        <v>1.46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2179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2179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2179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2179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2179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2179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2179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2179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2179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2179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2179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2179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2179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2179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2179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2179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2179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2179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2179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2179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2179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2179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2179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2179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2179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2179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2179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A3" sqref="A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82" t="s">
        <v>3159</v>
      </c>
      <c r="B1" s="82" t="s">
        <v>3160</v>
      </c>
    </row>
    <row r="2" spans="1:2">
      <c r="A2" s="83">
        <v>0.1</v>
      </c>
      <c r="B2" s="84">
        <v>1000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2368</vt:i4>
      </vt:variant>
    </vt:vector>
  </HeadingPairs>
  <TitlesOfParts>
    <vt:vector size="2376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5'!DadosExternos_526</vt:lpstr>
      <vt:lpstr>'Cotacao 5'!DadosExternos_527</vt:lpstr>
      <vt:lpstr>'Cotacao 5'!DadosExternos_528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5'!DadosExternos_530</vt:lpstr>
      <vt:lpstr>'Cotacao 5'!DadosExternos_531</vt:lpstr>
      <vt:lpstr>'Cotacao 5'!DadosExternos_532</vt:lpstr>
      <vt:lpstr>'Cotacao 5'!DadosExternos_533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2016-06-06T16:37:03Z</dcterms:modified>
</cp:coreProperties>
</file>